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usepa.sharepoint.com/sites/ocspp_Work/wpc/TSCA Scoping Next 20 HPS Review/Chlorinated Solvents/1,2-Dichloroethane (priority 1)/Final RE/QC/DOCKET FILES FOR FINAL/"/>
    </mc:Choice>
  </mc:AlternateContent>
  <xr:revisionPtr revIDLastSave="2815" documentId="8_{6A9B9478-771D-4D21-83E0-42780EECFA12}" xr6:coauthVersionLast="47" xr6:coauthVersionMax="47" xr10:uidLastSave="{694E3520-1889-4C80-AF57-E2C0E0FAB75A}"/>
  <bookViews>
    <workbookView xWindow="-120" yWindow="-120" windowWidth="29040" windowHeight="15720" tabRatio="773" firstSheet="1" activeTab="1" xr2:uid="{6F91CC95-E394-4F25-8203-3C15FCAA619A}"/>
  </bookViews>
  <sheets>
    <sheet name="2012 to 2017 NAICS" sheetId="24" state="hidden" r:id="rId1"/>
    <sheet name="Cover Page" sheetId="63" r:id="rId2"/>
    <sheet name="Read Me" sheetId="65" r:id="rId3"/>
    <sheet name="Byproduct Conc" sheetId="55" r:id="rId4"/>
    <sheet name="Water_TRI" sheetId="47" r:id="rId5"/>
    <sheet name="Water_DMR_2021-2024" sheetId="67" state="hidden" r:id="rId6"/>
    <sheet name="Water_DMR" sheetId="57" r:id="rId7"/>
    <sheet name="Land_TRI" sheetId="46" r:id="rId8"/>
    <sheet name="Air_TRI_2021-2024" sheetId="66" state="hidden" r:id="rId9"/>
    <sheet name="Air_TRI" sheetId="45" r:id="rId10"/>
    <sheet name="Air_NEI" sheetId="59" r:id="rId11"/>
    <sheet name="Compiled Data- DMR TRI Direct" sheetId="62" r:id="rId12"/>
    <sheet name="Release Summary_2021-2024" sheetId="68" state="hidden" r:id="rId13"/>
    <sheet name="Release Summary" sheetId="61" r:id="rId14"/>
    <sheet name="Raw Period DMR Data" sheetId="58" state="hidden" r:id="rId15"/>
    <sheet name="2015-2020 TRI_1,2-DCA COU Map" sheetId="56" state="hidden" r:id="rId16"/>
    <sheet name="DropDowns" sheetId="50" state="hidden" r:id="rId17"/>
    <sheet name="NEI Sector Code Crosswalk" sheetId="7" state="hidden" r:id="rId18"/>
    <sheet name="TRI_CDR Use Mapping" sheetId="34" state="hidden" r:id="rId19"/>
    <sheet name="TRI COU-CDR Mapping" sheetId="31" state="hidden" r:id="rId20"/>
    <sheet name="Lookups" sheetId="33" state="hidden" r:id="rId21"/>
    <sheet name="EIS_OperatingStatusCode" sheetId="9" state="hidden" r:id="rId22"/>
    <sheet name="EIS_NAICS" sheetId="10" state="hidden" r:id="rId23"/>
    <sheet name="EIS_UnitTypeCode" sheetId="11" state="hidden" r:id="rId24"/>
    <sheet name="EIS_DesignCapacityUOMcode" sheetId="12" state="hidden" r:id="rId25"/>
    <sheet name="EIS_Release Point Type Code" sheetId="13" state="hidden" r:id="rId26"/>
    <sheet name="EIS_EmissionFactorDenominatorUO" sheetId="14" state="hidden" r:id="rId27"/>
    <sheet name="EIS_Emission FactorNumeratorUOM" sheetId="15" state="hidden" r:id="rId28"/>
    <sheet name="EIS_EmissionCalculationMethod" sheetId="16" state="hidden" r:id="rId29"/>
    <sheet name="EIS_ControlMeasureCode" sheetId="17" state="hidden" r:id="rId30"/>
    <sheet name="EIS_RegulatoryCode" sheetId="18" state="hidden" r:id="rId31"/>
    <sheet name="EIS_FacilityCategoryCode" sheetId="19" state="hidden" r:id="rId32"/>
    <sheet name="EIS_HorizontalReferenceDatum" sheetId="20" state="hidden" r:id="rId33"/>
    <sheet name="EIS_CalculationParmeterTypeCode" sheetId="21" state="hidden" r:id="rId34"/>
    <sheet name="EIS_CalculationParameterUnitofM" sheetId="22" state="hidden" r:id="rId35"/>
    <sheet name="EIS_CalculationMaterialCode" sheetId="23" state="hidden" r:id="rId36"/>
  </sheets>
  <definedNames>
    <definedName name="_2017NEI_Nonpoint_TSCA_Chem_List" localSheetId="15">#REF!</definedName>
    <definedName name="_2017NEI_tsca_chemicals_wSCCdetail_Query" localSheetId="15">#REF!</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localSheetId="15" hidden="1">-1</definedName>
    <definedName name="_AtRisk_SimSetting_MultipleCPUCount" localSheetId="3" hidden="1">-1</definedName>
    <definedName name="_AtRisk_SimSetting_MultipleCPUCount" hidden="1">8</definedName>
    <definedName name="_AtRisk_SimSetting_MultipleCPUManualCount" hidden="1">8</definedName>
    <definedName name="_AtRisk_SimSetting_MultipleCPUMode" localSheetId="15" hidden="1">1</definedName>
    <definedName name="_AtRisk_SimSetting_MultipleCPUMode" localSheetId="3" hidden="1">1</definedName>
    <definedName name="_AtRisk_SimSetting_MultipleCPUMode" hidden="1">2</definedName>
    <definedName name="_AtRisk_SimSetting_MultipleCPUModeV8" localSheetId="15" hidden="1">1</definedName>
    <definedName name="_AtRisk_SimSetting_MultipleCPUModeV8" localSheetId="3" hidden="1">1</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localSheetId="15" hidden="1">0</definedName>
    <definedName name="_AtRisk_SimSetting_StdRecalcWithoutRiskStatic" localSheetId="3" hidden="1">0</definedName>
    <definedName name="_AtRisk_SimSetting_StdRecalcWithoutRiskStatic" hidden="1">1</definedName>
    <definedName name="_AtRisk_SimSetting_StdRecalcWithoutRiskStaticPercentile" hidden="1">0.5</definedName>
    <definedName name="_xlnm._FilterDatabase" localSheetId="15" hidden="1">'2015-2020 TRI_1,2-DCA COU Map'!$A$1:$CN$338</definedName>
    <definedName name="_xlnm._FilterDatabase" localSheetId="9" hidden="1">Air_TRI!$A$2:$DE$204</definedName>
    <definedName name="_xlnm._FilterDatabase" localSheetId="8" hidden="1">'Air_TRI_2021-2024'!$A$2:$DL$2</definedName>
    <definedName name="_xlnm._FilterDatabase" localSheetId="11" hidden="1">'Compiled Data- DMR TRI Direct'!$A$2:$AC$2</definedName>
    <definedName name="_xlnm._FilterDatabase" localSheetId="7" hidden="1">Land_TRI!$A$2:$AR$228</definedName>
    <definedName name="_xlnm._FilterDatabase" localSheetId="14" hidden="1">'Raw Period DMR Data'!$A$3:$R$540</definedName>
    <definedName name="_xlnm._FilterDatabase" localSheetId="18" hidden="1">'TRI_CDR Use Mapping'!$A$1:$G$107</definedName>
    <definedName name="_xlnm._FilterDatabase" localSheetId="6">Water_DMR!$A$2:$AJ$2</definedName>
    <definedName name="_xlnm._FilterDatabase" localSheetId="5">'Water_DMR_2021-2024'!$A$2:$AJ$2</definedName>
    <definedName name="_xlnm._FilterDatabase" localSheetId="4" hidden="1">Water_TRI!$A$2:$BD$155</definedName>
    <definedName name="AT" localSheetId="0">#REF!</definedName>
    <definedName name="AT_50th_non_cancer" localSheetId="0">#REF!</definedName>
    <definedName name="AT_50th_non_cancer_DC" localSheetId="0">#REF!</definedName>
    <definedName name="AT_95th_non_cancer" localSheetId="0">#REF!</definedName>
    <definedName name="AT_95th_non_cancer_DC" localSheetId="0">#REF!</definedName>
    <definedName name="AT_AC" localSheetId="0">#REF!</definedName>
    <definedName name="AT_AC_DC" localSheetId="0">#REF!</definedName>
    <definedName name="AT_ADC_high" localSheetId="0">#REF!</definedName>
    <definedName name="AT_ADC_mid" localSheetId="0">#REF!</definedName>
    <definedName name="AT_cancer" localSheetId="0">#REF!</definedName>
    <definedName name="AT_cancer_DC" localSheetId="0">#REF!</definedName>
    <definedName name="AT_LADC" localSheetId="0">#REF!</definedName>
    <definedName name="AWD" localSheetId="0">#REF!</definedName>
    <definedName name="AWD_DC_50th" localSheetId="0">#REF!</definedName>
    <definedName name="AWD_DC_95th" localSheetId="0">#REF!</definedName>
    <definedName name="CASRN" localSheetId="15">#REF!</definedName>
    <definedName name="ED" localSheetId="0">#REF!</definedName>
    <definedName name="ED_AC" localSheetId="0">#REF!</definedName>
    <definedName name="ED_AC_DC" localSheetId="0">#REF!</definedName>
    <definedName name="ED_chronic" localSheetId="0">#REF!</definedName>
    <definedName name="ED_chronic_DC" localSheetId="0">#REF!</definedName>
    <definedName name="EF" localSheetId="0">#REF!</definedName>
    <definedName name="LB_TO_KG">DropDowns!$K$1</definedName>
    <definedName name="Pal_Workbook_GUID" hidden="1">"SK39RLEDQA2L46YW8H5SUKN3"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localSheetId="15" hidden="1">TRUE</definedName>
    <definedName name="RiskMultipleCPUSupportEnabled" localSheetId="3" hidden="1">TRUE</definedName>
    <definedName name="RiskMultipleCPUSupportEnabled" hidden="1">FALSE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15" hidden="1">1</definedName>
    <definedName name="RiskStandardRecalc" localSheetId="3" hidden="1">1</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localSheetId="15" hidden="1">TRUE</definedName>
    <definedName name="RiskUseMultipleCPUs" localSheetId="3" hidden="1">TRUE</definedName>
    <definedName name="RiskUseMultipleCPUs" hidden="1">FALSE</definedName>
    <definedName name="WY_50th" localSheetId="0">#REF!</definedName>
    <definedName name="WY_50th_DC" localSheetId="0">#REF!</definedName>
    <definedName name="WY_95th" localSheetId="0">#REF!</definedName>
    <definedName name="WY_95th_DC" localSheetId="0">#REF!</definedName>
    <definedName name="WY_high" localSheetId="0">#REF!</definedName>
    <definedName name="WY_mid" localSheetId="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2" i="45" l="1"/>
  <c r="N133" i="45"/>
  <c r="N134" i="45"/>
  <c r="N135" i="45"/>
  <c r="N136" i="45"/>
  <c r="N137" i="45"/>
  <c r="N138" i="45"/>
  <c r="N139" i="45"/>
  <c r="N140" i="45"/>
  <c r="N141" i="45"/>
  <c r="N142" i="45"/>
  <c r="N143" i="45"/>
  <c r="N144" i="45"/>
  <c r="N145" i="45"/>
  <c r="N146" i="45"/>
  <c r="N147" i="45"/>
  <c r="N148" i="45"/>
  <c r="N149" i="45"/>
  <c r="N150" i="45"/>
  <c r="N151" i="45"/>
  <c r="N152" i="45"/>
  <c r="N153" i="45"/>
  <c r="N154" i="45"/>
  <c r="N155" i="45"/>
  <c r="N156" i="45"/>
  <c r="N157" i="45"/>
  <c r="N158" i="45"/>
  <c r="N159" i="45"/>
  <c r="N160" i="45"/>
  <c r="N161" i="45"/>
  <c r="N162" i="45"/>
  <c r="N163" i="45"/>
  <c r="N164" i="45"/>
  <c r="N165" i="45"/>
  <c r="N166" i="45"/>
  <c r="N167" i="45"/>
  <c r="N168" i="45"/>
  <c r="N169" i="45"/>
  <c r="N170" i="45"/>
  <c r="N171" i="45"/>
  <c r="N172" i="45"/>
  <c r="N173" i="45"/>
  <c r="N174" i="45"/>
  <c r="N175" i="45"/>
  <c r="N176" i="45"/>
  <c r="N177" i="45"/>
  <c r="N178" i="45"/>
  <c r="N179" i="45"/>
  <c r="N180" i="45"/>
  <c r="N181" i="45"/>
  <c r="N182" i="45"/>
  <c r="N183" i="45"/>
  <c r="N184" i="45"/>
  <c r="N185" i="45"/>
  <c r="N186" i="45"/>
  <c r="N187" i="45"/>
  <c r="N188" i="45"/>
  <c r="N189" i="45"/>
  <c r="N190" i="45"/>
  <c r="N191" i="45"/>
  <c r="N192" i="45"/>
  <c r="N193" i="45"/>
  <c r="N194" i="45"/>
  <c r="N195" i="45"/>
  <c r="N196" i="45"/>
  <c r="N197" i="45"/>
  <c r="N198" i="45"/>
  <c r="N199" i="45"/>
  <c r="N200" i="45"/>
  <c r="N201" i="45"/>
  <c r="N202" i="45"/>
  <c r="N203" i="45"/>
  <c r="N204" i="45"/>
  <c r="D9" i="61"/>
  <c r="S368" i="62"/>
  <c r="X368" i="62" s="1"/>
  <c r="T368" i="62"/>
  <c r="Y368" i="62" s="1"/>
  <c r="U368" i="62"/>
  <c r="Z368" i="62" s="1"/>
  <c r="V368" i="62"/>
  <c r="AA368" i="62" s="1"/>
  <c r="W368" i="62"/>
  <c r="AB368" i="62" s="1"/>
  <c r="S369" i="62"/>
  <c r="X369" i="62" s="1"/>
  <c r="T369" i="62"/>
  <c r="Y369" i="62" s="1"/>
  <c r="U369" i="62"/>
  <c r="Z369" i="62" s="1"/>
  <c r="V369" i="62"/>
  <c r="AA369" i="62" s="1"/>
  <c r="W369" i="62"/>
  <c r="AB369" i="62" s="1"/>
  <c r="S370" i="62"/>
  <c r="X370" i="62" s="1"/>
  <c r="T370" i="62"/>
  <c r="Y370" i="62" s="1"/>
  <c r="U370" i="62"/>
  <c r="Z370" i="62" s="1"/>
  <c r="V370" i="62"/>
  <c r="AA370" i="62" s="1"/>
  <c r="W370" i="62"/>
  <c r="AB370" i="62" s="1"/>
  <c r="S371" i="62"/>
  <c r="X371" i="62" s="1"/>
  <c r="T371" i="62"/>
  <c r="Y371" i="62" s="1"/>
  <c r="U371" i="62"/>
  <c r="Z371" i="62" s="1"/>
  <c r="V371" i="62"/>
  <c r="AA371" i="62" s="1"/>
  <c r="W371" i="62"/>
  <c r="AB371" i="62" s="1"/>
  <c r="S372" i="62"/>
  <c r="X372" i="62" s="1"/>
  <c r="T372" i="62"/>
  <c r="Y372" i="62" s="1"/>
  <c r="U372" i="62"/>
  <c r="Z372" i="62" s="1"/>
  <c r="V372" i="62"/>
  <c r="AA372" i="62" s="1"/>
  <c r="W372" i="62"/>
  <c r="AB372" i="62" s="1"/>
  <c r="S373" i="62"/>
  <c r="X373" i="62" s="1"/>
  <c r="T373" i="62"/>
  <c r="Y373" i="62" s="1"/>
  <c r="U373" i="62"/>
  <c r="Z373" i="62" s="1"/>
  <c r="V373" i="62"/>
  <c r="AA373" i="62" s="1"/>
  <c r="W373" i="62"/>
  <c r="AB373" i="62" s="1"/>
  <c r="S374" i="62"/>
  <c r="X374" i="62" s="1"/>
  <c r="T374" i="62"/>
  <c r="Y374" i="62" s="1"/>
  <c r="U374" i="62"/>
  <c r="Z374" i="62" s="1"/>
  <c r="V374" i="62"/>
  <c r="AA374" i="62" s="1"/>
  <c r="W374" i="62"/>
  <c r="AB374" i="62" s="1"/>
  <c r="S375" i="62"/>
  <c r="X375" i="62" s="1"/>
  <c r="T375" i="62"/>
  <c r="Y375" i="62" s="1"/>
  <c r="U375" i="62"/>
  <c r="Z375" i="62" s="1"/>
  <c r="V375" i="62"/>
  <c r="AA375" i="62" s="1"/>
  <c r="W375" i="62"/>
  <c r="AB375" i="62" s="1"/>
  <c r="S376" i="62"/>
  <c r="X376" i="62" s="1"/>
  <c r="T376" i="62"/>
  <c r="Y376" i="62" s="1"/>
  <c r="U376" i="62"/>
  <c r="Z376" i="62" s="1"/>
  <c r="V376" i="62"/>
  <c r="AA376" i="62" s="1"/>
  <c r="W376" i="62"/>
  <c r="AB376" i="62" s="1"/>
  <c r="S377" i="62"/>
  <c r="X377" i="62" s="1"/>
  <c r="T377" i="62"/>
  <c r="Y377" i="62" s="1"/>
  <c r="U377" i="62"/>
  <c r="Z377" i="62" s="1"/>
  <c r="V377" i="62"/>
  <c r="AA377" i="62" s="1"/>
  <c r="W377" i="62"/>
  <c r="AB377" i="62" s="1"/>
  <c r="S378" i="62"/>
  <c r="X378" i="62" s="1"/>
  <c r="T378" i="62"/>
  <c r="Y378" i="62" s="1"/>
  <c r="U378" i="62"/>
  <c r="Z378" i="62" s="1"/>
  <c r="V378" i="62"/>
  <c r="AA378" i="62" s="1"/>
  <c r="W378" i="62"/>
  <c r="AB378" i="62" s="1"/>
  <c r="S379" i="62"/>
  <c r="X379" i="62" s="1"/>
  <c r="T379" i="62"/>
  <c r="Y379" i="62" s="1"/>
  <c r="U379" i="62"/>
  <c r="Z379" i="62" s="1"/>
  <c r="V379" i="62"/>
  <c r="AA379" i="62" s="1"/>
  <c r="W379" i="62"/>
  <c r="AB379" i="62" s="1"/>
  <c r="S380" i="62"/>
  <c r="X380" i="62" s="1"/>
  <c r="T380" i="62"/>
  <c r="Y380" i="62" s="1"/>
  <c r="U380" i="62"/>
  <c r="Z380" i="62" s="1"/>
  <c r="V380" i="62"/>
  <c r="AA380" i="62" s="1"/>
  <c r="W380" i="62"/>
  <c r="AB380" i="62" s="1"/>
  <c r="S381" i="62"/>
  <c r="X381" i="62" s="1"/>
  <c r="T381" i="62"/>
  <c r="Y381" i="62" s="1"/>
  <c r="U381" i="62"/>
  <c r="Z381" i="62" s="1"/>
  <c r="V381" i="62"/>
  <c r="AA381" i="62" s="1"/>
  <c r="W381" i="62"/>
  <c r="AB381" i="62" s="1"/>
  <c r="S382" i="62"/>
  <c r="X382" i="62" s="1"/>
  <c r="T382" i="62"/>
  <c r="Y382" i="62" s="1"/>
  <c r="U382" i="62"/>
  <c r="Z382" i="62" s="1"/>
  <c r="V382" i="62"/>
  <c r="AA382" i="62" s="1"/>
  <c r="W382" i="62"/>
  <c r="AB382" i="62" s="1"/>
  <c r="S383" i="62"/>
  <c r="X383" i="62" s="1"/>
  <c r="T383" i="62"/>
  <c r="Y383" i="62" s="1"/>
  <c r="U383" i="62"/>
  <c r="Z383" i="62" s="1"/>
  <c r="V383" i="62"/>
  <c r="AA383" i="62" s="1"/>
  <c r="W383" i="62"/>
  <c r="AB383" i="62" s="1"/>
  <c r="S384" i="62"/>
  <c r="X384" i="62" s="1"/>
  <c r="T384" i="62"/>
  <c r="Y384" i="62" s="1"/>
  <c r="U384" i="62"/>
  <c r="Z384" i="62" s="1"/>
  <c r="V384" i="62"/>
  <c r="AA384" i="62" s="1"/>
  <c r="W384" i="62"/>
  <c r="AB384" i="62" s="1"/>
  <c r="S385" i="62"/>
  <c r="X385" i="62" s="1"/>
  <c r="T385" i="62"/>
  <c r="Y385" i="62" s="1"/>
  <c r="U385" i="62"/>
  <c r="Z385" i="62" s="1"/>
  <c r="V385" i="62"/>
  <c r="AA385" i="62" s="1"/>
  <c r="W385" i="62"/>
  <c r="AB385" i="62" s="1"/>
  <c r="S386" i="62"/>
  <c r="X386" i="62" s="1"/>
  <c r="T386" i="62"/>
  <c r="Y386" i="62" s="1"/>
  <c r="U386" i="62"/>
  <c r="Z386" i="62" s="1"/>
  <c r="V386" i="62"/>
  <c r="AA386" i="62" s="1"/>
  <c r="W386" i="62"/>
  <c r="AB386" i="62" s="1"/>
  <c r="S387" i="62"/>
  <c r="X387" i="62" s="1"/>
  <c r="T387" i="62"/>
  <c r="Y387" i="62" s="1"/>
  <c r="U387" i="62"/>
  <c r="Z387" i="62" s="1"/>
  <c r="V387" i="62"/>
  <c r="AA387" i="62" s="1"/>
  <c r="W387" i="62"/>
  <c r="AB387" i="62" s="1"/>
  <c r="S388" i="62"/>
  <c r="X388" i="62" s="1"/>
  <c r="T388" i="62"/>
  <c r="Y388" i="62" s="1"/>
  <c r="U388" i="62"/>
  <c r="Z388" i="62" s="1"/>
  <c r="V388" i="62"/>
  <c r="AA388" i="62" s="1"/>
  <c r="W388" i="62"/>
  <c r="AB388" i="62" s="1"/>
  <c r="S389" i="62"/>
  <c r="X389" i="62" s="1"/>
  <c r="T389" i="62"/>
  <c r="Y389" i="62" s="1"/>
  <c r="U389" i="62"/>
  <c r="Z389" i="62" s="1"/>
  <c r="V389" i="62"/>
  <c r="AA389" i="62" s="1"/>
  <c r="W389" i="62"/>
  <c r="AB389" i="62" s="1"/>
  <c r="S390" i="62"/>
  <c r="X390" i="62" s="1"/>
  <c r="T390" i="62"/>
  <c r="Y390" i="62" s="1"/>
  <c r="U390" i="62"/>
  <c r="Z390" i="62" s="1"/>
  <c r="V390" i="62"/>
  <c r="AA390" i="62" s="1"/>
  <c r="W390" i="62"/>
  <c r="AB390" i="62" s="1"/>
  <c r="S391" i="62"/>
  <c r="X391" i="62" s="1"/>
  <c r="T391" i="62"/>
  <c r="Y391" i="62" s="1"/>
  <c r="U391" i="62"/>
  <c r="Z391" i="62" s="1"/>
  <c r="V391" i="62"/>
  <c r="AA391" i="62" s="1"/>
  <c r="W391" i="62"/>
  <c r="AB391" i="62" s="1"/>
  <c r="S392" i="62"/>
  <c r="X392" i="62" s="1"/>
  <c r="T392" i="62"/>
  <c r="Y392" i="62" s="1"/>
  <c r="U392" i="62"/>
  <c r="Z392" i="62" s="1"/>
  <c r="V392" i="62"/>
  <c r="AA392" i="62" s="1"/>
  <c r="W392" i="62"/>
  <c r="AB392" i="62" s="1"/>
  <c r="S393" i="62"/>
  <c r="X393" i="62" s="1"/>
  <c r="T393" i="62"/>
  <c r="Y393" i="62" s="1"/>
  <c r="U393" i="62"/>
  <c r="Z393" i="62" s="1"/>
  <c r="V393" i="62"/>
  <c r="AA393" i="62" s="1"/>
  <c r="W393" i="62"/>
  <c r="AB393" i="62" s="1"/>
  <c r="S394" i="62"/>
  <c r="X394" i="62" s="1"/>
  <c r="T394" i="62"/>
  <c r="Y394" i="62" s="1"/>
  <c r="U394" i="62"/>
  <c r="Z394" i="62" s="1"/>
  <c r="V394" i="62"/>
  <c r="AA394" i="62" s="1"/>
  <c r="W394" i="62"/>
  <c r="AB394" i="62" s="1"/>
  <c r="S395" i="62"/>
  <c r="X395" i="62" s="1"/>
  <c r="T395" i="62"/>
  <c r="Y395" i="62" s="1"/>
  <c r="U395" i="62"/>
  <c r="Z395" i="62" s="1"/>
  <c r="V395" i="62"/>
  <c r="AA395" i="62" s="1"/>
  <c r="W395" i="62"/>
  <c r="AB395" i="62" s="1"/>
  <c r="S396" i="62"/>
  <c r="X396" i="62" s="1"/>
  <c r="T396" i="62"/>
  <c r="Y396" i="62" s="1"/>
  <c r="U396" i="62"/>
  <c r="Z396" i="62" s="1"/>
  <c r="V396" i="62"/>
  <c r="AA396" i="62" s="1"/>
  <c r="W396" i="62"/>
  <c r="AB396" i="62" s="1"/>
  <c r="S397" i="62"/>
  <c r="X397" i="62" s="1"/>
  <c r="T397" i="62"/>
  <c r="Y397" i="62" s="1"/>
  <c r="U397" i="62"/>
  <c r="Z397" i="62" s="1"/>
  <c r="V397" i="62"/>
  <c r="AA397" i="62" s="1"/>
  <c r="W397" i="62"/>
  <c r="AB397" i="62" s="1"/>
  <c r="S398" i="62"/>
  <c r="X398" i="62" s="1"/>
  <c r="T398" i="62"/>
  <c r="Y398" i="62" s="1"/>
  <c r="U398" i="62"/>
  <c r="Z398" i="62" s="1"/>
  <c r="V398" i="62"/>
  <c r="AA398" i="62" s="1"/>
  <c r="W398" i="62"/>
  <c r="AB398" i="62" s="1"/>
  <c r="S399" i="62"/>
  <c r="X399" i="62" s="1"/>
  <c r="T399" i="62"/>
  <c r="Y399" i="62" s="1"/>
  <c r="U399" i="62"/>
  <c r="Z399" i="62" s="1"/>
  <c r="V399" i="62"/>
  <c r="AA399" i="62" s="1"/>
  <c r="W399" i="62"/>
  <c r="AB399" i="62" s="1"/>
  <c r="S400" i="62"/>
  <c r="X400" i="62" s="1"/>
  <c r="T400" i="62"/>
  <c r="Y400" i="62" s="1"/>
  <c r="U400" i="62"/>
  <c r="Z400" i="62" s="1"/>
  <c r="V400" i="62"/>
  <c r="AA400" i="62" s="1"/>
  <c r="W400" i="62"/>
  <c r="AB400" i="62" s="1"/>
  <c r="S401" i="62"/>
  <c r="X401" i="62" s="1"/>
  <c r="T401" i="62"/>
  <c r="Y401" i="62" s="1"/>
  <c r="U401" i="62"/>
  <c r="Z401" i="62" s="1"/>
  <c r="V401" i="62"/>
  <c r="AA401" i="62" s="1"/>
  <c r="W401" i="62"/>
  <c r="AB401" i="62" s="1"/>
  <c r="S402" i="62"/>
  <c r="X402" i="62" s="1"/>
  <c r="T402" i="62"/>
  <c r="Y402" i="62" s="1"/>
  <c r="U402" i="62"/>
  <c r="Z402" i="62" s="1"/>
  <c r="V402" i="62"/>
  <c r="AA402" i="62" s="1"/>
  <c r="W402" i="62"/>
  <c r="AB402" i="62" s="1"/>
  <c r="S403" i="62"/>
  <c r="X403" i="62" s="1"/>
  <c r="T403" i="62"/>
  <c r="Y403" i="62" s="1"/>
  <c r="U403" i="62"/>
  <c r="Z403" i="62" s="1"/>
  <c r="V403" i="62"/>
  <c r="AA403" i="62" s="1"/>
  <c r="W403" i="62"/>
  <c r="AB403" i="62" s="1"/>
  <c r="S404" i="62"/>
  <c r="X404" i="62" s="1"/>
  <c r="T404" i="62"/>
  <c r="Y404" i="62" s="1"/>
  <c r="U404" i="62"/>
  <c r="Z404" i="62" s="1"/>
  <c r="V404" i="62"/>
  <c r="AA404" i="62" s="1"/>
  <c r="W404" i="62"/>
  <c r="AB404" i="62" s="1"/>
  <c r="S405" i="62"/>
  <c r="X405" i="62" s="1"/>
  <c r="T405" i="62"/>
  <c r="Y405" i="62" s="1"/>
  <c r="U405" i="62"/>
  <c r="Z405" i="62" s="1"/>
  <c r="V405" i="62"/>
  <c r="AA405" i="62" s="1"/>
  <c r="W405" i="62"/>
  <c r="AB405" i="62" s="1"/>
  <c r="S406" i="62"/>
  <c r="X406" i="62" s="1"/>
  <c r="T406" i="62"/>
  <c r="Y406" i="62" s="1"/>
  <c r="U406" i="62"/>
  <c r="Z406" i="62" s="1"/>
  <c r="V406" i="62"/>
  <c r="AA406" i="62" s="1"/>
  <c r="W406" i="62"/>
  <c r="AB406" i="62" s="1"/>
  <c r="S407" i="62"/>
  <c r="X407" i="62" s="1"/>
  <c r="T407" i="62"/>
  <c r="Y407" i="62" s="1"/>
  <c r="U407" i="62"/>
  <c r="Z407" i="62" s="1"/>
  <c r="V407" i="62"/>
  <c r="AA407" i="62" s="1"/>
  <c r="W407" i="62"/>
  <c r="AB407" i="62" s="1"/>
  <c r="S408" i="62"/>
  <c r="X408" i="62" s="1"/>
  <c r="T408" i="62"/>
  <c r="Y408" i="62" s="1"/>
  <c r="U408" i="62"/>
  <c r="Z408" i="62" s="1"/>
  <c r="V408" i="62"/>
  <c r="AA408" i="62" s="1"/>
  <c r="W408" i="62"/>
  <c r="AB408" i="62" s="1"/>
  <c r="S409" i="62"/>
  <c r="X409" i="62" s="1"/>
  <c r="T409" i="62"/>
  <c r="Y409" i="62" s="1"/>
  <c r="U409" i="62"/>
  <c r="Z409" i="62" s="1"/>
  <c r="V409" i="62"/>
  <c r="AA409" i="62" s="1"/>
  <c r="W409" i="62"/>
  <c r="AB409" i="62" s="1"/>
  <c r="S410" i="62"/>
  <c r="X410" i="62" s="1"/>
  <c r="T410" i="62"/>
  <c r="Y410" i="62" s="1"/>
  <c r="U410" i="62"/>
  <c r="Z410" i="62" s="1"/>
  <c r="V410" i="62"/>
  <c r="AA410" i="62" s="1"/>
  <c r="W410" i="62"/>
  <c r="AB410" i="62" s="1"/>
  <c r="S411" i="62"/>
  <c r="X411" i="62" s="1"/>
  <c r="T411" i="62"/>
  <c r="Y411" i="62" s="1"/>
  <c r="U411" i="62"/>
  <c r="Z411" i="62" s="1"/>
  <c r="V411" i="62"/>
  <c r="AA411" i="62" s="1"/>
  <c r="W411" i="62"/>
  <c r="AB411" i="62" s="1"/>
  <c r="S412" i="62"/>
  <c r="X412" i="62" s="1"/>
  <c r="T412" i="62"/>
  <c r="Y412" i="62" s="1"/>
  <c r="U412" i="62"/>
  <c r="Z412" i="62" s="1"/>
  <c r="V412" i="62"/>
  <c r="AA412" i="62" s="1"/>
  <c r="W412" i="62"/>
  <c r="AB412" i="62" s="1"/>
  <c r="S413" i="62"/>
  <c r="X413" i="62" s="1"/>
  <c r="T413" i="62"/>
  <c r="Y413" i="62" s="1"/>
  <c r="U413" i="62"/>
  <c r="Z413" i="62" s="1"/>
  <c r="V413" i="62"/>
  <c r="AA413" i="62" s="1"/>
  <c r="W413" i="62"/>
  <c r="AB413" i="62" s="1"/>
  <c r="S414" i="62"/>
  <c r="X414" i="62" s="1"/>
  <c r="T414" i="62"/>
  <c r="Y414" i="62" s="1"/>
  <c r="U414" i="62"/>
  <c r="Z414" i="62" s="1"/>
  <c r="V414" i="62"/>
  <c r="AA414" i="62" s="1"/>
  <c r="W414" i="62"/>
  <c r="AB414" i="62" s="1"/>
  <c r="S415" i="62"/>
  <c r="X415" i="62" s="1"/>
  <c r="T415" i="62"/>
  <c r="Y415" i="62" s="1"/>
  <c r="U415" i="62"/>
  <c r="Z415" i="62" s="1"/>
  <c r="V415" i="62"/>
  <c r="AA415" i="62" s="1"/>
  <c r="W415" i="62"/>
  <c r="AB415" i="62" s="1"/>
  <c r="S416" i="62"/>
  <c r="X416" i="62" s="1"/>
  <c r="T416" i="62"/>
  <c r="Y416" i="62" s="1"/>
  <c r="U416" i="62"/>
  <c r="Z416" i="62" s="1"/>
  <c r="V416" i="62"/>
  <c r="AA416" i="62" s="1"/>
  <c r="W416" i="62"/>
  <c r="AB416" i="62" s="1"/>
  <c r="S417" i="62"/>
  <c r="X417" i="62" s="1"/>
  <c r="T417" i="62"/>
  <c r="Y417" i="62" s="1"/>
  <c r="U417" i="62"/>
  <c r="Z417" i="62" s="1"/>
  <c r="V417" i="62"/>
  <c r="AA417" i="62" s="1"/>
  <c r="W417" i="62"/>
  <c r="AB417" i="62" s="1"/>
  <c r="S418" i="62"/>
  <c r="X418" i="62" s="1"/>
  <c r="T418" i="62"/>
  <c r="Y418" i="62" s="1"/>
  <c r="U418" i="62"/>
  <c r="Z418" i="62" s="1"/>
  <c r="V418" i="62"/>
  <c r="AA418" i="62" s="1"/>
  <c r="W418" i="62"/>
  <c r="AB418" i="62" s="1"/>
  <c r="S419" i="62"/>
  <c r="X419" i="62" s="1"/>
  <c r="T419" i="62"/>
  <c r="Y419" i="62" s="1"/>
  <c r="U419" i="62"/>
  <c r="Z419" i="62" s="1"/>
  <c r="V419" i="62"/>
  <c r="AA419" i="62" s="1"/>
  <c r="W419" i="62"/>
  <c r="AB419" i="62" s="1"/>
  <c r="S420" i="62"/>
  <c r="X420" i="62" s="1"/>
  <c r="T420" i="62"/>
  <c r="Y420" i="62" s="1"/>
  <c r="U420" i="62"/>
  <c r="Z420" i="62" s="1"/>
  <c r="V420" i="62"/>
  <c r="AA420" i="62" s="1"/>
  <c r="W420" i="62"/>
  <c r="AB420" i="62" s="1"/>
  <c r="S421" i="62"/>
  <c r="X421" i="62" s="1"/>
  <c r="T421" i="62"/>
  <c r="Y421" i="62" s="1"/>
  <c r="U421" i="62"/>
  <c r="Z421" i="62" s="1"/>
  <c r="V421" i="62"/>
  <c r="AA421" i="62" s="1"/>
  <c r="W421" i="62"/>
  <c r="AB421" i="62" s="1"/>
  <c r="S422" i="62"/>
  <c r="X422" i="62" s="1"/>
  <c r="T422" i="62"/>
  <c r="Y422" i="62" s="1"/>
  <c r="U422" i="62"/>
  <c r="Z422" i="62" s="1"/>
  <c r="V422" i="62"/>
  <c r="AA422" i="62" s="1"/>
  <c r="W422" i="62"/>
  <c r="AB422" i="62" s="1"/>
  <c r="S423" i="62"/>
  <c r="X423" i="62" s="1"/>
  <c r="T423" i="62"/>
  <c r="Y423" i="62" s="1"/>
  <c r="U423" i="62"/>
  <c r="Z423" i="62" s="1"/>
  <c r="V423" i="62"/>
  <c r="AA423" i="62" s="1"/>
  <c r="W423" i="62"/>
  <c r="AB423" i="62" s="1"/>
  <c r="P9" i="61" l="1"/>
  <c r="S223" i="57" l="1"/>
  <c r="T223" i="57"/>
  <c r="Y223" i="57" s="1"/>
  <c r="U223" i="57"/>
  <c r="Z223" i="57" s="1"/>
  <c r="V223" i="57"/>
  <c r="AA223" i="57" s="1"/>
  <c r="W223" i="57"/>
  <c r="AB223" i="57" s="1"/>
  <c r="X223" i="57"/>
  <c r="S224" i="57"/>
  <c r="T224" i="57"/>
  <c r="U224" i="57"/>
  <c r="V224" i="57"/>
  <c r="AA224" i="57" s="1"/>
  <c r="W224" i="57"/>
  <c r="AB224" i="57" s="1"/>
  <c r="X224" i="57"/>
  <c r="Y224" i="57"/>
  <c r="Z224" i="57"/>
  <c r="S225" i="57"/>
  <c r="X225" i="57" s="1"/>
  <c r="T225" i="57"/>
  <c r="Y225" i="57" s="1"/>
  <c r="U225" i="57"/>
  <c r="V225" i="57"/>
  <c r="W225" i="57"/>
  <c r="Z225" i="57"/>
  <c r="AA225" i="57"/>
  <c r="AB225" i="57"/>
  <c r="S226" i="57"/>
  <c r="T226" i="57"/>
  <c r="Y226" i="57" s="1"/>
  <c r="U226" i="57"/>
  <c r="Z226" i="57" s="1"/>
  <c r="V226" i="57"/>
  <c r="AA226" i="57" s="1"/>
  <c r="W226" i="57"/>
  <c r="X226" i="57"/>
  <c r="AB226" i="57"/>
  <c r="S227" i="57"/>
  <c r="X227" i="57" s="1"/>
  <c r="T227" i="57"/>
  <c r="Y227" i="57" s="1"/>
  <c r="U227" i="57"/>
  <c r="V227" i="57"/>
  <c r="AA227" i="57" s="1"/>
  <c r="W227" i="57"/>
  <c r="AB227" i="57" s="1"/>
  <c r="Z227" i="57"/>
  <c r="S228" i="57"/>
  <c r="T228" i="57"/>
  <c r="Y228" i="57" s="1"/>
  <c r="U228" i="57"/>
  <c r="Z228" i="57" s="1"/>
  <c r="V228" i="57"/>
  <c r="AA228" i="57" s="1"/>
  <c r="W228" i="57"/>
  <c r="X228" i="57"/>
  <c r="AB228" i="57"/>
  <c r="S229" i="57"/>
  <c r="T229" i="57"/>
  <c r="U229" i="57"/>
  <c r="V229" i="57"/>
  <c r="AA229" i="57" s="1"/>
  <c r="W229" i="57"/>
  <c r="AB229" i="57" s="1"/>
  <c r="X229" i="57"/>
  <c r="Y229" i="57"/>
  <c r="Z229" i="57"/>
  <c r="S230" i="57"/>
  <c r="T230" i="57"/>
  <c r="U230" i="57"/>
  <c r="V230" i="57"/>
  <c r="W230" i="57"/>
  <c r="X230" i="57"/>
  <c r="Y230" i="57"/>
  <c r="Z230" i="57"/>
  <c r="AA230" i="57"/>
  <c r="AB230" i="57"/>
  <c r="S231" i="57"/>
  <c r="X231" i="57" s="1"/>
  <c r="T231" i="57"/>
  <c r="Y231" i="57" s="1"/>
  <c r="U231" i="57"/>
  <c r="V231" i="57"/>
  <c r="W231" i="57"/>
  <c r="Z231" i="57"/>
  <c r="AA231" i="57"/>
  <c r="AB231" i="57"/>
  <c r="S232" i="57"/>
  <c r="T232" i="57"/>
  <c r="Y232" i="57" s="1"/>
  <c r="U232" i="57"/>
  <c r="Z232" i="57" s="1"/>
  <c r="V232" i="57"/>
  <c r="AA232" i="57" s="1"/>
  <c r="W232" i="57"/>
  <c r="X232" i="57"/>
  <c r="AB232" i="57"/>
  <c r="S233" i="57"/>
  <c r="X233" i="57" s="1"/>
  <c r="T233" i="57"/>
  <c r="Y233" i="57" s="1"/>
  <c r="U233" i="57"/>
  <c r="V233" i="57"/>
  <c r="AA233" i="57" s="1"/>
  <c r="W233" i="57"/>
  <c r="AB233" i="57" s="1"/>
  <c r="Z233" i="57"/>
  <c r="S234" i="57"/>
  <c r="T234" i="57"/>
  <c r="Y234" i="57" s="1"/>
  <c r="U234" i="57"/>
  <c r="Z234" i="57" s="1"/>
  <c r="V234" i="57"/>
  <c r="AA234" i="57" s="1"/>
  <c r="W234" i="57"/>
  <c r="X234" i="57"/>
  <c r="AB234" i="57"/>
  <c r="S235" i="57"/>
  <c r="T235" i="57"/>
  <c r="U235" i="57"/>
  <c r="V235" i="57"/>
  <c r="AA235" i="57" s="1"/>
  <c r="W235" i="57"/>
  <c r="AB235" i="57" s="1"/>
  <c r="X235" i="57"/>
  <c r="Y235" i="57"/>
  <c r="Z235" i="57"/>
  <c r="S236" i="57"/>
  <c r="T236" i="57"/>
  <c r="U236" i="57"/>
  <c r="V236" i="57"/>
  <c r="W236" i="57"/>
  <c r="X236" i="57"/>
  <c r="Y236" i="57"/>
  <c r="Z236" i="57"/>
  <c r="AA236" i="57"/>
  <c r="AB236" i="57"/>
  <c r="S237" i="57"/>
  <c r="X237" i="57" s="1"/>
  <c r="T237" i="57"/>
  <c r="Y237" i="57" s="1"/>
  <c r="U237" i="57"/>
  <c r="V237" i="57"/>
  <c r="W237" i="57"/>
  <c r="Z237" i="57"/>
  <c r="AA237" i="57"/>
  <c r="AB237" i="57"/>
  <c r="S238" i="57"/>
  <c r="T238" i="57"/>
  <c r="Y238" i="57" s="1"/>
  <c r="U238" i="57"/>
  <c r="Z238" i="57" s="1"/>
  <c r="V238" i="57"/>
  <c r="AA238" i="57" s="1"/>
  <c r="W238" i="57"/>
  <c r="X238" i="57"/>
  <c r="AB238" i="57"/>
  <c r="S4" i="57"/>
  <c r="X4" i="57" s="1"/>
  <c r="T4" i="57"/>
  <c r="Y4" i="57" s="1"/>
  <c r="U4" i="57"/>
  <c r="Z4" i="57" s="1"/>
  <c r="V4" i="57"/>
  <c r="AA4" i="57" s="1"/>
  <c r="W4" i="57"/>
  <c r="AB4" i="57" s="1"/>
  <c r="S5" i="57"/>
  <c r="T5" i="57"/>
  <c r="U5" i="57"/>
  <c r="Z5" i="57" s="1"/>
  <c r="V5" i="57"/>
  <c r="AA5" i="57" s="1"/>
  <c r="W5" i="57"/>
  <c r="AB5" i="57" s="1"/>
  <c r="X5" i="57"/>
  <c r="Y5" i="57"/>
  <c r="S6" i="57"/>
  <c r="T6" i="57"/>
  <c r="U6" i="57"/>
  <c r="V6" i="57"/>
  <c r="W6" i="57"/>
  <c r="AB6" i="57" s="1"/>
  <c r="X6" i="57"/>
  <c r="Y6" i="57"/>
  <c r="Z6" i="57"/>
  <c r="AA6" i="57"/>
  <c r="S7" i="57"/>
  <c r="T7" i="57"/>
  <c r="U7" i="57"/>
  <c r="V7" i="57"/>
  <c r="W7" i="57"/>
  <c r="X7" i="57"/>
  <c r="Y7" i="57"/>
  <c r="Z7" i="57"/>
  <c r="AA7" i="57"/>
  <c r="AB7" i="57"/>
  <c r="S8" i="57"/>
  <c r="X8" i="57" s="1"/>
  <c r="T8" i="57"/>
  <c r="U8" i="57"/>
  <c r="V8" i="57"/>
  <c r="AA8" i="57" s="1"/>
  <c r="W8" i="57"/>
  <c r="Y8" i="57"/>
  <c r="Z8" i="57"/>
  <c r="AB8" i="57"/>
  <c r="S9" i="57"/>
  <c r="T9" i="57"/>
  <c r="Y9" i="57" s="1"/>
  <c r="U9" i="57"/>
  <c r="Z9" i="57" s="1"/>
  <c r="V9" i="57"/>
  <c r="W9" i="57"/>
  <c r="X9" i="57"/>
  <c r="AA9" i="57"/>
  <c r="AB9" i="57"/>
  <c r="S10" i="57"/>
  <c r="X10" i="57" s="1"/>
  <c r="T10" i="57"/>
  <c r="Y10" i="57" s="1"/>
  <c r="U10" i="57"/>
  <c r="V10" i="57"/>
  <c r="AA10" i="57" s="1"/>
  <c r="W10" i="57"/>
  <c r="AB10" i="57" s="1"/>
  <c r="Z10" i="57"/>
  <c r="S11" i="57"/>
  <c r="T11" i="57"/>
  <c r="U11" i="57"/>
  <c r="Z11" i="57" s="1"/>
  <c r="V11" i="57"/>
  <c r="AA11" i="57" s="1"/>
  <c r="W11" i="57"/>
  <c r="X11" i="57"/>
  <c r="Y11" i="57"/>
  <c r="AB11" i="57"/>
  <c r="S12" i="57"/>
  <c r="T12" i="57"/>
  <c r="U12" i="57"/>
  <c r="V12" i="57"/>
  <c r="W12" i="57"/>
  <c r="AB12" i="57" s="1"/>
  <c r="X12" i="57"/>
  <c r="Y12" i="57"/>
  <c r="Z12" i="57"/>
  <c r="AA12" i="57"/>
  <c r="S13" i="57"/>
  <c r="T13" i="57"/>
  <c r="U13" i="57"/>
  <c r="V13" i="57"/>
  <c r="W13" i="57"/>
  <c r="X13" i="57"/>
  <c r="Y13" i="57"/>
  <c r="Z13" i="57"/>
  <c r="AA13" i="57"/>
  <c r="AB13" i="57"/>
  <c r="S14" i="57"/>
  <c r="X14" i="57" s="1"/>
  <c r="T14" i="57"/>
  <c r="U14" i="57"/>
  <c r="Z14" i="57" s="1"/>
  <c r="V14" i="57"/>
  <c r="AA14" i="57" s="1"/>
  <c r="W14" i="57"/>
  <c r="Y14" i="57"/>
  <c r="AB14" i="57"/>
  <c r="S15" i="57"/>
  <c r="T15" i="57"/>
  <c r="Y15" i="57" s="1"/>
  <c r="U15" i="57"/>
  <c r="Z15" i="57" s="1"/>
  <c r="V15" i="57"/>
  <c r="W15" i="57"/>
  <c r="X15" i="57"/>
  <c r="AA15" i="57"/>
  <c r="AB15" i="57"/>
  <c r="S16" i="57"/>
  <c r="X16" i="57" s="1"/>
  <c r="T16" i="57"/>
  <c r="Y16" i="57" s="1"/>
  <c r="U16" i="57"/>
  <c r="V16" i="57"/>
  <c r="AA16" i="57" s="1"/>
  <c r="W16" i="57"/>
  <c r="AB16" i="57" s="1"/>
  <c r="Z16" i="57"/>
  <c r="S17" i="57"/>
  <c r="T17" i="57"/>
  <c r="U17" i="57"/>
  <c r="Z17" i="57" s="1"/>
  <c r="V17" i="57"/>
  <c r="AA17" i="57" s="1"/>
  <c r="W17" i="57"/>
  <c r="AB17" i="57" s="1"/>
  <c r="X17" i="57"/>
  <c r="Y17" i="57"/>
  <c r="S18" i="57"/>
  <c r="T18" i="57"/>
  <c r="U18" i="57"/>
  <c r="V18" i="57"/>
  <c r="W18" i="57"/>
  <c r="AB18" i="57" s="1"/>
  <c r="X18" i="57"/>
  <c r="Y18" i="57"/>
  <c r="Z18" i="57"/>
  <c r="AA18" i="57"/>
  <c r="S19" i="57"/>
  <c r="T19" i="57"/>
  <c r="U19" i="57"/>
  <c r="V19" i="57"/>
  <c r="W19" i="57"/>
  <c r="X19" i="57"/>
  <c r="Y19" i="57"/>
  <c r="Z19" i="57"/>
  <c r="AA19" i="57"/>
  <c r="AB19" i="57"/>
  <c r="S20" i="57"/>
  <c r="X20" i="57" s="1"/>
  <c r="T20" i="57"/>
  <c r="U20" i="57"/>
  <c r="V20" i="57"/>
  <c r="AA20" i="57" s="1"/>
  <c r="W20" i="57"/>
  <c r="Y20" i="57"/>
  <c r="Z20" i="57"/>
  <c r="AB20" i="57"/>
  <c r="S21" i="57"/>
  <c r="X21" i="57" s="1"/>
  <c r="T21" i="57"/>
  <c r="Y21" i="57" s="1"/>
  <c r="U21" i="57"/>
  <c r="Z21" i="57" s="1"/>
  <c r="V21" i="57"/>
  <c r="W21" i="57"/>
  <c r="AB21" i="57" s="1"/>
  <c r="AA21" i="57"/>
  <c r="S22" i="57"/>
  <c r="X22" i="57" s="1"/>
  <c r="T22" i="57"/>
  <c r="Y22" i="57" s="1"/>
  <c r="U22" i="57"/>
  <c r="Z22" i="57" s="1"/>
  <c r="V22" i="57"/>
  <c r="AA22" i="57" s="1"/>
  <c r="W22" i="57"/>
  <c r="AB22" i="57" s="1"/>
  <c r="S23" i="57"/>
  <c r="T23" i="57"/>
  <c r="U23" i="57"/>
  <c r="Z23" i="57" s="1"/>
  <c r="V23" i="57"/>
  <c r="AA23" i="57" s="1"/>
  <c r="W23" i="57"/>
  <c r="AB23" i="57" s="1"/>
  <c r="X23" i="57"/>
  <c r="Y23" i="57"/>
  <c r="S24" i="57"/>
  <c r="T24" i="57"/>
  <c r="U24" i="57"/>
  <c r="V24" i="57"/>
  <c r="W24" i="57"/>
  <c r="AB24" i="57" s="1"/>
  <c r="X24" i="57"/>
  <c r="Y24" i="57"/>
  <c r="Z24" i="57"/>
  <c r="AA24" i="57"/>
  <c r="S25" i="57"/>
  <c r="T25" i="57"/>
  <c r="U25" i="57"/>
  <c r="V25" i="57"/>
  <c r="W25" i="57"/>
  <c r="X25" i="57"/>
  <c r="Y25" i="57"/>
  <c r="Z25" i="57"/>
  <c r="AA25" i="57"/>
  <c r="AB25" i="57"/>
  <c r="S26" i="57"/>
  <c r="X26" i="57" s="1"/>
  <c r="T26" i="57"/>
  <c r="U26" i="57"/>
  <c r="V26" i="57"/>
  <c r="W26" i="57"/>
  <c r="Y26" i="57"/>
  <c r="Z26" i="57"/>
  <c r="AA26" i="57"/>
  <c r="AB26" i="57"/>
  <c r="S27" i="57"/>
  <c r="X27" i="57" s="1"/>
  <c r="T27" i="57"/>
  <c r="Y27" i="57" s="1"/>
  <c r="U27" i="57"/>
  <c r="Z27" i="57" s="1"/>
  <c r="V27" i="57"/>
  <c r="W27" i="57"/>
  <c r="AA27" i="57"/>
  <c r="AB27" i="57"/>
  <c r="S28" i="57"/>
  <c r="X28" i="57" s="1"/>
  <c r="T28" i="57"/>
  <c r="Y28" i="57" s="1"/>
  <c r="U28" i="57"/>
  <c r="Z28" i="57" s="1"/>
  <c r="V28" i="57"/>
  <c r="AA28" i="57" s="1"/>
  <c r="W28" i="57"/>
  <c r="AB28" i="57" s="1"/>
  <c r="S29" i="57"/>
  <c r="T29" i="57"/>
  <c r="U29" i="57"/>
  <c r="Z29" i="57" s="1"/>
  <c r="V29" i="57"/>
  <c r="AA29" i="57" s="1"/>
  <c r="W29" i="57"/>
  <c r="AB29" i="57" s="1"/>
  <c r="X29" i="57"/>
  <c r="Y29" i="57"/>
  <c r="S30" i="57"/>
  <c r="T30" i="57"/>
  <c r="U30" i="57"/>
  <c r="V30" i="57"/>
  <c r="W30" i="57"/>
  <c r="AB30" i="57" s="1"/>
  <c r="X30" i="57"/>
  <c r="Y30" i="57"/>
  <c r="Z30" i="57"/>
  <c r="AA30" i="57"/>
  <c r="S31" i="57"/>
  <c r="T31" i="57"/>
  <c r="U31" i="57"/>
  <c r="V31" i="57"/>
  <c r="W31" i="57"/>
  <c r="X31" i="57"/>
  <c r="Y31" i="57"/>
  <c r="Z31" i="57"/>
  <c r="AA31" i="57"/>
  <c r="AB31" i="57"/>
  <c r="S32" i="57"/>
  <c r="X32" i="57" s="1"/>
  <c r="T32" i="57"/>
  <c r="U32" i="57"/>
  <c r="V32" i="57"/>
  <c r="W32" i="57"/>
  <c r="Y32" i="57"/>
  <c r="Z32" i="57"/>
  <c r="AA32" i="57"/>
  <c r="AB32" i="57"/>
  <c r="S33" i="57"/>
  <c r="X33" i="57" s="1"/>
  <c r="T33" i="57"/>
  <c r="Y33" i="57" s="1"/>
  <c r="U33" i="57"/>
  <c r="Z33" i="57" s="1"/>
  <c r="V33" i="57"/>
  <c r="W33" i="57"/>
  <c r="AB33" i="57" s="1"/>
  <c r="AA33" i="57"/>
  <c r="S34" i="57"/>
  <c r="X34" i="57" s="1"/>
  <c r="T34" i="57"/>
  <c r="Y34" i="57" s="1"/>
  <c r="U34" i="57"/>
  <c r="Z34" i="57" s="1"/>
  <c r="V34" i="57"/>
  <c r="AA34" i="57" s="1"/>
  <c r="W34" i="57"/>
  <c r="AB34" i="57" s="1"/>
  <c r="S35" i="57"/>
  <c r="T35" i="57"/>
  <c r="U35" i="57"/>
  <c r="Z35" i="57" s="1"/>
  <c r="V35" i="57"/>
  <c r="AA35" i="57" s="1"/>
  <c r="W35" i="57"/>
  <c r="AB35" i="57" s="1"/>
  <c r="X35" i="57"/>
  <c r="Y35" i="57"/>
  <c r="S36" i="57"/>
  <c r="T36" i="57"/>
  <c r="U36" i="57"/>
  <c r="V36" i="57"/>
  <c r="W36" i="57"/>
  <c r="AB36" i="57" s="1"/>
  <c r="X36" i="57"/>
  <c r="Y36" i="57"/>
  <c r="Z36" i="57"/>
  <c r="AA36" i="57"/>
  <c r="S37" i="57"/>
  <c r="T37" i="57"/>
  <c r="U37" i="57"/>
  <c r="V37" i="57"/>
  <c r="W37" i="57"/>
  <c r="X37" i="57"/>
  <c r="Y37" i="57"/>
  <c r="Z37" i="57"/>
  <c r="AA37" i="57"/>
  <c r="AB37" i="57"/>
  <c r="S38" i="57"/>
  <c r="X38" i="57" s="1"/>
  <c r="T38" i="57"/>
  <c r="U38" i="57"/>
  <c r="V38" i="57"/>
  <c r="W38" i="57"/>
  <c r="Y38" i="57"/>
  <c r="Z38" i="57"/>
  <c r="AA38" i="57"/>
  <c r="AB38" i="57"/>
  <c r="S39" i="57"/>
  <c r="X39" i="57" s="1"/>
  <c r="T39" i="57"/>
  <c r="Y39" i="57" s="1"/>
  <c r="U39" i="57"/>
  <c r="Z39" i="57" s="1"/>
  <c r="V39" i="57"/>
  <c r="W39" i="57"/>
  <c r="AA39" i="57"/>
  <c r="AB39" i="57"/>
  <c r="S40" i="57"/>
  <c r="X40" i="57" s="1"/>
  <c r="T40" i="57"/>
  <c r="Y40" i="57" s="1"/>
  <c r="U40" i="57"/>
  <c r="Z40" i="57" s="1"/>
  <c r="V40" i="57"/>
  <c r="AA40" i="57" s="1"/>
  <c r="W40" i="57"/>
  <c r="AB40" i="57" s="1"/>
  <c r="S41" i="57"/>
  <c r="T41" i="57"/>
  <c r="U41" i="57"/>
  <c r="Z41" i="57" s="1"/>
  <c r="V41" i="57"/>
  <c r="AA41" i="57" s="1"/>
  <c r="W41" i="57"/>
  <c r="AB41" i="57" s="1"/>
  <c r="X41" i="57"/>
  <c r="Y41" i="57"/>
  <c r="S42" i="57"/>
  <c r="T42" i="57"/>
  <c r="U42" i="57"/>
  <c r="V42" i="57"/>
  <c r="W42" i="57"/>
  <c r="AB42" i="57" s="1"/>
  <c r="X42" i="57"/>
  <c r="Y42" i="57"/>
  <c r="Z42" i="57"/>
  <c r="AA42" i="57"/>
  <c r="S43" i="57"/>
  <c r="T43" i="57"/>
  <c r="U43" i="57"/>
  <c r="V43" i="57"/>
  <c r="W43" i="57"/>
  <c r="X43" i="57"/>
  <c r="Y43" i="57"/>
  <c r="Z43" i="57"/>
  <c r="AA43" i="57"/>
  <c r="AB43" i="57"/>
  <c r="S44" i="57"/>
  <c r="X44" i="57" s="1"/>
  <c r="T44" i="57"/>
  <c r="U44" i="57"/>
  <c r="V44" i="57"/>
  <c r="W44" i="57"/>
  <c r="Y44" i="57"/>
  <c r="Z44" i="57"/>
  <c r="AA44" i="57"/>
  <c r="AB44" i="57"/>
  <c r="S45" i="57"/>
  <c r="X45" i="57" s="1"/>
  <c r="T45" i="57"/>
  <c r="Y45" i="57" s="1"/>
  <c r="U45" i="57"/>
  <c r="Z45" i="57" s="1"/>
  <c r="V45" i="57"/>
  <c r="W45" i="57"/>
  <c r="AA45" i="57"/>
  <c r="AB45" i="57"/>
  <c r="S46" i="57"/>
  <c r="X46" i="57" s="1"/>
  <c r="T46" i="57"/>
  <c r="Y46" i="57" s="1"/>
  <c r="U46" i="57"/>
  <c r="Z46" i="57" s="1"/>
  <c r="V46" i="57"/>
  <c r="AA46" i="57" s="1"/>
  <c r="W46" i="57"/>
  <c r="AB46" i="57" s="1"/>
  <c r="S47" i="57"/>
  <c r="T47" i="57"/>
  <c r="U47" i="57"/>
  <c r="Z47" i="57" s="1"/>
  <c r="V47" i="57"/>
  <c r="AA47" i="57" s="1"/>
  <c r="W47" i="57"/>
  <c r="AB47" i="57" s="1"/>
  <c r="X47" i="57"/>
  <c r="Y47" i="57"/>
  <c r="S48" i="57"/>
  <c r="T48" i="57"/>
  <c r="U48" i="57"/>
  <c r="V48" i="57"/>
  <c r="W48" i="57"/>
  <c r="AB48" i="57" s="1"/>
  <c r="X48" i="57"/>
  <c r="Y48" i="57"/>
  <c r="Z48" i="57"/>
  <c r="AA48" i="57"/>
  <c r="S49" i="57"/>
  <c r="T49" i="57"/>
  <c r="U49" i="57"/>
  <c r="V49" i="57"/>
  <c r="W49" i="57"/>
  <c r="X49" i="57"/>
  <c r="Y49" i="57"/>
  <c r="Z49" i="57"/>
  <c r="AA49" i="57"/>
  <c r="AB49" i="57"/>
  <c r="S50" i="57"/>
  <c r="X50" i="57" s="1"/>
  <c r="T50" i="57"/>
  <c r="U50" i="57"/>
  <c r="V50" i="57"/>
  <c r="W50" i="57"/>
  <c r="AB50" i="57" s="1"/>
  <c r="Y50" i="57"/>
  <c r="Z50" i="57"/>
  <c r="AA50" i="57"/>
  <c r="S51" i="57"/>
  <c r="X51" i="57" s="1"/>
  <c r="T51" i="57"/>
  <c r="Y51" i="57" s="1"/>
  <c r="U51" i="57"/>
  <c r="Z51" i="57" s="1"/>
  <c r="V51" i="57"/>
  <c r="W51" i="57"/>
  <c r="AA51" i="57"/>
  <c r="AB51" i="57"/>
  <c r="S52" i="57"/>
  <c r="X52" i="57" s="1"/>
  <c r="T52" i="57"/>
  <c r="Y52" i="57" s="1"/>
  <c r="U52" i="57"/>
  <c r="Z52" i="57" s="1"/>
  <c r="V52" i="57"/>
  <c r="AA52" i="57" s="1"/>
  <c r="W52" i="57"/>
  <c r="AB52" i="57" s="1"/>
  <c r="S53" i="57"/>
  <c r="T53" i="57"/>
  <c r="U53" i="57"/>
  <c r="Z53" i="57" s="1"/>
  <c r="V53" i="57"/>
  <c r="AA53" i="57" s="1"/>
  <c r="W53" i="57"/>
  <c r="AB53" i="57" s="1"/>
  <c r="X53" i="57"/>
  <c r="Y53" i="57"/>
  <c r="S54" i="57"/>
  <c r="X54" i="57" s="1"/>
  <c r="T54" i="57"/>
  <c r="U54" i="57"/>
  <c r="V54" i="57"/>
  <c r="W54" i="57"/>
  <c r="AB54" i="57" s="1"/>
  <c r="Y54" i="57"/>
  <c r="Z54" i="57"/>
  <c r="AA54" i="57"/>
  <c r="S55" i="57"/>
  <c r="T55" i="57"/>
  <c r="U55" i="57"/>
  <c r="Z55" i="57" s="1"/>
  <c r="V55" i="57"/>
  <c r="W55" i="57"/>
  <c r="X55" i="57"/>
  <c r="Y55" i="57"/>
  <c r="AA55" i="57"/>
  <c r="AB55" i="57"/>
  <c r="S56" i="57"/>
  <c r="X56" i="57" s="1"/>
  <c r="T56" i="57"/>
  <c r="U56" i="57"/>
  <c r="V56" i="57"/>
  <c r="W56" i="57"/>
  <c r="AB56" i="57" s="1"/>
  <c r="Y56" i="57"/>
  <c r="Z56" i="57"/>
  <c r="AA56" i="57"/>
  <c r="S57" i="57"/>
  <c r="X57" i="57" s="1"/>
  <c r="T57" i="57"/>
  <c r="Y57" i="57" s="1"/>
  <c r="U57" i="57"/>
  <c r="Z57" i="57" s="1"/>
  <c r="V57" i="57"/>
  <c r="W57" i="57"/>
  <c r="AA57" i="57"/>
  <c r="AB57" i="57"/>
  <c r="S58" i="57"/>
  <c r="X58" i="57" s="1"/>
  <c r="T58" i="57"/>
  <c r="Y58" i="57" s="1"/>
  <c r="U58" i="57"/>
  <c r="Z58" i="57" s="1"/>
  <c r="V58" i="57"/>
  <c r="AA58" i="57" s="1"/>
  <c r="W58" i="57"/>
  <c r="AB58" i="57" s="1"/>
  <c r="S59" i="57"/>
  <c r="T59" i="57"/>
  <c r="U59" i="57"/>
  <c r="Z59" i="57" s="1"/>
  <c r="V59" i="57"/>
  <c r="AA59" i="57" s="1"/>
  <c r="W59" i="57"/>
  <c r="AB59" i="57" s="1"/>
  <c r="X59" i="57"/>
  <c r="Y59" i="57"/>
  <c r="S60" i="57"/>
  <c r="X60" i="57" s="1"/>
  <c r="T60" i="57"/>
  <c r="U60" i="57"/>
  <c r="V60" i="57"/>
  <c r="W60" i="57"/>
  <c r="AB60" i="57" s="1"/>
  <c r="Y60" i="57"/>
  <c r="Z60" i="57"/>
  <c r="AA60" i="57"/>
  <c r="S61" i="57"/>
  <c r="T61" i="57"/>
  <c r="U61" i="57"/>
  <c r="Z61" i="57" s="1"/>
  <c r="V61" i="57"/>
  <c r="W61" i="57"/>
  <c r="X61" i="57"/>
  <c r="Y61" i="57"/>
  <c r="AA61" i="57"/>
  <c r="AB61" i="57"/>
  <c r="S62" i="57"/>
  <c r="X62" i="57" s="1"/>
  <c r="T62" i="57"/>
  <c r="U62" i="57"/>
  <c r="V62" i="57"/>
  <c r="W62" i="57"/>
  <c r="AB62" i="57" s="1"/>
  <c r="Y62" i="57"/>
  <c r="Z62" i="57"/>
  <c r="AA62" i="57"/>
  <c r="S63" i="57"/>
  <c r="X63" i="57" s="1"/>
  <c r="T63" i="57"/>
  <c r="Y63" i="57" s="1"/>
  <c r="U63" i="57"/>
  <c r="Z63" i="57" s="1"/>
  <c r="V63" i="57"/>
  <c r="W63" i="57"/>
  <c r="AA63" i="57"/>
  <c r="AB63" i="57"/>
  <c r="S64" i="57"/>
  <c r="X64" i="57" s="1"/>
  <c r="T64" i="57"/>
  <c r="Y64" i="57" s="1"/>
  <c r="U64" i="57"/>
  <c r="Z64" i="57" s="1"/>
  <c r="V64" i="57"/>
  <c r="AA64" i="57" s="1"/>
  <c r="W64" i="57"/>
  <c r="AB64" i="57" s="1"/>
  <c r="S65" i="57"/>
  <c r="T65" i="57"/>
  <c r="U65" i="57"/>
  <c r="Z65" i="57" s="1"/>
  <c r="V65" i="57"/>
  <c r="AA65" i="57" s="1"/>
  <c r="W65" i="57"/>
  <c r="AB65" i="57" s="1"/>
  <c r="X65" i="57"/>
  <c r="Y65" i="57"/>
  <c r="S66" i="57"/>
  <c r="X66" i="57" s="1"/>
  <c r="T66" i="57"/>
  <c r="U66" i="57"/>
  <c r="V66" i="57"/>
  <c r="W66" i="57"/>
  <c r="AB66" i="57" s="1"/>
  <c r="Y66" i="57"/>
  <c r="Z66" i="57"/>
  <c r="AA66" i="57"/>
  <c r="S67" i="57"/>
  <c r="T67" i="57"/>
  <c r="U67" i="57"/>
  <c r="Z67" i="57" s="1"/>
  <c r="V67" i="57"/>
  <c r="W67" i="57"/>
  <c r="X67" i="57"/>
  <c r="Y67" i="57"/>
  <c r="AA67" i="57"/>
  <c r="AB67" i="57"/>
  <c r="S68" i="57"/>
  <c r="X68" i="57" s="1"/>
  <c r="T68" i="57"/>
  <c r="U68" i="57"/>
  <c r="V68" i="57"/>
  <c r="W68" i="57"/>
  <c r="AB68" i="57" s="1"/>
  <c r="Y68" i="57"/>
  <c r="Z68" i="57"/>
  <c r="AA68" i="57"/>
  <c r="S69" i="57"/>
  <c r="X69" i="57" s="1"/>
  <c r="T69" i="57"/>
  <c r="Y69" i="57" s="1"/>
  <c r="U69" i="57"/>
  <c r="Z69" i="57" s="1"/>
  <c r="V69" i="57"/>
  <c r="W69" i="57"/>
  <c r="AA69" i="57"/>
  <c r="AB69" i="57"/>
  <c r="S70" i="57"/>
  <c r="X70" i="57" s="1"/>
  <c r="T70" i="57"/>
  <c r="Y70" i="57" s="1"/>
  <c r="U70" i="57"/>
  <c r="Z70" i="57" s="1"/>
  <c r="V70" i="57"/>
  <c r="AA70" i="57" s="1"/>
  <c r="W70" i="57"/>
  <c r="AB70" i="57" s="1"/>
  <c r="S71" i="57"/>
  <c r="T71" i="57"/>
  <c r="U71" i="57"/>
  <c r="Z71" i="57" s="1"/>
  <c r="V71" i="57"/>
  <c r="AA71" i="57" s="1"/>
  <c r="W71" i="57"/>
  <c r="AB71" i="57" s="1"/>
  <c r="X71" i="57"/>
  <c r="Y71" i="57"/>
  <c r="S72" i="57"/>
  <c r="X72" i="57" s="1"/>
  <c r="T72" i="57"/>
  <c r="U72" i="57"/>
  <c r="V72" i="57"/>
  <c r="W72" i="57"/>
  <c r="AB72" i="57" s="1"/>
  <c r="Y72" i="57"/>
  <c r="Z72" i="57"/>
  <c r="AA72" i="57"/>
  <c r="S73" i="57"/>
  <c r="T73" i="57"/>
  <c r="U73" i="57"/>
  <c r="Z73" i="57" s="1"/>
  <c r="V73" i="57"/>
  <c r="W73" i="57"/>
  <c r="X73" i="57"/>
  <c r="Y73" i="57"/>
  <c r="AA73" i="57"/>
  <c r="AB73" i="57"/>
  <c r="S74" i="57"/>
  <c r="X74" i="57" s="1"/>
  <c r="T74" i="57"/>
  <c r="U74" i="57"/>
  <c r="V74" i="57"/>
  <c r="W74" i="57"/>
  <c r="AB74" i="57" s="1"/>
  <c r="Y74" i="57"/>
  <c r="Z74" i="57"/>
  <c r="AA74" i="57"/>
  <c r="S75" i="57"/>
  <c r="X75" i="57" s="1"/>
  <c r="T75" i="57"/>
  <c r="Y75" i="57" s="1"/>
  <c r="U75" i="57"/>
  <c r="Z75" i="57" s="1"/>
  <c r="V75" i="57"/>
  <c r="W75" i="57"/>
  <c r="AA75" i="57"/>
  <c r="AB75" i="57"/>
  <c r="S76" i="57"/>
  <c r="X76" i="57" s="1"/>
  <c r="T76" i="57"/>
  <c r="Y76" i="57" s="1"/>
  <c r="U76" i="57"/>
  <c r="Z76" i="57" s="1"/>
  <c r="V76" i="57"/>
  <c r="AA76" i="57" s="1"/>
  <c r="W76" i="57"/>
  <c r="AB76" i="57" s="1"/>
  <c r="S77" i="57"/>
  <c r="T77" i="57"/>
  <c r="U77" i="57"/>
  <c r="Z77" i="57" s="1"/>
  <c r="V77" i="57"/>
  <c r="AA77" i="57" s="1"/>
  <c r="W77" i="57"/>
  <c r="AB77" i="57" s="1"/>
  <c r="X77" i="57"/>
  <c r="Y77" i="57"/>
  <c r="S78" i="57"/>
  <c r="X78" i="57" s="1"/>
  <c r="T78" i="57"/>
  <c r="U78" i="57"/>
  <c r="V78" i="57"/>
  <c r="W78" i="57"/>
  <c r="AB78" i="57" s="1"/>
  <c r="Y78" i="57"/>
  <c r="Z78" i="57"/>
  <c r="AA78" i="57"/>
  <c r="S79" i="57"/>
  <c r="T79" i="57"/>
  <c r="U79" i="57"/>
  <c r="Z79" i="57" s="1"/>
  <c r="V79" i="57"/>
  <c r="W79" i="57"/>
  <c r="X79" i="57"/>
  <c r="Y79" i="57"/>
  <c r="AA79" i="57"/>
  <c r="AB79" i="57"/>
  <c r="S80" i="57"/>
  <c r="X80" i="57" s="1"/>
  <c r="T80" i="57"/>
  <c r="U80" i="57"/>
  <c r="V80" i="57"/>
  <c r="W80" i="57"/>
  <c r="AB80" i="57" s="1"/>
  <c r="Y80" i="57"/>
  <c r="Z80" i="57"/>
  <c r="AA80" i="57"/>
  <c r="S81" i="57"/>
  <c r="X81" i="57" s="1"/>
  <c r="T81" i="57"/>
  <c r="Y81" i="57" s="1"/>
  <c r="U81" i="57"/>
  <c r="Z81" i="57" s="1"/>
  <c r="V81" i="57"/>
  <c r="W81" i="57"/>
  <c r="AA81" i="57"/>
  <c r="AB81" i="57"/>
  <c r="S82" i="57"/>
  <c r="X82" i="57" s="1"/>
  <c r="T82" i="57"/>
  <c r="Y82" i="57" s="1"/>
  <c r="U82" i="57"/>
  <c r="Z82" i="57" s="1"/>
  <c r="V82" i="57"/>
  <c r="AA82" i="57" s="1"/>
  <c r="W82" i="57"/>
  <c r="AB82" i="57" s="1"/>
  <c r="S83" i="57"/>
  <c r="T83" i="57"/>
  <c r="U83" i="57"/>
  <c r="Z83" i="57" s="1"/>
  <c r="V83" i="57"/>
  <c r="AA83" i="57" s="1"/>
  <c r="W83" i="57"/>
  <c r="AB83" i="57" s="1"/>
  <c r="X83" i="57"/>
  <c r="Y83" i="57"/>
  <c r="S84" i="57"/>
  <c r="X84" i="57" s="1"/>
  <c r="T84" i="57"/>
  <c r="U84" i="57"/>
  <c r="V84" i="57"/>
  <c r="W84" i="57"/>
  <c r="AB84" i="57" s="1"/>
  <c r="Y84" i="57"/>
  <c r="Z84" i="57"/>
  <c r="AA84" i="57"/>
  <c r="S85" i="57"/>
  <c r="T85" i="57"/>
  <c r="U85" i="57"/>
  <c r="Z85" i="57" s="1"/>
  <c r="V85" i="57"/>
  <c r="W85" i="57"/>
  <c r="X85" i="57"/>
  <c r="Y85" i="57"/>
  <c r="AA85" i="57"/>
  <c r="AB85" i="57"/>
  <c r="S86" i="57"/>
  <c r="X86" i="57" s="1"/>
  <c r="T86" i="57"/>
  <c r="U86" i="57"/>
  <c r="V86" i="57"/>
  <c r="W86" i="57"/>
  <c r="AB86" i="57" s="1"/>
  <c r="Y86" i="57"/>
  <c r="Z86" i="57"/>
  <c r="AA86" i="57"/>
  <c r="S87" i="57"/>
  <c r="X87" i="57" s="1"/>
  <c r="T87" i="57"/>
  <c r="Y87" i="57" s="1"/>
  <c r="U87" i="57"/>
  <c r="Z87" i="57" s="1"/>
  <c r="V87" i="57"/>
  <c r="W87" i="57"/>
  <c r="AA87" i="57"/>
  <c r="AB87" i="57"/>
  <c r="S88" i="57"/>
  <c r="X88" i="57" s="1"/>
  <c r="T88" i="57"/>
  <c r="Y88" i="57" s="1"/>
  <c r="U88" i="57"/>
  <c r="Z88" i="57" s="1"/>
  <c r="V88" i="57"/>
  <c r="AA88" i="57" s="1"/>
  <c r="W88" i="57"/>
  <c r="AB88" i="57" s="1"/>
  <c r="S89" i="57"/>
  <c r="T89" i="57"/>
  <c r="U89" i="57"/>
  <c r="Z89" i="57" s="1"/>
  <c r="V89" i="57"/>
  <c r="AA89" i="57" s="1"/>
  <c r="W89" i="57"/>
  <c r="AB89" i="57" s="1"/>
  <c r="X89" i="57"/>
  <c r="Y89" i="57"/>
  <c r="S90" i="57"/>
  <c r="X90" i="57" s="1"/>
  <c r="T90" i="57"/>
  <c r="U90" i="57"/>
  <c r="V90" i="57"/>
  <c r="W90" i="57"/>
  <c r="AB90" i="57" s="1"/>
  <c r="Y90" i="57"/>
  <c r="Z90" i="57"/>
  <c r="AA90" i="57"/>
  <c r="S91" i="57"/>
  <c r="T91" i="57"/>
  <c r="U91" i="57"/>
  <c r="Z91" i="57" s="1"/>
  <c r="V91" i="57"/>
  <c r="W91" i="57"/>
  <c r="X91" i="57"/>
  <c r="Y91" i="57"/>
  <c r="AA91" i="57"/>
  <c r="AB91" i="57"/>
  <c r="S92" i="57"/>
  <c r="X92" i="57" s="1"/>
  <c r="T92" i="57"/>
  <c r="U92" i="57"/>
  <c r="V92" i="57"/>
  <c r="W92" i="57"/>
  <c r="AB92" i="57" s="1"/>
  <c r="Y92" i="57"/>
  <c r="Z92" i="57"/>
  <c r="AA92" i="57"/>
  <c r="S93" i="57"/>
  <c r="X93" i="57" s="1"/>
  <c r="T93" i="57"/>
  <c r="Y93" i="57" s="1"/>
  <c r="U93" i="57"/>
  <c r="Z93" i="57" s="1"/>
  <c r="V93" i="57"/>
  <c r="W93" i="57"/>
  <c r="AA93" i="57"/>
  <c r="AB93" i="57"/>
  <c r="S94" i="57"/>
  <c r="X94" i="57" s="1"/>
  <c r="T94" i="57"/>
  <c r="Y94" i="57" s="1"/>
  <c r="U94" i="57"/>
  <c r="Z94" i="57" s="1"/>
  <c r="V94" i="57"/>
  <c r="AA94" i="57" s="1"/>
  <c r="W94" i="57"/>
  <c r="AB94" i="57" s="1"/>
  <c r="S95" i="57"/>
  <c r="T95" i="57"/>
  <c r="U95" i="57"/>
  <c r="Z95" i="57" s="1"/>
  <c r="V95" i="57"/>
  <c r="AA95" i="57" s="1"/>
  <c r="W95" i="57"/>
  <c r="AB95" i="57" s="1"/>
  <c r="X95" i="57"/>
  <c r="Y95" i="57"/>
  <c r="S96" i="57"/>
  <c r="X96" i="57" s="1"/>
  <c r="T96" i="57"/>
  <c r="U96" i="57"/>
  <c r="V96" i="57"/>
  <c r="W96" i="57"/>
  <c r="AB96" i="57" s="1"/>
  <c r="Y96" i="57"/>
  <c r="Z96" i="57"/>
  <c r="AA96" i="57"/>
  <c r="S97" i="57"/>
  <c r="T97" i="57"/>
  <c r="U97" i="57"/>
  <c r="Z97" i="57" s="1"/>
  <c r="V97" i="57"/>
  <c r="W97" i="57"/>
  <c r="X97" i="57"/>
  <c r="Y97" i="57"/>
  <c r="AA97" i="57"/>
  <c r="AB97" i="57"/>
  <c r="S98" i="57"/>
  <c r="X98" i="57" s="1"/>
  <c r="T98" i="57"/>
  <c r="U98" i="57"/>
  <c r="V98" i="57"/>
  <c r="W98" i="57"/>
  <c r="AB98" i="57" s="1"/>
  <c r="Y98" i="57"/>
  <c r="Z98" i="57"/>
  <c r="AA98" i="57"/>
  <c r="S99" i="57"/>
  <c r="X99" i="57" s="1"/>
  <c r="T99" i="57"/>
  <c r="Y99" i="57" s="1"/>
  <c r="U99" i="57"/>
  <c r="Z99" i="57" s="1"/>
  <c r="V99" i="57"/>
  <c r="W99" i="57"/>
  <c r="AA99" i="57"/>
  <c r="AB99" i="57"/>
  <c r="S100" i="57"/>
  <c r="X100" i="57" s="1"/>
  <c r="T100" i="57"/>
  <c r="Y100" i="57" s="1"/>
  <c r="U100" i="57"/>
  <c r="Z100" i="57" s="1"/>
  <c r="V100" i="57"/>
  <c r="AA100" i="57" s="1"/>
  <c r="W100" i="57"/>
  <c r="AB100" i="57" s="1"/>
  <c r="S101" i="57"/>
  <c r="T101" i="57"/>
  <c r="U101" i="57"/>
  <c r="Z101" i="57" s="1"/>
  <c r="V101" i="57"/>
  <c r="AA101" i="57" s="1"/>
  <c r="W101" i="57"/>
  <c r="AB101" i="57" s="1"/>
  <c r="X101" i="57"/>
  <c r="Y101" i="57"/>
  <c r="S102" i="57"/>
  <c r="X102" i="57" s="1"/>
  <c r="T102" i="57"/>
  <c r="U102" i="57"/>
  <c r="V102" i="57"/>
  <c r="W102" i="57"/>
  <c r="AB102" i="57" s="1"/>
  <c r="Y102" i="57"/>
  <c r="Z102" i="57"/>
  <c r="AA102" i="57"/>
  <c r="S103" i="57"/>
  <c r="T103" i="57"/>
  <c r="U103" i="57"/>
  <c r="Z103" i="57" s="1"/>
  <c r="V103" i="57"/>
  <c r="W103" i="57"/>
  <c r="X103" i="57"/>
  <c r="Y103" i="57"/>
  <c r="AA103" i="57"/>
  <c r="AB103" i="57"/>
  <c r="S104" i="57"/>
  <c r="X104" i="57" s="1"/>
  <c r="T104" i="57"/>
  <c r="U104" i="57"/>
  <c r="V104" i="57"/>
  <c r="W104" i="57"/>
  <c r="AB104" i="57" s="1"/>
  <c r="Y104" i="57"/>
  <c r="Z104" i="57"/>
  <c r="AA104" i="57"/>
  <c r="S105" i="57"/>
  <c r="X105" i="57" s="1"/>
  <c r="T105" i="57"/>
  <c r="Y105" i="57" s="1"/>
  <c r="U105" i="57"/>
  <c r="Z105" i="57" s="1"/>
  <c r="V105" i="57"/>
  <c r="W105" i="57"/>
  <c r="AA105" i="57"/>
  <c r="AB105" i="57"/>
  <c r="S106" i="57"/>
  <c r="X106" i="57" s="1"/>
  <c r="T106" i="57"/>
  <c r="Y106" i="57" s="1"/>
  <c r="U106" i="57"/>
  <c r="Z106" i="57" s="1"/>
  <c r="V106" i="57"/>
  <c r="AA106" i="57" s="1"/>
  <c r="W106" i="57"/>
  <c r="AB106" i="57" s="1"/>
  <c r="S107" i="57"/>
  <c r="T107" i="57"/>
  <c r="U107" i="57"/>
  <c r="Z107" i="57" s="1"/>
  <c r="V107" i="57"/>
  <c r="AA107" i="57" s="1"/>
  <c r="W107" i="57"/>
  <c r="AB107" i="57" s="1"/>
  <c r="X107" i="57"/>
  <c r="Y107" i="57"/>
  <c r="S108" i="57"/>
  <c r="X108" i="57" s="1"/>
  <c r="T108" i="57"/>
  <c r="U108" i="57"/>
  <c r="V108" i="57"/>
  <c r="W108" i="57"/>
  <c r="AB108" i="57" s="1"/>
  <c r="Y108" i="57"/>
  <c r="Z108" i="57"/>
  <c r="AA108" i="57"/>
  <c r="S109" i="57"/>
  <c r="T109" i="57"/>
  <c r="U109" i="57"/>
  <c r="Z109" i="57" s="1"/>
  <c r="V109" i="57"/>
  <c r="W109" i="57"/>
  <c r="X109" i="57"/>
  <c r="Y109" i="57"/>
  <c r="AA109" i="57"/>
  <c r="AB109" i="57"/>
  <c r="S110" i="57"/>
  <c r="X110" i="57" s="1"/>
  <c r="T110" i="57"/>
  <c r="U110" i="57"/>
  <c r="V110" i="57"/>
  <c r="W110" i="57"/>
  <c r="AB110" i="57" s="1"/>
  <c r="Y110" i="57"/>
  <c r="Z110" i="57"/>
  <c r="AA110" i="57"/>
  <c r="S111" i="57"/>
  <c r="X111" i="57" s="1"/>
  <c r="T111" i="57"/>
  <c r="Y111" i="57" s="1"/>
  <c r="U111" i="57"/>
  <c r="Z111" i="57" s="1"/>
  <c r="V111" i="57"/>
  <c r="W111" i="57"/>
  <c r="AA111" i="57"/>
  <c r="AB111" i="57"/>
  <c r="S112" i="57"/>
  <c r="X112" i="57" s="1"/>
  <c r="T112" i="57"/>
  <c r="Y112" i="57" s="1"/>
  <c r="U112" i="57"/>
  <c r="Z112" i="57" s="1"/>
  <c r="V112" i="57"/>
  <c r="AA112" i="57" s="1"/>
  <c r="W112" i="57"/>
  <c r="AB112" i="57" s="1"/>
  <c r="S113" i="57"/>
  <c r="T113" i="57"/>
  <c r="U113" i="57"/>
  <c r="Z113" i="57" s="1"/>
  <c r="V113" i="57"/>
  <c r="AA113" i="57" s="1"/>
  <c r="W113" i="57"/>
  <c r="AB113" i="57" s="1"/>
  <c r="X113" i="57"/>
  <c r="Y113" i="57"/>
  <c r="S114" i="57"/>
  <c r="X114" i="57" s="1"/>
  <c r="T114" i="57"/>
  <c r="U114" i="57"/>
  <c r="V114" i="57"/>
  <c r="W114" i="57"/>
  <c r="AB114" i="57" s="1"/>
  <c r="Y114" i="57"/>
  <c r="Z114" i="57"/>
  <c r="AA114" i="57"/>
  <c r="S115" i="57"/>
  <c r="T115" i="57"/>
  <c r="U115" i="57"/>
  <c r="Z115" i="57" s="1"/>
  <c r="V115" i="57"/>
  <c r="W115" i="57"/>
  <c r="X115" i="57"/>
  <c r="Y115" i="57"/>
  <c r="AA115" i="57"/>
  <c r="AB115" i="57"/>
  <c r="S116" i="57"/>
  <c r="X116" i="57" s="1"/>
  <c r="T116" i="57"/>
  <c r="U116" i="57"/>
  <c r="V116" i="57"/>
  <c r="W116" i="57"/>
  <c r="AB116" i="57" s="1"/>
  <c r="Y116" i="57"/>
  <c r="Z116" i="57"/>
  <c r="AA116" i="57"/>
  <c r="S117" i="57"/>
  <c r="X117" i="57" s="1"/>
  <c r="T117" i="57"/>
  <c r="Y117" i="57" s="1"/>
  <c r="U117" i="57"/>
  <c r="Z117" i="57" s="1"/>
  <c r="V117" i="57"/>
  <c r="W117" i="57"/>
  <c r="AA117" i="57"/>
  <c r="AB117" i="57"/>
  <c r="S118" i="57"/>
  <c r="X118" i="57" s="1"/>
  <c r="T118" i="57"/>
  <c r="U118" i="57"/>
  <c r="Z118" i="57" s="1"/>
  <c r="V118" i="57"/>
  <c r="AA118" i="57" s="1"/>
  <c r="W118" i="57"/>
  <c r="AB118" i="57" s="1"/>
  <c r="Y118" i="57"/>
  <c r="S119" i="57"/>
  <c r="T119" i="57"/>
  <c r="U119" i="57"/>
  <c r="Z119" i="57" s="1"/>
  <c r="V119" i="57"/>
  <c r="AA119" i="57" s="1"/>
  <c r="W119" i="57"/>
  <c r="AB119" i="57" s="1"/>
  <c r="X119" i="57"/>
  <c r="Y119" i="57"/>
  <c r="S120" i="57"/>
  <c r="X120" i="57" s="1"/>
  <c r="T120" i="57"/>
  <c r="U120" i="57"/>
  <c r="V120" i="57"/>
  <c r="W120" i="57"/>
  <c r="AB120" i="57" s="1"/>
  <c r="Y120" i="57"/>
  <c r="Z120" i="57"/>
  <c r="AA120" i="57"/>
  <c r="S121" i="57"/>
  <c r="T121" i="57"/>
  <c r="U121" i="57"/>
  <c r="Z121" i="57" s="1"/>
  <c r="V121" i="57"/>
  <c r="W121" i="57"/>
  <c r="X121" i="57"/>
  <c r="Y121" i="57"/>
  <c r="AA121" i="57"/>
  <c r="AB121" i="57"/>
  <c r="S122" i="57"/>
  <c r="X122" i="57" s="1"/>
  <c r="T122" i="57"/>
  <c r="U122" i="57"/>
  <c r="V122" i="57"/>
  <c r="W122" i="57"/>
  <c r="AB122" i="57" s="1"/>
  <c r="Y122" i="57"/>
  <c r="Z122" i="57"/>
  <c r="AA122" i="57"/>
  <c r="S123" i="57"/>
  <c r="X123" i="57" s="1"/>
  <c r="T123" i="57"/>
  <c r="Y123" i="57" s="1"/>
  <c r="U123" i="57"/>
  <c r="Z123" i="57" s="1"/>
  <c r="V123" i="57"/>
  <c r="W123" i="57"/>
  <c r="AA123" i="57"/>
  <c r="AB123" i="57"/>
  <c r="S124" i="57"/>
  <c r="X124" i="57" s="1"/>
  <c r="T124" i="57"/>
  <c r="U124" i="57"/>
  <c r="Z124" i="57" s="1"/>
  <c r="V124" i="57"/>
  <c r="AA124" i="57" s="1"/>
  <c r="W124" i="57"/>
  <c r="AB124" i="57" s="1"/>
  <c r="Y124" i="57"/>
  <c r="S125" i="57"/>
  <c r="T125" i="57"/>
  <c r="U125" i="57"/>
  <c r="Z125" i="57" s="1"/>
  <c r="V125" i="57"/>
  <c r="AA125" i="57" s="1"/>
  <c r="W125" i="57"/>
  <c r="AB125" i="57" s="1"/>
  <c r="X125" i="57"/>
  <c r="Y125" i="57"/>
  <c r="S126" i="57"/>
  <c r="X126" i="57" s="1"/>
  <c r="T126" i="57"/>
  <c r="U126" i="57"/>
  <c r="V126" i="57"/>
  <c r="W126" i="57"/>
  <c r="AB126" i="57" s="1"/>
  <c r="Y126" i="57"/>
  <c r="Z126" i="57"/>
  <c r="AA126" i="57"/>
  <c r="S127" i="57"/>
  <c r="T127" i="57"/>
  <c r="U127" i="57"/>
  <c r="Z127" i="57" s="1"/>
  <c r="V127" i="57"/>
  <c r="W127" i="57"/>
  <c r="X127" i="57"/>
  <c r="Y127" i="57"/>
  <c r="AA127" i="57"/>
  <c r="AB127" i="57"/>
  <c r="S128" i="57"/>
  <c r="X128" i="57" s="1"/>
  <c r="T128" i="57"/>
  <c r="U128" i="57"/>
  <c r="V128" i="57"/>
  <c r="W128" i="57"/>
  <c r="AB128" i="57" s="1"/>
  <c r="Y128" i="57"/>
  <c r="Z128" i="57"/>
  <c r="AA128" i="57"/>
  <c r="S129" i="57"/>
  <c r="X129" i="57" s="1"/>
  <c r="T129" i="57"/>
  <c r="Y129" i="57" s="1"/>
  <c r="U129" i="57"/>
  <c r="Z129" i="57" s="1"/>
  <c r="V129" i="57"/>
  <c r="W129" i="57"/>
  <c r="AA129" i="57"/>
  <c r="AB129" i="57"/>
  <c r="S130" i="57"/>
  <c r="X130" i="57" s="1"/>
  <c r="T130" i="57"/>
  <c r="U130" i="57"/>
  <c r="Z130" i="57" s="1"/>
  <c r="V130" i="57"/>
  <c r="AA130" i="57" s="1"/>
  <c r="W130" i="57"/>
  <c r="AB130" i="57" s="1"/>
  <c r="Y130" i="57"/>
  <c r="S131" i="57"/>
  <c r="T131" i="57"/>
  <c r="U131" i="57"/>
  <c r="Z131" i="57" s="1"/>
  <c r="V131" i="57"/>
  <c r="AA131" i="57" s="1"/>
  <c r="W131" i="57"/>
  <c r="AB131" i="57" s="1"/>
  <c r="X131" i="57"/>
  <c r="Y131" i="57"/>
  <c r="S132" i="57"/>
  <c r="X132" i="57" s="1"/>
  <c r="T132" i="57"/>
  <c r="U132" i="57"/>
  <c r="V132" i="57"/>
  <c r="W132" i="57"/>
  <c r="AB132" i="57" s="1"/>
  <c r="Y132" i="57"/>
  <c r="Z132" i="57"/>
  <c r="AA132" i="57"/>
  <c r="S133" i="57"/>
  <c r="T133" i="57"/>
  <c r="U133" i="57"/>
  <c r="Z133" i="57" s="1"/>
  <c r="V133" i="57"/>
  <c r="W133" i="57"/>
  <c r="X133" i="57"/>
  <c r="Y133" i="57"/>
  <c r="AA133" i="57"/>
  <c r="AB133" i="57"/>
  <c r="S134" i="57"/>
  <c r="X134" i="57" s="1"/>
  <c r="T134" i="57"/>
  <c r="U134" i="57"/>
  <c r="V134" i="57"/>
  <c r="W134" i="57"/>
  <c r="AB134" i="57" s="1"/>
  <c r="Y134" i="57"/>
  <c r="Z134" i="57"/>
  <c r="AA134" i="57"/>
  <c r="S135" i="57"/>
  <c r="X135" i="57" s="1"/>
  <c r="T135" i="57"/>
  <c r="Y135" i="57" s="1"/>
  <c r="U135" i="57"/>
  <c r="Z135" i="57" s="1"/>
  <c r="V135" i="57"/>
  <c r="W135" i="57"/>
  <c r="AA135" i="57"/>
  <c r="AB135" i="57"/>
  <c r="S136" i="57"/>
  <c r="X136" i="57" s="1"/>
  <c r="T136" i="57"/>
  <c r="U136" i="57"/>
  <c r="Z136" i="57" s="1"/>
  <c r="V136" i="57"/>
  <c r="AA136" i="57" s="1"/>
  <c r="W136" i="57"/>
  <c r="AB136" i="57" s="1"/>
  <c r="Y136" i="57"/>
  <c r="S137" i="57"/>
  <c r="T137" i="57"/>
  <c r="U137" i="57"/>
  <c r="Z137" i="57" s="1"/>
  <c r="V137" i="57"/>
  <c r="W137" i="57"/>
  <c r="AB137" i="57" s="1"/>
  <c r="X137" i="57"/>
  <c r="Y137" i="57"/>
  <c r="AA137" i="57"/>
  <c r="S138" i="57"/>
  <c r="X138" i="57" s="1"/>
  <c r="T138" i="57"/>
  <c r="U138" i="57"/>
  <c r="V138" i="57"/>
  <c r="W138" i="57"/>
  <c r="AB138" i="57" s="1"/>
  <c r="Y138" i="57"/>
  <c r="Z138" i="57"/>
  <c r="AA138" i="57"/>
  <c r="S139" i="57"/>
  <c r="T139" i="57"/>
  <c r="U139" i="57"/>
  <c r="Z139" i="57" s="1"/>
  <c r="V139" i="57"/>
  <c r="W139" i="57"/>
  <c r="X139" i="57"/>
  <c r="Y139" i="57"/>
  <c r="AA139" i="57"/>
  <c r="AB139" i="57"/>
  <c r="S140" i="57"/>
  <c r="X140" i="57" s="1"/>
  <c r="T140" i="57"/>
  <c r="U140" i="57"/>
  <c r="V140" i="57"/>
  <c r="W140" i="57"/>
  <c r="AB140" i="57" s="1"/>
  <c r="Y140" i="57"/>
  <c r="Z140" i="57"/>
  <c r="AA140" i="57"/>
  <c r="S141" i="57"/>
  <c r="X141" i="57" s="1"/>
  <c r="T141" i="57"/>
  <c r="U141" i="57"/>
  <c r="Z141" i="57" s="1"/>
  <c r="V141" i="57"/>
  <c r="W141" i="57"/>
  <c r="AB141" i="57" s="1"/>
  <c r="Y141" i="57"/>
  <c r="AA141" i="57"/>
  <c r="S142" i="57"/>
  <c r="X142" i="57" s="1"/>
  <c r="T142" i="57"/>
  <c r="U142" i="57"/>
  <c r="Z142" i="57" s="1"/>
  <c r="V142" i="57"/>
  <c r="AA142" i="57" s="1"/>
  <c r="W142" i="57"/>
  <c r="AB142" i="57" s="1"/>
  <c r="Y142" i="57"/>
  <c r="S143" i="57"/>
  <c r="T143" i="57"/>
  <c r="U143" i="57"/>
  <c r="Z143" i="57" s="1"/>
  <c r="V143" i="57"/>
  <c r="W143" i="57"/>
  <c r="AB143" i="57" s="1"/>
  <c r="X143" i="57"/>
  <c r="Y143" i="57"/>
  <c r="AA143" i="57"/>
  <c r="S144" i="57"/>
  <c r="X144" i="57" s="1"/>
  <c r="T144" i="57"/>
  <c r="U144" i="57"/>
  <c r="V144" i="57"/>
  <c r="W144" i="57"/>
  <c r="AB144" i="57" s="1"/>
  <c r="Y144" i="57"/>
  <c r="Z144" i="57"/>
  <c r="AA144" i="57"/>
  <c r="S145" i="57"/>
  <c r="T145" i="57"/>
  <c r="U145" i="57"/>
  <c r="Z145" i="57" s="1"/>
  <c r="V145" i="57"/>
  <c r="W145" i="57"/>
  <c r="AB145" i="57" s="1"/>
  <c r="X145" i="57"/>
  <c r="Y145" i="57"/>
  <c r="AA145" i="57"/>
  <c r="S146" i="57"/>
  <c r="X146" i="57" s="1"/>
  <c r="T146" i="57"/>
  <c r="U146" i="57"/>
  <c r="V146" i="57"/>
  <c r="W146" i="57"/>
  <c r="AB146" i="57" s="1"/>
  <c r="Y146" i="57"/>
  <c r="Z146" i="57"/>
  <c r="AA146" i="57"/>
  <c r="S147" i="57"/>
  <c r="X147" i="57" s="1"/>
  <c r="T147" i="57"/>
  <c r="U147" i="57"/>
  <c r="Z147" i="57" s="1"/>
  <c r="V147" i="57"/>
  <c r="W147" i="57"/>
  <c r="Y147" i="57"/>
  <c r="AA147" i="57"/>
  <c r="AB147" i="57"/>
  <c r="S148" i="57"/>
  <c r="X148" i="57" s="1"/>
  <c r="T148" i="57"/>
  <c r="U148" i="57"/>
  <c r="Z148" i="57" s="1"/>
  <c r="V148" i="57"/>
  <c r="AA148" i="57" s="1"/>
  <c r="W148" i="57"/>
  <c r="AB148" i="57" s="1"/>
  <c r="Y148" i="57"/>
  <c r="S149" i="57"/>
  <c r="T149" i="57"/>
  <c r="U149" i="57"/>
  <c r="Z149" i="57" s="1"/>
  <c r="V149" i="57"/>
  <c r="W149" i="57"/>
  <c r="AB149" i="57" s="1"/>
  <c r="X149" i="57"/>
  <c r="Y149" i="57"/>
  <c r="AA149" i="57"/>
  <c r="S150" i="57"/>
  <c r="X150" i="57" s="1"/>
  <c r="T150" i="57"/>
  <c r="U150" i="57"/>
  <c r="V150" i="57"/>
  <c r="W150" i="57"/>
  <c r="AB150" i="57" s="1"/>
  <c r="Y150" i="57"/>
  <c r="Z150" i="57"/>
  <c r="AA150" i="57"/>
  <c r="S151" i="57"/>
  <c r="T151" i="57"/>
  <c r="U151" i="57"/>
  <c r="Z151" i="57" s="1"/>
  <c r="V151" i="57"/>
  <c r="W151" i="57"/>
  <c r="AB151" i="57" s="1"/>
  <c r="X151" i="57"/>
  <c r="Y151" i="57"/>
  <c r="AA151" i="57"/>
  <c r="S152" i="57"/>
  <c r="X152" i="57" s="1"/>
  <c r="T152" i="57"/>
  <c r="U152" i="57"/>
  <c r="V152" i="57"/>
  <c r="W152" i="57"/>
  <c r="AB152" i="57" s="1"/>
  <c r="Y152" i="57"/>
  <c r="Z152" i="57"/>
  <c r="AA152" i="57"/>
  <c r="S153" i="57"/>
  <c r="X153" i="57" s="1"/>
  <c r="T153" i="57"/>
  <c r="U153" i="57"/>
  <c r="Z153" i="57" s="1"/>
  <c r="V153" i="57"/>
  <c r="W153" i="57"/>
  <c r="Y153" i="57"/>
  <c r="AA153" i="57"/>
  <c r="AB153" i="57"/>
  <c r="S154" i="57"/>
  <c r="X154" i="57" s="1"/>
  <c r="T154" i="57"/>
  <c r="U154" i="57"/>
  <c r="Z154" i="57" s="1"/>
  <c r="V154" i="57"/>
  <c r="AA154" i="57" s="1"/>
  <c r="W154" i="57"/>
  <c r="AB154" i="57" s="1"/>
  <c r="Y154" i="57"/>
  <c r="S155" i="57"/>
  <c r="T155" i="57"/>
  <c r="U155" i="57"/>
  <c r="Z155" i="57" s="1"/>
  <c r="V155" i="57"/>
  <c r="W155" i="57"/>
  <c r="AB155" i="57" s="1"/>
  <c r="X155" i="57"/>
  <c r="Y155" i="57"/>
  <c r="AA155" i="57"/>
  <c r="S156" i="57"/>
  <c r="X156" i="57" s="1"/>
  <c r="T156" i="57"/>
  <c r="U156" i="57"/>
  <c r="V156" i="57"/>
  <c r="W156" i="57"/>
  <c r="AB156" i="57" s="1"/>
  <c r="Y156" i="57"/>
  <c r="Z156" i="57"/>
  <c r="AA156" i="57"/>
  <c r="S157" i="57"/>
  <c r="T157" i="57"/>
  <c r="U157" i="57"/>
  <c r="Z157" i="57" s="1"/>
  <c r="V157" i="57"/>
  <c r="W157" i="57"/>
  <c r="AB157" i="57" s="1"/>
  <c r="X157" i="57"/>
  <c r="Y157" i="57"/>
  <c r="AA157" i="57"/>
  <c r="S158" i="57"/>
  <c r="X158" i="57" s="1"/>
  <c r="T158" i="57"/>
  <c r="U158" i="57"/>
  <c r="V158" i="57"/>
  <c r="W158" i="57"/>
  <c r="AB158" i="57" s="1"/>
  <c r="Y158" i="57"/>
  <c r="Z158" i="57"/>
  <c r="AA158" i="57"/>
  <c r="S159" i="57"/>
  <c r="X159" i="57" s="1"/>
  <c r="T159" i="57"/>
  <c r="U159" i="57"/>
  <c r="Z159" i="57" s="1"/>
  <c r="V159" i="57"/>
  <c r="W159" i="57"/>
  <c r="AB159" i="57" s="1"/>
  <c r="Y159" i="57"/>
  <c r="AA159" i="57"/>
  <c r="S160" i="57"/>
  <c r="X160" i="57" s="1"/>
  <c r="T160" i="57"/>
  <c r="U160" i="57"/>
  <c r="Z160" i="57" s="1"/>
  <c r="V160" i="57"/>
  <c r="AA160" i="57" s="1"/>
  <c r="W160" i="57"/>
  <c r="AB160" i="57" s="1"/>
  <c r="Y160" i="57"/>
  <c r="S161" i="57"/>
  <c r="T161" i="57"/>
  <c r="U161" i="57"/>
  <c r="Z161" i="57" s="1"/>
  <c r="V161" i="57"/>
  <c r="W161" i="57"/>
  <c r="AB161" i="57" s="1"/>
  <c r="X161" i="57"/>
  <c r="Y161" i="57"/>
  <c r="AA161" i="57"/>
  <c r="S162" i="57"/>
  <c r="X162" i="57" s="1"/>
  <c r="T162" i="57"/>
  <c r="U162" i="57"/>
  <c r="V162" i="57"/>
  <c r="W162" i="57"/>
  <c r="AB162" i="57" s="1"/>
  <c r="Y162" i="57"/>
  <c r="Z162" i="57"/>
  <c r="AA162" i="57"/>
  <c r="S163" i="57"/>
  <c r="T163" i="57"/>
  <c r="U163" i="57"/>
  <c r="Z163" i="57" s="1"/>
  <c r="V163" i="57"/>
  <c r="W163" i="57"/>
  <c r="AB163" i="57" s="1"/>
  <c r="X163" i="57"/>
  <c r="Y163" i="57"/>
  <c r="AA163" i="57"/>
  <c r="S164" i="57"/>
  <c r="X164" i="57" s="1"/>
  <c r="T164" i="57"/>
  <c r="U164" i="57"/>
  <c r="V164" i="57"/>
  <c r="W164" i="57"/>
  <c r="AB164" i="57" s="1"/>
  <c r="Y164" i="57"/>
  <c r="Z164" i="57"/>
  <c r="AA164" i="57"/>
  <c r="S165" i="57"/>
  <c r="T165" i="57"/>
  <c r="U165" i="57"/>
  <c r="Z165" i="57" s="1"/>
  <c r="V165" i="57"/>
  <c r="W165" i="57"/>
  <c r="AB165" i="57" s="1"/>
  <c r="X165" i="57"/>
  <c r="Y165" i="57"/>
  <c r="AA165" i="57"/>
  <c r="S166" i="57"/>
  <c r="X166" i="57" s="1"/>
  <c r="T166" i="57"/>
  <c r="U166" i="57"/>
  <c r="Z166" i="57" s="1"/>
  <c r="V166" i="57"/>
  <c r="AA166" i="57" s="1"/>
  <c r="W166" i="57"/>
  <c r="AB166" i="57" s="1"/>
  <c r="Y166" i="57"/>
  <c r="S167" i="57"/>
  <c r="T167" i="57"/>
  <c r="U167" i="57"/>
  <c r="Z167" i="57" s="1"/>
  <c r="V167" i="57"/>
  <c r="W167" i="57"/>
  <c r="X167" i="57"/>
  <c r="Y167" i="57"/>
  <c r="AA167" i="57"/>
  <c r="AB167" i="57"/>
  <c r="S168" i="57"/>
  <c r="X168" i="57" s="1"/>
  <c r="T168" i="57"/>
  <c r="U168" i="57"/>
  <c r="V168" i="57"/>
  <c r="W168" i="57"/>
  <c r="AB168" i="57" s="1"/>
  <c r="Y168" i="57"/>
  <c r="Z168" i="57"/>
  <c r="AA168" i="57"/>
  <c r="S169" i="57"/>
  <c r="T169" i="57"/>
  <c r="Y169" i="57" s="1"/>
  <c r="U169" i="57"/>
  <c r="Z169" i="57" s="1"/>
  <c r="V169" i="57"/>
  <c r="W169" i="57"/>
  <c r="X169" i="57"/>
  <c r="AA169" i="57"/>
  <c r="AB169" i="57"/>
  <c r="S170" i="57"/>
  <c r="X170" i="57" s="1"/>
  <c r="T170" i="57"/>
  <c r="U170" i="57"/>
  <c r="V170" i="57"/>
  <c r="W170" i="57"/>
  <c r="AB170" i="57" s="1"/>
  <c r="Y170" i="57"/>
  <c r="Z170" i="57"/>
  <c r="AA170" i="57"/>
  <c r="S171" i="57"/>
  <c r="T171" i="57"/>
  <c r="U171" i="57"/>
  <c r="Z171" i="57" s="1"/>
  <c r="V171" i="57"/>
  <c r="AA171" i="57" s="1"/>
  <c r="W171" i="57"/>
  <c r="X171" i="57"/>
  <c r="Y171" i="57"/>
  <c r="AB171" i="57"/>
  <c r="S172" i="57"/>
  <c r="X172" i="57" s="1"/>
  <c r="T172" i="57"/>
  <c r="U172" i="57"/>
  <c r="V172" i="57"/>
  <c r="W172" i="57"/>
  <c r="AB172" i="57" s="1"/>
  <c r="Y172" i="57"/>
  <c r="Z172" i="57"/>
  <c r="AA172" i="57"/>
  <c r="S173" i="57"/>
  <c r="T173" i="57"/>
  <c r="Y173" i="57" s="1"/>
  <c r="U173" i="57"/>
  <c r="Z173" i="57" s="1"/>
  <c r="V173" i="57"/>
  <c r="W173" i="57"/>
  <c r="X173" i="57"/>
  <c r="AA173" i="57"/>
  <c r="AB173" i="57"/>
  <c r="S174" i="57"/>
  <c r="X174" i="57" s="1"/>
  <c r="T174" i="57"/>
  <c r="U174" i="57"/>
  <c r="V174" i="57"/>
  <c r="W174" i="57"/>
  <c r="AB174" i="57" s="1"/>
  <c r="Y174" i="57"/>
  <c r="Z174" i="57"/>
  <c r="AA174" i="57"/>
  <c r="S175" i="57"/>
  <c r="T175" i="57"/>
  <c r="U175" i="57"/>
  <c r="Z175" i="57" s="1"/>
  <c r="V175" i="57"/>
  <c r="AA175" i="57" s="1"/>
  <c r="W175" i="57"/>
  <c r="X175" i="57"/>
  <c r="Y175" i="57"/>
  <c r="AB175" i="57"/>
  <c r="S176" i="57"/>
  <c r="T176" i="57"/>
  <c r="U176" i="57"/>
  <c r="V176" i="57"/>
  <c r="W176" i="57"/>
  <c r="AB176" i="57" s="1"/>
  <c r="X176" i="57"/>
  <c r="Y176" i="57"/>
  <c r="Z176" i="57"/>
  <c r="AA176" i="57"/>
  <c r="S177" i="57"/>
  <c r="X177" i="57" s="1"/>
  <c r="T177" i="57"/>
  <c r="Y177" i="57" s="1"/>
  <c r="U177" i="57"/>
  <c r="Z177" i="57" s="1"/>
  <c r="V177" i="57"/>
  <c r="W177" i="57"/>
  <c r="AA177" i="57"/>
  <c r="AB177" i="57"/>
  <c r="S178" i="57"/>
  <c r="T178" i="57"/>
  <c r="U178" i="57"/>
  <c r="Z178" i="57" s="1"/>
  <c r="V178" i="57"/>
  <c r="AA178" i="57" s="1"/>
  <c r="W178" i="57"/>
  <c r="AB178" i="57" s="1"/>
  <c r="X178" i="57"/>
  <c r="Y178" i="57"/>
  <c r="S179" i="57"/>
  <c r="X179" i="57" s="1"/>
  <c r="T179" i="57"/>
  <c r="Y179" i="57" s="1"/>
  <c r="U179" i="57"/>
  <c r="V179" i="57"/>
  <c r="W179" i="57"/>
  <c r="AB179" i="57" s="1"/>
  <c r="Z179" i="57"/>
  <c r="AA179" i="57"/>
  <c r="S180" i="57"/>
  <c r="T180" i="57"/>
  <c r="U180" i="57"/>
  <c r="Z180" i="57" s="1"/>
  <c r="V180" i="57"/>
  <c r="AA180" i="57" s="1"/>
  <c r="W180" i="57"/>
  <c r="X180" i="57"/>
  <c r="Y180" i="57"/>
  <c r="AB180" i="57"/>
  <c r="S181" i="57"/>
  <c r="T181" i="57"/>
  <c r="U181" i="57"/>
  <c r="V181" i="57"/>
  <c r="W181" i="57"/>
  <c r="AB181" i="57" s="1"/>
  <c r="X181" i="57"/>
  <c r="Y181" i="57"/>
  <c r="Z181" i="57"/>
  <c r="AA181" i="57"/>
  <c r="S182" i="57"/>
  <c r="X182" i="57" s="1"/>
  <c r="T182" i="57"/>
  <c r="U182" i="57"/>
  <c r="V182" i="57"/>
  <c r="W182" i="57"/>
  <c r="Y182" i="57"/>
  <c r="Z182" i="57"/>
  <c r="AA182" i="57"/>
  <c r="AB182" i="57"/>
  <c r="S183" i="57"/>
  <c r="X183" i="57" s="1"/>
  <c r="T183" i="57"/>
  <c r="Y183" i="57" s="1"/>
  <c r="U183" i="57"/>
  <c r="Z183" i="57" s="1"/>
  <c r="V183" i="57"/>
  <c r="W183" i="57"/>
  <c r="AA183" i="57"/>
  <c r="AB183" i="57"/>
  <c r="S184" i="57"/>
  <c r="T184" i="57"/>
  <c r="U184" i="57"/>
  <c r="Z184" i="57" s="1"/>
  <c r="V184" i="57"/>
  <c r="AA184" i="57" s="1"/>
  <c r="W184" i="57"/>
  <c r="AB184" i="57" s="1"/>
  <c r="X184" i="57"/>
  <c r="Y184" i="57"/>
  <c r="S185" i="57"/>
  <c r="X185" i="57" s="1"/>
  <c r="T185" i="57"/>
  <c r="Y185" i="57" s="1"/>
  <c r="U185" i="57"/>
  <c r="V185" i="57"/>
  <c r="W185" i="57"/>
  <c r="AB185" i="57" s="1"/>
  <c r="Z185" i="57"/>
  <c r="AA185" i="57"/>
  <c r="S186" i="57"/>
  <c r="T186" i="57"/>
  <c r="U186" i="57"/>
  <c r="Z186" i="57" s="1"/>
  <c r="V186" i="57"/>
  <c r="AA186" i="57" s="1"/>
  <c r="W186" i="57"/>
  <c r="X186" i="57"/>
  <c r="Y186" i="57"/>
  <c r="AB186" i="57"/>
  <c r="S187" i="57"/>
  <c r="T187" i="57"/>
  <c r="U187" i="57"/>
  <c r="V187" i="57"/>
  <c r="W187" i="57"/>
  <c r="AB187" i="57" s="1"/>
  <c r="X187" i="57"/>
  <c r="Y187" i="57"/>
  <c r="Z187" i="57"/>
  <c r="AA187" i="57"/>
  <c r="S188" i="57"/>
  <c r="X188" i="57" s="1"/>
  <c r="T188" i="57"/>
  <c r="U188" i="57"/>
  <c r="V188" i="57"/>
  <c r="W188" i="57"/>
  <c r="Y188" i="57"/>
  <c r="Z188" i="57"/>
  <c r="AA188" i="57"/>
  <c r="AB188" i="57"/>
  <c r="S189" i="57"/>
  <c r="X189" i="57" s="1"/>
  <c r="T189" i="57"/>
  <c r="Y189" i="57" s="1"/>
  <c r="U189" i="57"/>
  <c r="Z189" i="57" s="1"/>
  <c r="V189" i="57"/>
  <c r="W189" i="57"/>
  <c r="AA189" i="57"/>
  <c r="AB189" i="57"/>
  <c r="S190" i="57"/>
  <c r="T190" i="57"/>
  <c r="U190" i="57"/>
  <c r="Z190" i="57" s="1"/>
  <c r="V190" i="57"/>
  <c r="AA190" i="57" s="1"/>
  <c r="W190" i="57"/>
  <c r="AB190" i="57" s="1"/>
  <c r="X190" i="57"/>
  <c r="Y190" i="57"/>
  <c r="S191" i="57"/>
  <c r="X191" i="57" s="1"/>
  <c r="T191" i="57"/>
  <c r="Y191" i="57" s="1"/>
  <c r="U191" i="57"/>
  <c r="V191" i="57"/>
  <c r="W191" i="57"/>
  <c r="AB191" i="57" s="1"/>
  <c r="Z191" i="57"/>
  <c r="AA191" i="57"/>
  <c r="S192" i="57"/>
  <c r="T192" i="57"/>
  <c r="U192" i="57"/>
  <c r="Z192" i="57" s="1"/>
  <c r="V192" i="57"/>
  <c r="AA192" i="57" s="1"/>
  <c r="W192" i="57"/>
  <c r="X192" i="57"/>
  <c r="Y192" i="57"/>
  <c r="AB192" i="57"/>
  <c r="S193" i="57"/>
  <c r="T193" i="57"/>
  <c r="U193" i="57"/>
  <c r="V193" i="57"/>
  <c r="W193" i="57"/>
  <c r="AB193" i="57" s="1"/>
  <c r="X193" i="57"/>
  <c r="Y193" i="57"/>
  <c r="Z193" i="57"/>
  <c r="AA193" i="57"/>
  <c r="S194" i="57"/>
  <c r="X194" i="57" s="1"/>
  <c r="T194" i="57"/>
  <c r="U194" i="57"/>
  <c r="V194" i="57"/>
  <c r="W194" i="57"/>
  <c r="Y194" i="57"/>
  <c r="Z194" i="57"/>
  <c r="AA194" i="57"/>
  <c r="AB194" i="57"/>
  <c r="S195" i="57"/>
  <c r="X195" i="57" s="1"/>
  <c r="T195" i="57"/>
  <c r="Y195" i="57" s="1"/>
  <c r="U195" i="57"/>
  <c r="Z195" i="57" s="1"/>
  <c r="V195" i="57"/>
  <c r="W195" i="57"/>
  <c r="AA195" i="57"/>
  <c r="AB195" i="57"/>
  <c r="S196" i="57"/>
  <c r="T196" i="57"/>
  <c r="U196" i="57"/>
  <c r="Z196" i="57" s="1"/>
  <c r="V196" i="57"/>
  <c r="AA196" i="57" s="1"/>
  <c r="W196" i="57"/>
  <c r="AB196" i="57" s="1"/>
  <c r="X196" i="57"/>
  <c r="Y196" i="57"/>
  <c r="S197" i="57"/>
  <c r="X197" i="57" s="1"/>
  <c r="T197" i="57"/>
  <c r="Y197" i="57" s="1"/>
  <c r="U197" i="57"/>
  <c r="V197" i="57"/>
  <c r="W197" i="57"/>
  <c r="AB197" i="57" s="1"/>
  <c r="Z197" i="57"/>
  <c r="AA197" i="57"/>
  <c r="S198" i="57"/>
  <c r="T198" i="57"/>
  <c r="U198" i="57"/>
  <c r="Z198" i="57" s="1"/>
  <c r="V198" i="57"/>
  <c r="AA198" i="57" s="1"/>
  <c r="W198" i="57"/>
  <c r="X198" i="57"/>
  <c r="Y198" i="57"/>
  <c r="AB198" i="57"/>
  <c r="S199" i="57"/>
  <c r="T199" i="57"/>
  <c r="U199" i="57"/>
  <c r="V199" i="57"/>
  <c r="W199" i="57"/>
  <c r="AB199" i="57" s="1"/>
  <c r="X199" i="57"/>
  <c r="Y199" i="57"/>
  <c r="Z199" i="57"/>
  <c r="AA199" i="57"/>
  <c r="S200" i="57"/>
  <c r="X200" i="57" s="1"/>
  <c r="T200" i="57"/>
  <c r="U200" i="57"/>
  <c r="V200" i="57"/>
  <c r="W200" i="57"/>
  <c r="Y200" i="57"/>
  <c r="Z200" i="57"/>
  <c r="AA200" i="57"/>
  <c r="AB200" i="57"/>
  <c r="S201" i="57"/>
  <c r="X201" i="57" s="1"/>
  <c r="T201" i="57"/>
  <c r="Y201" i="57" s="1"/>
  <c r="U201" i="57"/>
  <c r="Z201" i="57" s="1"/>
  <c r="V201" i="57"/>
  <c r="W201" i="57"/>
  <c r="AA201" i="57"/>
  <c r="AB201" i="57"/>
  <c r="S202" i="57"/>
  <c r="T202" i="57"/>
  <c r="U202" i="57"/>
  <c r="Z202" i="57" s="1"/>
  <c r="V202" i="57"/>
  <c r="AA202" i="57" s="1"/>
  <c r="W202" i="57"/>
  <c r="AB202" i="57" s="1"/>
  <c r="X202" i="57"/>
  <c r="Y202" i="57"/>
  <c r="S203" i="57"/>
  <c r="X203" i="57" s="1"/>
  <c r="T203" i="57"/>
  <c r="Y203" i="57" s="1"/>
  <c r="U203" i="57"/>
  <c r="V203" i="57"/>
  <c r="W203" i="57"/>
  <c r="AB203" i="57" s="1"/>
  <c r="Z203" i="57"/>
  <c r="AA203" i="57"/>
  <c r="S204" i="57"/>
  <c r="T204" i="57"/>
  <c r="U204" i="57"/>
  <c r="Z204" i="57" s="1"/>
  <c r="V204" i="57"/>
  <c r="AA204" i="57" s="1"/>
  <c r="W204" i="57"/>
  <c r="X204" i="57"/>
  <c r="Y204" i="57"/>
  <c r="AB204" i="57"/>
  <c r="S205" i="57"/>
  <c r="T205" i="57"/>
  <c r="U205" i="57"/>
  <c r="V205" i="57"/>
  <c r="W205" i="57"/>
  <c r="AB205" i="57" s="1"/>
  <c r="X205" i="57"/>
  <c r="Y205" i="57"/>
  <c r="Z205" i="57"/>
  <c r="AA205" i="57"/>
  <c r="S206" i="57"/>
  <c r="X206" i="57" s="1"/>
  <c r="T206" i="57"/>
  <c r="U206" i="57"/>
  <c r="V206" i="57"/>
  <c r="W206" i="57"/>
  <c r="Y206" i="57"/>
  <c r="Z206" i="57"/>
  <c r="AA206" i="57"/>
  <c r="AB206" i="57"/>
  <c r="S207" i="57"/>
  <c r="X207" i="57" s="1"/>
  <c r="T207" i="57"/>
  <c r="Y207" i="57" s="1"/>
  <c r="U207" i="57"/>
  <c r="Z207" i="57" s="1"/>
  <c r="V207" i="57"/>
  <c r="W207" i="57"/>
  <c r="AA207" i="57"/>
  <c r="AB207" i="57"/>
  <c r="S208" i="57"/>
  <c r="T208" i="57"/>
  <c r="U208" i="57"/>
  <c r="Z208" i="57" s="1"/>
  <c r="V208" i="57"/>
  <c r="AA208" i="57" s="1"/>
  <c r="W208" i="57"/>
  <c r="AB208" i="57" s="1"/>
  <c r="X208" i="57"/>
  <c r="Y208" i="57"/>
  <c r="S209" i="57"/>
  <c r="X209" i="57" s="1"/>
  <c r="T209" i="57"/>
  <c r="Y209" i="57" s="1"/>
  <c r="U209" i="57"/>
  <c r="V209" i="57"/>
  <c r="W209" i="57"/>
  <c r="AB209" i="57" s="1"/>
  <c r="Z209" i="57"/>
  <c r="AA209" i="57"/>
  <c r="S210" i="57"/>
  <c r="T210" i="57"/>
  <c r="U210" i="57"/>
  <c r="Z210" i="57" s="1"/>
  <c r="V210" i="57"/>
  <c r="AA210" i="57" s="1"/>
  <c r="W210" i="57"/>
  <c r="X210" i="57"/>
  <c r="Y210" i="57"/>
  <c r="AB210" i="57"/>
  <c r="S211" i="57"/>
  <c r="T211" i="57"/>
  <c r="U211" i="57"/>
  <c r="V211" i="57"/>
  <c r="W211" i="57"/>
  <c r="AB211" i="57" s="1"/>
  <c r="X211" i="57"/>
  <c r="Y211" i="57"/>
  <c r="Z211" i="57"/>
  <c r="AA211" i="57"/>
  <c r="S212" i="57"/>
  <c r="X212" i="57" s="1"/>
  <c r="T212" i="57"/>
  <c r="U212" i="57"/>
  <c r="V212" i="57"/>
  <c r="W212" i="57"/>
  <c r="Y212" i="57"/>
  <c r="Z212" i="57"/>
  <c r="AA212" i="57"/>
  <c r="AB212" i="57"/>
  <c r="S213" i="57"/>
  <c r="X213" i="57" s="1"/>
  <c r="T213" i="57"/>
  <c r="Y213" i="57" s="1"/>
  <c r="U213" i="57"/>
  <c r="Z213" i="57" s="1"/>
  <c r="V213" i="57"/>
  <c r="W213" i="57"/>
  <c r="AA213" i="57"/>
  <c r="AB213" i="57"/>
  <c r="S214" i="57"/>
  <c r="T214" i="57"/>
  <c r="U214" i="57"/>
  <c r="Z214" i="57" s="1"/>
  <c r="V214" i="57"/>
  <c r="AA214" i="57" s="1"/>
  <c r="W214" i="57"/>
  <c r="AB214" i="57" s="1"/>
  <c r="X214" i="57"/>
  <c r="Y214" i="57"/>
  <c r="S215" i="57"/>
  <c r="X215" i="57" s="1"/>
  <c r="T215" i="57"/>
  <c r="Y215" i="57" s="1"/>
  <c r="U215" i="57"/>
  <c r="V215" i="57"/>
  <c r="W215" i="57"/>
  <c r="AB215" i="57" s="1"/>
  <c r="Z215" i="57"/>
  <c r="AA215" i="57"/>
  <c r="S216" i="57"/>
  <c r="T216" i="57"/>
  <c r="U216" i="57"/>
  <c r="Z216" i="57" s="1"/>
  <c r="V216" i="57"/>
  <c r="AA216" i="57" s="1"/>
  <c r="W216" i="57"/>
  <c r="X216" i="57"/>
  <c r="Y216" i="57"/>
  <c r="AB216" i="57"/>
  <c r="S217" i="57"/>
  <c r="T217" i="57"/>
  <c r="U217" i="57"/>
  <c r="V217" i="57"/>
  <c r="W217" i="57"/>
  <c r="AB217" i="57" s="1"/>
  <c r="X217" i="57"/>
  <c r="Y217" i="57"/>
  <c r="Z217" i="57"/>
  <c r="AA217" i="57"/>
  <c r="S218" i="57"/>
  <c r="X218" i="57" s="1"/>
  <c r="T218" i="57"/>
  <c r="U218" i="57"/>
  <c r="V218" i="57"/>
  <c r="W218" i="57"/>
  <c r="Y218" i="57"/>
  <c r="Z218" i="57"/>
  <c r="AA218" i="57"/>
  <c r="AB218" i="57"/>
  <c r="S219" i="57"/>
  <c r="X219" i="57" s="1"/>
  <c r="T219" i="57"/>
  <c r="Y219" i="57" s="1"/>
  <c r="U219" i="57"/>
  <c r="Z219" i="57" s="1"/>
  <c r="V219" i="57"/>
  <c r="W219" i="57"/>
  <c r="AA219" i="57"/>
  <c r="AB219" i="57"/>
  <c r="S220" i="57"/>
  <c r="T220" i="57"/>
  <c r="U220" i="57"/>
  <c r="Z220" i="57" s="1"/>
  <c r="V220" i="57"/>
  <c r="AA220" i="57" s="1"/>
  <c r="W220" i="57"/>
  <c r="AB220" i="57" s="1"/>
  <c r="X220" i="57"/>
  <c r="Y220" i="57"/>
  <c r="S221" i="57"/>
  <c r="X221" i="57" s="1"/>
  <c r="T221" i="57"/>
  <c r="Y221" i="57" s="1"/>
  <c r="U221" i="57"/>
  <c r="V221" i="57"/>
  <c r="W221" i="57"/>
  <c r="AB221" i="57" s="1"/>
  <c r="Z221" i="57"/>
  <c r="AA221" i="57"/>
  <c r="S222" i="57"/>
  <c r="T222" i="57"/>
  <c r="U222" i="57"/>
  <c r="Z222" i="57" s="1"/>
  <c r="V222" i="57"/>
  <c r="AA222" i="57" s="1"/>
  <c r="W222" i="57"/>
  <c r="X222" i="57"/>
  <c r="Y222" i="57"/>
  <c r="AB222" i="57"/>
  <c r="S3" i="57"/>
  <c r="BA47" i="46" l="1"/>
  <c r="BC47" i="46"/>
  <c r="AZ48" i="46"/>
  <c r="BD51" i="46"/>
  <c r="BA54" i="46"/>
  <c r="AZ59" i="46"/>
  <c r="BA59" i="46"/>
  <c r="BC59" i="46"/>
  <c r="BB64" i="46"/>
  <c r="BD64" i="46"/>
  <c r="AZ65" i="46"/>
  <c r="BD68" i="46"/>
  <c r="AZ71" i="46"/>
  <c r="BA71" i="46"/>
  <c r="AZ76" i="46"/>
  <c r="BB76" i="46"/>
  <c r="BD76" i="46"/>
  <c r="BC80" i="46"/>
  <c r="BA81" i="46"/>
  <c r="BC81" i="46"/>
  <c r="BD81" i="46"/>
  <c r="AU81" i="46"/>
  <c r="AZ81" i="46" s="1"/>
  <c r="AV81" i="46"/>
  <c r="AW81" i="46"/>
  <c r="BB81" i="46" s="1"/>
  <c r="AX81" i="46"/>
  <c r="AY81" i="46"/>
  <c r="AU4" i="46"/>
  <c r="AV4" i="46"/>
  <c r="AW4" i="46"/>
  <c r="AX4" i="46"/>
  <c r="AY4" i="46"/>
  <c r="AU5" i="46"/>
  <c r="AV5" i="46"/>
  <c r="AW5" i="46"/>
  <c r="AX5" i="46"/>
  <c r="AY5" i="46"/>
  <c r="AU6" i="46"/>
  <c r="AV6" i="46"/>
  <c r="AW6" i="46"/>
  <c r="AX6" i="46"/>
  <c r="AY6" i="46"/>
  <c r="AU7" i="46"/>
  <c r="AV7" i="46"/>
  <c r="AW7" i="46"/>
  <c r="AX7" i="46"/>
  <c r="AY7" i="46"/>
  <c r="AU8" i="46"/>
  <c r="AV8" i="46"/>
  <c r="AW8" i="46"/>
  <c r="AX8" i="46"/>
  <c r="AY8" i="46"/>
  <c r="AU9" i="46"/>
  <c r="AV9" i="46"/>
  <c r="AW9" i="46"/>
  <c r="AX9" i="46"/>
  <c r="AY9" i="46"/>
  <c r="AU10" i="46"/>
  <c r="AV10" i="46"/>
  <c r="AW10" i="46"/>
  <c r="AX10" i="46"/>
  <c r="AY10" i="46"/>
  <c r="AU11" i="46"/>
  <c r="AV11" i="46"/>
  <c r="AW11" i="46"/>
  <c r="AX11" i="46"/>
  <c r="AY11" i="46"/>
  <c r="AU12" i="46"/>
  <c r="AV12" i="46"/>
  <c r="AW12" i="46"/>
  <c r="AX12" i="46"/>
  <c r="AY12" i="46"/>
  <c r="AU13" i="46"/>
  <c r="AV13" i="46"/>
  <c r="AW13" i="46"/>
  <c r="AX13" i="46"/>
  <c r="AY13" i="46"/>
  <c r="AU14" i="46"/>
  <c r="AV14" i="46"/>
  <c r="AW14" i="46"/>
  <c r="AX14" i="46"/>
  <c r="AY14" i="46"/>
  <c r="AU15" i="46"/>
  <c r="AV15" i="46"/>
  <c r="AW15" i="46"/>
  <c r="AX15" i="46"/>
  <c r="AY15" i="46"/>
  <c r="AU16" i="46"/>
  <c r="AV16" i="46"/>
  <c r="AW16" i="46"/>
  <c r="AX16" i="46"/>
  <c r="AY16" i="46"/>
  <c r="AU17" i="46"/>
  <c r="AV17" i="46"/>
  <c r="AW17" i="46"/>
  <c r="AX17" i="46"/>
  <c r="AY17" i="46"/>
  <c r="AU18" i="46"/>
  <c r="AV18" i="46"/>
  <c r="AW18" i="46"/>
  <c r="AX18" i="46"/>
  <c r="AY18" i="46"/>
  <c r="AU19" i="46"/>
  <c r="AV19" i="46"/>
  <c r="AW19" i="46"/>
  <c r="AX19" i="46"/>
  <c r="AY19" i="46"/>
  <c r="AU20" i="46"/>
  <c r="AV20" i="46"/>
  <c r="AW20" i="46"/>
  <c r="AX20" i="46"/>
  <c r="AY20" i="46"/>
  <c r="AU21" i="46"/>
  <c r="AV21" i="46"/>
  <c r="AW21" i="46"/>
  <c r="AX21" i="46"/>
  <c r="AY21" i="46"/>
  <c r="AU22" i="46"/>
  <c r="AV22" i="46"/>
  <c r="AW22" i="46"/>
  <c r="AX22" i="46"/>
  <c r="AY22" i="46"/>
  <c r="AU23" i="46"/>
  <c r="AV23" i="46"/>
  <c r="AW23" i="46"/>
  <c r="AX23" i="46"/>
  <c r="AY23" i="46"/>
  <c r="AU24" i="46"/>
  <c r="AV24" i="46"/>
  <c r="AW24" i="46"/>
  <c r="AX24" i="46"/>
  <c r="AY24" i="46"/>
  <c r="AU25" i="46"/>
  <c r="AV25" i="46"/>
  <c r="AW25" i="46"/>
  <c r="AX25" i="46"/>
  <c r="AY25" i="46"/>
  <c r="AU26" i="46"/>
  <c r="AV26" i="46"/>
  <c r="AW26" i="46"/>
  <c r="AX26" i="46"/>
  <c r="AY26" i="46"/>
  <c r="AU27" i="46"/>
  <c r="AV27" i="46"/>
  <c r="AW27" i="46"/>
  <c r="AX27" i="46"/>
  <c r="AY27" i="46"/>
  <c r="AU28" i="46"/>
  <c r="AV28" i="46"/>
  <c r="AW28" i="46"/>
  <c r="AX28" i="46"/>
  <c r="AY28" i="46"/>
  <c r="AU29" i="46"/>
  <c r="AV29" i="46"/>
  <c r="AW29" i="46"/>
  <c r="AX29" i="46"/>
  <c r="AY29" i="46"/>
  <c r="AU30" i="46"/>
  <c r="AV30" i="46"/>
  <c r="AW30" i="46"/>
  <c r="AX30" i="46"/>
  <c r="AY30" i="46"/>
  <c r="AU31" i="46"/>
  <c r="AV31" i="46"/>
  <c r="AW31" i="46"/>
  <c r="AX31" i="46"/>
  <c r="AY31" i="46"/>
  <c r="AU32" i="46"/>
  <c r="AV32" i="46"/>
  <c r="AW32" i="46"/>
  <c r="AX32" i="46"/>
  <c r="AY32" i="46"/>
  <c r="AU33" i="46"/>
  <c r="AV33" i="46"/>
  <c r="AW33" i="46"/>
  <c r="AX33" i="46"/>
  <c r="AY33" i="46"/>
  <c r="AU34" i="46"/>
  <c r="AV34" i="46"/>
  <c r="AW34" i="46"/>
  <c r="AX34" i="46"/>
  <c r="AY34" i="46"/>
  <c r="AU35" i="46"/>
  <c r="AV35" i="46"/>
  <c r="AW35" i="46"/>
  <c r="AX35" i="46"/>
  <c r="AY35" i="46"/>
  <c r="AU36" i="46"/>
  <c r="AV36" i="46"/>
  <c r="AW36" i="46"/>
  <c r="AX36" i="46"/>
  <c r="AY36" i="46"/>
  <c r="AU37" i="46"/>
  <c r="AV37" i="46"/>
  <c r="AW37" i="46"/>
  <c r="AX37" i="46"/>
  <c r="AY37" i="46"/>
  <c r="AU38" i="46"/>
  <c r="AV38" i="46"/>
  <c r="AW38" i="46"/>
  <c r="AX38" i="46"/>
  <c r="AY38" i="46"/>
  <c r="AU39" i="46"/>
  <c r="AV39" i="46"/>
  <c r="AW39" i="46"/>
  <c r="AX39" i="46"/>
  <c r="AY39" i="46"/>
  <c r="AU40" i="46"/>
  <c r="AV40" i="46"/>
  <c r="AW40" i="46"/>
  <c r="AX40" i="46"/>
  <c r="AY40" i="46"/>
  <c r="AU41" i="46"/>
  <c r="AV41" i="46"/>
  <c r="AW41" i="46"/>
  <c r="AX41" i="46"/>
  <c r="AY41" i="46"/>
  <c r="AU42" i="46"/>
  <c r="AV42" i="46"/>
  <c r="AW42" i="46"/>
  <c r="AX42" i="46"/>
  <c r="AY42" i="46"/>
  <c r="AU43" i="46"/>
  <c r="AV43" i="46"/>
  <c r="AW43" i="46"/>
  <c r="AX43" i="46"/>
  <c r="AY43" i="46"/>
  <c r="AU44" i="46"/>
  <c r="AV44" i="46"/>
  <c r="AW44" i="46"/>
  <c r="AX44" i="46"/>
  <c r="AY44" i="46"/>
  <c r="AU45" i="46"/>
  <c r="AV45" i="46"/>
  <c r="AW45" i="46"/>
  <c r="AX45" i="46"/>
  <c r="AY45" i="46"/>
  <c r="AU46" i="46"/>
  <c r="AV46" i="46"/>
  <c r="AW46" i="46"/>
  <c r="AX46" i="46"/>
  <c r="AY46" i="46"/>
  <c r="AU47" i="46"/>
  <c r="AZ47" i="46" s="1"/>
  <c r="AV47" i="46"/>
  <c r="AW47" i="46"/>
  <c r="BB47" i="46" s="1"/>
  <c r="AX47" i="46"/>
  <c r="AY47" i="46"/>
  <c r="BD47" i="46" s="1"/>
  <c r="AU48" i="46"/>
  <c r="AV48" i="46"/>
  <c r="BA48" i="46" s="1"/>
  <c r="AW48" i="46"/>
  <c r="BB48" i="46" s="1"/>
  <c r="AX48" i="46"/>
  <c r="BC48" i="46" s="1"/>
  <c r="AY48" i="46"/>
  <c r="BD48" i="46" s="1"/>
  <c r="AU49" i="46"/>
  <c r="AZ49" i="46" s="1"/>
  <c r="AV49" i="46"/>
  <c r="BA49" i="46" s="1"/>
  <c r="AW49" i="46"/>
  <c r="BB49" i="46" s="1"/>
  <c r="AX49" i="46"/>
  <c r="BC49" i="46" s="1"/>
  <c r="AY49" i="46"/>
  <c r="BD49" i="46" s="1"/>
  <c r="AU50" i="46"/>
  <c r="AZ50" i="46" s="1"/>
  <c r="AV50" i="46"/>
  <c r="BA50" i="46" s="1"/>
  <c r="AW50" i="46"/>
  <c r="BB50" i="46" s="1"/>
  <c r="AX50" i="46"/>
  <c r="BC50" i="46" s="1"/>
  <c r="AY50" i="46"/>
  <c r="BD50" i="46" s="1"/>
  <c r="AU51" i="46"/>
  <c r="AZ51" i="46" s="1"/>
  <c r="AV51" i="46"/>
  <c r="BA51" i="46" s="1"/>
  <c r="AW51" i="46"/>
  <c r="BB51" i="46" s="1"/>
  <c r="AX51" i="46"/>
  <c r="BC51" i="46" s="1"/>
  <c r="AY51" i="46"/>
  <c r="AU52" i="46"/>
  <c r="AZ52" i="46" s="1"/>
  <c r="AV52" i="46"/>
  <c r="BA52" i="46" s="1"/>
  <c r="AW52" i="46"/>
  <c r="BB52" i="46" s="1"/>
  <c r="AX52" i="46"/>
  <c r="BC52" i="46" s="1"/>
  <c r="AY52" i="46"/>
  <c r="BD52" i="46" s="1"/>
  <c r="AU53" i="46"/>
  <c r="AZ53" i="46" s="1"/>
  <c r="AV53" i="46"/>
  <c r="BA53" i="46" s="1"/>
  <c r="AW53" i="46"/>
  <c r="BB53" i="46" s="1"/>
  <c r="AX53" i="46"/>
  <c r="BC53" i="46" s="1"/>
  <c r="AY53" i="46"/>
  <c r="BD53" i="46" s="1"/>
  <c r="AU54" i="46"/>
  <c r="AZ54" i="46" s="1"/>
  <c r="AV54" i="46"/>
  <c r="AW54" i="46"/>
  <c r="BB54" i="46" s="1"/>
  <c r="AX54" i="46"/>
  <c r="BC54" i="46" s="1"/>
  <c r="AY54" i="46"/>
  <c r="BD54" i="46" s="1"/>
  <c r="AU55" i="46"/>
  <c r="AZ55" i="46" s="1"/>
  <c r="AV55" i="46"/>
  <c r="BA55" i="46" s="1"/>
  <c r="AW55" i="46"/>
  <c r="BB55" i="46" s="1"/>
  <c r="AX55" i="46"/>
  <c r="BC55" i="46" s="1"/>
  <c r="AY55" i="46"/>
  <c r="BD55" i="46" s="1"/>
  <c r="AU56" i="46"/>
  <c r="AZ56" i="46" s="1"/>
  <c r="AV56" i="46"/>
  <c r="BA56" i="46" s="1"/>
  <c r="AW56" i="46"/>
  <c r="BB56" i="46" s="1"/>
  <c r="AX56" i="46"/>
  <c r="BC56" i="46" s="1"/>
  <c r="AY56" i="46"/>
  <c r="BD56" i="46" s="1"/>
  <c r="AU57" i="46"/>
  <c r="AZ57" i="46" s="1"/>
  <c r="AV57" i="46"/>
  <c r="BA57" i="46" s="1"/>
  <c r="AW57" i="46"/>
  <c r="BB57" i="46" s="1"/>
  <c r="AX57" i="46"/>
  <c r="BC57" i="46" s="1"/>
  <c r="AY57" i="46"/>
  <c r="BD57" i="46" s="1"/>
  <c r="AU58" i="46"/>
  <c r="AZ58" i="46" s="1"/>
  <c r="AV58" i="46"/>
  <c r="BA58" i="46" s="1"/>
  <c r="AW58" i="46"/>
  <c r="BB58" i="46" s="1"/>
  <c r="AX58" i="46"/>
  <c r="BC58" i="46" s="1"/>
  <c r="AY58" i="46"/>
  <c r="BD58" i="46" s="1"/>
  <c r="AU59" i="46"/>
  <c r="AV59" i="46"/>
  <c r="AW59" i="46"/>
  <c r="BB59" i="46" s="1"/>
  <c r="AX59" i="46"/>
  <c r="AY59" i="46"/>
  <c r="BD59" i="46" s="1"/>
  <c r="AU60" i="46"/>
  <c r="AZ60" i="46" s="1"/>
  <c r="AV60" i="46"/>
  <c r="BA60" i="46" s="1"/>
  <c r="AW60" i="46"/>
  <c r="BB60" i="46" s="1"/>
  <c r="AX60" i="46"/>
  <c r="BC60" i="46" s="1"/>
  <c r="AY60" i="46"/>
  <c r="BD60" i="46" s="1"/>
  <c r="AU61" i="46"/>
  <c r="AZ61" i="46" s="1"/>
  <c r="AV61" i="46"/>
  <c r="BA61" i="46" s="1"/>
  <c r="AW61" i="46"/>
  <c r="BB61" i="46" s="1"/>
  <c r="AX61" i="46"/>
  <c r="BC61" i="46" s="1"/>
  <c r="AY61" i="46"/>
  <c r="BD61" i="46" s="1"/>
  <c r="AU62" i="46"/>
  <c r="AZ62" i="46" s="1"/>
  <c r="AV62" i="46"/>
  <c r="BA62" i="46" s="1"/>
  <c r="AW62" i="46"/>
  <c r="BB62" i="46" s="1"/>
  <c r="AX62" i="46"/>
  <c r="BC62" i="46" s="1"/>
  <c r="AY62" i="46"/>
  <c r="BD62" i="46" s="1"/>
  <c r="AU63" i="46"/>
  <c r="AZ63" i="46" s="1"/>
  <c r="AV63" i="46"/>
  <c r="BA63" i="46" s="1"/>
  <c r="AW63" i="46"/>
  <c r="BB63" i="46" s="1"/>
  <c r="AX63" i="46"/>
  <c r="BC63" i="46" s="1"/>
  <c r="AY63" i="46"/>
  <c r="BD63" i="46" s="1"/>
  <c r="AU64" i="46"/>
  <c r="AZ64" i="46" s="1"/>
  <c r="AV64" i="46"/>
  <c r="BA64" i="46" s="1"/>
  <c r="AW64" i="46"/>
  <c r="AX64" i="46"/>
  <c r="BC64" i="46" s="1"/>
  <c r="AY64" i="46"/>
  <c r="AU65" i="46"/>
  <c r="AV65" i="46"/>
  <c r="BA65" i="46" s="1"/>
  <c r="AW65" i="46"/>
  <c r="BB65" i="46" s="1"/>
  <c r="AX65" i="46"/>
  <c r="BC65" i="46" s="1"/>
  <c r="AY65" i="46"/>
  <c r="BD65" i="46" s="1"/>
  <c r="AU66" i="46"/>
  <c r="AZ66" i="46" s="1"/>
  <c r="AV66" i="46"/>
  <c r="BA66" i="46" s="1"/>
  <c r="AW66" i="46"/>
  <c r="BB66" i="46" s="1"/>
  <c r="AX66" i="46"/>
  <c r="BC66" i="46" s="1"/>
  <c r="AY66" i="46"/>
  <c r="BD66" i="46" s="1"/>
  <c r="AU67" i="46"/>
  <c r="AZ67" i="46" s="1"/>
  <c r="AV67" i="46"/>
  <c r="BA67" i="46" s="1"/>
  <c r="AW67" i="46"/>
  <c r="BB67" i="46" s="1"/>
  <c r="AX67" i="46"/>
  <c r="BC67" i="46" s="1"/>
  <c r="AY67" i="46"/>
  <c r="BD67" i="46" s="1"/>
  <c r="AU68" i="46"/>
  <c r="AZ68" i="46" s="1"/>
  <c r="AV68" i="46"/>
  <c r="BA68" i="46" s="1"/>
  <c r="AW68" i="46"/>
  <c r="BB68" i="46" s="1"/>
  <c r="AX68" i="46"/>
  <c r="BC68" i="46" s="1"/>
  <c r="AY68" i="46"/>
  <c r="AU69" i="46"/>
  <c r="AZ69" i="46" s="1"/>
  <c r="AV69" i="46"/>
  <c r="BA69" i="46" s="1"/>
  <c r="AW69" i="46"/>
  <c r="BB69" i="46" s="1"/>
  <c r="AX69" i="46"/>
  <c r="BC69" i="46" s="1"/>
  <c r="AY69" i="46"/>
  <c r="BD69" i="46" s="1"/>
  <c r="AU70" i="46"/>
  <c r="AZ70" i="46" s="1"/>
  <c r="AV70" i="46"/>
  <c r="BA70" i="46" s="1"/>
  <c r="AW70" i="46"/>
  <c r="BB70" i="46" s="1"/>
  <c r="AX70" i="46"/>
  <c r="BC70" i="46" s="1"/>
  <c r="AY70" i="46"/>
  <c r="BD70" i="46" s="1"/>
  <c r="AU71" i="46"/>
  <c r="AV71" i="46"/>
  <c r="AW71" i="46"/>
  <c r="BB71" i="46" s="1"/>
  <c r="AX71" i="46"/>
  <c r="BC71" i="46" s="1"/>
  <c r="AY71" i="46"/>
  <c r="BD71" i="46" s="1"/>
  <c r="AU72" i="46"/>
  <c r="AZ72" i="46" s="1"/>
  <c r="AV72" i="46"/>
  <c r="BA72" i="46" s="1"/>
  <c r="AW72" i="46"/>
  <c r="BB72" i="46" s="1"/>
  <c r="AX72" i="46"/>
  <c r="BC72" i="46" s="1"/>
  <c r="AY72" i="46"/>
  <c r="BD72" i="46" s="1"/>
  <c r="AU73" i="46"/>
  <c r="AZ73" i="46" s="1"/>
  <c r="AV73" i="46"/>
  <c r="BA73" i="46" s="1"/>
  <c r="AW73" i="46"/>
  <c r="BB73" i="46" s="1"/>
  <c r="AX73" i="46"/>
  <c r="BC73" i="46" s="1"/>
  <c r="AY73" i="46"/>
  <c r="BD73" i="46" s="1"/>
  <c r="AU74" i="46"/>
  <c r="AZ74" i="46" s="1"/>
  <c r="AV74" i="46"/>
  <c r="BA74" i="46" s="1"/>
  <c r="AW74" i="46"/>
  <c r="BB74" i="46" s="1"/>
  <c r="AX74" i="46"/>
  <c r="BC74" i="46" s="1"/>
  <c r="AY74" i="46"/>
  <c r="BD74" i="46" s="1"/>
  <c r="AU75" i="46"/>
  <c r="AZ75" i="46" s="1"/>
  <c r="AV75" i="46"/>
  <c r="BA75" i="46" s="1"/>
  <c r="AW75" i="46"/>
  <c r="BB75" i="46" s="1"/>
  <c r="AX75" i="46"/>
  <c r="BC75" i="46" s="1"/>
  <c r="AY75" i="46"/>
  <c r="BD75" i="46" s="1"/>
  <c r="AU76" i="46"/>
  <c r="AV76" i="46"/>
  <c r="BA76" i="46" s="1"/>
  <c r="AW76" i="46"/>
  <c r="AX76" i="46"/>
  <c r="BC76" i="46" s="1"/>
  <c r="AY76" i="46"/>
  <c r="AU77" i="46"/>
  <c r="AZ77" i="46" s="1"/>
  <c r="AV77" i="46"/>
  <c r="BA77" i="46" s="1"/>
  <c r="AW77" i="46"/>
  <c r="BB77" i="46" s="1"/>
  <c r="AX77" i="46"/>
  <c r="BC77" i="46" s="1"/>
  <c r="AY77" i="46"/>
  <c r="BD77" i="46" s="1"/>
  <c r="AU78" i="46"/>
  <c r="AZ78" i="46" s="1"/>
  <c r="AV78" i="46"/>
  <c r="BA78" i="46" s="1"/>
  <c r="AW78" i="46"/>
  <c r="BB78" i="46" s="1"/>
  <c r="AX78" i="46"/>
  <c r="BC78" i="46" s="1"/>
  <c r="AY78" i="46"/>
  <c r="BD78" i="46" s="1"/>
  <c r="AU79" i="46"/>
  <c r="AZ79" i="46" s="1"/>
  <c r="AV79" i="46"/>
  <c r="BA79" i="46" s="1"/>
  <c r="AW79" i="46"/>
  <c r="BB79" i="46" s="1"/>
  <c r="AX79" i="46"/>
  <c r="BC79" i="46" s="1"/>
  <c r="AY79" i="46"/>
  <c r="BD79" i="46" s="1"/>
  <c r="AU80" i="46"/>
  <c r="AZ80" i="46" s="1"/>
  <c r="AV80" i="46"/>
  <c r="BA80" i="46" s="1"/>
  <c r="AW80" i="46"/>
  <c r="BB80" i="46" s="1"/>
  <c r="AX80" i="46"/>
  <c r="AY80" i="46"/>
  <c r="BD80" i="46" s="1"/>
  <c r="AY3" i="46"/>
  <c r="AX3" i="46"/>
  <c r="AW3" i="46"/>
  <c r="AV3" i="46"/>
  <c r="AU3" i="46"/>
  <c r="Q4" i="61" l="1" a="1"/>
  <c r="Q4" i="61" s="1"/>
  <c r="Q8" i="61" a="1"/>
  <c r="Q8" i="61" s="1"/>
  <c r="Q5" i="61" a="1"/>
  <c r="Q5" i="61" s="1"/>
  <c r="Q6" i="61" a="1"/>
  <c r="Q6" i="61" s="1"/>
  <c r="Q7" i="61" a="1"/>
  <c r="Q7" i="61" s="1"/>
  <c r="P5" i="61" a="1"/>
  <c r="P5" i="61" s="1"/>
  <c r="P6" i="61" a="1"/>
  <c r="P6" i="61" s="1"/>
  <c r="P4" i="61" a="1"/>
  <c r="P4" i="61" s="1"/>
  <c r="P7" i="61" a="1"/>
  <c r="P7" i="61" s="1"/>
  <c r="P8" i="61" a="1"/>
  <c r="P8" i="61" s="1"/>
  <c r="AG8" i="61" a="1"/>
  <c r="AG8" i="61" s="1"/>
  <c r="AG7" i="61" a="1"/>
  <c r="AG7" i="61" s="1"/>
  <c r="AG6" i="61" a="1"/>
  <c r="AG6" i="61" s="1"/>
  <c r="AG5" i="61" a="1"/>
  <c r="AG5" i="61" s="1"/>
  <c r="AG4" i="61" a="1"/>
  <c r="AG4" i="61" s="1"/>
  <c r="AF9" i="61"/>
  <c r="AF8" i="61" a="1"/>
  <c r="AF8" i="61" s="1"/>
  <c r="AF7" i="61" a="1"/>
  <c r="AF7" i="61" s="1"/>
  <c r="AF6" i="61" a="1"/>
  <c r="AF6" i="61" s="1"/>
  <c r="AF5" i="61" a="1"/>
  <c r="AF5" i="61" s="1"/>
  <c r="AF4" i="61" a="1"/>
  <c r="AF4" i="61" s="1"/>
  <c r="AC8" i="61" a="1"/>
  <c r="AC8" i="61" s="1"/>
  <c r="AC7" i="61" a="1"/>
  <c r="AC7" i="61" s="1"/>
  <c r="AC6" i="61" a="1"/>
  <c r="AC6" i="61" s="1"/>
  <c r="AC5" i="61" a="1"/>
  <c r="AC5" i="61" s="1"/>
  <c r="AC4" i="61" a="1"/>
  <c r="AC4" i="61" s="1"/>
  <c r="AB7" i="61" a="1"/>
  <c r="AB7" i="61" s="1"/>
  <c r="AB6" i="61" a="1"/>
  <c r="AB6" i="61"/>
  <c r="AB5" i="61" a="1"/>
  <c r="AB5" i="61" s="1"/>
  <c r="AB4" i="61" a="1"/>
  <c r="AB4" i="61" s="1"/>
  <c r="AB8" i="61" a="1"/>
  <c r="AB8" i="61" s="1"/>
  <c r="AB9" i="61"/>
  <c r="T260" i="62"/>
  <c r="Y260" i="62" s="1"/>
  <c r="U260" i="62"/>
  <c r="Z260" i="62" s="1"/>
  <c r="V260" i="62"/>
  <c r="AA260" i="62" s="1"/>
  <c r="W260" i="62"/>
  <c r="AB260" i="62" s="1"/>
  <c r="T261" i="62"/>
  <c r="Y261" i="62" s="1"/>
  <c r="U261" i="62"/>
  <c r="Z261" i="62" s="1"/>
  <c r="V261" i="62"/>
  <c r="AA261" i="62" s="1"/>
  <c r="W261" i="62"/>
  <c r="AB261" i="62" s="1"/>
  <c r="T262" i="62"/>
  <c r="Y262" i="62" s="1"/>
  <c r="U262" i="62"/>
  <c r="Z262" i="62" s="1"/>
  <c r="V262" i="62"/>
  <c r="AA262" i="62" s="1"/>
  <c r="W262" i="62"/>
  <c r="AB262" i="62" s="1"/>
  <c r="T263" i="62"/>
  <c r="Y263" i="62" s="1"/>
  <c r="U263" i="62"/>
  <c r="Z263" i="62" s="1"/>
  <c r="V263" i="62"/>
  <c r="AA263" i="62" s="1"/>
  <c r="W263" i="62"/>
  <c r="AB263" i="62" s="1"/>
  <c r="T264" i="62"/>
  <c r="Y264" i="62" s="1"/>
  <c r="U264" i="62"/>
  <c r="Z264" i="62" s="1"/>
  <c r="V264" i="62"/>
  <c r="AA264" i="62" s="1"/>
  <c r="W264" i="62"/>
  <c r="AB264" i="62" s="1"/>
  <c r="T265" i="62"/>
  <c r="Y265" i="62" s="1"/>
  <c r="U265" i="62"/>
  <c r="Z265" i="62" s="1"/>
  <c r="V265" i="62"/>
  <c r="AA265" i="62" s="1"/>
  <c r="W265" i="62"/>
  <c r="AB265" i="62" s="1"/>
  <c r="T266" i="62"/>
  <c r="Y266" i="62" s="1"/>
  <c r="U266" i="62"/>
  <c r="Z266" i="62" s="1"/>
  <c r="V266" i="62"/>
  <c r="AA266" i="62" s="1"/>
  <c r="W266" i="62"/>
  <c r="AB266" i="62" s="1"/>
  <c r="T267" i="62"/>
  <c r="Y267" i="62" s="1"/>
  <c r="U267" i="62"/>
  <c r="Z267" i="62" s="1"/>
  <c r="V267" i="62"/>
  <c r="AA267" i="62" s="1"/>
  <c r="W267" i="62"/>
  <c r="AB267" i="62" s="1"/>
  <c r="T268" i="62"/>
  <c r="Y268" i="62" s="1"/>
  <c r="U268" i="62"/>
  <c r="Z268" i="62" s="1"/>
  <c r="V268" i="62"/>
  <c r="AA268" i="62" s="1"/>
  <c r="W268" i="62"/>
  <c r="AB268" i="62" s="1"/>
  <c r="T269" i="62"/>
  <c r="Y269" i="62" s="1"/>
  <c r="U269" i="62"/>
  <c r="Z269" i="62" s="1"/>
  <c r="V269" i="62"/>
  <c r="AA269" i="62" s="1"/>
  <c r="W269" i="62"/>
  <c r="AB269" i="62" s="1"/>
  <c r="T270" i="62"/>
  <c r="Y270" i="62" s="1"/>
  <c r="U270" i="62"/>
  <c r="Z270" i="62" s="1"/>
  <c r="V270" i="62"/>
  <c r="AA270" i="62" s="1"/>
  <c r="W270" i="62"/>
  <c r="AB270" i="62" s="1"/>
  <c r="T271" i="62"/>
  <c r="Y271" i="62" s="1"/>
  <c r="U271" i="62"/>
  <c r="Z271" i="62" s="1"/>
  <c r="V271" i="62"/>
  <c r="AA271" i="62" s="1"/>
  <c r="W271" i="62"/>
  <c r="AB271" i="62" s="1"/>
  <c r="T272" i="62"/>
  <c r="Y272" i="62" s="1"/>
  <c r="U272" i="62"/>
  <c r="Z272" i="62" s="1"/>
  <c r="V272" i="62"/>
  <c r="AA272" i="62" s="1"/>
  <c r="W272" i="62"/>
  <c r="AB272" i="62" s="1"/>
  <c r="T273" i="62"/>
  <c r="Y273" i="62" s="1"/>
  <c r="U273" i="62"/>
  <c r="Z273" i="62" s="1"/>
  <c r="V273" i="62"/>
  <c r="AA273" i="62" s="1"/>
  <c r="W273" i="62"/>
  <c r="AB273" i="62" s="1"/>
  <c r="T274" i="62"/>
  <c r="Y274" i="62" s="1"/>
  <c r="U274" i="62"/>
  <c r="Z274" i="62" s="1"/>
  <c r="V274" i="62"/>
  <c r="AA274" i="62" s="1"/>
  <c r="W274" i="62"/>
  <c r="AB274" i="62" s="1"/>
  <c r="T275" i="62"/>
  <c r="Y275" i="62" s="1"/>
  <c r="U275" i="62"/>
  <c r="Z275" i="62" s="1"/>
  <c r="V275" i="62"/>
  <c r="AA275" i="62" s="1"/>
  <c r="W275" i="62"/>
  <c r="AB275" i="62" s="1"/>
  <c r="T276" i="62"/>
  <c r="Y276" i="62" s="1"/>
  <c r="U276" i="62"/>
  <c r="Z276" i="62" s="1"/>
  <c r="V276" i="62"/>
  <c r="AA276" i="62" s="1"/>
  <c r="W276" i="62"/>
  <c r="AB276" i="62" s="1"/>
  <c r="T277" i="62"/>
  <c r="Y277" i="62" s="1"/>
  <c r="U277" i="62"/>
  <c r="Z277" i="62" s="1"/>
  <c r="V277" i="62"/>
  <c r="AA277" i="62" s="1"/>
  <c r="W277" i="62"/>
  <c r="AB277" i="62" s="1"/>
  <c r="T278" i="62"/>
  <c r="Y278" i="62" s="1"/>
  <c r="U278" i="62"/>
  <c r="Z278" i="62" s="1"/>
  <c r="V278" i="62"/>
  <c r="AA278" i="62" s="1"/>
  <c r="W278" i="62"/>
  <c r="AB278" i="62" s="1"/>
  <c r="T279" i="62"/>
  <c r="Y279" i="62" s="1"/>
  <c r="U279" i="62"/>
  <c r="Z279" i="62" s="1"/>
  <c r="V279" i="62"/>
  <c r="AA279" i="62" s="1"/>
  <c r="W279" i="62"/>
  <c r="AB279" i="62" s="1"/>
  <c r="T280" i="62"/>
  <c r="Y280" i="62" s="1"/>
  <c r="U280" i="62"/>
  <c r="Z280" i="62" s="1"/>
  <c r="V280" i="62"/>
  <c r="AA280" i="62" s="1"/>
  <c r="W280" i="62"/>
  <c r="AB280" i="62" s="1"/>
  <c r="T281" i="62"/>
  <c r="Y281" i="62" s="1"/>
  <c r="U281" i="62"/>
  <c r="Z281" i="62" s="1"/>
  <c r="V281" i="62"/>
  <c r="AA281" i="62" s="1"/>
  <c r="W281" i="62"/>
  <c r="AB281" i="62" s="1"/>
  <c r="T282" i="62"/>
  <c r="Y282" i="62" s="1"/>
  <c r="U282" i="62"/>
  <c r="Z282" i="62" s="1"/>
  <c r="V282" i="62"/>
  <c r="AA282" i="62" s="1"/>
  <c r="W282" i="62"/>
  <c r="AB282" i="62" s="1"/>
  <c r="T283" i="62"/>
  <c r="Y283" i="62" s="1"/>
  <c r="U283" i="62"/>
  <c r="Z283" i="62" s="1"/>
  <c r="V283" i="62"/>
  <c r="AA283" i="62" s="1"/>
  <c r="W283" i="62"/>
  <c r="AB283" i="62" s="1"/>
  <c r="T284" i="62"/>
  <c r="Y284" i="62" s="1"/>
  <c r="U284" i="62"/>
  <c r="Z284" i="62" s="1"/>
  <c r="V284" i="62"/>
  <c r="AA284" i="62" s="1"/>
  <c r="W284" i="62"/>
  <c r="AB284" i="62" s="1"/>
  <c r="T285" i="62"/>
  <c r="Y285" i="62" s="1"/>
  <c r="U285" i="62"/>
  <c r="Z285" i="62" s="1"/>
  <c r="V285" i="62"/>
  <c r="AA285" i="62" s="1"/>
  <c r="W285" i="62"/>
  <c r="AB285" i="62" s="1"/>
  <c r="T286" i="62"/>
  <c r="Y286" i="62" s="1"/>
  <c r="U286" i="62"/>
  <c r="Z286" i="62" s="1"/>
  <c r="V286" i="62"/>
  <c r="AA286" i="62" s="1"/>
  <c r="W286" i="62"/>
  <c r="AB286" i="62" s="1"/>
  <c r="T287" i="62"/>
  <c r="Y287" i="62" s="1"/>
  <c r="U287" i="62"/>
  <c r="Z287" i="62" s="1"/>
  <c r="V287" i="62"/>
  <c r="AA287" i="62" s="1"/>
  <c r="W287" i="62"/>
  <c r="AB287" i="62" s="1"/>
  <c r="T288" i="62"/>
  <c r="Y288" i="62" s="1"/>
  <c r="U288" i="62"/>
  <c r="Z288" i="62" s="1"/>
  <c r="V288" i="62"/>
  <c r="AA288" i="62" s="1"/>
  <c r="W288" i="62"/>
  <c r="AB288" i="62" s="1"/>
  <c r="T289" i="62"/>
  <c r="Y289" i="62" s="1"/>
  <c r="U289" i="62"/>
  <c r="Z289" i="62" s="1"/>
  <c r="V289" i="62"/>
  <c r="AA289" i="62" s="1"/>
  <c r="W289" i="62"/>
  <c r="AB289" i="62" s="1"/>
  <c r="T290" i="62"/>
  <c r="Y290" i="62" s="1"/>
  <c r="U290" i="62"/>
  <c r="Z290" i="62" s="1"/>
  <c r="V290" i="62"/>
  <c r="AA290" i="62" s="1"/>
  <c r="W290" i="62"/>
  <c r="AB290" i="62" s="1"/>
  <c r="T291" i="62"/>
  <c r="Y291" i="62" s="1"/>
  <c r="U291" i="62"/>
  <c r="Z291" i="62" s="1"/>
  <c r="V291" i="62"/>
  <c r="AA291" i="62" s="1"/>
  <c r="W291" i="62"/>
  <c r="AB291" i="62" s="1"/>
  <c r="T292" i="62"/>
  <c r="Y292" i="62" s="1"/>
  <c r="U292" i="62"/>
  <c r="Z292" i="62" s="1"/>
  <c r="V292" i="62"/>
  <c r="AA292" i="62" s="1"/>
  <c r="W292" i="62"/>
  <c r="AB292" i="62" s="1"/>
  <c r="T293" i="62"/>
  <c r="Y293" i="62" s="1"/>
  <c r="U293" i="62"/>
  <c r="Z293" i="62" s="1"/>
  <c r="V293" i="62"/>
  <c r="AA293" i="62" s="1"/>
  <c r="W293" i="62"/>
  <c r="AB293" i="62" s="1"/>
  <c r="T294" i="62"/>
  <c r="Y294" i="62" s="1"/>
  <c r="U294" i="62"/>
  <c r="Z294" i="62" s="1"/>
  <c r="V294" i="62"/>
  <c r="AA294" i="62" s="1"/>
  <c r="W294" i="62"/>
  <c r="AB294" i="62" s="1"/>
  <c r="T295" i="62"/>
  <c r="Y295" i="62" s="1"/>
  <c r="U295" i="62"/>
  <c r="Z295" i="62" s="1"/>
  <c r="V295" i="62"/>
  <c r="AA295" i="62" s="1"/>
  <c r="W295" i="62"/>
  <c r="AB295" i="62" s="1"/>
  <c r="T296" i="62"/>
  <c r="Y296" i="62" s="1"/>
  <c r="U296" i="62"/>
  <c r="Z296" i="62" s="1"/>
  <c r="V296" i="62"/>
  <c r="AA296" i="62" s="1"/>
  <c r="W296" i="62"/>
  <c r="AB296" i="62" s="1"/>
  <c r="T297" i="62"/>
  <c r="Y297" i="62" s="1"/>
  <c r="U297" i="62"/>
  <c r="Z297" i="62" s="1"/>
  <c r="V297" i="62"/>
  <c r="AA297" i="62" s="1"/>
  <c r="W297" i="62"/>
  <c r="AB297" i="62" s="1"/>
  <c r="T298" i="62"/>
  <c r="Y298" i="62" s="1"/>
  <c r="U298" i="62"/>
  <c r="Z298" i="62" s="1"/>
  <c r="V298" i="62"/>
  <c r="AA298" i="62" s="1"/>
  <c r="W298" i="62"/>
  <c r="AB298" i="62" s="1"/>
  <c r="T299" i="62"/>
  <c r="Y299" i="62" s="1"/>
  <c r="U299" i="62"/>
  <c r="Z299" i="62" s="1"/>
  <c r="V299" i="62"/>
  <c r="AA299" i="62" s="1"/>
  <c r="W299" i="62"/>
  <c r="AB299" i="62" s="1"/>
  <c r="T300" i="62"/>
  <c r="Y300" i="62" s="1"/>
  <c r="U300" i="62"/>
  <c r="Z300" i="62" s="1"/>
  <c r="V300" i="62"/>
  <c r="AA300" i="62" s="1"/>
  <c r="W300" i="62"/>
  <c r="AB300" i="62" s="1"/>
  <c r="T301" i="62"/>
  <c r="Y301" i="62" s="1"/>
  <c r="U301" i="62"/>
  <c r="Z301" i="62" s="1"/>
  <c r="V301" i="62"/>
  <c r="AA301" i="62" s="1"/>
  <c r="W301" i="62"/>
  <c r="AB301" i="62" s="1"/>
  <c r="T302" i="62"/>
  <c r="Y302" i="62" s="1"/>
  <c r="U302" i="62"/>
  <c r="Z302" i="62" s="1"/>
  <c r="V302" i="62"/>
  <c r="AA302" i="62" s="1"/>
  <c r="W302" i="62"/>
  <c r="AB302" i="62" s="1"/>
  <c r="T303" i="62"/>
  <c r="Y303" i="62" s="1"/>
  <c r="U303" i="62"/>
  <c r="Z303" i="62" s="1"/>
  <c r="V303" i="62"/>
  <c r="AA303" i="62" s="1"/>
  <c r="W303" i="62"/>
  <c r="AB303" i="62" s="1"/>
  <c r="T304" i="62"/>
  <c r="Y304" i="62" s="1"/>
  <c r="U304" i="62"/>
  <c r="Z304" i="62" s="1"/>
  <c r="V304" i="62"/>
  <c r="AA304" i="62" s="1"/>
  <c r="W304" i="62"/>
  <c r="AB304" i="62" s="1"/>
  <c r="T305" i="62"/>
  <c r="Y305" i="62" s="1"/>
  <c r="U305" i="62"/>
  <c r="Z305" i="62" s="1"/>
  <c r="V305" i="62"/>
  <c r="AA305" i="62" s="1"/>
  <c r="W305" i="62"/>
  <c r="AB305" i="62" s="1"/>
  <c r="T306" i="62"/>
  <c r="Y306" i="62" s="1"/>
  <c r="U306" i="62"/>
  <c r="Z306" i="62" s="1"/>
  <c r="V306" i="62"/>
  <c r="AA306" i="62" s="1"/>
  <c r="W306" i="62"/>
  <c r="AB306" i="62" s="1"/>
  <c r="T307" i="62"/>
  <c r="Y307" i="62" s="1"/>
  <c r="U307" i="62"/>
  <c r="Z307" i="62" s="1"/>
  <c r="V307" i="62"/>
  <c r="AA307" i="62" s="1"/>
  <c r="W307" i="62"/>
  <c r="AB307" i="62" s="1"/>
  <c r="T308" i="62"/>
  <c r="Y308" i="62" s="1"/>
  <c r="U308" i="62"/>
  <c r="Z308" i="62" s="1"/>
  <c r="V308" i="62"/>
  <c r="AA308" i="62" s="1"/>
  <c r="W308" i="62"/>
  <c r="AB308" i="62" s="1"/>
  <c r="T309" i="62"/>
  <c r="Y309" i="62" s="1"/>
  <c r="U309" i="62"/>
  <c r="Z309" i="62" s="1"/>
  <c r="V309" i="62"/>
  <c r="AA309" i="62" s="1"/>
  <c r="W309" i="62"/>
  <c r="AB309" i="62" s="1"/>
  <c r="T310" i="62"/>
  <c r="Y310" i="62" s="1"/>
  <c r="U310" i="62"/>
  <c r="Z310" i="62" s="1"/>
  <c r="V310" i="62"/>
  <c r="AA310" i="62" s="1"/>
  <c r="W310" i="62"/>
  <c r="AB310" i="62" s="1"/>
  <c r="T311" i="62"/>
  <c r="Y311" i="62" s="1"/>
  <c r="U311" i="62"/>
  <c r="Z311" i="62" s="1"/>
  <c r="V311" i="62"/>
  <c r="AA311" i="62" s="1"/>
  <c r="W311" i="62"/>
  <c r="AB311" i="62" s="1"/>
  <c r="T312" i="62"/>
  <c r="Y312" i="62" s="1"/>
  <c r="U312" i="62"/>
  <c r="Z312" i="62" s="1"/>
  <c r="V312" i="62"/>
  <c r="AA312" i="62" s="1"/>
  <c r="W312" i="62"/>
  <c r="AB312" i="62" s="1"/>
  <c r="T313" i="62"/>
  <c r="Y313" i="62" s="1"/>
  <c r="U313" i="62"/>
  <c r="Z313" i="62" s="1"/>
  <c r="V313" i="62"/>
  <c r="AA313" i="62" s="1"/>
  <c r="W313" i="62"/>
  <c r="AB313" i="62" s="1"/>
  <c r="T314" i="62"/>
  <c r="Y314" i="62" s="1"/>
  <c r="U314" i="62"/>
  <c r="Z314" i="62" s="1"/>
  <c r="V314" i="62"/>
  <c r="AA314" i="62" s="1"/>
  <c r="W314" i="62"/>
  <c r="AB314" i="62" s="1"/>
  <c r="T315" i="62"/>
  <c r="Y315" i="62" s="1"/>
  <c r="U315" i="62"/>
  <c r="Z315" i="62" s="1"/>
  <c r="V315" i="62"/>
  <c r="AA315" i="62" s="1"/>
  <c r="W315" i="62"/>
  <c r="AB315" i="62" s="1"/>
  <c r="T316" i="62"/>
  <c r="Y316" i="62" s="1"/>
  <c r="U316" i="62"/>
  <c r="Z316" i="62" s="1"/>
  <c r="V316" i="62"/>
  <c r="AA316" i="62" s="1"/>
  <c r="W316" i="62"/>
  <c r="AB316" i="62" s="1"/>
  <c r="T317" i="62"/>
  <c r="Y317" i="62" s="1"/>
  <c r="U317" i="62"/>
  <c r="Z317" i="62" s="1"/>
  <c r="V317" i="62"/>
  <c r="AA317" i="62" s="1"/>
  <c r="W317" i="62"/>
  <c r="AB317" i="62" s="1"/>
  <c r="T318" i="62"/>
  <c r="Y318" i="62" s="1"/>
  <c r="U318" i="62"/>
  <c r="Z318" i="62" s="1"/>
  <c r="V318" i="62"/>
  <c r="AA318" i="62" s="1"/>
  <c r="W318" i="62"/>
  <c r="AB318" i="62" s="1"/>
  <c r="T319" i="62"/>
  <c r="Y319" i="62" s="1"/>
  <c r="U319" i="62"/>
  <c r="Z319" i="62" s="1"/>
  <c r="V319" i="62"/>
  <c r="AA319" i="62" s="1"/>
  <c r="W319" i="62"/>
  <c r="AB319" i="62" s="1"/>
  <c r="T320" i="62"/>
  <c r="Y320" i="62" s="1"/>
  <c r="U320" i="62"/>
  <c r="Z320" i="62" s="1"/>
  <c r="V320" i="62"/>
  <c r="AA320" i="62" s="1"/>
  <c r="W320" i="62"/>
  <c r="AB320" i="62" s="1"/>
  <c r="T321" i="62"/>
  <c r="Y321" i="62" s="1"/>
  <c r="U321" i="62"/>
  <c r="Z321" i="62" s="1"/>
  <c r="V321" i="62"/>
  <c r="AA321" i="62" s="1"/>
  <c r="W321" i="62"/>
  <c r="AB321" i="62" s="1"/>
  <c r="T322" i="62"/>
  <c r="Y322" i="62" s="1"/>
  <c r="U322" i="62"/>
  <c r="Z322" i="62" s="1"/>
  <c r="V322" i="62"/>
  <c r="AA322" i="62" s="1"/>
  <c r="W322" i="62"/>
  <c r="AB322" i="62" s="1"/>
  <c r="T323" i="62"/>
  <c r="Y323" i="62" s="1"/>
  <c r="U323" i="62"/>
  <c r="Z323" i="62" s="1"/>
  <c r="V323" i="62"/>
  <c r="AA323" i="62" s="1"/>
  <c r="W323" i="62"/>
  <c r="AB323" i="62" s="1"/>
  <c r="T324" i="62"/>
  <c r="Y324" i="62" s="1"/>
  <c r="U324" i="62"/>
  <c r="Z324" i="62" s="1"/>
  <c r="V324" i="62"/>
  <c r="AA324" i="62" s="1"/>
  <c r="W324" i="62"/>
  <c r="AB324" i="62" s="1"/>
  <c r="T325" i="62"/>
  <c r="Y325" i="62" s="1"/>
  <c r="U325" i="62"/>
  <c r="Z325" i="62" s="1"/>
  <c r="V325" i="62"/>
  <c r="AA325" i="62" s="1"/>
  <c r="W325" i="62"/>
  <c r="AB325" i="62" s="1"/>
  <c r="T326" i="62"/>
  <c r="Y326" i="62" s="1"/>
  <c r="U326" i="62"/>
  <c r="Z326" i="62" s="1"/>
  <c r="V326" i="62"/>
  <c r="AA326" i="62" s="1"/>
  <c r="W326" i="62"/>
  <c r="AB326" i="62" s="1"/>
  <c r="T327" i="62"/>
  <c r="Y327" i="62" s="1"/>
  <c r="U327" i="62"/>
  <c r="Z327" i="62" s="1"/>
  <c r="V327" i="62"/>
  <c r="AA327" i="62" s="1"/>
  <c r="W327" i="62"/>
  <c r="AB327" i="62" s="1"/>
  <c r="T328" i="62"/>
  <c r="Y328" i="62" s="1"/>
  <c r="U328" i="62"/>
  <c r="Z328" i="62" s="1"/>
  <c r="V328" i="62"/>
  <c r="AA328" i="62" s="1"/>
  <c r="W328" i="62"/>
  <c r="AB328" i="62" s="1"/>
  <c r="T329" i="62"/>
  <c r="Y329" i="62" s="1"/>
  <c r="U329" i="62"/>
  <c r="Z329" i="62" s="1"/>
  <c r="V329" i="62"/>
  <c r="AA329" i="62" s="1"/>
  <c r="W329" i="62"/>
  <c r="AB329" i="62" s="1"/>
  <c r="T330" i="62"/>
  <c r="Y330" i="62" s="1"/>
  <c r="U330" i="62"/>
  <c r="Z330" i="62" s="1"/>
  <c r="V330" i="62"/>
  <c r="AA330" i="62" s="1"/>
  <c r="W330" i="62"/>
  <c r="AB330" i="62" s="1"/>
  <c r="T331" i="62"/>
  <c r="Y331" i="62" s="1"/>
  <c r="U331" i="62"/>
  <c r="Z331" i="62" s="1"/>
  <c r="V331" i="62"/>
  <c r="AA331" i="62" s="1"/>
  <c r="W331" i="62"/>
  <c r="AB331" i="62" s="1"/>
  <c r="T332" i="62"/>
  <c r="Y332" i="62" s="1"/>
  <c r="U332" i="62"/>
  <c r="Z332" i="62" s="1"/>
  <c r="V332" i="62"/>
  <c r="AA332" i="62" s="1"/>
  <c r="W332" i="62"/>
  <c r="AB332" i="62" s="1"/>
  <c r="T333" i="62"/>
  <c r="Y333" i="62" s="1"/>
  <c r="U333" i="62"/>
  <c r="Z333" i="62" s="1"/>
  <c r="V333" i="62"/>
  <c r="AA333" i="62" s="1"/>
  <c r="W333" i="62"/>
  <c r="AB333" i="62" s="1"/>
  <c r="T334" i="62"/>
  <c r="Y334" i="62" s="1"/>
  <c r="U334" i="62"/>
  <c r="Z334" i="62" s="1"/>
  <c r="V334" i="62"/>
  <c r="AA334" i="62" s="1"/>
  <c r="W334" i="62"/>
  <c r="AB334" i="62" s="1"/>
  <c r="T335" i="62"/>
  <c r="Y335" i="62" s="1"/>
  <c r="U335" i="62"/>
  <c r="Z335" i="62" s="1"/>
  <c r="V335" i="62"/>
  <c r="AA335" i="62" s="1"/>
  <c r="W335" i="62"/>
  <c r="AB335" i="62" s="1"/>
  <c r="T336" i="62"/>
  <c r="Y336" i="62" s="1"/>
  <c r="U336" i="62"/>
  <c r="Z336" i="62" s="1"/>
  <c r="V336" i="62"/>
  <c r="AA336" i="62" s="1"/>
  <c r="W336" i="62"/>
  <c r="AB336" i="62" s="1"/>
  <c r="T337" i="62"/>
  <c r="Y337" i="62" s="1"/>
  <c r="U337" i="62"/>
  <c r="Z337" i="62" s="1"/>
  <c r="V337" i="62"/>
  <c r="AA337" i="62" s="1"/>
  <c r="W337" i="62"/>
  <c r="AB337" i="62" s="1"/>
  <c r="T338" i="62"/>
  <c r="Y338" i="62" s="1"/>
  <c r="U338" i="62"/>
  <c r="Z338" i="62" s="1"/>
  <c r="V338" i="62"/>
  <c r="AA338" i="62" s="1"/>
  <c r="W338" i="62"/>
  <c r="AB338" i="62" s="1"/>
  <c r="T339" i="62"/>
  <c r="Y339" i="62" s="1"/>
  <c r="U339" i="62"/>
  <c r="Z339" i="62" s="1"/>
  <c r="V339" i="62"/>
  <c r="AA339" i="62" s="1"/>
  <c r="W339" i="62"/>
  <c r="AB339" i="62" s="1"/>
  <c r="T340" i="62"/>
  <c r="Y340" i="62" s="1"/>
  <c r="U340" i="62"/>
  <c r="Z340" i="62" s="1"/>
  <c r="V340" i="62"/>
  <c r="AA340" i="62" s="1"/>
  <c r="W340" i="62"/>
  <c r="AB340" i="62" s="1"/>
  <c r="T341" i="62"/>
  <c r="Y341" i="62" s="1"/>
  <c r="U341" i="62"/>
  <c r="Z341" i="62" s="1"/>
  <c r="V341" i="62"/>
  <c r="AA341" i="62" s="1"/>
  <c r="W341" i="62"/>
  <c r="AB341" i="62" s="1"/>
  <c r="T342" i="62"/>
  <c r="Y342" i="62" s="1"/>
  <c r="U342" i="62"/>
  <c r="Z342" i="62" s="1"/>
  <c r="V342" i="62"/>
  <c r="AA342" i="62" s="1"/>
  <c r="W342" i="62"/>
  <c r="AB342" i="62" s="1"/>
  <c r="T343" i="62"/>
  <c r="Y343" i="62" s="1"/>
  <c r="U343" i="62"/>
  <c r="Z343" i="62" s="1"/>
  <c r="V343" i="62"/>
  <c r="AA343" i="62" s="1"/>
  <c r="W343" i="62"/>
  <c r="AB343" i="62" s="1"/>
  <c r="T344" i="62"/>
  <c r="Y344" i="62" s="1"/>
  <c r="U344" i="62"/>
  <c r="Z344" i="62" s="1"/>
  <c r="V344" i="62"/>
  <c r="AA344" i="62" s="1"/>
  <c r="W344" i="62"/>
  <c r="AB344" i="62" s="1"/>
  <c r="T345" i="62"/>
  <c r="Y345" i="62" s="1"/>
  <c r="U345" i="62"/>
  <c r="Z345" i="62" s="1"/>
  <c r="V345" i="62"/>
  <c r="AA345" i="62" s="1"/>
  <c r="W345" i="62"/>
  <c r="AB345" i="62" s="1"/>
  <c r="T346" i="62"/>
  <c r="Y346" i="62" s="1"/>
  <c r="U346" i="62"/>
  <c r="Z346" i="62" s="1"/>
  <c r="V346" i="62"/>
  <c r="AA346" i="62" s="1"/>
  <c r="W346" i="62"/>
  <c r="AB346" i="62" s="1"/>
  <c r="T347" i="62"/>
  <c r="Y347" i="62" s="1"/>
  <c r="U347" i="62"/>
  <c r="Z347" i="62" s="1"/>
  <c r="V347" i="62"/>
  <c r="AA347" i="62" s="1"/>
  <c r="W347" i="62"/>
  <c r="AB347" i="62" s="1"/>
  <c r="T348" i="62"/>
  <c r="Y348" i="62" s="1"/>
  <c r="U348" i="62"/>
  <c r="Z348" i="62" s="1"/>
  <c r="V348" i="62"/>
  <c r="AA348" i="62" s="1"/>
  <c r="W348" i="62"/>
  <c r="AB348" i="62" s="1"/>
  <c r="T349" i="62"/>
  <c r="Y349" i="62" s="1"/>
  <c r="U349" i="62"/>
  <c r="Z349" i="62" s="1"/>
  <c r="V349" i="62"/>
  <c r="AA349" i="62" s="1"/>
  <c r="W349" i="62"/>
  <c r="AB349" i="62" s="1"/>
  <c r="T350" i="62"/>
  <c r="Y350" i="62" s="1"/>
  <c r="U350" i="62"/>
  <c r="Z350" i="62" s="1"/>
  <c r="V350" i="62"/>
  <c r="AA350" i="62" s="1"/>
  <c r="W350" i="62"/>
  <c r="AB350" i="62" s="1"/>
  <c r="T351" i="62"/>
  <c r="Y351" i="62" s="1"/>
  <c r="U351" i="62"/>
  <c r="Z351" i="62" s="1"/>
  <c r="V351" i="62"/>
  <c r="AA351" i="62" s="1"/>
  <c r="W351" i="62"/>
  <c r="AB351" i="62" s="1"/>
  <c r="T352" i="62"/>
  <c r="Y352" i="62" s="1"/>
  <c r="U352" i="62"/>
  <c r="Z352" i="62" s="1"/>
  <c r="V352" i="62"/>
  <c r="AA352" i="62" s="1"/>
  <c r="W352" i="62"/>
  <c r="AB352" i="62" s="1"/>
  <c r="T353" i="62"/>
  <c r="Y353" i="62" s="1"/>
  <c r="U353" i="62"/>
  <c r="Z353" i="62" s="1"/>
  <c r="V353" i="62"/>
  <c r="AA353" i="62" s="1"/>
  <c r="W353" i="62"/>
  <c r="AB353" i="62" s="1"/>
  <c r="T354" i="62"/>
  <c r="Y354" i="62" s="1"/>
  <c r="U354" i="62"/>
  <c r="Z354" i="62" s="1"/>
  <c r="V354" i="62"/>
  <c r="AA354" i="62" s="1"/>
  <c r="W354" i="62"/>
  <c r="AB354" i="62" s="1"/>
  <c r="T355" i="62"/>
  <c r="Y355" i="62" s="1"/>
  <c r="U355" i="62"/>
  <c r="Z355" i="62" s="1"/>
  <c r="V355" i="62"/>
  <c r="AA355" i="62" s="1"/>
  <c r="W355" i="62"/>
  <c r="AB355" i="62" s="1"/>
  <c r="T356" i="62"/>
  <c r="Y356" i="62" s="1"/>
  <c r="U356" i="62"/>
  <c r="Z356" i="62" s="1"/>
  <c r="V356" i="62"/>
  <c r="AA356" i="62" s="1"/>
  <c r="W356" i="62"/>
  <c r="AB356" i="62" s="1"/>
  <c r="T357" i="62"/>
  <c r="Y357" i="62" s="1"/>
  <c r="U357" i="62"/>
  <c r="Z357" i="62" s="1"/>
  <c r="V357" i="62"/>
  <c r="AA357" i="62" s="1"/>
  <c r="W357" i="62"/>
  <c r="AB357" i="62" s="1"/>
  <c r="T358" i="62"/>
  <c r="Y358" i="62" s="1"/>
  <c r="U358" i="62"/>
  <c r="Z358" i="62" s="1"/>
  <c r="V358" i="62"/>
  <c r="AA358" i="62" s="1"/>
  <c r="W358" i="62"/>
  <c r="AB358" i="62" s="1"/>
  <c r="T359" i="62"/>
  <c r="Y359" i="62" s="1"/>
  <c r="U359" i="62"/>
  <c r="Z359" i="62" s="1"/>
  <c r="V359" i="62"/>
  <c r="AA359" i="62" s="1"/>
  <c r="W359" i="62"/>
  <c r="AB359" i="62" s="1"/>
  <c r="T360" i="62"/>
  <c r="Y360" i="62" s="1"/>
  <c r="U360" i="62"/>
  <c r="Z360" i="62" s="1"/>
  <c r="V360" i="62"/>
  <c r="AA360" i="62" s="1"/>
  <c r="W360" i="62"/>
  <c r="AB360" i="62" s="1"/>
  <c r="T361" i="62"/>
  <c r="Y361" i="62" s="1"/>
  <c r="U361" i="62"/>
  <c r="Z361" i="62" s="1"/>
  <c r="V361" i="62"/>
  <c r="AA361" i="62" s="1"/>
  <c r="W361" i="62"/>
  <c r="AB361" i="62" s="1"/>
  <c r="T362" i="62"/>
  <c r="Y362" i="62" s="1"/>
  <c r="U362" i="62"/>
  <c r="Z362" i="62" s="1"/>
  <c r="V362" i="62"/>
  <c r="AA362" i="62" s="1"/>
  <c r="W362" i="62"/>
  <c r="AB362" i="62" s="1"/>
  <c r="T363" i="62"/>
  <c r="Y363" i="62" s="1"/>
  <c r="U363" i="62"/>
  <c r="Z363" i="62" s="1"/>
  <c r="V363" i="62"/>
  <c r="AA363" i="62" s="1"/>
  <c r="W363" i="62"/>
  <c r="AB363" i="62" s="1"/>
  <c r="T364" i="62"/>
  <c r="Y364" i="62" s="1"/>
  <c r="U364" i="62"/>
  <c r="Z364" i="62" s="1"/>
  <c r="V364" i="62"/>
  <c r="AA364" i="62" s="1"/>
  <c r="W364" i="62"/>
  <c r="AB364" i="62" s="1"/>
  <c r="T365" i="62"/>
  <c r="Y365" i="62" s="1"/>
  <c r="U365" i="62"/>
  <c r="Z365" i="62" s="1"/>
  <c r="V365" i="62"/>
  <c r="AA365" i="62" s="1"/>
  <c r="W365" i="62"/>
  <c r="AB365" i="62" s="1"/>
  <c r="T366" i="62"/>
  <c r="Y366" i="62" s="1"/>
  <c r="U366" i="62"/>
  <c r="Z366" i="62" s="1"/>
  <c r="V366" i="62"/>
  <c r="AA366" i="62" s="1"/>
  <c r="W366" i="62"/>
  <c r="AB366" i="62" s="1"/>
  <c r="T367" i="62"/>
  <c r="Y367" i="62" s="1"/>
  <c r="U367" i="62"/>
  <c r="Z367" i="62" s="1"/>
  <c r="V367" i="62"/>
  <c r="AA367" i="62" s="1"/>
  <c r="W367" i="62"/>
  <c r="AB367" i="62" s="1"/>
  <c r="S133" i="62"/>
  <c r="X133" i="62" s="1"/>
  <c r="S134" i="62"/>
  <c r="X134" i="62" s="1"/>
  <c r="S135" i="62"/>
  <c r="S136" i="62"/>
  <c r="S137" i="62"/>
  <c r="X137" i="62" s="1"/>
  <c r="S138" i="62"/>
  <c r="X138" i="62" s="1"/>
  <c r="S139" i="62"/>
  <c r="X139" i="62" s="1"/>
  <c r="S140" i="62"/>
  <c r="S141" i="62"/>
  <c r="S142" i="62"/>
  <c r="S143" i="62"/>
  <c r="X143" i="62" s="1"/>
  <c r="S144" i="62"/>
  <c r="S145" i="62"/>
  <c r="X145" i="62" s="1"/>
  <c r="S146" i="62"/>
  <c r="S147" i="62"/>
  <c r="X147" i="62" s="1"/>
  <c r="S148" i="62"/>
  <c r="X148" i="62" s="1"/>
  <c r="S149" i="62"/>
  <c r="S150" i="62"/>
  <c r="S151" i="62"/>
  <c r="X151" i="62" s="1"/>
  <c r="S152" i="62"/>
  <c r="S153" i="62"/>
  <c r="S154" i="62"/>
  <c r="X154" i="62" s="1"/>
  <c r="S155" i="62"/>
  <c r="X155" i="62" s="1"/>
  <c r="S156" i="62"/>
  <c r="X156" i="62" s="1"/>
  <c r="S157" i="62"/>
  <c r="X157" i="62" s="1"/>
  <c r="S158" i="62"/>
  <c r="S159" i="62"/>
  <c r="S160" i="62"/>
  <c r="X160" i="62" s="1"/>
  <c r="S161" i="62"/>
  <c r="X161" i="62" s="1"/>
  <c r="S162" i="62"/>
  <c r="S163" i="62"/>
  <c r="X163" i="62" s="1"/>
  <c r="S164" i="62"/>
  <c r="S165" i="62"/>
  <c r="S166" i="62"/>
  <c r="X166" i="62" s="1"/>
  <c r="S167" i="62"/>
  <c r="X167" i="62" s="1"/>
  <c r="S168" i="62"/>
  <c r="X168" i="62" s="1"/>
  <c r="S169" i="62"/>
  <c r="X169" i="62" s="1"/>
  <c r="S170" i="62"/>
  <c r="S171" i="62"/>
  <c r="X171" i="62" s="1"/>
  <c r="S172" i="62"/>
  <c r="X172" i="62" s="1"/>
  <c r="S173" i="62"/>
  <c r="X173" i="62" s="1"/>
  <c r="S174" i="62"/>
  <c r="S175" i="62"/>
  <c r="X175" i="62" s="1"/>
  <c r="S176" i="62"/>
  <c r="S177" i="62"/>
  <c r="S178" i="62"/>
  <c r="S179" i="62"/>
  <c r="X179" i="62" s="1"/>
  <c r="S180" i="62"/>
  <c r="S181" i="62"/>
  <c r="S182" i="62"/>
  <c r="S183" i="62"/>
  <c r="S184" i="62"/>
  <c r="S185" i="62"/>
  <c r="S186" i="62"/>
  <c r="S187" i="62"/>
  <c r="X187" i="62" s="1"/>
  <c r="S188" i="62"/>
  <c r="S189" i="62"/>
  <c r="S190" i="62"/>
  <c r="S191" i="62"/>
  <c r="X191" i="62" s="1"/>
  <c r="S192" i="62"/>
  <c r="S193" i="62"/>
  <c r="X193" i="62" s="1"/>
  <c r="S194" i="62"/>
  <c r="S195" i="62"/>
  <c r="S196" i="62"/>
  <c r="S197" i="62"/>
  <c r="S198" i="62"/>
  <c r="X198" i="62" s="1"/>
  <c r="S199" i="62"/>
  <c r="S200" i="62"/>
  <c r="S201" i="62"/>
  <c r="S202" i="62"/>
  <c r="S203" i="62"/>
  <c r="S204" i="62"/>
  <c r="S205" i="62"/>
  <c r="X205" i="62" s="1"/>
  <c r="S206" i="62"/>
  <c r="S207" i="62"/>
  <c r="S208" i="62"/>
  <c r="S209" i="62"/>
  <c r="S210" i="62"/>
  <c r="S211" i="62"/>
  <c r="X211" i="62" s="1"/>
  <c r="S212" i="62"/>
  <c r="S213" i="62"/>
  <c r="X213" i="62" s="1"/>
  <c r="S214" i="62"/>
  <c r="S215" i="62"/>
  <c r="S216" i="62"/>
  <c r="X216" i="62" s="1"/>
  <c r="S217" i="62"/>
  <c r="X217" i="62" s="1"/>
  <c r="S218" i="62"/>
  <c r="S219" i="62"/>
  <c r="S220" i="62"/>
  <c r="S221" i="62"/>
  <c r="S222" i="62"/>
  <c r="S223" i="62"/>
  <c r="S224" i="62"/>
  <c r="S225" i="62"/>
  <c r="S226" i="62"/>
  <c r="X226" i="62" s="1"/>
  <c r="S227" i="62"/>
  <c r="S228" i="62"/>
  <c r="X228" i="62" s="1"/>
  <c r="S229" i="62"/>
  <c r="X229" i="62" s="1"/>
  <c r="S230" i="62"/>
  <c r="S231" i="62"/>
  <c r="S232" i="62"/>
  <c r="X232" i="62" s="1"/>
  <c r="S233" i="62"/>
  <c r="S234" i="62"/>
  <c r="S235" i="62"/>
  <c r="S236" i="62"/>
  <c r="S237" i="62"/>
  <c r="X237" i="62" s="1"/>
  <c r="S238" i="62"/>
  <c r="S239" i="62"/>
  <c r="X239" i="62" s="1"/>
  <c r="S240" i="62"/>
  <c r="X240" i="62" s="1"/>
  <c r="S241" i="62"/>
  <c r="S242" i="62"/>
  <c r="S243" i="62"/>
  <c r="X243" i="62" s="1"/>
  <c r="S244" i="62"/>
  <c r="X244" i="62" s="1"/>
  <c r="S245" i="62"/>
  <c r="S246" i="62"/>
  <c r="S247" i="62"/>
  <c r="S248" i="62"/>
  <c r="S249" i="62"/>
  <c r="X249" i="62" s="1"/>
  <c r="S250" i="62"/>
  <c r="S251" i="62"/>
  <c r="X251" i="62" s="1"/>
  <c r="S252" i="62"/>
  <c r="X252" i="62" s="1"/>
  <c r="S253" i="62"/>
  <c r="S254" i="62"/>
  <c r="S255" i="62"/>
  <c r="S256" i="62"/>
  <c r="X256" i="62" s="1"/>
  <c r="S257" i="62"/>
  <c r="S258" i="62"/>
  <c r="S259" i="62"/>
  <c r="X259" i="62" s="1"/>
  <c r="S260" i="62"/>
  <c r="X260" i="62" s="1"/>
  <c r="S261" i="62"/>
  <c r="X261" i="62" s="1"/>
  <c r="S262" i="62"/>
  <c r="X262" i="62" s="1"/>
  <c r="S263" i="62"/>
  <c r="X263" i="62" s="1"/>
  <c r="S264" i="62"/>
  <c r="X264" i="62" s="1"/>
  <c r="S265" i="62"/>
  <c r="X265" i="62" s="1"/>
  <c r="S266" i="62"/>
  <c r="X266" i="62" s="1"/>
  <c r="S267" i="62"/>
  <c r="X267" i="62" s="1"/>
  <c r="S268" i="62"/>
  <c r="X268" i="62" s="1"/>
  <c r="S269" i="62"/>
  <c r="X269" i="62" s="1"/>
  <c r="S270" i="62"/>
  <c r="X270" i="62" s="1"/>
  <c r="S271" i="62"/>
  <c r="X271" i="62" s="1"/>
  <c r="S272" i="62"/>
  <c r="X272" i="62" s="1"/>
  <c r="S273" i="62"/>
  <c r="X273" i="62" s="1"/>
  <c r="S274" i="62"/>
  <c r="X274" i="62" s="1"/>
  <c r="S275" i="62"/>
  <c r="X275" i="62" s="1"/>
  <c r="S276" i="62"/>
  <c r="X276" i="62" s="1"/>
  <c r="S277" i="62"/>
  <c r="X277" i="62" s="1"/>
  <c r="S278" i="62"/>
  <c r="X278" i="62" s="1"/>
  <c r="S279" i="62"/>
  <c r="X279" i="62" s="1"/>
  <c r="S280" i="62"/>
  <c r="X280" i="62" s="1"/>
  <c r="S281" i="62"/>
  <c r="X281" i="62" s="1"/>
  <c r="S282" i="62"/>
  <c r="X282" i="62" s="1"/>
  <c r="S283" i="62"/>
  <c r="X283" i="62" s="1"/>
  <c r="S284" i="62"/>
  <c r="X284" i="62" s="1"/>
  <c r="S285" i="62"/>
  <c r="X285" i="62" s="1"/>
  <c r="S286" i="62"/>
  <c r="X286" i="62" s="1"/>
  <c r="S287" i="62"/>
  <c r="X287" i="62" s="1"/>
  <c r="S288" i="62"/>
  <c r="X288" i="62" s="1"/>
  <c r="S289" i="62"/>
  <c r="X289" i="62" s="1"/>
  <c r="S290" i="62"/>
  <c r="X290" i="62" s="1"/>
  <c r="S291" i="62"/>
  <c r="X291" i="62" s="1"/>
  <c r="S292" i="62"/>
  <c r="X292" i="62" s="1"/>
  <c r="S293" i="62"/>
  <c r="X293" i="62" s="1"/>
  <c r="S294" i="62"/>
  <c r="X294" i="62" s="1"/>
  <c r="S295" i="62"/>
  <c r="X295" i="62" s="1"/>
  <c r="S296" i="62"/>
  <c r="X296" i="62" s="1"/>
  <c r="S297" i="62"/>
  <c r="X297" i="62" s="1"/>
  <c r="S298" i="62"/>
  <c r="X298" i="62" s="1"/>
  <c r="S299" i="62"/>
  <c r="X299" i="62" s="1"/>
  <c r="S300" i="62"/>
  <c r="X300" i="62" s="1"/>
  <c r="S301" i="62"/>
  <c r="X301" i="62" s="1"/>
  <c r="S302" i="62"/>
  <c r="X302" i="62" s="1"/>
  <c r="S303" i="62"/>
  <c r="X303" i="62" s="1"/>
  <c r="S304" i="62"/>
  <c r="X304" i="62" s="1"/>
  <c r="S305" i="62"/>
  <c r="X305" i="62" s="1"/>
  <c r="S306" i="62"/>
  <c r="X306" i="62" s="1"/>
  <c r="S307" i="62"/>
  <c r="X307" i="62" s="1"/>
  <c r="S308" i="62"/>
  <c r="X308" i="62" s="1"/>
  <c r="S309" i="62"/>
  <c r="X309" i="62" s="1"/>
  <c r="S310" i="62"/>
  <c r="X310" i="62" s="1"/>
  <c r="S311" i="62"/>
  <c r="X311" i="62" s="1"/>
  <c r="S312" i="62"/>
  <c r="X312" i="62" s="1"/>
  <c r="S313" i="62"/>
  <c r="X313" i="62" s="1"/>
  <c r="S314" i="62"/>
  <c r="X314" i="62" s="1"/>
  <c r="S315" i="62"/>
  <c r="X315" i="62" s="1"/>
  <c r="S316" i="62"/>
  <c r="X316" i="62" s="1"/>
  <c r="S317" i="62"/>
  <c r="X317" i="62" s="1"/>
  <c r="S318" i="62"/>
  <c r="X318" i="62" s="1"/>
  <c r="S319" i="62"/>
  <c r="X319" i="62" s="1"/>
  <c r="S320" i="62"/>
  <c r="X320" i="62" s="1"/>
  <c r="S321" i="62"/>
  <c r="X321" i="62" s="1"/>
  <c r="S322" i="62"/>
  <c r="X322" i="62" s="1"/>
  <c r="S323" i="62"/>
  <c r="X323" i="62" s="1"/>
  <c r="S324" i="62"/>
  <c r="X324" i="62" s="1"/>
  <c r="S325" i="62"/>
  <c r="X325" i="62" s="1"/>
  <c r="S326" i="62"/>
  <c r="X326" i="62" s="1"/>
  <c r="S327" i="62"/>
  <c r="X327" i="62" s="1"/>
  <c r="S328" i="62"/>
  <c r="X328" i="62" s="1"/>
  <c r="S329" i="62"/>
  <c r="X329" i="62" s="1"/>
  <c r="S330" i="62"/>
  <c r="X330" i="62" s="1"/>
  <c r="S331" i="62"/>
  <c r="X331" i="62" s="1"/>
  <c r="S332" i="62"/>
  <c r="X332" i="62" s="1"/>
  <c r="S333" i="62"/>
  <c r="X333" i="62" s="1"/>
  <c r="S334" i="62"/>
  <c r="X334" i="62" s="1"/>
  <c r="S335" i="62"/>
  <c r="X335" i="62" s="1"/>
  <c r="S336" i="62"/>
  <c r="X336" i="62" s="1"/>
  <c r="S337" i="62"/>
  <c r="X337" i="62" s="1"/>
  <c r="S338" i="62"/>
  <c r="X338" i="62" s="1"/>
  <c r="S339" i="62"/>
  <c r="X339" i="62" s="1"/>
  <c r="S340" i="62"/>
  <c r="X340" i="62" s="1"/>
  <c r="S341" i="62"/>
  <c r="X341" i="62" s="1"/>
  <c r="S342" i="62"/>
  <c r="X342" i="62" s="1"/>
  <c r="S343" i="62"/>
  <c r="X343" i="62" s="1"/>
  <c r="S344" i="62"/>
  <c r="X344" i="62" s="1"/>
  <c r="S345" i="62"/>
  <c r="X345" i="62" s="1"/>
  <c r="S346" i="62"/>
  <c r="X346" i="62" s="1"/>
  <c r="S347" i="62"/>
  <c r="X347" i="62" s="1"/>
  <c r="S348" i="62"/>
  <c r="X348" i="62" s="1"/>
  <c r="S349" i="62"/>
  <c r="X349" i="62" s="1"/>
  <c r="S350" i="62"/>
  <c r="X350" i="62" s="1"/>
  <c r="S351" i="62"/>
  <c r="X351" i="62" s="1"/>
  <c r="S352" i="62"/>
  <c r="X352" i="62" s="1"/>
  <c r="S353" i="62"/>
  <c r="X353" i="62" s="1"/>
  <c r="S354" i="62"/>
  <c r="X354" i="62" s="1"/>
  <c r="S355" i="62"/>
  <c r="X355" i="62" s="1"/>
  <c r="S356" i="62"/>
  <c r="X356" i="62" s="1"/>
  <c r="S357" i="62"/>
  <c r="X357" i="62" s="1"/>
  <c r="S358" i="62"/>
  <c r="X358" i="62" s="1"/>
  <c r="S359" i="62"/>
  <c r="X359" i="62" s="1"/>
  <c r="S360" i="62"/>
  <c r="X360" i="62" s="1"/>
  <c r="S361" i="62"/>
  <c r="X361" i="62" s="1"/>
  <c r="S362" i="62"/>
  <c r="X362" i="62" s="1"/>
  <c r="S363" i="62"/>
  <c r="X363" i="62" s="1"/>
  <c r="S364" i="62"/>
  <c r="X364" i="62" s="1"/>
  <c r="S365" i="62"/>
  <c r="X365" i="62" s="1"/>
  <c r="S366" i="62"/>
  <c r="X366" i="62" s="1"/>
  <c r="S367" i="62"/>
  <c r="X367" i="62" s="1"/>
  <c r="S132" i="62"/>
  <c r="X132" i="62" s="1"/>
  <c r="S68" i="62"/>
  <c r="X68" i="62" s="1"/>
  <c r="T68" i="62"/>
  <c r="Y68" i="62" s="1"/>
  <c r="U68" i="62"/>
  <c r="Z68" i="62" s="1"/>
  <c r="V68" i="62"/>
  <c r="AA68" i="62" s="1"/>
  <c r="W68" i="62"/>
  <c r="AB68" i="62" s="1"/>
  <c r="S69" i="62"/>
  <c r="X69" i="62" s="1"/>
  <c r="T69" i="62"/>
  <c r="Y69" i="62" s="1"/>
  <c r="U69" i="62"/>
  <c r="Z69" i="62" s="1"/>
  <c r="V69" i="62"/>
  <c r="AA69" i="62" s="1"/>
  <c r="W69" i="62"/>
  <c r="AB69" i="62" s="1"/>
  <c r="S70" i="62"/>
  <c r="X70" i="62" s="1"/>
  <c r="T70" i="62"/>
  <c r="Y70" i="62" s="1"/>
  <c r="U70" i="62"/>
  <c r="Z70" i="62" s="1"/>
  <c r="V70" i="62"/>
  <c r="AA70" i="62" s="1"/>
  <c r="W70" i="62"/>
  <c r="AB70" i="62" s="1"/>
  <c r="S71" i="62"/>
  <c r="X71" i="62" s="1"/>
  <c r="T71" i="62"/>
  <c r="Y71" i="62" s="1"/>
  <c r="U71" i="62"/>
  <c r="Z71" i="62" s="1"/>
  <c r="V71" i="62"/>
  <c r="AA71" i="62" s="1"/>
  <c r="W71" i="62"/>
  <c r="AB71" i="62" s="1"/>
  <c r="S72" i="62"/>
  <c r="X72" i="62" s="1"/>
  <c r="T72" i="62"/>
  <c r="Y72" i="62" s="1"/>
  <c r="U72" i="62"/>
  <c r="Z72" i="62" s="1"/>
  <c r="V72" i="62"/>
  <c r="AA72" i="62" s="1"/>
  <c r="W72" i="62"/>
  <c r="AB72" i="62" s="1"/>
  <c r="S73" i="62"/>
  <c r="X73" i="62" s="1"/>
  <c r="T73" i="62"/>
  <c r="Y73" i="62" s="1"/>
  <c r="U73" i="62"/>
  <c r="Z73" i="62" s="1"/>
  <c r="V73" i="62"/>
  <c r="AA73" i="62" s="1"/>
  <c r="W73" i="62"/>
  <c r="AB73" i="62" s="1"/>
  <c r="S74" i="62"/>
  <c r="X74" i="62" s="1"/>
  <c r="T74" i="62"/>
  <c r="Y74" i="62" s="1"/>
  <c r="U74" i="62"/>
  <c r="Z74" i="62" s="1"/>
  <c r="V74" i="62"/>
  <c r="AA74" i="62" s="1"/>
  <c r="W74" i="62"/>
  <c r="AB74" i="62" s="1"/>
  <c r="S75" i="62"/>
  <c r="X75" i="62" s="1"/>
  <c r="T75" i="62"/>
  <c r="Y75" i="62" s="1"/>
  <c r="U75" i="62"/>
  <c r="Z75" i="62" s="1"/>
  <c r="V75" i="62"/>
  <c r="AA75" i="62" s="1"/>
  <c r="W75" i="62"/>
  <c r="AB75" i="62" s="1"/>
  <c r="S76" i="62"/>
  <c r="X76" i="62" s="1"/>
  <c r="T76" i="62"/>
  <c r="Y76" i="62" s="1"/>
  <c r="U76" i="62"/>
  <c r="Z76" i="62" s="1"/>
  <c r="V76" i="62"/>
  <c r="AA76" i="62" s="1"/>
  <c r="W76" i="62"/>
  <c r="AB76" i="62" s="1"/>
  <c r="S77" i="62"/>
  <c r="X77" i="62" s="1"/>
  <c r="T77" i="62"/>
  <c r="Y77" i="62" s="1"/>
  <c r="U77" i="62"/>
  <c r="Z77" i="62" s="1"/>
  <c r="V77" i="62"/>
  <c r="AA77" i="62" s="1"/>
  <c r="W77" i="62"/>
  <c r="AB77" i="62" s="1"/>
  <c r="S78" i="62"/>
  <c r="X78" i="62" s="1"/>
  <c r="T78" i="62"/>
  <c r="Y78" i="62" s="1"/>
  <c r="U78" i="62"/>
  <c r="Z78" i="62" s="1"/>
  <c r="V78" i="62"/>
  <c r="AA78" i="62" s="1"/>
  <c r="W78" i="62"/>
  <c r="AB78" i="62" s="1"/>
  <c r="S79" i="62"/>
  <c r="X79" i="62" s="1"/>
  <c r="T79" i="62"/>
  <c r="Y79" i="62" s="1"/>
  <c r="U79" i="62"/>
  <c r="Z79" i="62" s="1"/>
  <c r="V79" i="62"/>
  <c r="AA79" i="62" s="1"/>
  <c r="W79" i="62"/>
  <c r="AB79" i="62" s="1"/>
  <c r="S80" i="62"/>
  <c r="X80" i="62" s="1"/>
  <c r="T80" i="62"/>
  <c r="Y80" i="62" s="1"/>
  <c r="U80" i="62"/>
  <c r="Z80" i="62" s="1"/>
  <c r="V80" i="62"/>
  <c r="AA80" i="62" s="1"/>
  <c r="W80" i="62"/>
  <c r="AB80" i="62" s="1"/>
  <c r="S81" i="62"/>
  <c r="X81" i="62" s="1"/>
  <c r="T81" i="62"/>
  <c r="Y81" i="62" s="1"/>
  <c r="U81" i="62"/>
  <c r="Z81" i="62" s="1"/>
  <c r="V81" i="62"/>
  <c r="AA81" i="62" s="1"/>
  <c r="W81" i="62"/>
  <c r="AB81" i="62" s="1"/>
  <c r="S82" i="62"/>
  <c r="X82" i="62" s="1"/>
  <c r="T82" i="62"/>
  <c r="Y82" i="62" s="1"/>
  <c r="U82" i="62"/>
  <c r="Z82" i="62" s="1"/>
  <c r="V82" i="62"/>
  <c r="AA82" i="62" s="1"/>
  <c r="W82" i="62"/>
  <c r="AB82" i="62" s="1"/>
  <c r="S83" i="62"/>
  <c r="X83" i="62" s="1"/>
  <c r="T83" i="62"/>
  <c r="Y83" i="62" s="1"/>
  <c r="U83" i="62"/>
  <c r="Z83" i="62" s="1"/>
  <c r="V83" i="62"/>
  <c r="AA83" i="62" s="1"/>
  <c r="W83" i="62"/>
  <c r="AB83" i="62" s="1"/>
  <c r="S84" i="62"/>
  <c r="X84" i="62" s="1"/>
  <c r="T84" i="62"/>
  <c r="Y84" i="62" s="1"/>
  <c r="U84" i="62"/>
  <c r="Z84" i="62" s="1"/>
  <c r="V84" i="62"/>
  <c r="AA84" i="62" s="1"/>
  <c r="W84" i="62"/>
  <c r="AB84" i="62" s="1"/>
  <c r="S85" i="62"/>
  <c r="X85" i="62" s="1"/>
  <c r="T85" i="62"/>
  <c r="Y85" i="62" s="1"/>
  <c r="U85" i="62"/>
  <c r="Z85" i="62" s="1"/>
  <c r="V85" i="62"/>
  <c r="AA85" i="62" s="1"/>
  <c r="W85" i="62"/>
  <c r="AB85" i="62" s="1"/>
  <c r="S86" i="62"/>
  <c r="X86" i="62" s="1"/>
  <c r="T86" i="62"/>
  <c r="Y86" i="62" s="1"/>
  <c r="U86" i="62"/>
  <c r="Z86" i="62" s="1"/>
  <c r="V86" i="62"/>
  <c r="AA86" i="62" s="1"/>
  <c r="W86" i="62"/>
  <c r="AB86" i="62" s="1"/>
  <c r="S87" i="62"/>
  <c r="X87" i="62" s="1"/>
  <c r="T87" i="62"/>
  <c r="Y87" i="62" s="1"/>
  <c r="U87" i="62"/>
  <c r="Z87" i="62" s="1"/>
  <c r="V87" i="62"/>
  <c r="AA87" i="62" s="1"/>
  <c r="W87" i="62"/>
  <c r="AB87" i="62" s="1"/>
  <c r="S88" i="62"/>
  <c r="X88" i="62" s="1"/>
  <c r="T88" i="62"/>
  <c r="Y88" i="62" s="1"/>
  <c r="U88" i="62"/>
  <c r="Z88" i="62" s="1"/>
  <c r="V88" i="62"/>
  <c r="AA88" i="62" s="1"/>
  <c r="W88" i="62"/>
  <c r="AB88" i="62" s="1"/>
  <c r="S89" i="62"/>
  <c r="X89" i="62" s="1"/>
  <c r="T89" i="62"/>
  <c r="Y89" i="62" s="1"/>
  <c r="U89" i="62"/>
  <c r="Z89" i="62" s="1"/>
  <c r="V89" i="62"/>
  <c r="AA89" i="62" s="1"/>
  <c r="W89" i="62"/>
  <c r="AB89" i="62" s="1"/>
  <c r="S90" i="62"/>
  <c r="X90" i="62" s="1"/>
  <c r="T90" i="62"/>
  <c r="Y90" i="62" s="1"/>
  <c r="U90" i="62"/>
  <c r="Z90" i="62" s="1"/>
  <c r="V90" i="62"/>
  <c r="AA90" i="62" s="1"/>
  <c r="W90" i="62"/>
  <c r="AB90" i="62" s="1"/>
  <c r="S91" i="62"/>
  <c r="X91" i="62" s="1"/>
  <c r="T91" i="62"/>
  <c r="Y91" i="62" s="1"/>
  <c r="U91" i="62"/>
  <c r="Z91" i="62" s="1"/>
  <c r="V91" i="62"/>
  <c r="AA91" i="62" s="1"/>
  <c r="W91" i="62"/>
  <c r="AB91" i="62" s="1"/>
  <c r="S92" i="62"/>
  <c r="X92" i="62" s="1"/>
  <c r="T92" i="62"/>
  <c r="Y92" i="62" s="1"/>
  <c r="U92" i="62"/>
  <c r="Z92" i="62" s="1"/>
  <c r="V92" i="62"/>
  <c r="AA92" i="62" s="1"/>
  <c r="W92" i="62"/>
  <c r="AB92" i="62" s="1"/>
  <c r="S93" i="62"/>
  <c r="X93" i="62" s="1"/>
  <c r="T93" i="62"/>
  <c r="Y93" i="62" s="1"/>
  <c r="U93" i="62"/>
  <c r="Z93" i="62" s="1"/>
  <c r="V93" i="62"/>
  <c r="AA93" i="62" s="1"/>
  <c r="W93" i="62"/>
  <c r="AB93" i="62" s="1"/>
  <c r="S94" i="62"/>
  <c r="X94" i="62" s="1"/>
  <c r="T94" i="62"/>
  <c r="Y94" i="62" s="1"/>
  <c r="U94" i="62"/>
  <c r="Z94" i="62" s="1"/>
  <c r="V94" i="62"/>
  <c r="AA94" i="62" s="1"/>
  <c r="W94" i="62"/>
  <c r="AB94" i="62" s="1"/>
  <c r="S95" i="62"/>
  <c r="X95" i="62" s="1"/>
  <c r="T95" i="62"/>
  <c r="Y95" i="62" s="1"/>
  <c r="U95" i="62"/>
  <c r="Z95" i="62" s="1"/>
  <c r="V95" i="62"/>
  <c r="AA95" i="62" s="1"/>
  <c r="W95" i="62"/>
  <c r="AB95" i="62" s="1"/>
  <c r="S96" i="62"/>
  <c r="X96" i="62" s="1"/>
  <c r="T96" i="62"/>
  <c r="Y96" i="62" s="1"/>
  <c r="U96" i="62"/>
  <c r="Z96" i="62" s="1"/>
  <c r="V96" i="62"/>
  <c r="AA96" i="62" s="1"/>
  <c r="W96" i="62"/>
  <c r="AB96" i="62" s="1"/>
  <c r="S97" i="62"/>
  <c r="X97" i="62" s="1"/>
  <c r="T97" i="62"/>
  <c r="Y97" i="62" s="1"/>
  <c r="U97" i="62"/>
  <c r="Z97" i="62" s="1"/>
  <c r="V97" i="62"/>
  <c r="AA97" i="62" s="1"/>
  <c r="W97" i="62"/>
  <c r="AB97" i="62" s="1"/>
  <c r="S98" i="62"/>
  <c r="X98" i="62" s="1"/>
  <c r="T98" i="62"/>
  <c r="Y98" i="62" s="1"/>
  <c r="U98" i="62"/>
  <c r="Z98" i="62" s="1"/>
  <c r="V98" i="62"/>
  <c r="AA98" i="62" s="1"/>
  <c r="W98" i="62"/>
  <c r="AB98" i="62" s="1"/>
  <c r="S99" i="62"/>
  <c r="X99" i="62" s="1"/>
  <c r="T99" i="62"/>
  <c r="Y99" i="62" s="1"/>
  <c r="U99" i="62"/>
  <c r="Z99" i="62" s="1"/>
  <c r="V99" i="62"/>
  <c r="AA99" i="62" s="1"/>
  <c r="W99" i="62"/>
  <c r="AB99" i="62" s="1"/>
  <c r="S100" i="62"/>
  <c r="X100" i="62" s="1"/>
  <c r="T100" i="62"/>
  <c r="Y100" i="62" s="1"/>
  <c r="U100" i="62"/>
  <c r="Z100" i="62" s="1"/>
  <c r="V100" i="62"/>
  <c r="AA100" i="62" s="1"/>
  <c r="W100" i="62"/>
  <c r="AB100" i="62" s="1"/>
  <c r="S101" i="62"/>
  <c r="X101" i="62" s="1"/>
  <c r="T101" i="62"/>
  <c r="Y101" i="62" s="1"/>
  <c r="U101" i="62"/>
  <c r="Z101" i="62" s="1"/>
  <c r="V101" i="62"/>
  <c r="AA101" i="62" s="1"/>
  <c r="W101" i="62"/>
  <c r="AB101" i="62" s="1"/>
  <c r="S102" i="62"/>
  <c r="X102" i="62" s="1"/>
  <c r="T102" i="62"/>
  <c r="Y102" i="62" s="1"/>
  <c r="U102" i="62"/>
  <c r="Z102" i="62" s="1"/>
  <c r="V102" i="62"/>
  <c r="AA102" i="62" s="1"/>
  <c r="W102" i="62"/>
  <c r="AB102" i="62" s="1"/>
  <c r="S103" i="62"/>
  <c r="X103" i="62" s="1"/>
  <c r="T103" i="62"/>
  <c r="Y103" i="62" s="1"/>
  <c r="U103" i="62"/>
  <c r="Z103" i="62" s="1"/>
  <c r="V103" i="62"/>
  <c r="AA103" i="62" s="1"/>
  <c r="W103" i="62"/>
  <c r="AB103" i="62" s="1"/>
  <c r="S104" i="62"/>
  <c r="X104" i="62" s="1"/>
  <c r="T104" i="62"/>
  <c r="Y104" i="62" s="1"/>
  <c r="U104" i="62"/>
  <c r="Z104" i="62" s="1"/>
  <c r="V104" i="62"/>
  <c r="AA104" i="62" s="1"/>
  <c r="W104" i="62"/>
  <c r="AB104" i="62" s="1"/>
  <c r="S105" i="62"/>
  <c r="X105" i="62" s="1"/>
  <c r="T105" i="62"/>
  <c r="Y105" i="62" s="1"/>
  <c r="U105" i="62"/>
  <c r="Z105" i="62" s="1"/>
  <c r="V105" i="62"/>
  <c r="AA105" i="62" s="1"/>
  <c r="W105" i="62"/>
  <c r="AB105" i="62" s="1"/>
  <c r="S106" i="62"/>
  <c r="X106" i="62" s="1"/>
  <c r="T106" i="62"/>
  <c r="Y106" i="62" s="1"/>
  <c r="U106" i="62"/>
  <c r="Z106" i="62" s="1"/>
  <c r="V106" i="62"/>
  <c r="AA106" i="62" s="1"/>
  <c r="W106" i="62"/>
  <c r="AB106" i="62" s="1"/>
  <c r="S107" i="62"/>
  <c r="X107" i="62" s="1"/>
  <c r="T107" i="62"/>
  <c r="Y107" i="62" s="1"/>
  <c r="U107" i="62"/>
  <c r="Z107" i="62" s="1"/>
  <c r="V107" i="62"/>
  <c r="AA107" i="62" s="1"/>
  <c r="W107" i="62"/>
  <c r="AB107" i="62" s="1"/>
  <c r="S108" i="62"/>
  <c r="X108" i="62" s="1"/>
  <c r="T108" i="62"/>
  <c r="Y108" i="62" s="1"/>
  <c r="U108" i="62"/>
  <c r="Z108" i="62" s="1"/>
  <c r="V108" i="62"/>
  <c r="AA108" i="62" s="1"/>
  <c r="W108" i="62"/>
  <c r="AB108" i="62" s="1"/>
  <c r="S109" i="62"/>
  <c r="X109" i="62" s="1"/>
  <c r="T109" i="62"/>
  <c r="Y109" i="62" s="1"/>
  <c r="U109" i="62"/>
  <c r="Z109" i="62" s="1"/>
  <c r="V109" i="62"/>
  <c r="AA109" i="62" s="1"/>
  <c r="W109" i="62"/>
  <c r="AB109" i="62" s="1"/>
  <c r="S110" i="62"/>
  <c r="X110" i="62" s="1"/>
  <c r="T110" i="62"/>
  <c r="Y110" i="62" s="1"/>
  <c r="U110" i="62"/>
  <c r="Z110" i="62" s="1"/>
  <c r="V110" i="62"/>
  <c r="AA110" i="62" s="1"/>
  <c r="W110" i="62"/>
  <c r="AB110" i="62" s="1"/>
  <c r="S111" i="62"/>
  <c r="X111" i="62" s="1"/>
  <c r="T111" i="62"/>
  <c r="Y111" i="62" s="1"/>
  <c r="U111" i="62"/>
  <c r="Z111" i="62" s="1"/>
  <c r="V111" i="62"/>
  <c r="AA111" i="62" s="1"/>
  <c r="W111" i="62"/>
  <c r="AB111" i="62" s="1"/>
  <c r="S112" i="62"/>
  <c r="X112" i="62" s="1"/>
  <c r="T112" i="62"/>
  <c r="Y112" i="62" s="1"/>
  <c r="U112" i="62"/>
  <c r="Z112" i="62" s="1"/>
  <c r="V112" i="62"/>
  <c r="AA112" i="62" s="1"/>
  <c r="W112" i="62"/>
  <c r="AB112" i="62" s="1"/>
  <c r="S113" i="62"/>
  <c r="X113" i="62" s="1"/>
  <c r="T113" i="62"/>
  <c r="Y113" i="62" s="1"/>
  <c r="U113" i="62"/>
  <c r="Z113" i="62" s="1"/>
  <c r="V113" i="62"/>
  <c r="AA113" i="62" s="1"/>
  <c r="W113" i="62"/>
  <c r="AB113" i="62" s="1"/>
  <c r="S114" i="62"/>
  <c r="X114" i="62" s="1"/>
  <c r="T114" i="62"/>
  <c r="Y114" i="62" s="1"/>
  <c r="U114" i="62"/>
  <c r="Z114" i="62" s="1"/>
  <c r="V114" i="62"/>
  <c r="AA114" i="62" s="1"/>
  <c r="W114" i="62"/>
  <c r="AB114" i="62" s="1"/>
  <c r="S115" i="62"/>
  <c r="X115" i="62" s="1"/>
  <c r="T115" i="62"/>
  <c r="Y115" i="62" s="1"/>
  <c r="U115" i="62"/>
  <c r="Z115" i="62" s="1"/>
  <c r="V115" i="62"/>
  <c r="AA115" i="62" s="1"/>
  <c r="W115" i="62"/>
  <c r="AB115" i="62" s="1"/>
  <c r="S116" i="62"/>
  <c r="X116" i="62" s="1"/>
  <c r="T116" i="62"/>
  <c r="Y116" i="62" s="1"/>
  <c r="U116" i="62"/>
  <c r="Z116" i="62" s="1"/>
  <c r="V116" i="62"/>
  <c r="AA116" i="62" s="1"/>
  <c r="W116" i="62"/>
  <c r="AB116" i="62" s="1"/>
  <c r="S117" i="62"/>
  <c r="X117" i="62" s="1"/>
  <c r="T117" i="62"/>
  <c r="Y117" i="62" s="1"/>
  <c r="U117" i="62"/>
  <c r="Z117" i="62" s="1"/>
  <c r="V117" i="62"/>
  <c r="AA117" i="62" s="1"/>
  <c r="W117" i="62"/>
  <c r="AB117" i="62" s="1"/>
  <c r="S118" i="62"/>
  <c r="X118" i="62" s="1"/>
  <c r="T118" i="62"/>
  <c r="Y118" i="62" s="1"/>
  <c r="U118" i="62"/>
  <c r="Z118" i="62" s="1"/>
  <c r="V118" i="62"/>
  <c r="AA118" i="62" s="1"/>
  <c r="W118" i="62"/>
  <c r="AB118" i="62" s="1"/>
  <c r="S119" i="62"/>
  <c r="X119" i="62" s="1"/>
  <c r="T119" i="62"/>
  <c r="Y119" i="62" s="1"/>
  <c r="U119" i="62"/>
  <c r="Z119" i="62" s="1"/>
  <c r="V119" i="62"/>
  <c r="AA119" i="62" s="1"/>
  <c r="W119" i="62"/>
  <c r="AB119" i="62" s="1"/>
  <c r="S120" i="62"/>
  <c r="X120" i="62" s="1"/>
  <c r="T120" i="62"/>
  <c r="Y120" i="62" s="1"/>
  <c r="U120" i="62"/>
  <c r="Z120" i="62" s="1"/>
  <c r="V120" i="62"/>
  <c r="AA120" i="62" s="1"/>
  <c r="W120" i="62"/>
  <c r="AB120" i="62" s="1"/>
  <c r="S121" i="62"/>
  <c r="X121" i="62" s="1"/>
  <c r="T121" i="62"/>
  <c r="Y121" i="62" s="1"/>
  <c r="U121" i="62"/>
  <c r="Z121" i="62" s="1"/>
  <c r="V121" i="62"/>
  <c r="AA121" i="62" s="1"/>
  <c r="W121" i="62"/>
  <c r="AB121" i="62" s="1"/>
  <c r="S122" i="62"/>
  <c r="X122" i="62" s="1"/>
  <c r="T122" i="62"/>
  <c r="Y122" i="62" s="1"/>
  <c r="U122" i="62"/>
  <c r="Z122" i="62" s="1"/>
  <c r="V122" i="62"/>
  <c r="AA122" i="62" s="1"/>
  <c r="W122" i="62"/>
  <c r="AB122" i="62" s="1"/>
  <c r="S123" i="62"/>
  <c r="X123" i="62" s="1"/>
  <c r="T123" i="62"/>
  <c r="Y123" i="62" s="1"/>
  <c r="U123" i="62"/>
  <c r="Z123" i="62" s="1"/>
  <c r="V123" i="62"/>
  <c r="AA123" i="62" s="1"/>
  <c r="W123" i="62"/>
  <c r="AB123" i="62" s="1"/>
  <c r="S124" i="62"/>
  <c r="X124" i="62" s="1"/>
  <c r="T124" i="62"/>
  <c r="Y124" i="62" s="1"/>
  <c r="U124" i="62"/>
  <c r="Z124" i="62" s="1"/>
  <c r="V124" i="62"/>
  <c r="AA124" i="62" s="1"/>
  <c r="W124" i="62"/>
  <c r="AB124" i="62" s="1"/>
  <c r="S125" i="62"/>
  <c r="X125" i="62" s="1"/>
  <c r="T125" i="62"/>
  <c r="Y125" i="62" s="1"/>
  <c r="U125" i="62"/>
  <c r="Z125" i="62" s="1"/>
  <c r="V125" i="62"/>
  <c r="AA125" i="62" s="1"/>
  <c r="W125" i="62"/>
  <c r="AB125" i="62" s="1"/>
  <c r="S126" i="62"/>
  <c r="X126" i="62" s="1"/>
  <c r="T126" i="62"/>
  <c r="Y126" i="62" s="1"/>
  <c r="U126" i="62"/>
  <c r="Z126" i="62" s="1"/>
  <c r="V126" i="62"/>
  <c r="AA126" i="62" s="1"/>
  <c r="W126" i="62"/>
  <c r="AB126" i="62" s="1"/>
  <c r="S127" i="62"/>
  <c r="X127" i="62" s="1"/>
  <c r="T127" i="62"/>
  <c r="Y127" i="62" s="1"/>
  <c r="U127" i="62"/>
  <c r="Z127" i="62" s="1"/>
  <c r="V127" i="62"/>
  <c r="AA127" i="62" s="1"/>
  <c r="W127" i="62"/>
  <c r="AB127" i="62" s="1"/>
  <c r="S128" i="62"/>
  <c r="X128" i="62" s="1"/>
  <c r="T128" i="62"/>
  <c r="Y128" i="62" s="1"/>
  <c r="U128" i="62"/>
  <c r="Z128" i="62" s="1"/>
  <c r="V128" i="62"/>
  <c r="AA128" i="62" s="1"/>
  <c r="W128" i="62"/>
  <c r="AB128" i="62" s="1"/>
  <c r="S129" i="62"/>
  <c r="X129" i="62" s="1"/>
  <c r="T129" i="62"/>
  <c r="Y129" i="62" s="1"/>
  <c r="U129" i="62"/>
  <c r="Z129" i="62" s="1"/>
  <c r="V129" i="62"/>
  <c r="AA129" i="62" s="1"/>
  <c r="W129" i="62"/>
  <c r="AB129" i="62" s="1"/>
  <c r="S130" i="62"/>
  <c r="X130" i="62" s="1"/>
  <c r="T130" i="62"/>
  <c r="Y130" i="62" s="1"/>
  <c r="U130" i="62"/>
  <c r="Z130" i="62" s="1"/>
  <c r="V130" i="62"/>
  <c r="AA130" i="62" s="1"/>
  <c r="W130" i="62"/>
  <c r="AB130" i="62" s="1"/>
  <c r="S131" i="62"/>
  <c r="X131" i="62" s="1"/>
  <c r="T131" i="62"/>
  <c r="Y131" i="62" s="1"/>
  <c r="U131" i="62"/>
  <c r="Z131" i="62" s="1"/>
  <c r="V131" i="62"/>
  <c r="AA131" i="62" s="1"/>
  <c r="W131" i="62"/>
  <c r="AB131" i="62" s="1"/>
  <c r="V133" i="62"/>
  <c r="AA133" i="62" s="1"/>
  <c r="W133" i="62"/>
  <c r="AB133" i="62" s="1"/>
  <c r="T135" i="62"/>
  <c r="Y135" i="62" s="1"/>
  <c r="T136" i="62"/>
  <c r="Y136" i="62" s="1"/>
  <c r="W138" i="62"/>
  <c r="AB138" i="62" s="1"/>
  <c r="U138" i="62"/>
  <c r="Z138" i="62" s="1"/>
  <c r="U140" i="62"/>
  <c r="Z140" i="62" s="1"/>
  <c r="W141" i="62"/>
  <c r="AB141" i="62" s="1"/>
  <c r="T142" i="62"/>
  <c r="Y142" i="62" s="1"/>
  <c r="U142" i="62"/>
  <c r="Z142" i="62" s="1"/>
  <c r="W142" i="62"/>
  <c r="AB142" i="62" s="1"/>
  <c r="V143" i="62"/>
  <c r="AA143" i="62" s="1"/>
  <c r="T143" i="62"/>
  <c r="Y143" i="62" s="1"/>
  <c r="U143" i="62"/>
  <c r="Z143" i="62" s="1"/>
  <c r="V144" i="62"/>
  <c r="AA144" i="62" s="1"/>
  <c r="U144" i="62"/>
  <c r="Z144" i="62" s="1"/>
  <c r="V145" i="62"/>
  <c r="AA145" i="62" s="1"/>
  <c r="W146" i="62"/>
  <c r="AB146" i="62" s="1"/>
  <c r="U149" i="62"/>
  <c r="Z149" i="62" s="1"/>
  <c r="T149" i="62"/>
  <c r="Y149" i="62" s="1"/>
  <c r="W150" i="62"/>
  <c r="AB150" i="62" s="1"/>
  <c r="T152" i="62"/>
  <c r="Y152" i="62" s="1"/>
  <c r="U153" i="62"/>
  <c r="Z153" i="62" s="1"/>
  <c r="T154" i="62"/>
  <c r="Y154" i="62" s="1"/>
  <c r="T155" i="62"/>
  <c r="Y155" i="62" s="1"/>
  <c r="U155" i="62"/>
  <c r="Z155" i="62" s="1"/>
  <c r="V155" i="62"/>
  <c r="AA155" i="62" s="1"/>
  <c r="W155" i="62"/>
  <c r="AB155" i="62" s="1"/>
  <c r="T156" i="62"/>
  <c r="Y156" i="62" s="1"/>
  <c r="W156" i="62"/>
  <c r="AB156" i="62" s="1"/>
  <c r="W158" i="62"/>
  <c r="AB158" i="62" s="1"/>
  <c r="T161" i="62"/>
  <c r="Y161" i="62" s="1"/>
  <c r="W162" i="62"/>
  <c r="AB162" i="62" s="1"/>
  <c r="U163" i="62"/>
  <c r="Z163" i="62" s="1"/>
  <c r="T164" i="62"/>
  <c r="Y164" i="62" s="1"/>
  <c r="X165" i="62"/>
  <c r="W166" i="62"/>
  <c r="AB166" i="62" s="1"/>
  <c r="U166" i="62"/>
  <c r="Z166" i="62" s="1"/>
  <c r="V166" i="62"/>
  <c r="AA166" i="62" s="1"/>
  <c r="T167" i="62"/>
  <c r="Y167" i="62" s="1"/>
  <c r="U167" i="62"/>
  <c r="Z167" i="62" s="1"/>
  <c r="V167" i="62"/>
  <c r="AA167" i="62" s="1"/>
  <c r="W167" i="62"/>
  <c r="AB167" i="62" s="1"/>
  <c r="T168" i="62"/>
  <c r="Y168" i="62" s="1"/>
  <c r="W168" i="62"/>
  <c r="AB168" i="62" s="1"/>
  <c r="T169" i="62"/>
  <c r="Y169" i="62" s="1"/>
  <c r="V169" i="62"/>
  <c r="AA169" i="62" s="1"/>
  <c r="W170" i="62"/>
  <c r="AB170" i="62" s="1"/>
  <c r="T173" i="62"/>
  <c r="Y173" i="62" s="1"/>
  <c r="W174" i="62"/>
  <c r="AB174" i="62" s="1"/>
  <c r="X176" i="62"/>
  <c r="T176" i="62"/>
  <c r="Y176" i="62" s="1"/>
  <c r="U177" i="62"/>
  <c r="Z177" i="62" s="1"/>
  <c r="X178" i="62"/>
  <c r="W178" i="62"/>
  <c r="AB178" i="62" s="1"/>
  <c r="T179" i="62"/>
  <c r="Y179" i="62" s="1"/>
  <c r="U179" i="62"/>
  <c r="Z179" i="62" s="1"/>
  <c r="V179" i="62"/>
  <c r="AA179" i="62" s="1"/>
  <c r="W179" i="62"/>
  <c r="AB179" i="62" s="1"/>
  <c r="W180" i="62"/>
  <c r="AB180" i="62" s="1"/>
  <c r="V180" i="62"/>
  <c r="AA180" i="62" s="1"/>
  <c r="V181" i="62"/>
  <c r="AA181" i="62" s="1"/>
  <c r="U181" i="62"/>
  <c r="Z181" i="62" s="1"/>
  <c r="W181" i="62"/>
  <c r="AB181" i="62" s="1"/>
  <c r="U183" i="62"/>
  <c r="Z183" i="62" s="1"/>
  <c r="V184" i="62"/>
  <c r="AA184" i="62" s="1"/>
  <c r="T184" i="62"/>
  <c r="Y184" i="62" s="1"/>
  <c r="W184" i="62"/>
  <c r="AB184" i="62" s="1"/>
  <c r="W185" i="62"/>
  <c r="AB185" i="62" s="1"/>
  <c r="U186" i="62"/>
  <c r="Z186" i="62" s="1"/>
  <c r="T187" i="62"/>
  <c r="Y187" i="62" s="1"/>
  <c r="W187" i="62"/>
  <c r="AB187" i="62" s="1"/>
  <c r="U189" i="62"/>
  <c r="Z189" i="62" s="1"/>
  <c r="W190" i="62"/>
  <c r="AB190" i="62" s="1"/>
  <c r="V190" i="62"/>
  <c r="AA190" i="62" s="1"/>
  <c r="V192" i="62"/>
  <c r="AA192" i="62" s="1"/>
  <c r="T192" i="62"/>
  <c r="Y192" i="62" s="1"/>
  <c r="T194" i="62"/>
  <c r="Y194" i="62" s="1"/>
  <c r="V196" i="62"/>
  <c r="AA196" i="62" s="1"/>
  <c r="T196" i="62"/>
  <c r="Y196" i="62" s="1"/>
  <c r="W197" i="62"/>
  <c r="AB197" i="62" s="1"/>
  <c r="U199" i="62"/>
  <c r="Z199" i="62" s="1"/>
  <c r="X200" i="62"/>
  <c r="U202" i="62"/>
  <c r="Z202" i="62" s="1"/>
  <c r="T202" i="62"/>
  <c r="Y202" i="62" s="1"/>
  <c r="W203" i="62"/>
  <c r="AB203" i="62" s="1"/>
  <c r="V203" i="62"/>
  <c r="AA203" i="62" s="1"/>
  <c r="V204" i="62"/>
  <c r="AA204" i="62" s="1"/>
  <c r="T206" i="62"/>
  <c r="Y206" i="62" s="1"/>
  <c r="U207" i="62"/>
  <c r="Z207" i="62" s="1"/>
  <c r="W207" i="62"/>
  <c r="AB207" i="62" s="1"/>
  <c r="W209" i="62"/>
  <c r="AB209" i="62" s="1"/>
  <c r="W210" i="62"/>
  <c r="AB210" i="62" s="1"/>
  <c r="V210" i="62"/>
  <c r="AA210" i="62" s="1"/>
  <c r="U212" i="62"/>
  <c r="Z212" i="62" s="1"/>
  <c r="U213" i="62"/>
  <c r="Z213" i="62" s="1"/>
  <c r="U215" i="62"/>
  <c r="Z215" i="62" s="1"/>
  <c r="V216" i="62"/>
  <c r="AA216" i="62" s="1"/>
  <c r="T216" i="62"/>
  <c r="Y216" i="62" s="1"/>
  <c r="W216" i="62"/>
  <c r="AB216" i="62" s="1"/>
  <c r="T218" i="62"/>
  <c r="Y218" i="62" s="1"/>
  <c r="U219" i="62"/>
  <c r="Z219" i="62" s="1"/>
  <c r="T219" i="62"/>
  <c r="Y219" i="62" s="1"/>
  <c r="V220" i="62"/>
  <c r="AA220" i="62" s="1"/>
  <c r="U222" i="62"/>
  <c r="Z222" i="62" s="1"/>
  <c r="W223" i="62"/>
  <c r="AB223" i="62" s="1"/>
  <c r="X224" i="62"/>
  <c r="U225" i="62"/>
  <c r="Z225" i="62" s="1"/>
  <c r="T226" i="62"/>
  <c r="Y226" i="62" s="1"/>
  <c r="W228" i="62"/>
  <c r="AB228" i="62" s="1"/>
  <c r="T230" i="62"/>
  <c r="Y230" i="62" s="1"/>
  <c r="U231" i="62"/>
  <c r="Z231" i="62" s="1"/>
  <c r="V232" i="62"/>
  <c r="AA232" i="62" s="1"/>
  <c r="W233" i="62"/>
  <c r="AB233" i="62" s="1"/>
  <c r="U233" i="62"/>
  <c r="Z233" i="62" s="1"/>
  <c r="V233" i="62"/>
  <c r="AA233" i="62" s="1"/>
  <c r="T235" i="62"/>
  <c r="Y235" i="62" s="1"/>
  <c r="U236" i="62"/>
  <c r="Z236" i="62" s="1"/>
  <c r="T236" i="62"/>
  <c r="Y236" i="62" s="1"/>
  <c r="V237" i="62"/>
  <c r="AA237" i="62" s="1"/>
  <c r="W238" i="62"/>
  <c r="AB238" i="62" s="1"/>
  <c r="V239" i="62"/>
  <c r="AA239" i="62" s="1"/>
  <c r="T239" i="62"/>
  <c r="Y239" i="62" s="1"/>
  <c r="W239" i="62"/>
  <c r="AB239" i="62" s="1"/>
  <c r="T241" i="62"/>
  <c r="Y241" i="62" s="1"/>
  <c r="U242" i="62"/>
  <c r="Z242" i="62" s="1"/>
  <c r="V242" i="62"/>
  <c r="AA242" i="62" s="1"/>
  <c r="T244" i="62"/>
  <c r="Y244" i="62" s="1"/>
  <c r="T245" i="62"/>
  <c r="Y245" i="62" s="1"/>
  <c r="T247" i="62"/>
  <c r="Y247" i="62" s="1"/>
  <c r="U248" i="62"/>
  <c r="Z248" i="62" s="1"/>
  <c r="V249" i="62"/>
  <c r="AA249" i="62" s="1"/>
  <c r="W250" i="62"/>
  <c r="AB250" i="62" s="1"/>
  <c r="V250" i="62"/>
  <c r="AA250" i="62" s="1"/>
  <c r="V251" i="62"/>
  <c r="AA251" i="62" s="1"/>
  <c r="T251" i="62"/>
  <c r="Y251" i="62" s="1"/>
  <c r="U251" i="62"/>
  <c r="Z251" i="62" s="1"/>
  <c r="T253" i="62"/>
  <c r="Y253" i="62" s="1"/>
  <c r="U254" i="62"/>
  <c r="Z254" i="62" s="1"/>
  <c r="X254" i="62"/>
  <c r="V255" i="62"/>
  <c r="AA255" i="62" s="1"/>
  <c r="U256" i="62"/>
  <c r="Z256" i="62" s="1"/>
  <c r="T257" i="62"/>
  <c r="Y257" i="62" s="1"/>
  <c r="T259" i="62"/>
  <c r="Y259" i="62" s="1"/>
  <c r="T132" i="62"/>
  <c r="Y132" i="62" s="1"/>
  <c r="V132" i="62"/>
  <c r="AA132" i="62" s="1"/>
  <c r="AL132" i="45"/>
  <c r="O132" i="45" s="1"/>
  <c r="AL133" i="45"/>
  <c r="O133" i="45" s="1"/>
  <c r="AL134" i="45"/>
  <c r="O134" i="45" s="1"/>
  <c r="AL135" i="45"/>
  <c r="O135" i="45" s="1"/>
  <c r="AL136" i="45"/>
  <c r="AL137" i="45"/>
  <c r="O137" i="45" s="1"/>
  <c r="AL138" i="45"/>
  <c r="O138" i="45" s="1"/>
  <c r="AL139" i="45"/>
  <c r="O139" i="45" s="1"/>
  <c r="AL140" i="45"/>
  <c r="O140" i="45" s="1"/>
  <c r="AL141" i="45"/>
  <c r="O141" i="45" s="1"/>
  <c r="AL142" i="45"/>
  <c r="O142" i="45" s="1"/>
  <c r="AL143" i="45"/>
  <c r="O143" i="45" s="1"/>
  <c r="AL144" i="45"/>
  <c r="O144" i="45" s="1"/>
  <c r="AL145" i="45"/>
  <c r="O145" i="45" s="1"/>
  <c r="AL146" i="45"/>
  <c r="O146" i="45" s="1"/>
  <c r="AL147" i="45"/>
  <c r="O147" i="45" s="1"/>
  <c r="AL148" i="45"/>
  <c r="O148" i="45" s="1"/>
  <c r="AL149" i="45"/>
  <c r="AL150" i="45"/>
  <c r="O150" i="45" s="1"/>
  <c r="AL151" i="45"/>
  <c r="O151" i="45" s="1"/>
  <c r="AL152" i="45"/>
  <c r="O152" i="45" s="1"/>
  <c r="AL153" i="45"/>
  <c r="O153" i="45" s="1"/>
  <c r="AL154" i="45"/>
  <c r="O154" i="45" s="1"/>
  <c r="AL155" i="45"/>
  <c r="O155" i="45" s="1"/>
  <c r="AL156" i="45"/>
  <c r="O156" i="45" s="1"/>
  <c r="AL157" i="45"/>
  <c r="O157" i="45" s="1"/>
  <c r="AL158" i="45"/>
  <c r="O158" i="45" s="1"/>
  <c r="AL159" i="45"/>
  <c r="O159" i="45" s="1"/>
  <c r="AL160" i="45"/>
  <c r="O160" i="45" s="1"/>
  <c r="AL161" i="45"/>
  <c r="O161" i="45" s="1"/>
  <c r="AL162" i="45"/>
  <c r="O162" i="45" s="1"/>
  <c r="AL163" i="45"/>
  <c r="O163" i="45" s="1"/>
  <c r="AL164" i="45"/>
  <c r="O164" i="45" s="1"/>
  <c r="AL165" i="45"/>
  <c r="O165" i="45" s="1"/>
  <c r="AL166" i="45"/>
  <c r="O166" i="45" s="1"/>
  <c r="AL167" i="45"/>
  <c r="O167" i="45" s="1"/>
  <c r="AL168" i="45"/>
  <c r="O168" i="45" s="1"/>
  <c r="AL169" i="45"/>
  <c r="O169" i="45" s="1"/>
  <c r="AL170" i="45"/>
  <c r="O170" i="45" s="1"/>
  <c r="AL171" i="45"/>
  <c r="O171" i="45" s="1"/>
  <c r="AL172" i="45"/>
  <c r="O172" i="45" s="1"/>
  <c r="AL173" i="45"/>
  <c r="O173" i="45" s="1"/>
  <c r="AL174" i="45"/>
  <c r="O174" i="45" s="1"/>
  <c r="AL175" i="45"/>
  <c r="AL176" i="45"/>
  <c r="O176" i="45" s="1"/>
  <c r="AL177" i="45"/>
  <c r="O177" i="45" s="1"/>
  <c r="AL178" i="45"/>
  <c r="O178" i="45" s="1"/>
  <c r="AL179" i="45"/>
  <c r="O179" i="45" s="1"/>
  <c r="AL180" i="45"/>
  <c r="O180" i="45" s="1"/>
  <c r="AL181" i="45"/>
  <c r="O181" i="45" s="1"/>
  <c r="AL182" i="45"/>
  <c r="O182" i="45" s="1"/>
  <c r="AL183" i="45"/>
  <c r="O183" i="45" s="1"/>
  <c r="AL184" i="45"/>
  <c r="O184" i="45" s="1"/>
  <c r="AL185" i="45"/>
  <c r="O185" i="45" s="1"/>
  <c r="AL186" i="45"/>
  <c r="O186" i="45" s="1"/>
  <c r="AL187" i="45"/>
  <c r="O187" i="45" s="1"/>
  <c r="AL188" i="45"/>
  <c r="O188" i="45" s="1"/>
  <c r="AL189" i="45"/>
  <c r="O189" i="45" s="1"/>
  <c r="AL190" i="45"/>
  <c r="O190" i="45" s="1"/>
  <c r="AL191" i="45"/>
  <c r="O191" i="45" s="1"/>
  <c r="AL192" i="45"/>
  <c r="O192" i="45" s="1"/>
  <c r="AL193" i="45"/>
  <c r="O193" i="45" s="1"/>
  <c r="AL194" i="45"/>
  <c r="O194" i="45" s="1"/>
  <c r="AL195" i="45"/>
  <c r="O195" i="45" s="1"/>
  <c r="AL196" i="45"/>
  <c r="O196" i="45" s="1"/>
  <c r="AL197" i="45"/>
  <c r="O197" i="45" s="1"/>
  <c r="AL198" i="45"/>
  <c r="O198" i="45" s="1"/>
  <c r="AL199" i="45"/>
  <c r="O199" i="45" s="1"/>
  <c r="AL200" i="45"/>
  <c r="O200" i="45" s="1"/>
  <c r="AL201" i="45"/>
  <c r="O201" i="45" s="1"/>
  <c r="AL202" i="45"/>
  <c r="O202" i="45" s="1"/>
  <c r="AL203" i="45"/>
  <c r="O203" i="45" s="1"/>
  <c r="AL204" i="45"/>
  <c r="O204" i="45" s="1"/>
  <c r="AA132" i="45"/>
  <c r="AF132" i="45" s="1"/>
  <c r="AB132" i="45"/>
  <c r="AG132" i="45" s="1"/>
  <c r="AC132" i="45"/>
  <c r="AH132" i="45" s="1"/>
  <c r="AD132" i="45"/>
  <c r="AI132" i="45" s="1"/>
  <c r="AE132" i="45"/>
  <c r="AJ132" i="45" s="1"/>
  <c r="AA133" i="45"/>
  <c r="AF133" i="45" s="1"/>
  <c r="AB133" i="45"/>
  <c r="AG133" i="45" s="1"/>
  <c r="AC133" i="45"/>
  <c r="AH133" i="45" s="1"/>
  <c r="AD133" i="45"/>
  <c r="AI133" i="45" s="1"/>
  <c r="AE133" i="45"/>
  <c r="AJ133" i="45" s="1"/>
  <c r="AA134" i="45"/>
  <c r="AF134" i="45" s="1"/>
  <c r="AB134" i="45"/>
  <c r="AG134" i="45" s="1"/>
  <c r="AC134" i="45"/>
  <c r="AH134" i="45" s="1"/>
  <c r="AD134" i="45"/>
  <c r="AI134" i="45" s="1"/>
  <c r="AE134" i="45"/>
  <c r="AJ134" i="45" s="1"/>
  <c r="AA135" i="45"/>
  <c r="AF135" i="45" s="1"/>
  <c r="AB135" i="45"/>
  <c r="AG135" i="45" s="1"/>
  <c r="AC135" i="45"/>
  <c r="AH135" i="45" s="1"/>
  <c r="AD135" i="45"/>
  <c r="AI135" i="45" s="1"/>
  <c r="AE135" i="45"/>
  <c r="AJ135" i="45" s="1"/>
  <c r="AA136" i="45"/>
  <c r="AF136" i="45" s="1"/>
  <c r="AB136" i="45"/>
  <c r="AG136" i="45" s="1"/>
  <c r="AC136" i="45"/>
  <c r="AH136" i="45" s="1"/>
  <c r="AD136" i="45"/>
  <c r="AI136" i="45" s="1"/>
  <c r="AE136" i="45"/>
  <c r="AJ136" i="45" s="1"/>
  <c r="AA137" i="45"/>
  <c r="AF137" i="45" s="1"/>
  <c r="AB137" i="45"/>
  <c r="AG137" i="45" s="1"/>
  <c r="AC137" i="45"/>
  <c r="AH137" i="45" s="1"/>
  <c r="AD137" i="45"/>
  <c r="AI137" i="45" s="1"/>
  <c r="AE137" i="45"/>
  <c r="AJ137" i="45" s="1"/>
  <c r="AA138" i="45"/>
  <c r="AF138" i="45" s="1"/>
  <c r="AB138" i="45"/>
  <c r="AG138" i="45" s="1"/>
  <c r="AC138" i="45"/>
  <c r="AH138" i="45" s="1"/>
  <c r="AD138" i="45"/>
  <c r="AI138" i="45" s="1"/>
  <c r="AE138" i="45"/>
  <c r="AJ138" i="45" s="1"/>
  <c r="AA139" i="45"/>
  <c r="AF139" i="45" s="1"/>
  <c r="AB139" i="45"/>
  <c r="AG139" i="45" s="1"/>
  <c r="AC139" i="45"/>
  <c r="AH139" i="45" s="1"/>
  <c r="AD139" i="45"/>
  <c r="AI139" i="45" s="1"/>
  <c r="AE139" i="45"/>
  <c r="AJ139" i="45" s="1"/>
  <c r="AA140" i="45"/>
  <c r="AF140" i="45" s="1"/>
  <c r="AB140" i="45"/>
  <c r="AG140" i="45" s="1"/>
  <c r="AC140" i="45"/>
  <c r="AH140" i="45" s="1"/>
  <c r="AD140" i="45"/>
  <c r="AI140" i="45" s="1"/>
  <c r="AE140" i="45"/>
  <c r="AJ140" i="45" s="1"/>
  <c r="AA141" i="45"/>
  <c r="AF141" i="45" s="1"/>
  <c r="AB141" i="45"/>
  <c r="AG141" i="45" s="1"/>
  <c r="AC141" i="45"/>
  <c r="AH141" i="45" s="1"/>
  <c r="AD141" i="45"/>
  <c r="AI141" i="45" s="1"/>
  <c r="AE141" i="45"/>
  <c r="AJ141" i="45" s="1"/>
  <c r="AA142" i="45"/>
  <c r="AF142" i="45" s="1"/>
  <c r="AB142" i="45"/>
  <c r="AG142" i="45" s="1"/>
  <c r="AC142" i="45"/>
  <c r="AH142" i="45" s="1"/>
  <c r="AD142" i="45"/>
  <c r="AI142" i="45" s="1"/>
  <c r="AE142" i="45"/>
  <c r="AJ142" i="45" s="1"/>
  <c r="AA143" i="45"/>
  <c r="AF143" i="45" s="1"/>
  <c r="AB143" i="45"/>
  <c r="AG143" i="45" s="1"/>
  <c r="AC143" i="45"/>
  <c r="AH143" i="45" s="1"/>
  <c r="AD143" i="45"/>
  <c r="AI143" i="45" s="1"/>
  <c r="AE143" i="45"/>
  <c r="AJ143" i="45" s="1"/>
  <c r="AA144" i="45"/>
  <c r="AF144" i="45" s="1"/>
  <c r="AB144" i="45"/>
  <c r="AG144" i="45" s="1"/>
  <c r="AC144" i="45"/>
  <c r="AH144" i="45" s="1"/>
  <c r="AD144" i="45"/>
  <c r="AI144" i="45" s="1"/>
  <c r="AE144" i="45"/>
  <c r="AJ144" i="45" s="1"/>
  <c r="AA145" i="45"/>
  <c r="AF145" i="45" s="1"/>
  <c r="AB145" i="45"/>
  <c r="AG145" i="45" s="1"/>
  <c r="AC145" i="45"/>
  <c r="AH145" i="45" s="1"/>
  <c r="AD145" i="45"/>
  <c r="AI145" i="45" s="1"/>
  <c r="AE145" i="45"/>
  <c r="AJ145" i="45" s="1"/>
  <c r="AA146" i="45"/>
  <c r="AF146" i="45" s="1"/>
  <c r="AB146" i="45"/>
  <c r="AG146" i="45" s="1"/>
  <c r="AC146" i="45"/>
  <c r="AH146" i="45" s="1"/>
  <c r="AD146" i="45"/>
  <c r="AI146" i="45" s="1"/>
  <c r="AE146" i="45"/>
  <c r="AJ146" i="45" s="1"/>
  <c r="AA147" i="45"/>
  <c r="AF147" i="45" s="1"/>
  <c r="AB147" i="45"/>
  <c r="AG147" i="45" s="1"/>
  <c r="AC147" i="45"/>
  <c r="AH147" i="45" s="1"/>
  <c r="AD147" i="45"/>
  <c r="AI147" i="45" s="1"/>
  <c r="AE147" i="45"/>
  <c r="AJ147" i="45" s="1"/>
  <c r="AA148" i="45"/>
  <c r="AF148" i="45" s="1"/>
  <c r="AB148" i="45"/>
  <c r="AG148" i="45" s="1"/>
  <c r="AC148" i="45"/>
  <c r="AH148" i="45" s="1"/>
  <c r="AD148" i="45"/>
  <c r="AI148" i="45" s="1"/>
  <c r="AE148" i="45"/>
  <c r="AJ148" i="45" s="1"/>
  <c r="AA149" i="45"/>
  <c r="AF149" i="45" s="1"/>
  <c r="AB149" i="45"/>
  <c r="AG149" i="45" s="1"/>
  <c r="AC149" i="45"/>
  <c r="AH149" i="45" s="1"/>
  <c r="AD149" i="45"/>
  <c r="AI149" i="45" s="1"/>
  <c r="AE149" i="45"/>
  <c r="AJ149" i="45" s="1"/>
  <c r="AA150" i="45"/>
  <c r="AF150" i="45" s="1"/>
  <c r="AB150" i="45"/>
  <c r="AG150" i="45" s="1"/>
  <c r="AC150" i="45"/>
  <c r="AH150" i="45" s="1"/>
  <c r="AD150" i="45"/>
  <c r="AI150" i="45" s="1"/>
  <c r="AE150" i="45"/>
  <c r="AJ150" i="45" s="1"/>
  <c r="AA151" i="45"/>
  <c r="AF151" i="45" s="1"/>
  <c r="AB151" i="45"/>
  <c r="AG151" i="45" s="1"/>
  <c r="AC151" i="45"/>
  <c r="AH151" i="45" s="1"/>
  <c r="AD151" i="45"/>
  <c r="AI151" i="45" s="1"/>
  <c r="AE151" i="45"/>
  <c r="AJ151" i="45" s="1"/>
  <c r="AA152" i="45"/>
  <c r="AF152" i="45" s="1"/>
  <c r="AB152" i="45"/>
  <c r="AG152" i="45" s="1"/>
  <c r="AC152" i="45"/>
  <c r="AH152" i="45" s="1"/>
  <c r="AD152" i="45"/>
  <c r="AI152" i="45" s="1"/>
  <c r="AE152" i="45"/>
  <c r="AJ152" i="45" s="1"/>
  <c r="AA153" i="45"/>
  <c r="AF153" i="45" s="1"/>
  <c r="AB153" i="45"/>
  <c r="AG153" i="45" s="1"/>
  <c r="AC153" i="45"/>
  <c r="AH153" i="45" s="1"/>
  <c r="AD153" i="45"/>
  <c r="AI153" i="45" s="1"/>
  <c r="AE153" i="45"/>
  <c r="AJ153" i="45" s="1"/>
  <c r="AA154" i="45"/>
  <c r="AF154" i="45" s="1"/>
  <c r="AB154" i="45"/>
  <c r="AG154" i="45" s="1"/>
  <c r="AC154" i="45"/>
  <c r="AH154" i="45" s="1"/>
  <c r="AD154" i="45"/>
  <c r="AI154" i="45" s="1"/>
  <c r="AE154" i="45"/>
  <c r="AJ154" i="45" s="1"/>
  <c r="AA155" i="45"/>
  <c r="AF155" i="45" s="1"/>
  <c r="AB155" i="45"/>
  <c r="AG155" i="45" s="1"/>
  <c r="AC155" i="45"/>
  <c r="AH155" i="45" s="1"/>
  <c r="AD155" i="45"/>
  <c r="AI155" i="45" s="1"/>
  <c r="AE155" i="45"/>
  <c r="AJ155" i="45" s="1"/>
  <c r="AA156" i="45"/>
  <c r="AF156" i="45" s="1"/>
  <c r="AB156" i="45"/>
  <c r="AG156" i="45" s="1"/>
  <c r="AC156" i="45"/>
  <c r="AH156" i="45" s="1"/>
  <c r="AD156" i="45"/>
  <c r="AI156" i="45" s="1"/>
  <c r="AE156" i="45"/>
  <c r="AJ156" i="45" s="1"/>
  <c r="AA157" i="45"/>
  <c r="AF157" i="45" s="1"/>
  <c r="AB157" i="45"/>
  <c r="AG157" i="45" s="1"/>
  <c r="AC157" i="45"/>
  <c r="AH157" i="45" s="1"/>
  <c r="AD157" i="45"/>
  <c r="AI157" i="45" s="1"/>
  <c r="AE157" i="45"/>
  <c r="AJ157" i="45" s="1"/>
  <c r="AA158" i="45"/>
  <c r="AF158" i="45" s="1"/>
  <c r="AB158" i="45"/>
  <c r="AG158" i="45" s="1"/>
  <c r="AC158" i="45"/>
  <c r="AH158" i="45" s="1"/>
  <c r="AD158" i="45"/>
  <c r="AI158" i="45" s="1"/>
  <c r="AE158" i="45"/>
  <c r="AJ158" i="45" s="1"/>
  <c r="AA159" i="45"/>
  <c r="AF159" i="45" s="1"/>
  <c r="AB159" i="45"/>
  <c r="AG159" i="45" s="1"/>
  <c r="AC159" i="45"/>
  <c r="AH159" i="45" s="1"/>
  <c r="AD159" i="45"/>
  <c r="AI159" i="45" s="1"/>
  <c r="AE159" i="45"/>
  <c r="AJ159" i="45" s="1"/>
  <c r="AA160" i="45"/>
  <c r="AF160" i="45" s="1"/>
  <c r="AB160" i="45"/>
  <c r="AG160" i="45" s="1"/>
  <c r="AC160" i="45"/>
  <c r="AH160" i="45" s="1"/>
  <c r="AD160" i="45"/>
  <c r="AI160" i="45" s="1"/>
  <c r="AE160" i="45"/>
  <c r="AJ160" i="45" s="1"/>
  <c r="AA161" i="45"/>
  <c r="AF161" i="45" s="1"/>
  <c r="AB161" i="45"/>
  <c r="AG161" i="45" s="1"/>
  <c r="AC161" i="45"/>
  <c r="AH161" i="45" s="1"/>
  <c r="AD161" i="45"/>
  <c r="AI161" i="45" s="1"/>
  <c r="AE161" i="45"/>
  <c r="AJ161" i="45" s="1"/>
  <c r="AA162" i="45"/>
  <c r="AF162" i="45" s="1"/>
  <c r="AB162" i="45"/>
  <c r="AG162" i="45" s="1"/>
  <c r="AC162" i="45"/>
  <c r="AH162" i="45" s="1"/>
  <c r="AD162" i="45"/>
  <c r="AI162" i="45" s="1"/>
  <c r="AE162" i="45"/>
  <c r="AJ162" i="45" s="1"/>
  <c r="AA163" i="45"/>
  <c r="AF163" i="45" s="1"/>
  <c r="AB163" i="45"/>
  <c r="AG163" i="45" s="1"/>
  <c r="AC163" i="45"/>
  <c r="AH163" i="45" s="1"/>
  <c r="AD163" i="45"/>
  <c r="AI163" i="45" s="1"/>
  <c r="AE163" i="45"/>
  <c r="AJ163" i="45" s="1"/>
  <c r="AA164" i="45"/>
  <c r="AF164" i="45" s="1"/>
  <c r="AB164" i="45"/>
  <c r="AG164" i="45" s="1"/>
  <c r="AC164" i="45"/>
  <c r="AH164" i="45" s="1"/>
  <c r="AD164" i="45"/>
  <c r="AI164" i="45" s="1"/>
  <c r="AE164" i="45"/>
  <c r="AJ164" i="45" s="1"/>
  <c r="AA165" i="45"/>
  <c r="AF165" i="45" s="1"/>
  <c r="AB165" i="45"/>
  <c r="AG165" i="45" s="1"/>
  <c r="AC165" i="45"/>
  <c r="AH165" i="45" s="1"/>
  <c r="AD165" i="45"/>
  <c r="AI165" i="45" s="1"/>
  <c r="AE165" i="45"/>
  <c r="AJ165" i="45" s="1"/>
  <c r="AA166" i="45"/>
  <c r="AF166" i="45" s="1"/>
  <c r="AB166" i="45"/>
  <c r="AG166" i="45" s="1"/>
  <c r="AC166" i="45"/>
  <c r="AH166" i="45" s="1"/>
  <c r="AD166" i="45"/>
  <c r="AI166" i="45" s="1"/>
  <c r="AE166" i="45"/>
  <c r="AJ166" i="45" s="1"/>
  <c r="AA167" i="45"/>
  <c r="AF167" i="45" s="1"/>
  <c r="AB167" i="45"/>
  <c r="AG167" i="45" s="1"/>
  <c r="AC167" i="45"/>
  <c r="AH167" i="45" s="1"/>
  <c r="AD167" i="45"/>
  <c r="AI167" i="45" s="1"/>
  <c r="AE167" i="45"/>
  <c r="AJ167" i="45" s="1"/>
  <c r="AA168" i="45"/>
  <c r="AF168" i="45" s="1"/>
  <c r="AB168" i="45"/>
  <c r="AG168" i="45" s="1"/>
  <c r="AC168" i="45"/>
  <c r="AH168" i="45" s="1"/>
  <c r="AD168" i="45"/>
  <c r="AI168" i="45" s="1"/>
  <c r="AE168" i="45"/>
  <c r="AJ168" i="45" s="1"/>
  <c r="AA169" i="45"/>
  <c r="AF169" i="45" s="1"/>
  <c r="AB169" i="45"/>
  <c r="AG169" i="45" s="1"/>
  <c r="AC169" i="45"/>
  <c r="AH169" i="45" s="1"/>
  <c r="AD169" i="45"/>
  <c r="AI169" i="45" s="1"/>
  <c r="AE169" i="45"/>
  <c r="AJ169" i="45" s="1"/>
  <c r="AA170" i="45"/>
  <c r="AF170" i="45" s="1"/>
  <c r="AB170" i="45"/>
  <c r="AG170" i="45" s="1"/>
  <c r="AC170" i="45"/>
  <c r="AH170" i="45" s="1"/>
  <c r="AD170" i="45"/>
  <c r="AI170" i="45" s="1"/>
  <c r="AE170" i="45"/>
  <c r="AJ170" i="45" s="1"/>
  <c r="AA171" i="45"/>
  <c r="AF171" i="45" s="1"/>
  <c r="AB171" i="45"/>
  <c r="AG171" i="45" s="1"/>
  <c r="AC171" i="45"/>
  <c r="AH171" i="45" s="1"/>
  <c r="AD171" i="45"/>
  <c r="AI171" i="45" s="1"/>
  <c r="AE171" i="45"/>
  <c r="AJ171" i="45" s="1"/>
  <c r="AA172" i="45"/>
  <c r="AF172" i="45" s="1"/>
  <c r="AB172" i="45"/>
  <c r="AG172" i="45" s="1"/>
  <c r="AC172" i="45"/>
  <c r="AH172" i="45" s="1"/>
  <c r="AD172" i="45"/>
  <c r="AI172" i="45" s="1"/>
  <c r="AE172" i="45"/>
  <c r="AJ172" i="45" s="1"/>
  <c r="AA173" i="45"/>
  <c r="AF173" i="45" s="1"/>
  <c r="AB173" i="45"/>
  <c r="AG173" i="45" s="1"/>
  <c r="AC173" i="45"/>
  <c r="AH173" i="45" s="1"/>
  <c r="AD173" i="45"/>
  <c r="AI173" i="45" s="1"/>
  <c r="AE173" i="45"/>
  <c r="AJ173" i="45" s="1"/>
  <c r="AA174" i="45"/>
  <c r="AF174" i="45" s="1"/>
  <c r="AB174" i="45"/>
  <c r="AG174" i="45" s="1"/>
  <c r="AC174" i="45"/>
  <c r="AH174" i="45" s="1"/>
  <c r="AD174" i="45"/>
  <c r="AI174" i="45" s="1"/>
  <c r="AE174" i="45"/>
  <c r="AJ174" i="45" s="1"/>
  <c r="AA175" i="45"/>
  <c r="AF175" i="45" s="1"/>
  <c r="AB175" i="45"/>
  <c r="AG175" i="45" s="1"/>
  <c r="AC175" i="45"/>
  <c r="AH175" i="45" s="1"/>
  <c r="AD175" i="45"/>
  <c r="AI175" i="45" s="1"/>
  <c r="AE175" i="45"/>
  <c r="AJ175" i="45" s="1"/>
  <c r="AA176" i="45"/>
  <c r="AF176" i="45" s="1"/>
  <c r="AB176" i="45"/>
  <c r="AG176" i="45" s="1"/>
  <c r="AC176" i="45"/>
  <c r="AH176" i="45" s="1"/>
  <c r="AD176" i="45"/>
  <c r="AI176" i="45" s="1"/>
  <c r="AE176" i="45"/>
  <c r="AJ176" i="45" s="1"/>
  <c r="AA177" i="45"/>
  <c r="AF177" i="45" s="1"/>
  <c r="AB177" i="45"/>
  <c r="AG177" i="45" s="1"/>
  <c r="AC177" i="45"/>
  <c r="AH177" i="45" s="1"/>
  <c r="AD177" i="45"/>
  <c r="AI177" i="45" s="1"/>
  <c r="AE177" i="45"/>
  <c r="AJ177" i="45" s="1"/>
  <c r="AA178" i="45"/>
  <c r="AF178" i="45" s="1"/>
  <c r="AB178" i="45"/>
  <c r="AG178" i="45" s="1"/>
  <c r="AC178" i="45"/>
  <c r="AH178" i="45" s="1"/>
  <c r="AD178" i="45"/>
  <c r="AI178" i="45" s="1"/>
  <c r="AE178" i="45"/>
  <c r="AJ178" i="45" s="1"/>
  <c r="AA179" i="45"/>
  <c r="AF179" i="45" s="1"/>
  <c r="AB179" i="45"/>
  <c r="AG179" i="45" s="1"/>
  <c r="AC179" i="45"/>
  <c r="AH179" i="45" s="1"/>
  <c r="AD179" i="45"/>
  <c r="AI179" i="45" s="1"/>
  <c r="AE179" i="45"/>
  <c r="AJ179" i="45" s="1"/>
  <c r="AA180" i="45"/>
  <c r="AF180" i="45" s="1"/>
  <c r="AB180" i="45"/>
  <c r="AG180" i="45" s="1"/>
  <c r="AC180" i="45"/>
  <c r="AH180" i="45" s="1"/>
  <c r="AD180" i="45"/>
  <c r="AI180" i="45" s="1"/>
  <c r="AE180" i="45"/>
  <c r="AJ180" i="45" s="1"/>
  <c r="AA181" i="45"/>
  <c r="AF181" i="45" s="1"/>
  <c r="AB181" i="45"/>
  <c r="AG181" i="45" s="1"/>
  <c r="AC181" i="45"/>
  <c r="AH181" i="45" s="1"/>
  <c r="AD181" i="45"/>
  <c r="AI181" i="45" s="1"/>
  <c r="AE181" i="45"/>
  <c r="AJ181" i="45" s="1"/>
  <c r="AA182" i="45"/>
  <c r="AF182" i="45" s="1"/>
  <c r="AB182" i="45"/>
  <c r="AG182" i="45" s="1"/>
  <c r="AC182" i="45"/>
  <c r="AH182" i="45" s="1"/>
  <c r="AD182" i="45"/>
  <c r="AI182" i="45" s="1"/>
  <c r="AE182" i="45"/>
  <c r="AJ182" i="45" s="1"/>
  <c r="AA183" i="45"/>
  <c r="AF183" i="45" s="1"/>
  <c r="AB183" i="45"/>
  <c r="AG183" i="45" s="1"/>
  <c r="AC183" i="45"/>
  <c r="AH183" i="45" s="1"/>
  <c r="AD183" i="45"/>
  <c r="AI183" i="45" s="1"/>
  <c r="AE183" i="45"/>
  <c r="AJ183" i="45" s="1"/>
  <c r="AA184" i="45"/>
  <c r="AF184" i="45" s="1"/>
  <c r="AB184" i="45"/>
  <c r="AG184" i="45" s="1"/>
  <c r="AC184" i="45"/>
  <c r="AH184" i="45" s="1"/>
  <c r="AD184" i="45"/>
  <c r="AI184" i="45" s="1"/>
  <c r="AE184" i="45"/>
  <c r="AJ184" i="45" s="1"/>
  <c r="AA185" i="45"/>
  <c r="AF185" i="45" s="1"/>
  <c r="AB185" i="45"/>
  <c r="AG185" i="45" s="1"/>
  <c r="AC185" i="45"/>
  <c r="AH185" i="45" s="1"/>
  <c r="AD185" i="45"/>
  <c r="AI185" i="45" s="1"/>
  <c r="AE185" i="45"/>
  <c r="AJ185" i="45" s="1"/>
  <c r="AA186" i="45"/>
  <c r="AF186" i="45" s="1"/>
  <c r="AB186" i="45"/>
  <c r="AG186" i="45" s="1"/>
  <c r="AC186" i="45"/>
  <c r="AH186" i="45" s="1"/>
  <c r="AD186" i="45"/>
  <c r="AI186" i="45" s="1"/>
  <c r="AE186" i="45"/>
  <c r="AJ186" i="45" s="1"/>
  <c r="AA187" i="45"/>
  <c r="AF187" i="45" s="1"/>
  <c r="AB187" i="45"/>
  <c r="AG187" i="45" s="1"/>
  <c r="AC187" i="45"/>
  <c r="AH187" i="45" s="1"/>
  <c r="AD187" i="45"/>
  <c r="AI187" i="45" s="1"/>
  <c r="AE187" i="45"/>
  <c r="AJ187" i="45" s="1"/>
  <c r="AA188" i="45"/>
  <c r="AF188" i="45" s="1"/>
  <c r="AB188" i="45"/>
  <c r="AG188" i="45" s="1"/>
  <c r="AC188" i="45"/>
  <c r="AH188" i="45" s="1"/>
  <c r="AD188" i="45"/>
  <c r="AI188" i="45" s="1"/>
  <c r="AE188" i="45"/>
  <c r="AJ188" i="45" s="1"/>
  <c r="AA189" i="45"/>
  <c r="AF189" i="45" s="1"/>
  <c r="AB189" i="45"/>
  <c r="AG189" i="45" s="1"/>
  <c r="AC189" i="45"/>
  <c r="AH189" i="45" s="1"/>
  <c r="AD189" i="45"/>
  <c r="AI189" i="45" s="1"/>
  <c r="AE189" i="45"/>
  <c r="AJ189" i="45" s="1"/>
  <c r="AA190" i="45"/>
  <c r="AF190" i="45" s="1"/>
  <c r="AB190" i="45"/>
  <c r="AG190" i="45" s="1"/>
  <c r="AC190" i="45"/>
  <c r="AH190" i="45" s="1"/>
  <c r="AD190" i="45"/>
  <c r="AI190" i="45" s="1"/>
  <c r="AE190" i="45"/>
  <c r="AJ190" i="45" s="1"/>
  <c r="AA191" i="45"/>
  <c r="AF191" i="45" s="1"/>
  <c r="AB191" i="45"/>
  <c r="AG191" i="45" s="1"/>
  <c r="AC191" i="45"/>
  <c r="AH191" i="45" s="1"/>
  <c r="AD191" i="45"/>
  <c r="AI191" i="45" s="1"/>
  <c r="AE191" i="45"/>
  <c r="AJ191" i="45" s="1"/>
  <c r="AA192" i="45"/>
  <c r="AF192" i="45" s="1"/>
  <c r="AB192" i="45"/>
  <c r="AG192" i="45" s="1"/>
  <c r="AC192" i="45"/>
  <c r="AH192" i="45" s="1"/>
  <c r="AD192" i="45"/>
  <c r="AI192" i="45" s="1"/>
  <c r="AE192" i="45"/>
  <c r="AJ192" i="45" s="1"/>
  <c r="AA193" i="45"/>
  <c r="AF193" i="45" s="1"/>
  <c r="AB193" i="45"/>
  <c r="AG193" i="45" s="1"/>
  <c r="AC193" i="45"/>
  <c r="AH193" i="45" s="1"/>
  <c r="AD193" i="45"/>
  <c r="AI193" i="45" s="1"/>
  <c r="AE193" i="45"/>
  <c r="AJ193" i="45" s="1"/>
  <c r="AA194" i="45"/>
  <c r="AF194" i="45" s="1"/>
  <c r="AB194" i="45"/>
  <c r="AG194" i="45" s="1"/>
  <c r="AC194" i="45"/>
  <c r="AH194" i="45" s="1"/>
  <c r="AD194" i="45"/>
  <c r="AI194" i="45" s="1"/>
  <c r="AE194" i="45"/>
  <c r="AJ194" i="45" s="1"/>
  <c r="AA195" i="45"/>
  <c r="AF195" i="45" s="1"/>
  <c r="AB195" i="45"/>
  <c r="AG195" i="45" s="1"/>
  <c r="AC195" i="45"/>
  <c r="AH195" i="45" s="1"/>
  <c r="AD195" i="45"/>
  <c r="AI195" i="45" s="1"/>
  <c r="AE195" i="45"/>
  <c r="AJ195" i="45" s="1"/>
  <c r="AA196" i="45"/>
  <c r="AF196" i="45" s="1"/>
  <c r="AB196" i="45"/>
  <c r="AG196" i="45" s="1"/>
  <c r="AC196" i="45"/>
  <c r="AH196" i="45" s="1"/>
  <c r="AD196" i="45"/>
  <c r="AI196" i="45" s="1"/>
  <c r="AE196" i="45"/>
  <c r="AJ196" i="45" s="1"/>
  <c r="AA197" i="45"/>
  <c r="AF197" i="45" s="1"/>
  <c r="AB197" i="45"/>
  <c r="AG197" i="45" s="1"/>
  <c r="AC197" i="45"/>
  <c r="AH197" i="45" s="1"/>
  <c r="AD197" i="45"/>
  <c r="AI197" i="45" s="1"/>
  <c r="AE197" i="45"/>
  <c r="AJ197" i="45" s="1"/>
  <c r="AA198" i="45"/>
  <c r="AF198" i="45" s="1"/>
  <c r="AB198" i="45"/>
  <c r="AG198" i="45" s="1"/>
  <c r="AC198" i="45"/>
  <c r="AH198" i="45" s="1"/>
  <c r="AD198" i="45"/>
  <c r="AI198" i="45" s="1"/>
  <c r="AE198" i="45"/>
  <c r="AJ198" i="45" s="1"/>
  <c r="AA199" i="45"/>
  <c r="AF199" i="45" s="1"/>
  <c r="AB199" i="45"/>
  <c r="AG199" i="45" s="1"/>
  <c r="AC199" i="45"/>
  <c r="AH199" i="45" s="1"/>
  <c r="AD199" i="45"/>
  <c r="AI199" i="45" s="1"/>
  <c r="AE199" i="45"/>
  <c r="AJ199" i="45" s="1"/>
  <c r="AA200" i="45"/>
  <c r="AF200" i="45" s="1"/>
  <c r="AB200" i="45"/>
  <c r="AG200" i="45" s="1"/>
  <c r="AC200" i="45"/>
  <c r="AH200" i="45" s="1"/>
  <c r="AD200" i="45"/>
  <c r="AI200" i="45" s="1"/>
  <c r="AE200" i="45"/>
  <c r="AJ200" i="45" s="1"/>
  <c r="AA201" i="45"/>
  <c r="AF201" i="45" s="1"/>
  <c r="AB201" i="45"/>
  <c r="AG201" i="45" s="1"/>
  <c r="AC201" i="45"/>
  <c r="AH201" i="45" s="1"/>
  <c r="AD201" i="45"/>
  <c r="AI201" i="45" s="1"/>
  <c r="AE201" i="45"/>
  <c r="AJ201" i="45" s="1"/>
  <c r="AA202" i="45"/>
  <c r="AF202" i="45" s="1"/>
  <c r="AB202" i="45"/>
  <c r="AG202" i="45" s="1"/>
  <c r="AC202" i="45"/>
  <c r="AH202" i="45" s="1"/>
  <c r="AD202" i="45"/>
  <c r="AI202" i="45" s="1"/>
  <c r="AE202" i="45"/>
  <c r="AJ202" i="45" s="1"/>
  <c r="AA203" i="45"/>
  <c r="AF203" i="45" s="1"/>
  <c r="AB203" i="45"/>
  <c r="AG203" i="45" s="1"/>
  <c r="AC203" i="45"/>
  <c r="AH203" i="45" s="1"/>
  <c r="AD203" i="45"/>
  <c r="AI203" i="45" s="1"/>
  <c r="AE203" i="45"/>
  <c r="AJ203" i="45" s="1"/>
  <c r="AA204" i="45"/>
  <c r="AF204" i="45" s="1"/>
  <c r="AB204" i="45"/>
  <c r="AG204" i="45" s="1"/>
  <c r="AC204" i="45"/>
  <c r="AH204" i="45" s="1"/>
  <c r="AD204" i="45"/>
  <c r="AI204" i="45" s="1"/>
  <c r="AE204" i="45"/>
  <c r="AJ204" i="45" s="1"/>
  <c r="AQ92" i="47"/>
  <c r="AR92" i="47" s="1"/>
  <c r="AQ93" i="47"/>
  <c r="AR93" i="47" s="1"/>
  <c r="AQ94" i="47"/>
  <c r="AR94" i="47" s="1"/>
  <c r="AQ95" i="47"/>
  <c r="AR95" i="47" s="1"/>
  <c r="AQ96" i="47"/>
  <c r="AR96" i="47" s="1"/>
  <c r="AQ97" i="47"/>
  <c r="AR97" i="47" s="1"/>
  <c r="AQ98" i="47"/>
  <c r="AR98" i="47" s="1"/>
  <c r="AQ99" i="47"/>
  <c r="AR99" i="47" s="1"/>
  <c r="AQ100" i="47"/>
  <c r="AR100" i="47" s="1"/>
  <c r="AQ101" i="47"/>
  <c r="AR101" i="47" s="1"/>
  <c r="AQ102" i="47"/>
  <c r="AR102" i="47" s="1"/>
  <c r="AQ103" i="47"/>
  <c r="AR103" i="47" s="1"/>
  <c r="AQ104" i="47"/>
  <c r="AR104" i="47" s="1"/>
  <c r="AQ105" i="47"/>
  <c r="AR105" i="47" s="1"/>
  <c r="AQ106" i="47"/>
  <c r="AR106" i="47" s="1"/>
  <c r="AQ107" i="47"/>
  <c r="AR107" i="47" s="1"/>
  <c r="AQ108" i="47"/>
  <c r="AR108" i="47" s="1"/>
  <c r="AQ109" i="47"/>
  <c r="AR109" i="47" s="1"/>
  <c r="AQ110" i="47"/>
  <c r="AR110" i="47" s="1"/>
  <c r="AQ111" i="47"/>
  <c r="AR111" i="47" s="1"/>
  <c r="AQ112" i="47"/>
  <c r="AR112" i="47" s="1"/>
  <c r="AQ113" i="47"/>
  <c r="AR113" i="47" s="1"/>
  <c r="AQ114" i="47"/>
  <c r="AR114" i="47" s="1"/>
  <c r="AQ115" i="47"/>
  <c r="AR115" i="47" s="1"/>
  <c r="AQ116" i="47"/>
  <c r="AR116" i="47" s="1"/>
  <c r="AQ117" i="47"/>
  <c r="AR117" i="47" s="1"/>
  <c r="AQ118" i="47"/>
  <c r="AR118" i="47" s="1"/>
  <c r="AQ119" i="47"/>
  <c r="AR119" i="47" s="1"/>
  <c r="AQ120" i="47"/>
  <c r="AR120" i="47" s="1"/>
  <c r="AQ121" i="47"/>
  <c r="AR121" i="47" s="1"/>
  <c r="AQ122" i="47"/>
  <c r="AR122" i="47" s="1"/>
  <c r="AQ123" i="47"/>
  <c r="AR123" i="47" s="1"/>
  <c r="AQ124" i="47"/>
  <c r="AR124" i="47" s="1"/>
  <c r="AQ125" i="47"/>
  <c r="AR125" i="47" s="1"/>
  <c r="AQ126" i="47"/>
  <c r="AR126" i="47" s="1"/>
  <c r="AQ127" i="47"/>
  <c r="AR127" i="47" s="1"/>
  <c r="AQ128" i="47"/>
  <c r="AR128" i="47" s="1"/>
  <c r="AQ129" i="47"/>
  <c r="AR129" i="47" s="1"/>
  <c r="AQ130" i="47"/>
  <c r="AR130" i="47" s="1"/>
  <c r="AQ131" i="47"/>
  <c r="AR131" i="47" s="1"/>
  <c r="AQ132" i="47"/>
  <c r="AR132" i="47" s="1"/>
  <c r="AQ133" i="47"/>
  <c r="AR133" i="47" s="1"/>
  <c r="AQ134" i="47"/>
  <c r="AR134" i="47" s="1"/>
  <c r="AQ135" i="47"/>
  <c r="AR135" i="47" s="1"/>
  <c r="AQ136" i="47"/>
  <c r="AR136" i="47" s="1"/>
  <c r="AQ137" i="47"/>
  <c r="AR137" i="47" s="1"/>
  <c r="AQ138" i="47"/>
  <c r="AR138" i="47" s="1"/>
  <c r="AQ139" i="47"/>
  <c r="AR139" i="47" s="1"/>
  <c r="AQ140" i="47"/>
  <c r="AR140" i="47" s="1"/>
  <c r="AQ141" i="47"/>
  <c r="AR141" i="47" s="1"/>
  <c r="AQ142" i="47"/>
  <c r="AR142" i="47" s="1"/>
  <c r="AQ143" i="47"/>
  <c r="AR143" i="47" s="1"/>
  <c r="AQ144" i="47"/>
  <c r="AR144" i="47" s="1"/>
  <c r="AQ145" i="47"/>
  <c r="AR145" i="47" s="1"/>
  <c r="AQ146" i="47"/>
  <c r="AR146" i="47" s="1"/>
  <c r="AQ147" i="47"/>
  <c r="AR147" i="47" s="1"/>
  <c r="AQ148" i="47"/>
  <c r="AR148" i="47" s="1"/>
  <c r="AQ149" i="47"/>
  <c r="AR149" i="47" s="1"/>
  <c r="AQ150" i="47"/>
  <c r="AR150" i="47" s="1"/>
  <c r="AQ151" i="47"/>
  <c r="AR151" i="47" s="1"/>
  <c r="AQ152" i="47"/>
  <c r="AR152" i="47" s="1"/>
  <c r="AQ153" i="47"/>
  <c r="AR153" i="47" s="1"/>
  <c r="AQ154" i="47"/>
  <c r="AR154" i="47" s="1"/>
  <c r="AQ155" i="47"/>
  <c r="AR155" i="47" s="1"/>
  <c r="AD92" i="47"/>
  <c r="AJ92" i="47" s="1"/>
  <c r="AO92" i="47" s="1"/>
  <c r="AD93" i="47"/>
  <c r="AG93" i="47" s="1"/>
  <c r="AL93" i="47" s="1"/>
  <c r="AD94" i="47"/>
  <c r="AF94" i="47" s="1"/>
  <c r="AK94" i="47" s="1"/>
  <c r="AD95" i="47"/>
  <c r="AG95" i="47" s="1"/>
  <c r="AL95" i="47" s="1"/>
  <c r="AD96" i="47"/>
  <c r="AH96" i="47" s="1"/>
  <c r="AM96" i="47" s="1"/>
  <c r="AD97" i="47"/>
  <c r="AF97" i="47" s="1"/>
  <c r="AK97" i="47" s="1"/>
  <c r="AD98" i="47"/>
  <c r="AF98" i="47" s="1"/>
  <c r="AK98" i="47" s="1"/>
  <c r="AD99" i="47"/>
  <c r="AF99" i="47" s="1"/>
  <c r="AK99" i="47" s="1"/>
  <c r="AD100" i="47"/>
  <c r="AF100" i="47" s="1"/>
  <c r="AK100" i="47" s="1"/>
  <c r="AD101" i="47"/>
  <c r="AF101" i="47" s="1"/>
  <c r="AK101" i="47" s="1"/>
  <c r="AD102" i="47"/>
  <c r="AE102" i="47" s="1"/>
  <c r="AD103" i="47"/>
  <c r="AF103" i="47" s="1"/>
  <c r="AK103" i="47" s="1"/>
  <c r="AD104" i="47"/>
  <c r="AJ104" i="47" s="1"/>
  <c r="AO104" i="47" s="1"/>
  <c r="AD105" i="47"/>
  <c r="AG105" i="47" s="1"/>
  <c r="AL105" i="47" s="1"/>
  <c r="AD106" i="47"/>
  <c r="AF106" i="47" s="1"/>
  <c r="AK106" i="47" s="1"/>
  <c r="AD107" i="47"/>
  <c r="AG107" i="47" s="1"/>
  <c r="AL107" i="47" s="1"/>
  <c r="AD108" i="47"/>
  <c r="AH108" i="47" s="1"/>
  <c r="AM108" i="47" s="1"/>
  <c r="AD109" i="47"/>
  <c r="AF109" i="47" s="1"/>
  <c r="AK109" i="47" s="1"/>
  <c r="AD110" i="47"/>
  <c r="AG110" i="47" s="1"/>
  <c r="AL110" i="47" s="1"/>
  <c r="AD111" i="47"/>
  <c r="AF111" i="47" s="1"/>
  <c r="AK111" i="47" s="1"/>
  <c r="AD112" i="47"/>
  <c r="AG112" i="47" s="1"/>
  <c r="AL112" i="47" s="1"/>
  <c r="AD113" i="47"/>
  <c r="AF113" i="47" s="1"/>
  <c r="AK113" i="47" s="1"/>
  <c r="AD114" i="47"/>
  <c r="AE114" i="47" s="1"/>
  <c r="AD115" i="47"/>
  <c r="AG115" i="47" s="1"/>
  <c r="AL115" i="47" s="1"/>
  <c r="AD116" i="47"/>
  <c r="AE116" i="47" s="1"/>
  <c r="AD117" i="47"/>
  <c r="AF117" i="47" s="1"/>
  <c r="AK117" i="47" s="1"/>
  <c r="AD118" i="47"/>
  <c r="AF118" i="47" s="1"/>
  <c r="AK118" i="47" s="1"/>
  <c r="AD119" i="47"/>
  <c r="AF119" i="47" s="1"/>
  <c r="AK119" i="47" s="1"/>
  <c r="AD120" i="47"/>
  <c r="AI120" i="47" s="1"/>
  <c r="AN120" i="47" s="1"/>
  <c r="AD121" i="47"/>
  <c r="AF121" i="47" s="1"/>
  <c r="AK121" i="47" s="1"/>
  <c r="AD122" i="47"/>
  <c r="AF122" i="47" s="1"/>
  <c r="AK122" i="47" s="1"/>
  <c r="AD123" i="47"/>
  <c r="AF123" i="47" s="1"/>
  <c r="AK123" i="47" s="1"/>
  <c r="AD124" i="47"/>
  <c r="AF124" i="47" s="1"/>
  <c r="AK124" i="47" s="1"/>
  <c r="AD125" i="47"/>
  <c r="AF125" i="47" s="1"/>
  <c r="AK125" i="47" s="1"/>
  <c r="AD126" i="47"/>
  <c r="AE126" i="47" s="1"/>
  <c r="AD127" i="47"/>
  <c r="AG127" i="47" s="1"/>
  <c r="AL127" i="47" s="1"/>
  <c r="AD128" i="47"/>
  <c r="AE128" i="47" s="1"/>
  <c r="AD129" i="47"/>
  <c r="AF129" i="47" s="1"/>
  <c r="AK129" i="47" s="1"/>
  <c r="AD130" i="47"/>
  <c r="AJ130" i="47" s="1"/>
  <c r="AO130" i="47" s="1"/>
  <c r="AD131" i="47"/>
  <c r="AF131" i="47" s="1"/>
  <c r="AK131" i="47" s="1"/>
  <c r="AD132" i="47"/>
  <c r="AH132" i="47" s="1"/>
  <c r="AM132" i="47" s="1"/>
  <c r="AD133" i="47"/>
  <c r="AF133" i="47" s="1"/>
  <c r="AK133" i="47" s="1"/>
  <c r="AD134" i="47"/>
  <c r="AF134" i="47" s="1"/>
  <c r="AK134" i="47" s="1"/>
  <c r="AD135" i="47"/>
  <c r="AI135" i="47" s="1"/>
  <c r="AN135" i="47" s="1"/>
  <c r="AD136" i="47"/>
  <c r="AI136" i="47" s="1"/>
  <c r="AN136" i="47" s="1"/>
  <c r="AD137" i="47"/>
  <c r="AI137" i="47" s="1"/>
  <c r="AN137" i="47" s="1"/>
  <c r="AD138" i="47"/>
  <c r="AE138" i="47" s="1"/>
  <c r="AD139" i="47"/>
  <c r="AF139" i="47" s="1"/>
  <c r="AK139" i="47" s="1"/>
  <c r="AD140" i="47"/>
  <c r="AI140" i="47" s="1"/>
  <c r="AN140" i="47" s="1"/>
  <c r="AD141" i="47"/>
  <c r="AH141" i="47" s="1"/>
  <c r="AM141" i="47" s="1"/>
  <c r="AD142" i="47"/>
  <c r="AH142" i="47" s="1"/>
  <c r="AM142" i="47" s="1"/>
  <c r="AD143" i="47"/>
  <c r="AH143" i="47" s="1"/>
  <c r="AM143" i="47" s="1"/>
  <c r="AD144" i="47"/>
  <c r="AF144" i="47" s="1"/>
  <c r="AK144" i="47" s="1"/>
  <c r="AD145" i="47"/>
  <c r="AJ145" i="47" s="1"/>
  <c r="AO145" i="47" s="1"/>
  <c r="AD146" i="47"/>
  <c r="AH146" i="47" s="1"/>
  <c r="AM146" i="47" s="1"/>
  <c r="AD147" i="47"/>
  <c r="AG147" i="47" s="1"/>
  <c r="AL147" i="47" s="1"/>
  <c r="AD148" i="47"/>
  <c r="AG148" i="47" s="1"/>
  <c r="AL148" i="47" s="1"/>
  <c r="AD149" i="47"/>
  <c r="AG149" i="47" s="1"/>
  <c r="AL149" i="47" s="1"/>
  <c r="AD150" i="47"/>
  <c r="AE150" i="47" s="1"/>
  <c r="AD151" i="47"/>
  <c r="AE151" i="47" s="1"/>
  <c r="AD152" i="47"/>
  <c r="AG152" i="47" s="1"/>
  <c r="AL152" i="47" s="1"/>
  <c r="AD153" i="47"/>
  <c r="AF153" i="47" s="1"/>
  <c r="AK153" i="47" s="1"/>
  <c r="AD154" i="47"/>
  <c r="AF154" i="47" s="1"/>
  <c r="AK154" i="47" s="1"/>
  <c r="AD155" i="47"/>
  <c r="AF155" i="47" s="1"/>
  <c r="AK155" i="47" s="1"/>
  <c r="R92" i="47"/>
  <c r="T92" i="47" s="1"/>
  <c r="Y92" i="47" s="1"/>
  <c r="R93" i="47"/>
  <c r="S93" i="47" s="1"/>
  <c r="X93" i="47" s="1"/>
  <c r="R94" i="47"/>
  <c r="T94" i="47" s="1"/>
  <c r="Y94" i="47" s="1"/>
  <c r="R95" i="47"/>
  <c r="W95" i="47" s="1"/>
  <c r="AB95" i="47" s="1"/>
  <c r="R96" i="47"/>
  <c r="U96" i="47" s="1"/>
  <c r="Z96" i="47" s="1"/>
  <c r="R97" i="47"/>
  <c r="S97" i="47" s="1"/>
  <c r="X97" i="47" s="1"/>
  <c r="R98" i="47"/>
  <c r="T98" i="47" s="1"/>
  <c r="Y98" i="47" s="1"/>
  <c r="R99" i="47"/>
  <c r="S99" i="47" s="1"/>
  <c r="X99" i="47" s="1"/>
  <c r="R100" i="47"/>
  <c r="S100" i="47" s="1"/>
  <c r="X100" i="47" s="1"/>
  <c r="T100" i="47"/>
  <c r="Y100" i="47" s="1"/>
  <c r="R101" i="47"/>
  <c r="S101" i="47" s="1"/>
  <c r="X101" i="47" s="1"/>
  <c r="R102" i="47"/>
  <c r="R103" i="47"/>
  <c r="S103" i="47" s="1"/>
  <c r="X103" i="47" s="1"/>
  <c r="R104" i="47"/>
  <c r="T104" i="47" s="1"/>
  <c r="Y104" i="47" s="1"/>
  <c r="R105" i="47"/>
  <c r="S105" i="47" s="1"/>
  <c r="X105" i="47" s="1"/>
  <c r="R106" i="47"/>
  <c r="T106" i="47" s="1"/>
  <c r="Y106" i="47" s="1"/>
  <c r="S106" i="47"/>
  <c r="X106" i="47" s="1"/>
  <c r="R107" i="47"/>
  <c r="W107" i="47" s="1"/>
  <c r="AB107" i="47" s="1"/>
  <c r="R108" i="47"/>
  <c r="S108" i="47" s="1"/>
  <c r="X108" i="47" s="1"/>
  <c r="W108" i="47"/>
  <c r="AB108" i="47" s="1"/>
  <c r="R109" i="47"/>
  <c r="W109" i="47" s="1"/>
  <c r="AB109" i="47" s="1"/>
  <c r="R110" i="47"/>
  <c r="BC110" i="47" s="1"/>
  <c r="R111" i="47"/>
  <c r="S111" i="47" s="1"/>
  <c r="X111" i="47" s="1"/>
  <c r="R112" i="47"/>
  <c r="V112" i="47" s="1"/>
  <c r="AA112" i="47" s="1"/>
  <c r="W112" i="47"/>
  <c r="AB112" i="47" s="1"/>
  <c r="R113" i="47"/>
  <c r="S113" i="47" s="1"/>
  <c r="X113" i="47" s="1"/>
  <c r="R114" i="47"/>
  <c r="V114" i="47" s="1"/>
  <c r="AA114" i="47" s="1"/>
  <c r="R115" i="47"/>
  <c r="S115" i="47" s="1"/>
  <c r="X115" i="47" s="1"/>
  <c r="R116" i="47"/>
  <c r="T116" i="47" s="1"/>
  <c r="Y116" i="47" s="1"/>
  <c r="R117" i="47"/>
  <c r="S117" i="47" s="1"/>
  <c r="X117" i="47" s="1"/>
  <c r="R118" i="47"/>
  <c r="T118" i="47" s="1"/>
  <c r="Y118" i="47" s="1"/>
  <c r="R119" i="47"/>
  <c r="W119" i="47" s="1"/>
  <c r="AB119" i="47" s="1"/>
  <c r="R120" i="47"/>
  <c r="S120" i="47" s="1"/>
  <c r="X120" i="47" s="1"/>
  <c r="R121" i="47"/>
  <c r="W121" i="47" s="1"/>
  <c r="AB121" i="47" s="1"/>
  <c r="R122" i="47"/>
  <c r="U122" i="47" s="1"/>
  <c r="Z122" i="47" s="1"/>
  <c r="R123" i="47"/>
  <c r="R124" i="47"/>
  <c r="V124" i="47" s="1"/>
  <c r="AA124" i="47" s="1"/>
  <c r="R125" i="47"/>
  <c r="S125" i="47" s="1"/>
  <c r="X125" i="47" s="1"/>
  <c r="R126" i="47"/>
  <c r="S126" i="47" s="1"/>
  <c r="X126" i="47" s="1"/>
  <c r="R127" i="47"/>
  <c r="S127" i="47" s="1"/>
  <c r="X127" i="47" s="1"/>
  <c r="R128" i="47"/>
  <c r="T128" i="47" s="1"/>
  <c r="Y128" i="47" s="1"/>
  <c r="R129" i="47"/>
  <c r="S129" i="47" s="1"/>
  <c r="X129" i="47" s="1"/>
  <c r="R130" i="47"/>
  <c r="T130" i="47" s="1"/>
  <c r="Y130" i="47" s="1"/>
  <c r="S130" i="47"/>
  <c r="X130" i="47" s="1"/>
  <c r="R131" i="47"/>
  <c r="W131" i="47" s="1"/>
  <c r="AB131" i="47" s="1"/>
  <c r="R132" i="47"/>
  <c r="S132" i="47" s="1"/>
  <c r="X132" i="47" s="1"/>
  <c r="T132" i="47"/>
  <c r="Y132" i="47" s="1"/>
  <c r="R133" i="47"/>
  <c r="W133" i="47" s="1"/>
  <c r="AB133" i="47" s="1"/>
  <c r="R134" i="47"/>
  <c r="T134" i="47" s="1"/>
  <c r="Y134" i="47" s="1"/>
  <c r="R135" i="47"/>
  <c r="T135" i="47" s="1"/>
  <c r="Y135" i="47" s="1"/>
  <c r="R136" i="47"/>
  <c r="S136" i="47" s="1"/>
  <c r="X136" i="47" s="1"/>
  <c r="T136" i="47"/>
  <c r="Y136" i="47" s="1"/>
  <c r="W136" i="47"/>
  <c r="AB136" i="47" s="1"/>
  <c r="R137" i="47"/>
  <c r="S137" i="47" s="1"/>
  <c r="X137" i="47" s="1"/>
  <c r="R138" i="47"/>
  <c r="S138" i="47" s="1"/>
  <c r="X138" i="47" s="1"/>
  <c r="R139" i="47"/>
  <c r="S139" i="47" s="1"/>
  <c r="X139" i="47" s="1"/>
  <c r="R140" i="47"/>
  <c r="T140" i="47" s="1"/>
  <c r="Y140" i="47" s="1"/>
  <c r="R141" i="47"/>
  <c r="S141" i="47" s="1"/>
  <c r="X141" i="47" s="1"/>
  <c r="R142" i="47"/>
  <c r="T142" i="47" s="1"/>
  <c r="Y142" i="47" s="1"/>
  <c r="R143" i="47"/>
  <c r="W143" i="47" s="1"/>
  <c r="AB143" i="47" s="1"/>
  <c r="R144" i="47"/>
  <c r="S144" i="47" s="1"/>
  <c r="X144" i="47" s="1"/>
  <c r="R145" i="47"/>
  <c r="W145" i="47" s="1"/>
  <c r="AB145" i="47" s="1"/>
  <c r="R146" i="47"/>
  <c r="T146" i="47" s="1"/>
  <c r="Y146" i="47" s="1"/>
  <c r="S146" i="47"/>
  <c r="X146" i="47" s="1"/>
  <c r="R147" i="47"/>
  <c r="S147" i="47" s="1"/>
  <c r="X147" i="47" s="1"/>
  <c r="R148" i="47"/>
  <c r="BC148" i="47" s="1"/>
  <c r="R149" i="47"/>
  <c r="S149" i="47" s="1"/>
  <c r="X149" i="47" s="1"/>
  <c r="V149" i="47"/>
  <c r="AA149" i="47" s="1"/>
  <c r="R150" i="47"/>
  <c r="S150" i="47" s="1"/>
  <c r="X150" i="47" s="1"/>
  <c r="R151" i="47"/>
  <c r="S151" i="47" s="1"/>
  <c r="X151" i="47" s="1"/>
  <c r="R152" i="47"/>
  <c r="T152" i="47" s="1"/>
  <c r="Y152" i="47" s="1"/>
  <c r="R153" i="47"/>
  <c r="S153" i="47" s="1"/>
  <c r="X153" i="47" s="1"/>
  <c r="R154" i="47"/>
  <c r="T154" i="47" s="1"/>
  <c r="Y154" i="47" s="1"/>
  <c r="R155" i="47"/>
  <c r="W155" i="47" s="1"/>
  <c r="AB155" i="47" s="1"/>
  <c r="DE136" i="45" l="1"/>
  <c r="DJ136" i="45" s="1"/>
  <c r="O136" i="45"/>
  <c r="DC175" i="45"/>
  <c r="DH175" i="45" s="1"/>
  <c r="O175" i="45"/>
  <c r="DB149" i="45"/>
  <c r="DG149" i="45" s="1"/>
  <c r="O149" i="45"/>
  <c r="U149" i="47"/>
  <c r="Z149" i="47" s="1"/>
  <c r="V136" i="47"/>
  <c r="AA136" i="47" s="1"/>
  <c r="S118" i="47"/>
  <c r="X118" i="47" s="1"/>
  <c r="V109" i="47"/>
  <c r="AA109" i="47" s="1"/>
  <c r="W99" i="47"/>
  <c r="AB99" i="47" s="1"/>
  <c r="S92" i="47"/>
  <c r="X92" i="47" s="1"/>
  <c r="AI99" i="47"/>
  <c r="AN99" i="47" s="1"/>
  <c r="AF110" i="47"/>
  <c r="AK110" i="47" s="1"/>
  <c r="U136" i="47"/>
  <c r="Z136" i="47" s="1"/>
  <c r="U124" i="47"/>
  <c r="Z124" i="47" s="1"/>
  <c r="W111" i="47"/>
  <c r="AB111" i="47" s="1"/>
  <c r="U109" i="47"/>
  <c r="Z109" i="47" s="1"/>
  <c r="AF95" i="47"/>
  <c r="AK95" i="47" s="1"/>
  <c r="V111" i="47"/>
  <c r="AA111" i="47" s="1"/>
  <c r="AJ155" i="47"/>
  <c r="AO155" i="47" s="1"/>
  <c r="AJ150" i="47"/>
  <c r="AO150" i="47" s="1"/>
  <c r="T111" i="47"/>
  <c r="Y111" i="47" s="1"/>
  <c r="U108" i="47"/>
  <c r="Z108" i="47" s="1"/>
  <c r="AF136" i="47"/>
  <c r="AK136" i="47" s="1"/>
  <c r="U111" i="47"/>
  <c r="Z111" i="47" s="1"/>
  <c r="U150" i="47"/>
  <c r="Z150" i="47" s="1"/>
  <c r="T150" i="47"/>
  <c r="Y150" i="47" s="1"/>
  <c r="AJ128" i="47"/>
  <c r="AO128" i="47" s="1"/>
  <c r="AJ113" i="47"/>
  <c r="AO113" i="47" s="1"/>
  <c r="BC123" i="47"/>
  <c r="AI150" i="47"/>
  <c r="AN150" i="47" s="1"/>
  <c r="AI128" i="47"/>
  <c r="AN128" i="47" s="1"/>
  <c r="AG108" i="47"/>
  <c r="AL108" i="47" s="1"/>
  <c r="AH93" i="47"/>
  <c r="AM93" i="47" s="1"/>
  <c r="S98" i="47"/>
  <c r="X98" i="47" s="1"/>
  <c r="AF148" i="47"/>
  <c r="AK148" i="47" s="1"/>
  <c r="AJ125" i="47"/>
  <c r="AO125" i="47" s="1"/>
  <c r="AH107" i="47"/>
  <c r="AM107" i="47" s="1"/>
  <c r="AF93" i="47"/>
  <c r="AK93" i="47" s="1"/>
  <c r="V148" i="47"/>
  <c r="AA148" i="47" s="1"/>
  <c r="T122" i="47"/>
  <c r="Y122" i="47" s="1"/>
  <c r="AE143" i="47"/>
  <c r="AF147" i="47"/>
  <c r="AK147" i="47" s="1"/>
  <c r="AG124" i="47"/>
  <c r="AL124" i="47" s="1"/>
  <c r="AF107" i="47"/>
  <c r="AK107" i="47" s="1"/>
  <c r="AF92" i="47"/>
  <c r="AK92" i="47" s="1"/>
  <c r="U148" i="47"/>
  <c r="Z148" i="47" s="1"/>
  <c r="W138" i="47"/>
  <c r="AB138" i="47" s="1"/>
  <c r="S122" i="47"/>
  <c r="X122" i="47" s="1"/>
  <c r="U114" i="47"/>
  <c r="Z114" i="47" s="1"/>
  <c r="S104" i="47"/>
  <c r="X104" i="47" s="1"/>
  <c r="AE137" i="47"/>
  <c r="AF143" i="47"/>
  <c r="AK143" i="47" s="1"/>
  <c r="AJ123" i="47"/>
  <c r="AO123" i="47" s="1"/>
  <c r="AI105" i="47"/>
  <c r="AN105" i="47" s="1"/>
  <c r="V138" i="47"/>
  <c r="AA138" i="47" s="1"/>
  <c r="W134" i="47"/>
  <c r="AB134" i="47" s="1"/>
  <c r="T114" i="47"/>
  <c r="Y114" i="47" s="1"/>
  <c r="AE136" i="47"/>
  <c r="AG141" i="47"/>
  <c r="AL141" i="47" s="1"/>
  <c r="AI119" i="47"/>
  <c r="AN119" i="47" s="1"/>
  <c r="AH104" i="47"/>
  <c r="AM104" i="47" s="1"/>
  <c r="U138" i="47"/>
  <c r="Z138" i="47" s="1"/>
  <c r="V134" i="47"/>
  <c r="AA134" i="47" s="1"/>
  <c r="T126" i="47"/>
  <c r="Y126" i="47" s="1"/>
  <c r="U121" i="47"/>
  <c r="Z121" i="47" s="1"/>
  <c r="S114" i="47"/>
  <c r="X114" i="47" s="1"/>
  <c r="AE119" i="47"/>
  <c r="AF141" i="47"/>
  <c r="AK141" i="47" s="1"/>
  <c r="AG119" i="47"/>
  <c r="AL119" i="47" s="1"/>
  <c r="AF104" i="47"/>
  <c r="AK104" i="47" s="1"/>
  <c r="T138" i="47"/>
  <c r="Y138" i="47" s="1"/>
  <c r="BC102" i="47"/>
  <c r="AE112" i="47"/>
  <c r="AG140" i="47"/>
  <c r="AL140" i="47" s="1"/>
  <c r="AG117" i="47"/>
  <c r="AL117" i="47" s="1"/>
  <c r="AJ100" i="47"/>
  <c r="AO100" i="47" s="1"/>
  <c r="V150" i="47"/>
  <c r="AA150" i="47" s="1"/>
  <c r="U133" i="47"/>
  <c r="Z133" i="47" s="1"/>
  <c r="V101" i="47"/>
  <c r="AA101" i="47" s="1"/>
  <c r="AE95" i="47"/>
  <c r="AG136" i="47"/>
  <c r="AL136" i="47" s="1"/>
  <c r="AJ116" i="47"/>
  <c r="AO116" i="47" s="1"/>
  <c r="AI100" i="47"/>
  <c r="AN100" i="47" s="1"/>
  <c r="T124" i="47"/>
  <c r="Y124" i="47" s="1"/>
  <c r="AH155" i="47"/>
  <c r="AM155" i="47" s="1"/>
  <c r="AI131" i="47"/>
  <c r="AN131" i="47" s="1"/>
  <c r="AJ112" i="47"/>
  <c r="AO112" i="47" s="1"/>
  <c r="AG96" i="47"/>
  <c r="AL96" i="47" s="1"/>
  <c r="S124" i="47"/>
  <c r="X124" i="47" s="1"/>
  <c r="AJ152" i="47"/>
  <c r="AO152" i="47" s="1"/>
  <c r="AH131" i="47"/>
  <c r="AM131" i="47" s="1"/>
  <c r="AJ111" i="47"/>
  <c r="AO111" i="47" s="1"/>
  <c r="AJ95" i="47"/>
  <c r="AO95" i="47" s="1"/>
  <c r="DA188" i="45"/>
  <c r="DF188" i="45" s="1"/>
  <c r="DB140" i="45"/>
  <c r="DG140" i="45" s="1"/>
  <c r="DA198" i="45"/>
  <c r="DF198" i="45" s="1"/>
  <c r="DC186" i="45"/>
  <c r="DH186" i="45" s="1"/>
  <c r="DA174" i="45"/>
  <c r="DF174" i="45" s="1"/>
  <c r="DA162" i="45"/>
  <c r="DF162" i="45" s="1"/>
  <c r="DA150" i="45"/>
  <c r="DF150" i="45" s="1"/>
  <c r="DD138" i="45"/>
  <c r="DI138" i="45" s="1"/>
  <c r="DB197" i="45"/>
  <c r="DG197" i="45" s="1"/>
  <c r="DB185" i="45"/>
  <c r="DG185" i="45" s="1"/>
  <c r="DA173" i="45"/>
  <c r="DF173" i="45" s="1"/>
  <c r="DE161" i="45"/>
  <c r="DJ161" i="45" s="1"/>
  <c r="DC149" i="45"/>
  <c r="DH149" i="45" s="1"/>
  <c r="DA137" i="45"/>
  <c r="DF137" i="45" s="1"/>
  <c r="DB196" i="45"/>
  <c r="DG196" i="45" s="1"/>
  <c r="DB184" i="45"/>
  <c r="DG184" i="45" s="1"/>
  <c r="DD172" i="45"/>
  <c r="DI172" i="45" s="1"/>
  <c r="DB160" i="45"/>
  <c r="DG160" i="45" s="1"/>
  <c r="DA148" i="45"/>
  <c r="DF148" i="45" s="1"/>
  <c r="DA136" i="45"/>
  <c r="DF136" i="45" s="1"/>
  <c r="DA195" i="45"/>
  <c r="DF195" i="45" s="1"/>
  <c r="DC183" i="45"/>
  <c r="DH183" i="45" s="1"/>
  <c r="DA171" i="45"/>
  <c r="DF171" i="45" s="1"/>
  <c r="DA159" i="45"/>
  <c r="DF159" i="45" s="1"/>
  <c r="DA147" i="45"/>
  <c r="DF147" i="45" s="1"/>
  <c r="DC135" i="45"/>
  <c r="DH135" i="45" s="1"/>
  <c r="DC194" i="45"/>
  <c r="DH194" i="45" s="1"/>
  <c r="DA182" i="45"/>
  <c r="DF182" i="45" s="1"/>
  <c r="DA170" i="45"/>
  <c r="DF170" i="45" s="1"/>
  <c r="DA158" i="45"/>
  <c r="DF158" i="45" s="1"/>
  <c r="DE146" i="45"/>
  <c r="DJ146" i="45" s="1"/>
  <c r="DA134" i="45"/>
  <c r="DF134" i="45" s="1"/>
  <c r="DA193" i="45"/>
  <c r="DF193" i="45" s="1"/>
  <c r="DB181" i="45"/>
  <c r="DG181" i="45" s="1"/>
  <c r="DD169" i="45"/>
  <c r="DI169" i="45" s="1"/>
  <c r="DB157" i="45"/>
  <c r="DG157" i="45" s="1"/>
  <c r="DA145" i="45"/>
  <c r="DF145" i="45" s="1"/>
  <c r="DB133" i="45"/>
  <c r="DG133" i="45" s="1"/>
  <c r="DA204" i="45"/>
  <c r="DF204" i="45" s="1"/>
  <c r="DE192" i="45"/>
  <c r="DJ192" i="45" s="1"/>
  <c r="DA180" i="45"/>
  <c r="DF180" i="45" s="1"/>
  <c r="DA168" i="45"/>
  <c r="DF168" i="45" s="1"/>
  <c r="DA156" i="45"/>
  <c r="DF156" i="45" s="1"/>
  <c r="DA144" i="45"/>
  <c r="DF144" i="45" s="1"/>
  <c r="DA132" i="45"/>
  <c r="DF132" i="45" s="1"/>
  <c r="DD203" i="45"/>
  <c r="DI203" i="45" s="1"/>
  <c r="DA191" i="45"/>
  <c r="DF191" i="45" s="1"/>
  <c r="DB179" i="45"/>
  <c r="DG179" i="45" s="1"/>
  <c r="DB167" i="45"/>
  <c r="DG167" i="45" s="1"/>
  <c r="DD155" i="45"/>
  <c r="DI155" i="45" s="1"/>
  <c r="DB143" i="45"/>
  <c r="DG143" i="45" s="1"/>
  <c r="DB195" i="45"/>
  <c r="DG195" i="45" s="1"/>
  <c r="DB152" i="45"/>
  <c r="DG152" i="45" s="1"/>
  <c r="DA202" i="45"/>
  <c r="DF202" i="45" s="1"/>
  <c r="DA190" i="45"/>
  <c r="DF190" i="45" s="1"/>
  <c r="DE178" i="45"/>
  <c r="DJ178" i="45" s="1"/>
  <c r="DC166" i="45"/>
  <c r="DH166" i="45" s="1"/>
  <c r="DA154" i="45"/>
  <c r="DF154" i="45" s="1"/>
  <c r="DA142" i="45"/>
  <c r="DF142" i="45" s="1"/>
  <c r="DC179" i="45"/>
  <c r="DH179" i="45" s="1"/>
  <c r="DA201" i="45"/>
  <c r="DF201" i="45" s="1"/>
  <c r="DE189" i="45"/>
  <c r="DJ189" i="45" s="1"/>
  <c r="DB177" i="45"/>
  <c r="DG177" i="45" s="1"/>
  <c r="DA165" i="45"/>
  <c r="DF165" i="45" s="1"/>
  <c r="DB153" i="45"/>
  <c r="DG153" i="45" s="1"/>
  <c r="DB141" i="45"/>
  <c r="DG141" i="45" s="1"/>
  <c r="DA176" i="45"/>
  <c r="DF176" i="45" s="1"/>
  <c r="DE200" i="45"/>
  <c r="DJ200" i="45" s="1"/>
  <c r="DA164" i="45"/>
  <c r="DF164" i="45" s="1"/>
  <c r="DA199" i="45"/>
  <c r="DF199" i="45" s="1"/>
  <c r="DB187" i="45"/>
  <c r="DG187" i="45" s="1"/>
  <c r="DE175" i="45"/>
  <c r="DJ175" i="45" s="1"/>
  <c r="DC163" i="45"/>
  <c r="DH163" i="45" s="1"/>
  <c r="DA151" i="45"/>
  <c r="DF151" i="45" s="1"/>
  <c r="DA139" i="45"/>
  <c r="DF139" i="45" s="1"/>
  <c r="DA140" i="45"/>
  <c r="DF140" i="45" s="1"/>
  <c r="DD171" i="45"/>
  <c r="DI171" i="45" s="1"/>
  <c r="DA133" i="45"/>
  <c r="DF133" i="45" s="1"/>
  <c r="DC169" i="45"/>
  <c r="DH169" i="45" s="1"/>
  <c r="DA163" i="45"/>
  <c r="DF163" i="45" s="1"/>
  <c r="DB201" i="45"/>
  <c r="DG201" i="45" s="1"/>
  <c r="DE162" i="45"/>
  <c r="DJ162" i="45" s="1"/>
  <c r="DE197" i="45"/>
  <c r="DJ197" i="45" s="1"/>
  <c r="DD156" i="45"/>
  <c r="DI156" i="45" s="1"/>
  <c r="DE195" i="45"/>
  <c r="DJ195" i="45" s="1"/>
  <c r="DB156" i="45"/>
  <c r="DG156" i="45" s="1"/>
  <c r="DB186" i="45"/>
  <c r="DG186" i="45" s="1"/>
  <c r="DA149" i="45"/>
  <c r="DF149" i="45" s="1"/>
  <c r="DE185" i="45"/>
  <c r="DJ185" i="45" s="1"/>
  <c r="DB144" i="45"/>
  <c r="DG144" i="45" s="1"/>
  <c r="DA179" i="45"/>
  <c r="DF179" i="45" s="1"/>
  <c r="DD139" i="45"/>
  <c r="DI139" i="45" s="1"/>
  <c r="AE154" i="47"/>
  <c r="AE122" i="47"/>
  <c r="AE106" i="47"/>
  <c r="BC138" i="47"/>
  <c r="AE146" i="47"/>
  <c r="AE113" i="47"/>
  <c r="AH153" i="47"/>
  <c r="AM153" i="47" s="1"/>
  <c r="AH130" i="47"/>
  <c r="AM130" i="47" s="1"/>
  <c r="AI122" i="47"/>
  <c r="AN122" i="47" s="1"/>
  <c r="W146" i="47"/>
  <c r="AB146" i="47" s="1"/>
  <c r="W148" i="47"/>
  <c r="AB148" i="47" s="1"/>
  <c r="V146" i="47"/>
  <c r="AA146" i="47" s="1"/>
  <c r="S142" i="47"/>
  <c r="X142" i="47" s="1"/>
  <c r="T123" i="47"/>
  <c r="Y123" i="47" s="1"/>
  <c r="V121" i="47"/>
  <c r="AA121" i="47" s="1"/>
  <c r="S102" i="47"/>
  <c r="X102" i="47" s="1"/>
  <c r="S96" i="47"/>
  <c r="X96" i="47" s="1"/>
  <c r="AE155" i="47"/>
  <c r="AE141" i="47"/>
  <c r="AE124" i="47"/>
  <c r="AE107" i="47"/>
  <c r="AE93" i="47"/>
  <c r="AF152" i="47"/>
  <c r="AK152" i="47" s="1"/>
  <c r="AG146" i="47"/>
  <c r="AL146" i="47" s="1"/>
  <c r="AJ141" i="47"/>
  <c r="AO141" i="47" s="1"/>
  <c r="AH136" i="47"/>
  <c r="AM136" i="47" s="1"/>
  <c r="AG132" i="47"/>
  <c r="AL132" i="47" s="1"/>
  <c r="AG129" i="47"/>
  <c r="AL129" i="47" s="1"/>
  <c r="AI124" i="47"/>
  <c r="AN124" i="47" s="1"/>
  <c r="AJ119" i="47"/>
  <c r="AO119" i="47" s="1"/>
  <c r="AF115" i="47"/>
  <c r="AK115" i="47" s="1"/>
  <c r="AH110" i="47"/>
  <c r="AM110" i="47" s="1"/>
  <c r="AJ105" i="47"/>
  <c r="AO105" i="47" s="1"/>
  <c r="AI101" i="47"/>
  <c r="AN101" i="47" s="1"/>
  <c r="AG98" i="47"/>
  <c r="AL98" i="47" s="1"/>
  <c r="AI93" i="47"/>
  <c r="AN93" i="47" s="1"/>
  <c r="BC139" i="47"/>
  <c r="AF146" i="47"/>
  <c r="AK146" i="47" s="1"/>
  <c r="AE153" i="47"/>
  <c r="AE105" i="47"/>
  <c r="AH105" i="47"/>
  <c r="AM105" i="47" s="1"/>
  <c r="BC127" i="47"/>
  <c r="T148" i="47"/>
  <c r="Y148" i="47" s="1"/>
  <c r="V145" i="47"/>
  <c r="AA145" i="47" s="1"/>
  <c r="V126" i="47"/>
  <c r="AA126" i="47" s="1"/>
  <c r="W122" i="47"/>
  <c r="AB122" i="47" s="1"/>
  <c r="W114" i="47"/>
  <c r="AB114" i="47" s="1"/>
  <c r="U112" i="47"/>
  <c r="Z112" i="47" s="1"/>
  <c r="BC111" i="47"/>
  <c r="T108" i="47"/>
  <c r="Y108" i="47" s="1"/>
  <c r="S94" i="47"/>
  <c r="X94" i="47" s="1"/>
  <c r="AE149" i="47"/>
  <c r="AE134" i="47"/>
  <c r="AE118" i="47"/>
  <c r="AE101" i="47"/>
  <c r="AJ154" i="47"/>
  <c r="AO154" i="47" s="1"/>
  <c r="AF149" i="47"/>
  <c r="AK149" i="47" s="1"/>
  <c r="AJ143" i="47"/>
  <c r="AO143" i="47" s="1"/>
  <c r="AJ140" i="47"/>
  <c r="AO140" i="47" s="1"/>
  <c r="AH135" i="47"/>
  <c r="AM135" i="47" s="1"/>
  <c r="AG131" i="47"/>
  <c r="AL131" i="47" s="1"/>
  <c r="AG128" i="47"/>
  <c r="AL128" i="47" s="1"/>
  <c r="AI123" i="47"/>
  <c r="AN123" i="47" s="1"/>
  <c r="AJ117" i="47"/>
  <c r="AO117" i="47" s="1"/>
  <c r="AH112" i="47"/>
  <c r="AM112" i="47" s="1"/>
  <c r="AJ107" i="47"/>
  <c r="AO107" i="47" s="1"/>
  <c r="AF105" i="47"/>
  <c r="AK105" i="47" s="1"/>
  <c r="AG100" i="47"/>
  <c r="AL100" i="47" s="1"/>
  <c r="AI95" i="47"/>
  <c r="AN95" i="47" s="1"/>
  <c r="AI92" i="47"/>
  <c r="AN92" i="47" s="1"/>
  <c r="BC126" i="47"/>
  <c r="S154" i="47"/>
  <c r="X154" i="47" s="1"/>
  <c r="S148" i="47"/>
  <c r="X148" i="47" s="1"/>
  <c r="U145" i="47"/>
  <c r="Z145" i="47" s="1"/>
  <c r="U137" i="47"/>
  <c r="Z137" i="47" s="1"/>
  <c r="S135" i="47"/>
  <c r="X135" i="47" s="1"/>
  <c r="U126" i="47"/>
  <c r="Z126" i="47" s="1"/>
  <c r="V122" i="47"/>
  <c r="AA122" i="47" s="1"/>
  <c r="T112" i="47"/>
  <c r="Y112" i="47" s="1"/>
  <c r="W110" i="47"/>
  <c r="AB110" i="47" s="1"/>
  <c r="W102" i="47"/>
  <c r="AB102" i="47" s="1"/>
  <c r="U100" i="47"/>
  <c r="Z100" i="47" s="1"/>
  <c r="BC97" i="47"/>
  <c r="AE148" i="47"/>
  <c r="AE131" i="47"/>
  <c r="AE117" i="47"/>
  <c r="AE100" i="47"/>
  <c r="AJ153" i="47"/>
  <c r="AO153" i="47" s="1"/>
  <c r="AI148" i="47"/>
  <c r="AN148" i="47" s="1"/>
  <c r="AG143" i="47"/>
  <c r="AL143" i="47" s="1"/>
  <c r="AH140" i="47"/>
  <c r="AM140" i="47" s="1"/>
  <c r="AG135" i="47"/>
  <c r="AL135" i="47" s="1"/>
  <c r="AI130" i="47"/>
  <c r="AN130" i="47" s="1"/>
  <c r="AF127" i="47"/>
  <c r="AK127" i="47" s="1"/>
  <c r="AJ122" i="47"/>
  <c r="AO122" i="47" s="1"/>
  <c r="AI117" i="47"/>
  <c r="AN117" i="47" s="1"/>
  <c r="AF112" i="47"/>
  <c r="AK112" i="47" s="1"/>
  <c r="AI107" i="47"/>
  <c r="AN107" i="47" s="1"/>
  <c r="AI104" i="47"/>
  <c r="AN104" i="47" s="1"/>
  <c r="AJ99" i="47"/>
  <c r="AO99" i="47" s="1"/>
  <c r="AH95" i="47"/>
  <c r="AM95" i="47" s="1"/>
  <c r="AH92" i="47"/>
  <c r="AM92" i="47" s="1"/>
  <c r="BC115" i="47"/>
  <c r="AE130" i="47"/>
  <c r="AE98" i="47"/>
  <c r="AI134" i="47"/>
  <c r="AN134" i="47" s="1"/>
  <c r="BC114" i="47"/>
  <c r="AE129" i="47"/>
  <c r="AG142" i="47"/>
  <c r="AL142" i="47" s="1"/>
  <c r="AH137" i="47"/>
  <c r="AM137" i="47" s="1"/>
  <c r="AH134" i="47"/>
  <c r="AM134" i="47" s="1"/>
  <c r="AI129" i="47"/>
  <c r="AN129" i="47" s="1"/>
  <c r="AI125" i="47"/>
  <c r="AN125" i="47" s="1"/>
  <c r="AG122" i="47"/>
  <c r="AL122" i="47" s="1"/>
  <c r="AJ110" i="47"/>
  <c r="AO110" i="47" s="1"/>
  <c r="AI98" i="47"/>
  <c r="AN98" i="47" s="1"/>
  <c r="AJ94" i="47"/>
  <c r="AO94" i="47" s="1"/>
  <c r="BC151" i="47"/>
  <c r="BC103" i="47"/>
  <c r="W123" i="47"/>
  <c r="AB123" i="47" s="1"/>
  <c r="V102" i="47"/>
  <c r="AA102" i="47" s="1"/>
  <c r="W96" i="47"/>
  <c r="AB96" i="47" s="1"/>
  <c r="V123" i="47"/>
  <c r="AA123" i="47" s="1"/>
  <c r="U102" i="47"/>
  <c r="Z102" i="47" s="1"/>
  <c r="V96" i="47"/>
  <c r="AA96" i="47" s="1"/>
  <c r="U123" i="47"/>
  <c r="Z123" i="47" s="1"/>
  <c r="T102" i="47"/>
  <c r="Y102" i="47" s="1"/>
  <c r="T96" i="47"/>
  <c r="Y96" i="47" s="1"/>
  <c r="AE142" i="47"/>
  <c r="AE125" i="47"/>
  <c r="AE110" i="47"/>
  <c r="AE94" i="47"/>
  <c r="AH152" i="47"/>
  <c r="AM152" i="47" s="1"/>
  <c r="AJ146" i="47"/>
  <c r="AO146" i="47" s="1"/>
  <c r="AF142" i="47"/>
  <c r="AK142" i="47" s="1"/>
  <c r="AG137" i="47"/>
  <c r="AL137" i="47" s="1"/>
  <c r="AG134" i="47"/>
  <c r="AL134" i="47" s="1"/>
  <c r="AH129" i="47"/>
  <c r="AM129" i="47" s="1"/>
  <c r="AJ124" i="47"/>
  <c r="AO124" i="47" s="1"/>
  <c r="AH120" i="47"/>
  <c r="AM120" i="47" s="1"/>
  <c r="AH116" i="47"/>
  <c r="AM116" i="47" s="1"/>
  <c r="AI110" i="47"/>
  <c r="AN110" i="47" s="1"/>
  <c r="AJ106" i="47"/>
  <c r="AO106" i="47" s="1"/>
  <c r="AJ101" i="47"/>
  <c r="AO101" i="47" s="1"/>
  <c r="AH98" i="47"/>
  <c r="AM98" i="47" s="1"/>
  <c r="AJ93" i="47"/>
  <c r="AO93" i="47" s="1"/>
  <c r="BC150" i="47"/>
  <c r="T233" i="62"/>
  <c r="Y233" i="62" s="1"/>
  <c r="U204" i="62"/>
  <c r="Z204" i="62" s="1"/>
  <c r="U180" i="62"/>
  <c r="Z180" i="62" s="1"/>
  <c r="V156" i="62"/>
  <c r="AA156" i="62" s="1"/>
  <c r="V253" i="62"/>
  <c r="AA253" i="62" s="1"/>
  <c r="W226" i="62"/>
  <c r="AB226" i="62" s="1"/>
  <c r="T209" i="62"/>
  <c r="Y209" i="62" s="1"/>
  <c r="T204" i="62"/>
  <c r="Y204" i="62" s="1"/>
  <c r="V197" i="62"/>
  <c r="AA197" i="62" s="1"/>
  <c r="T180" i="62"/>
  <c r="Y180" i="62" s="1"/>
  <c r="W176" i="62"/>
  <c r="AB176" i="62" s="1"/>
  <c r="T160" i="62"/>
  <c r="Y160" i="62" s="1"/>
  <c r="U156" i="62"/>
  <c r="Z156" i="62" s="1"/>
  <c r="T145" i="62"/>
  <c r="Y145" i="62" s="1"/>
  <c r="X142" i="62"/>
  <c r="U253" i="62"/>
  <c r="Z253" i="62" s="1"/>
  <c r="T248" i="62"/>
  <c r="Y248" i="62" s="1"/>
  <c r="W242" i="62"/>
  <c r="AB242" i="62" s="1"/>
  <c r="U237" i="62"/>
  <c r="Z237" i="62" s="1"/>
  <c r="V226" i="62"/>
  <c r="AA226" i="62" s="1"/>
  <c r="W219" i="62"/>
  <c r="AB219" i="62" s="1"/>
  <c r="T183" i="62"/>
  <c r="Y183" i="62" s="1"/>
  <c r="X180" i="62"/>
  <c r="V176" i="62"/>
  <c r="AA176" i="62" s="1"/>
  <c r="U151" i="62"/>
  <c r="Z151" i="62" s="1"/>
  <c r="V256" i="62"/>
  <c r="AA256" i="62" s="1"/>
  <c r="X242" i="62"/>
  <c r="T232" i="62"/>
  <c r="Y232" i="62" s="1"/>
  <c r="X219" i="62"/>
  <c r="W213" i="62"/>
  <c r="AB213" i="62" s="1"/>
  <c r="T144" i="62"/>
  <c r="Y144" i="62" s="1"/>
  <c r="X135" i="62"/>
  <c r="V139" i="62"/>
  <c r="AA139" i="62" s="1"/>
  <c r="T256" i="62"/>
  <c r="Y256" i="62" s="1"/>
  <c r="T213" i="62"/>
  <c r="Y213" i="62" s="1"/>
  <c r="V207" i="62"/>
  <c r="AA207" i="62" s="1"/>
  <c r="V187" i="62"/>
  <c r="AA187" i="62" s="1"/>
  <c r="T174" i="62"/>
  <c r="Y174" i="62" s="1"/>
  <c r="U169" i="62"/>
  <c r="Z169" i="62" s="1"/>
  <c r="T139" i="62"/>
  <c r="Y139" i="62" s="1"/>
  <c r="W245" i="62"/>
  <c r="AB245" i="62" s="1"/>
  <c r="V223" i="62"/>
  <c r="AA223" i="62" s="1"/>
  <c r="T207" i="62"/>
  <c r="Y207" i="62" s="1"/>
  <c r="U255" i="62"/>
  <c r="Z255" i="62" s="1"/>
  <c r="U245" i="62"/>
  <c r="Z245" i="62" s="1"/>
  <c r="V200" i="62"/>
  <c r="AA200" i="62" s="1"/>
  <c r="U173" i="62"/>
  <c r="Z173" i="62" s="1"/>
  <c r="W132" i="62"/>
  <c r="T255" i="62"/>
  <c r="Y255" i="62" s="1"/>
  <c r="X245" i="62"/>
  <c r="U239" i="62"/>
  <c r="Z239" i="62" s="1"/>
  <c r="T222" i="62"/>
  <c r="Y222" i="62" s="1"/>
  <c r="U216" i="62"/>
  <c r="Z216" i="62" s="1"/>
  <c r="U200" i="62"/>
  <c r="Z200" i="62" s="1"/>
  <c r="U192" i="62"/>
  <c r="Z192" i="62" s="1"/>
  <c r="U161" i="62"/>
  <c r="Z161" i="62" s="1"/>
  <c r="T138" i="62"/>
  <c r="Y138" i="62" s="1"/>
  <c r="W256" i="62"/>
  <c r="AB256" i="62" s="1"/>
  <c r="X255" i="62"/>
  <c r="X253" i="62"/>
  <c r="U249" i="62"/>
  <c r="Z249" i="62" s="1"/>
  <c r="V245" i="62"/>
  <c r="AA245" i="62" s="1"/>
  <c r="T242" i="62"/>
  <c r="Y242" i="62" s="1"/>
  <c r="X235" i="62"/>
  <c r="W232" i="62"/>
  <c r="AB232" i="62" s="1"/>
  <c r="U226" i="62"/>
  <c r="Z226" i="62" s="1"/>
  <c r="V213" i="62"/>
  <c r="AA213" i="62" s="1"/>
  <c r="X204" i="62"/>
  <c r="T200" i="62"/>
  <c r="Y200" i="62" s="1"/>
  <c r="X192" i="62"/>
  <c r="U187" i="62"/>
  <c r="Z187" i="62" s="1"/>
  <c r="U176" i="62"/>
  <c r="Z176" i="62" s="1"/>
  <c r="T166" i="62"/>
  <c r="Y166" i="62" s="1"/>
  <c r="U162" i="62"/>
  <c r="Z162" i="62" s="1"/>
  <c r="X149" i="62"/>
  <c r="W145" i="62"/>
  <c r="AB145" i="62" s="1"/>
  <c r="X144" i="62"/>
  <c r="V142" i="62"/>
  <c r="AA142" i="62" s="1"/>
  <c r="W139" i="62"/>
  <c r="AB139" i="62" s="1"/>
  <c r="V228" i="62"/>
  <c r="AA228" i="62" s="1"/>
  <c r="W193" i="62"/>
  <c r="AB193" i="62" s="1"/>
  <c r="V178" i="62"/>
  <c r="AA178" i="62" s="1"/>
  <c r="W151" i="62"/>
  <c r="AB151" i="62" s="1"/>
  <c r="U145" i="62"/>
  <c r="Z145" i="62" s="1"/>
  <c r="U139" i="62"/>
  <c r="Z139" i="62" s="1"/>
  <c r="W254" i="62"/>
  <c r="AB254" i="62" s="1"/>
  <c r="W243" i="62"/>
  <c r="AB243" i="62" s="1"/>
  <c r="U228" i="62"/>
  <c r="Z228" i="62" s="1"/>
  <c r="W206" i="62"/>
  <c r="AB206" i="62" s="1"/>
  <c r="V193" i="62"/>
  <c r="AA193" i="62" s="1"/>
  <c r="U178" i="62"/>
  <c r="Z178" i="62" s="1"/>
  <c r="V168" i="62"/>
  <c r="AA168" i="62" s="1"/>
  <c r="W257" i="62"/>
  <c r="AB257" i="62" s="1"/>
  <c r="V254" i="62"/>
  <c r="AA254" i="62" s="1"/>
  <c r="W251" i="62"/>
  <c r="AB251" i="62" s="1"/>
  <c r="V243" i="62"/>
  <c r="AA243" i="62" s="1"/>
  <c r="W241" i="62"/>
  <c r="AB241" i="62" s="1"/>
  <c r="T228" i="62"/>
  <c r="Y228" i="62" s="1"/>
  <c r="W225" i="62"/>
  <c r="AB225" i="62" s="1"/>
  <c r="U206" i="62"/>
  <c r="Z206" i="62" s="1"/>
  <c r="W199" i="62"/>
  <c r="AB199" i="62" s="1"/>
  <c r="U193" i="62"/>
  <c r="Z193" i="62" s="1"/>
  <c r="W186" i="62"/>
  <c r="AB186" i="62" s="1"/>
  <c r="T178" i="62"/>
  <c r="Y178" i="62" s="1"/>
  <c r="U168" i="62"/>
  <c r="Z168" i="62" s="1"/>
  <c r="W157" i="62"/>
  <c r="AB157" i="62" s="1"/>
  <c r="W143" i="62"/>
  <c r="AB143" i="62" s="1"/>
  <c r="V257" i="62"/>
  <c r="AA257" i="62" s="1"/>
  <c r="T254" i="62"/>
  <c r="Y254" i="62" s="1"/>
  <c r="X247" i="62"/>
  <c r="U243" i="62"/>
  <c r="Z243" i="62" s="1"/>
  <c r="V241" i="62"/>
  <c r="AA241" i="62" s="1"/>
  <c r="V238" i="62"/>
  <c r="AA238" i="62" s="1"/>
  <c r="W230" i="62"/>
  <c r="AB230" i="62" s="1"/>
  <c r="V225" i="62"/>
  <c r="AA225" i="62" s="1"/>
  <c r="T215" i="62"/>
  <c r="Y215" i="62" s="1"/>
  <c r="X206" i="62"/>
  <c r="V199" i="62"/>
  <c r="AA199" i="62" s="1"/>
  <c r="T193" i="62"/>
  <c r="Y193" i="62" s="1"/>
  <c r="T189" i="62"/>
  <c r="Y189" i="62" s="1"/>
  <c r="V186" i="62"/>
  <c r="AA186" i="62" s="1"/>
  <c r="W169" i="62"/>
  <c r="AB169" i="62" s="1"/>
  <c r="X164" i="62"/>
  <c r="V157" i="62"/>
  <c r="AA157" i="62" s="1"/>
  <c r="V138" i="62"/>
  <c r="AA138" i="62" s="1"/>
  <c r="W134" i="62"/>
  <c r="AB134" i="62" s="1"/>
  <c r="U257" i="62"/>
  <c r="Z257" i="62" s="1"/>
  <c r="T243" i="62"/>
  <c r="Y243" i="62" s="1"/>
  <c r="U241" i="62"/>
  <c r="Z241" i="62" s="1"/>
  <c r="T225" i="62"/>
  <c r="Y225" i="62" s="1"/>
  <c r="W212" i="62"/>
  <c r="AB212" i="62" s="1"/>
  <c r="T199" i="62"/>
  <c r="Y199" i="62" s="1"/>
  <c r="T186" i="62"/>
  <c r="Y186" i="62" s="1"/>
  <c r="U157" i="62"/>
  <c r="Z157" i="62" s="1"/>
  <c r="W154" i="62"/>
  <c r="AB154" i="62" s="1"/>
  <c r="V150" i="62"/>
  <c r="AA150" i="62" s="1"/>
  <c r="V141" i="62"/>
  <c r="AA141" i="62" s="1"/>
  <c r="X257" i="62"/>
  <c r="W244" i="62"/>
  <c r="AB244" i="62" s="1"/>
  <c r="X241" i="62"/>
  <c r="U229" i="62"/>
  <c r="Z229" i="62" s="1"/>
  <c r="X225" i="62"/>
  <c r="W220" i="62"/>
  <c r="AB220" i="62" s="1"/>
  <c r="W217" i="62"/>
  <c r="AB217" i="62" s="1"/>
  <c r="V212" i="62"/>
  <c r="AA212" i="62" s="1"/>
  <c r="X199" i="62"/>
  <c r="W194" i="62"/>
  <c r="AB194" i="62" s="1"/>
  <c r="X186" i="62"/>
  <c r="T177" i="62"/>
  <c r="Y177" i="62" s="1"/>
  <c r="W163" i="62"/>
  <c r="AB163" i="62" s="1"/>
  <c r="T157" i="62"/>
  <c r="Y157" i="62" s="1"/>
  <c r="V154" i="62"/>
  <c r="AA154" i="62" s="1"/>
  <c r="U150" i="62"/>
  <c r="Z150" i="62" s="1"/>
  <c r="X141" i="62"/>
  <c r="W255" i="62"/>
  <c r="AB255" i="62" s="1"/>
  <c r="V244" i="62"/>
  <c r="AA244" i="62" s="1"/>
  <c r="U220" i="62"/>
  <c r="Z220" i="62" s="1"/>
  <c r="T212" i="62"/>
  <c r="Y212" i="62" s="1"/>
  <c r="W204" i="62"/>
  <c r="AB204" i="62" s="1"/>
  <c r="V194" i="62"/>
  <c r="AA194" i="62" s="1"/>
  <c r="W192" i="62"/>
  <c r="AB192" i="62" s="1"/>
  <c r="V163" i="62"/>
  <c r="AA163" i="62" s="1"/>
  <c r="U154" i="62"/>
  <c r="Z154" i="62" s="1"/>
  <c r="T150" i="62"/>
  <c r="Y150" i="62" s="1"/>
  <c r="W144" i="62"/>
  <c r="AB144" i="62" s="1"/>
  <c r="W253" i="62"/>
  <c r="AB253" i="62" s="1"/>
  <c r="U244" i="62"/>
  <c r="Z244" i="62" s="1"/>
  <c r="T220" i="62"/>
  <c r="Y220" i="62" s="1"/>
  <c r="X212" i="62"/>
  <c r="W200" i="62"/>
  <c r="AB200" i="62" s="1"/>
  <c r="U194" i="62"/>
  <c r="Z194" i="62" s="1"/>
  <c r="T163" i="62"/>
  <c r="Y163" i="62" s="1"/>
  <c r="X150" i="62"/>
  <c r="U195" i="62"/>
  <c r="Z195" i="62" s="1"/>
  <c r="X195" i="62"/>
  <c r="T195" i="62"/>
  <c r="Y195" i="62" s="1"/>
  <c r="V195" i="62"/>
  <c r="AA195" i="62" s="1"/>
  <c r="W195" i="62"/>
  <c r="AB195" i="62" s="1"/>
  <c r="X258" i="62"/>
  <c r="T258" i="62"/>
  <c r="Y258" i="62" s="1"/>
  <c r="U258" i="62"/>
  <c r="Z258" i="62" s="1"/>
  <c r="V258" i="62"/>
  <c r="AA258" i="62" s="1"/>
  <c r="W258" i="62"/>
  <c r="AB258" i="62" s="1"/>
  <c r="X214" i="62"/>
  <c r="T214" i="62"/>
  <c r="Y214" i="62" s="1"/>
  <c r="U214" i="62"/>
  <c r="Z214" i="62" s="1"/>
  <c r="V214" i="62"/>
  <c r="AA214" i="62" s="1"/>
  <c r="W214" i="62"/>
  <c r="AB214" i="62" s="1"/>
  <c r="X201" i="62"/>
  <c r="T201" i="62"/>
  <c r="Y201" i="62" s="1"/>
  <c r="U201" i="62"/>
  <c r="Z201" i="62" s="1"/>
  <c r="V201" i="62"/>
  <c r="AA201" i="62" s="1"/>
  <c r="W201" i="62"/>
  <c r="AB201" i="62" s="1"/>
  <c r="T182" i="62"/>
  <c r="Y182" i="62" s="1"/>
  <c r="X182" i="62"/>
  <c r="U182" i="62"/>
  <c r="Z182" i="62" s="1"/>
  <c r="V182" i="62"/>
  <c r="AA182" i="62" s="1"/>
  <c r="W182" i="62"/>
  <c r="AB182" i="62" s="1"/>
  <c r="X234" i="62"/>
  <c r="T234" i="62"/>
  <c r="Y234" i="62" s="1"/>
  <c r="U234" i="62"/>
  <c r="Z234" i="62" s="1"/>
  <c r="V234" i="62"/>
  <c r="AA234" i="62" s="1"/>
  <c r="W234" i="62"/>
  <c r="AB234" i="62" s="1"/>
  <c r="X188" i="62"/>
  <c r="T188" i="62"/>
  <c r="Y188" i="62" s="1"/>
  <c r="U188" i="62"/>
  <c r="Z188" i="62" s="1"/>
  <c r="V188" i="62"/>
  <c r="AA188" i="62" s="1"/>
  <c r="W188" i="62"/>
  <c r="AB188" i="62" s="1"/>
  <c r="W221" i="62"/>
  <c r="AB221" i="62" s="1"/>
  <c r="X221" i="62"/>
  <c r="T221" i="62"/>
  <c r="Y221" i="62" s="1"/>
  <c r="U221" i="62"/>
  <c r="Z221" i="62" s="1"/>
  <c r="V221" i="62"/>
  <c r="AA221" i="62" s="1"/>
  <c r="X246" i="62"/>
  <c r="T246" i="62"/>
  <c r="Y246" i="62" s="1"/>
  <c r="U246" i="62"/>
  <c r="Z246" i="62" s="1"/>
  <c r="V246" i="62"/>
  <c r="AA246" i="62" s="1"/>
  <c r="W246" i="62"/>
  <c r="AB246" i="62" s="1"/>
  <c r="X227" i="62"/>
  <c r="T227" i="62"/>
  <c r="Y227" i="62" s="1"/>
  <c r="U227" i="62"/>
  <c r="Z227" i="62" s="1"/>
  <c r="V227" i="62"/>
  <c r="AA227" i="62" s="1"/>
  <c r="W227" i="62"/>
  <c r="AB227" i="62" s="1"/>
  <c r="V208" i="62"/>
  <c r="AA208" i="62" s="1"/>
  <c r="X208" i="62"/>
  <c r="T208" i="62"/>
  <c r="Y208" i="62" s="1"/>
  <c r="U208" i="62"/>
  <c r="Z208" i="62" s="1"/>
  <c r="W208" i="62"/>
  <c r="AB208" i="62" s="1"/>
  <c r="W252" i="62"/>
  <c r="AB252" i="62" s="1"/>
  <c r="U250" i="62"/>
  <c r="Z250" i="62" s="1"/>
  <c r="T249" i="62"/>
  <c r="Y249" i="62" s="1"/>
  <c r="X248" i="62"/>
  <c r="W240" i="62"/>
  <c r="AB240" i="62" s="1"/>
  <c r="U238" i="62"/>
  <c r="Z238" i="62" s="1"/>
  <c r="T237" i="62"/>
  <c r="Y237" i="62" s="1"/>
  <c r="X236" i="62"/>
  <c r="V230" i="62"/>
  <c r="AA230" i="62" s="1"/>
  <c r="T229" i="62"/>
  <c r="Y229" i="62" s="1"/>
  <c r="W224" i="62"/>
  <c r="AB224" i="62" s="1"/>
  <c r="U223" i="62"/>
  <c r="Z223" i="62" s="1"/>
  <c r="X222" i="62"/>
  <c r="V217" i="62"/>
  <c r="AA217" i="62" s="1"/>
  <c r="X215" i="62"/>
  <c r="W211" i="62"/>
  <c r="AB211" i="62" s="1"/>
  <c r="U210" i="62"/>
  <c r="Z210" i="62" s="1"/>
  <c r="X209" i="62"/>
  <c r="U203" i="62"/>
  <c r="Z203" i="62" s="1"/>
  <c r="X202" i="62"/>
  <c r="W198" i="62"/>
  <c r="AB198" i="62" s="1"/>
  <c r="U197" i="62"/>
  <c r="Z197" i="62" s="1"/>
  <c r="X196" i="62"/>
  <c r="W191" i="62"/>
  <c r="AB191" i="62" s="1"/>
  <c r="U190" i="62"/>
  <c r="Z190" i="62" s="1"/>
  <c r="X189" i="62"/>
  <c r="U184" i="62"/>
  <c r="Z184" i="62" s="1"/>
  <c r="X183" i="62"/>
  <c r="X177" i="62"/>
  <c r="W175" i="62"/>
  <c r="AB175" i="62" s="1"/>
  <c r="X174" i="62"/>
  <c r="W165" i="62"/>
  <c r="AB165" i="62" s="1"/>
  <c r="T162" i="62"/>
  <c r="Y162" i="62" s="1"/>
  <c r="U148" i="62"/>
  <c r="Z148" i="62" s="1"/>
  <c r="V148" i="62"/>
  <c r="AA148" i="62" s="1"/>
  <c r="W148" i="62"/>
  <c r="AB148" i="62" s="1"/>
  <c r="X140" i="62"/>
  <c r="T140" i="62"/>
  <c r="Y140" i="62" s="1"/>
  <c r="V252" i="62"/>
  <c r="AA252" i="62" s="1"/>
  <c r="T250" i="62"/>
  <c r="Y250" i="62" s="1"/>
  <c r="V240" i="62"/>
  <c r="AA240" i="62" s="1"/>
  <c r="T238" i="62"/>
  <c r="Y238" i="62" s="1"/>
  <c r="W231" i="62"/>
  <c r="AB231" i="62" s="1"/>
  <c r="U230" i="62"/>
  <c r="Z230" i="62" s="1"/>
  <c r="V224" i="62"/>
  <c r="AA224" i="62" s="1"/>
  <c r="T223" i="62"/>
  <c r="Y223" i="62" s="1"/>
  <c r="W218" i="62"/>
  <c r="AB218" i="62" s="1"/>
  <c r="U217" i="62"/>
  <c r="Z217" i="62" s="1"/>
  <c r="V211" i="62"/>
  <c r="AA211" i="62" s="1"/>
  <c r="T210" i="62"/>
  <c r="Y210" i="62" s="1"/>
  <c r="W205" i="62"/>
  <c r="AB205" i="62" s="1"/>
  <c r="T203" i="62"/>
  <c r="Y203" i="62" s="1"/>
  <c r="V198" i="62"/>
  <c r="AA198" i="62" s="1"/>
  <c r="T197" i="62"/>
  <c r="Y197" i="62" s="1"/>
  <c r="V191" i="62"/>
  <c r="AA191" i="62" s="1"/>
  <c r="T190" i="62"/>
  <c r="Y190" i="62" s="1"/>
  <c r="V185" i="62"/>
  <c r="AA185" i="62" s="1"/>
  <c r="V175" i="62"/>
  <c r="AA175" i="62" s="1"/>
  <c r="T172" i="62"/>
  <c r="Y172" i="62" s="1"/>
  <c r="V165" i="62"/>
  <c r="AA165" i="62" s="1"/>
  <c r="X162" i="62"/>
  <c r="W153" i="62"/>
  <c r="AB153" i="62" s="1"/>
  <c r="U252" i="62"/>
  <c r="Z252" i="62" s="1"/>
  <c r="X250" i="62"/>
  <c r="U240" i="62"/>
  <c r="Z240" i="62" s="1"/>
  <c r="X238" i="62"/>
  <c r="V231" i="62"/>
  <c r="AA231" i="62" s="1"/>
  <c r="X230" i="62"/>
  <c r="U224" i="62"/>
  <c r="Z224" i="62" s="1"/>
  <c r="X223" i="62"/>
  <c r="V218" i="62"/>
  <c r="AA218" i="62" s="1"/>
  <c r="T217" i="62"/>
  <c r="Y217" i="62" s="1"/>
  <c r="U211" i="62"/>
  <c r="Z211" i="62" s="1"/>
  <c r="X210" i="62"/>
  <c r="V205" i="62"/>
  <c r="AA205" i="62" s="1"/>
  <c r="X203" i="62"/>
  <c r="U198" i="62"/>
  <c r="Z198" i="62" s="1"/>
  <c r="X197" i="62"/>
  <c r="U191" i="62"/>
  <c r="Z191" i="62" s="1"/>
  <c r="X190" i="62"/>
  <c r="U185" i="62"/>
  <c r="Z185" i="62" s="1"/>
  <c r="X184" i="62"/>
  <c r="U175" i="62"/>
  <c r="Z175" i="62" s="1"/>
  <c r="U165" i="62"/>
  <c r="Z165" i="62" s="1"/>
  <c r="V153" i="62"/>
  <c r="AA153" i="62" s="1"/>
  <c r="V151" i="62"/>
  <c r="AA151" i="62" s="1"/>
  <c r="T252" i="62"/>
  <c r="Y252" i="62" s="1"/>
  <c r="T240" i="62"/>
  <c r="Y240" i="62" s="1"/>
  <c r="T231" i="62"/>
  <c r="Y231" i="62" s="1"/>
  <c r="T224" i="62"/>
  <c r="Y224" i="62" s="1"/>
  <c r="U218" i="62"/>
  <c r="Z218" i="62" s="1"/>
  <c r="T211" i="62"/>
  <c r="Y211" i="62" s="1"/>
  <c r="U205" i="62"/>
  <c r="Z205" i="62" s="1"/>
  <c r="T198" i="62"/>
  <c r="Y198" i="62" s="1"/>
  <c r="T191" i="62"/>
  <c r="Y191" i="62" s="1"/>
  <c r="T185" i="62"/>
  <c r="Y185" i="62" s="1"/>
  <c r="T175" i="62"/>
  <c r="Y175" i="62" s="1"/>
  <c r="U172" i="62"/>
  <c r="Z172" i="62" s="1"/>
  <c r="V172" i="62"/>
  <c r="AA172" i="62" s="1"/>
  <c r="W172" i="62"/>
  <c r="AB172" i="62" s="1"/>
  <c r="T165" i="62"/>
  <c r="Y165" i="62" s="1"/>
  <c r="T153" i="62"/>
  <c r="Y153" i="62" s="1"/>
  <c r="U232" i="62"/>
  <c r="Z232" i="62" s="1"/>
  <c r="X231" i="62"/>
  <c r="V219" i="62"/>
  <c r="AA219" i="62" s="1"/>
  <c r="X218" i="62"/>
  <c r="V206" i="62"/>
  <c r="AA206" i="62" s="1"/>
  <c r="T205" i="62"/>
  <c r="Y205" i="62" s="1"/>
  <c r="X185" i="62"/>
  <c r="U160" i="62"/>
  <c r="Z160" i="62" s="1"/>
  <c r="V160" i="62"/>
  <c r="AA160" i="62" s="1"/>
  <c r="W160" i="62"/>
  <c r="AB160" i="62" s="1"/>
  <c r="X153" i="62"/>
  <c r="T151" i="62"/>
  <c r="Y151" i="62" s="1"/>
  <c r="U137" i="62"/>
  <c r="Z137" i="62" s="1"/>
  <c r="X170" i="62"/>
  <c r="T170" i="62"/>
  <c r="Y170" i="62" s="1"/>
  <c r="U170" i="62"/>
  <c r="Z170" i="62" s="1"/>
  <c r="V170" i="62"/>
  <c r="AA170" i="62" s="1"/>
  <c r="T147" i="62"/>
  <c r="Y147" i="62" s="1"/>
  <c r="U147" i="62"/>
  <c r="Z147" i="62" s="1"/>
  <c r="V147" i="62"/>
  <c r="AA147" i="62" s="1"/>
  <c r="W147" i="62"/>
  <c r="AB147" i="62" s="1"/>
  <c r="T159" i="62"/>
  <c r="Y159" i="62" s="1"/>
  <c r="U159" i="62"/>
  <c r="Z159" i="62" s="1"/>
  <c r="V159" i="62"/>
  <c r="AA159" i="62" s="1"/>
  <c r="W159" i="62"/>
  <c r="AB159" i="62" s="1"/>
  <c r="X158" i="62"/>
  <c r="T158" i="62"/>
  <c r="Y158" i="62" s="1"/>
  <c r="U158" i="62"/>
  <c r="Z158" i="62" s="1"/>
  <c r="V158" i="62"/>
  <c r="AA158" i="62" s="1"/>
  <c r="V137" i="62"/>
  <c r="AA137" i="62" s="1"/>
  <c r="W137" i="62"/>
  <c r="AB137" i="62" s="1"/>
  <c r="T137" i="62"/>
  <c r="Y137" i="62" s="1"/>
  <c r="W259" i="62"/>
  <c r="AB259" i="62" s="1"/>
  <c r="W247" i="62"/>
  <c r="AB247" i="62" s="1"/>
  <c r="W235" i="62"/>
  <c r="AB235" i="62" s="1"/>
  <c r="W164" i="62"/>
  <c r="AB164" i="62" s="1"/>
  <c r="W152" i="62"/>
  <c r="AB152" i="62" s="1"/>
  <c r="V149" i="62"/>
  <c r="AA149" i="62" s="1"/>
  <c r="W149" i="62"/>
  <c r="AB149" i="62" s="1"/>
  <c r="T141" i="62"/>
  <c r="Y141" i="62" s="1"/>
  <c r="U141" i="62"/>
  <c r="Z141" i="62" s="1"/>
  <c r="V259" i="62"/>
  <c r="AA259" i="62" s="1"/>
  <c r="W248" i="62"/>
  <c r="AB248" i="62" s="1"/>
  <c r="V247" i="62"/>
  <c r="AA247" i="62" s="1"/>
  <c r="W236" i="62"/>
  <c r="AB236" i="62" s="1"/>
  <c r="V235" i="62"/>
  <c r="AA235" i="62" s="1"/>
  <c r="X233" i="62"/>
  <c r="W222" i="62"/>
  <c r="AB222" i="62" s="1"/>
  <c r="X220" i="62"/>
  <c r="W215" i="62"/>
  <c r="AB215" i="62" s="1"/>
  <c r="X207" i="62"/>
  <c r="W202" i="62"/>
  <c r="AB202" i="62" s="1"/>
  <c r="X194" i="62"/>
  <c r="W189" i="62"/>
  <c r="AB189" i="62" s="1"/>
  <c r="X181" i="62"/>
  <c r="T181" i="62"/>
  <c r="Y181" i="62" s="1"/>
  <c r="W177" i="62"/>
  <c r="AB177" i="62" s="1"/>
  <c r="V173" i="62"/>
  <c r="AA173" i="62" s="1"/>
  <c r="W173" i="62"/>
  <c r="AB173" i="62" s="1"/>
  <c r="V164" i="62"/>
  <c r="AA164" i="62" s="1"/>
  <c r="V152" i="62"/>
  <c r="AA152" i="62" s="1"/>
  <c r="U259" i="62"/>
  <c r="Z259" i="62" s="1"/>
  <c r="W249" i="62"/>
  <c r="AB249" i="62" s="1"/>
  <c r="V248" i="62"/>
  <c r="AA248" i="62" s="1"/>
  <c r="U247" i="62"/>
  <c r="Z247" i="62" s="1"/>
  <c r="W237" i="62"/>
  <c r="AB237" i="62" s="1"/>
  <c r="V236" i="62"/>
  <c r="AA236" i="62" s="1"/>
  <c r="U235" i="62"/>
  <c r="Z235" i="62" s="1"/>
  <c r="W229" i="62"/>
  <c r="AB229" i="62" s="1"/>
  <c r="V222" i="62"/>
  <c r="AA222" i="62" s="1"/>
  <c r="V215" i="62"/>
  <c r="AA215" i="62" s="1"/>
  <c r="V209" i="62"/>
  <c r="AA209" i="62" s="1"/>
  <c r="V202" i="62"/>
  <c r="AA202" i="62" s="1"/>
  <c r="W196" i="62"/>
  <c r="AB196" i="62" s="1"/>
  <c r="V189" i="62"/>
  <c r="AA189" i="62" s="1"/>
  <c r="W183" i="62"/>
  <c r="AB183" i="62" s="1"/>
  <c r="V177" i="62"/>
  <c r="AA177" i="62" s="1"/>
  <c r="V174" i="62"/>
  <c r="AA174" i="62" s="1"/>
  <c r="U164" i="62"/>
  <c r="Z164" i="62" s="1"/>
  <c r="V161" i="62"/>
  <c r="AA161" i="62" s="1"/>
  <c r="W161" i="62"/>
  <c r="AB161" i="62" s="1"/>
  <c r="U152" i="62"/>
  <c r="Z152" i="62" s="1"/>
  <c r="W140" i="62"/>
  <c r="AB140" i="62" s="1"/>
  <c r="V229" i="62"/>
  <c r="AA229" i="62" s="1"/>
  <c r="U209" i="62"/>
  <c r="Z209" i="62" s="1"/>
  <c r="U196" i="62"/>
  <c r="Z196" i="62" s="1"/>
  <c r="V183" i="62"/>
  <c r="AA183" i="62" s="1"/>
  <c r="U174" i="62"/>
  <c r="Z174" i="62" s="1"/>
  <c r="T171" i="62"/>
  <c r="Y171" i="62" s="1"/>
  <c r="U171" i="62"/>
  <c r="Z171" i="62" s="1"/>
  <c r="V171" i="62"/>
  <c r="AA171" i="62" s="1"/>
  <c r="W171" i="62"/>
  <c r="AB171" i="62" s="1"/>
  <c r="V162" i="62"/>
  <c r="AA162" i="62" s="1"/>
  <c r="X159" i="62"/>
  <c r="X152" i="62"/>
  <c r="T148" i="62"/>
  <c r="Y148" i="62" s="1"/>
  <c r="X146" i="62"/>
  <c r="T146" i="62"/>
  <c r="Y146" i="62" s="1"/>
  <c r="U146" i="62"/>
  <c r="Z146" i="62" s="1"/>
  <c r="V146" i="62"/>
  <c r="AA146" i="62" s="1"/>
  <c r="V140" i="62"/>
  <c r="AA140" i="62" s="1"/>
  <c r="U136" i="62"/>
  <c r="Z136" i="62" s="1"/>
  <c r="V136" i="62"/>
  <c r="AA136" i="62" s="1"/>
  <c r="W136" i="62"/>
  <c r="AB136" i="62" s="1"/>
  <c r="X136" i="62"/>
  <c r="W135" i="62"/>
  <c r="AB135" i="62" s="1"/>
  <c r="V134" i="62"/>
  <c r="AA134" i="62" s="1"/>
  <c r="U133" i="62"/>
  <c r="Z133" i="62" s="1"/>
  <c r="V135" i="62"/>
  <c r="AA135" i="62" s="1"/>
  <c r="U134" i="62"/>
  <c r="Z134" i="62" s="1"/>
  <c r="T133" i="62"/>
  <c r="Y133" i="62" s="1"/>
  <c r="U135" i="62"/>
  <c r="Z135" i="62" s="1"/>
  <c r="T134" i="62"/>
  <c r="Y134" i="62" s="1"/>
  <c r="U132" i="62"/>
  <c r="DD200" i="45"/>
  <c r="DI200" i="45" s="1"/>
  <c r="DE193" i="45"/>
  <c r="DJ193" i="45" s="1"/>
  <c r="DC185" i="45"/>
  <c r="DH185" i="45" s="1"/>
  <c r="DD178" i="45"/>
  <c r="DI178" i="45" s="1"/>
  <c r="DD168" i="45"/>
  <c r="DI168" i="45" s="1"/>
  <c r="DD161" i="45"/>
  <c r="DI161" i="45" s="1"/>
  <c r="DC155" i="45"/>
  <c r="DH155" i="45" s="1"/>
  <c r="DE148" i="45"/>
  <c r="DJ148" i="45" s="1"/>
  <c r="DB139" i="45"/>
  <c r="DG139" i="45" s="1"/>
  <c r="DE199" i="45"/>
  <c r="DJ199" i="45" s="1"/>
  <c r="DD192" i="45"/>
  <c r="DI192" i="45" s="1"/>
  <c r="DA185" i="45"/>
  <c r="DF185" i="45" s="1"/>
  <c r="DE177" i="45"/>
  <c r="DJ177" i="45" s="1"/>
  <c r="DB168" i="45"/>
  <c r="DG168" i="45" s="1"/>
  <c r="DC161" i="45"/>
  <c r="DH161" i="45" s="1"/>
  <c r="DB155" i="45"/>
  <c r="DG155" i="45" s="1"/>
  <c r="DC138" i="45"/>
  <c r="DH138" i="45" s="1"/>
  <c r="DC199" i="45"/>
  <c r="DH199" i="45" s="1"/>
  <c r="DC192" i="45"/>
  <c r="DH192" i="45" s="1"/>
  <c r="DE184" i="45"/>
  <c r="DJ184" i="45" s="1"/>
  <c r="DA177" i="45"/>
  <c r="DF177" i="45" s="1"/>
  <c r="DE167" i="45"/>
  <c r="DJ167" i="45" s="1"/>
  <c r="DD147" i="45"/>
  <c r="DI147" i="45" s="1"/>
  <c r="DB198" i="45"/>
  <c r="DG198" i="45" s="1"/>
  <c r="DD184" i="45"/>
  <c r="DI184" i="45" s="1"/>
  <c r="DE176" i="45"/>
  <c r="DJ176" i="45" s="1"/>
  <c r="DD167" i="45"/>
  <c r="DI167" i="45" s="1"/>
  <c r="DE160" i="45"/>
  <c r="DJ160" i="45" s="1"/>
  <c r="DE153" i="45"/>
  <c r="DJ153" i="45" s="1"/>
  <c r="DB147" i="45"/>
  <c r="DG147" i="45" s="1"/>
  <c r="DD137" i="45"/>
  <c r="DI137" i="45" s="1"/>
  <c r="DE191" i="45"/>
  <c r="DJ191" i="45" s="1"/>
  <c r="DA184" i="45"/>
  <c r="DF184" i="45" s="1"/>
  <c r="DD175" i="45"/>
  <c r="DI175" i="45" s="1"/>
  <c r="DA167" i="45"/>
  <c r="DF167" i="45" s="1"/>
  <c r="DA160" i="45"/>
  <c r="DF160" i="45" s="1"/>
  <c r="DC153" i="45"/>
  <c r="DH153" i="45" s="1"/>
  <c r="DE144" i="45"/>
  <c r="DJ144" i="45" s="1"/>
  <c r="DC191" i="45"/>
  <c r="DH191" i="45" s="1"/>
  <c r="DB183" i="45"/>
  <c r="DG183" i="45" s="1"/>
  <c r="DB166" i="45"/>
  <c r="DG166" i="45" s="1"/>
  <c r="DA153" i="45"/>
  <c r="DF153" i="45" s="1"/>
  <c r="DD204" i="45"/>
  <c r="DI204" i="45" s="1"/>
  <c r="DA197" i="45"/>
  <c r="DF197" i="45" s="1"/>
  <c r="DD189" i="45"/>
  <c r="DI189" i="45" s="1"/>
  <c r="DA183" i="45"/>
  <c r="DF183" i="45" s="1"/>
  <c r="DE173" i="45"/>
  <c r="DJ173" i="45" s="1"/>
  <c r="DE165" i="45"/>
  <c r="DJ165" i="45" s="1"/>
  <c r="DD159" i="45"/>
  <c r="DI159" i="45" s="1"/>
  <c r="DE152" i="45"/>
  <c r="DJ152" i="45" s="1"/>
  <c r="DA143" i="45"/>
  <c r="DF143" i="45" s="1"/>
  <c r="DB136" i="45"/>
  <c r="DG136" i="45" s="1"/>
  <c r="DB204" i="45"/>
  <c r="DG204" i="45" s="1"/>
  <c r="DE196" i="45"/>
  <c r="DJ196" i="45" s="1"/>
  <c r="DC189" i="45"/>
  <c r="DH189" i="45" s="1"/>
  <c r="DE181" i="45"/>
  <c r="DJ181" i="45" s="1"/>
  <c r="DB173" i="45"/>
  <c r="DG173" i="45" s="1"/>
  <c r="DC165" i="45"/>
  <c r="DH165" i="45" s="1"/>
  <c r="DB159" i="45"/>
  <c r="DG159" i="45" s="1"/>
  <c r="DA152" i="45"/>
  <c r="DF152" i="45" s="1"/>
  <c r="DE141" i="45"/>
  <c r="DJ141" i="45" s="1"/>
  <c r="DB135" i="45"/>
  <c r="DG135" i="45" s="1"/>
  <c r="DC203" i="45"/>
  <c r="DH203" i="45" s="1"/>
  <c r="DC196" i="45"/>
  <c r="DH196" i="45" s="1"/>
  <c r="DC187" i="45"/>
  <c r="DH187" i="45" s="1"/>
  <c r="DA181" i="45"/>
  <c r="DF181" i="45" s="1"/>
  <c r="DC172" i="45"/>
  <c r="DH172" i="45" s="1"/>
  <c r="DC164" i="45"/>
  <c r="DH164" i="45" s="1"/>
  <c r="DA157" i="45"/>
  <c r="DF157" i="45" s="1"/>
  <c r="DD151" i="45"/>
  <c r="DI151" i="45" s="1"/>
  <c r="DD141" i="45"/>
  <c r="DI141" i="45" s="1"/>
  <c r="DA135" i="45"/>
  <c r="DF135" i="45" s="1"/>
  <c r="DB203" i="45"/>
  <c r="DG203" i="45" s="1"/>
  <c r="DA196" i="45"/>
  <c r="DF196" i="45" s="1"/>
  <c r="DA187" i="45"/>
  <c r="DF187" i="45" s="1"/>
  <c r="DD180" i="45"/>
  <c r="DI180" i="45" s="1"/>
  <c r="DB172" i="45"/>
  <c r="DG172" i="45" s="1"/>
  <c r="DB163" i="45"/>
  <c r="DG163" i="45" s="1"/>
  <c r="DC150" i="45"/>
  <c r="DH150" i="45" s="1"/>
  <c r="DA141" i="45"/>
  <c r="DF141" i="45" s="1"/>
  <c r="DE133" i="45"/>
  <c r="DJ133" i="45" s="1"/>
  <c r="DD201" i="45"/>
  <c r="DI201" i="45" s="1"/>
  <c r="DB194" i="45"/>
  <c r="DG194" i="45" s="1"/>
  <c r="DC200" i="45"/>
  <c r="DH200" i="45" s="1"/>
  <c r="DE198" i="45"/>
  <c r="DJ198" i="45" s="1"/>
  <c r="DA194" i="45"/>
  <c r="DF194" i="45" s="1"/>
  <c r="DA186" i="45"/>
  <c r="DF186" i="45" s="1"/>
  <c r="DD181" i="45"/>
  <c r="DI181" i="45" s="1"/>
  <c r="DC178" i="45"/>
  <c r="DH178" i="45" s="1"/>
  <c r="DB169" i="45"/>
  <c r="DG169" i="45" s="1"/>
  <c r="DA166" i="45"/>
  <c r="DF166" i="45" s="1"/>
  <c r="DE158" i="45"/>
  <c r="DJ158" i="45" s="1"/>
  <c r="DD152" i="45"/>
  <c r="DI152" i="45" s="1"/>
  <c r="DC146" i="45"/>
  <c r="DH146" i="45" s="1"/>
  <c r="DB138" i="45"/>
  <c r="DG138" i="45" s="1"/>
  <c r="DD133" i="45"/>
  <c r="DI133" i="45" s="1"/>
  <c r="DA203" i="45"/>
  <c r="DF203" i="45" s="1"/>
  <c r="DB200" i="45"/>
  <c r="DG200" i="45" s="1"/>
  <c r="DD198" i="45"/>
  <c r="DI198" i="45" s="1"/>
  <c r="DD195" i="45"/>
  <c r="DI195" i="45" s="1"/>
  <c r="DB192" i="45"/>
  <c r="DG192" i="45" s="1"/>
  <c r="DE190" i="45"/>
  <c r="DJ190" i="45" s="1"/>
  <c r="DB189" i="45"/>
  <c r="DG189" i="45" s="1"/>
  <c r="DE187" i="45"/>
  <c r="DJ187" i="45" s="1"/>
  <c r="DC184" i="45"/>
  <c r="DH184" i="45" s="1"/>
  <c r="DC181" i="45"/>
  <c r="DH181" i="45" s="1"/>
  <c r="DE179" i="45"/>
  <c r="DJ179" i="45" s="1"/>
  <c r="DB178" i="45"/>
  <c r="DG178" i="45" s="1"/>
  <c r="DB175" i="45"/>
  <c r="DG175" i="45" s="1"/>
  <c r="DD173" i="45"/>
  <c r="DI173" i="45" s="1"/>
  <c r="DA172" i="45"/>
  <c r="DF172" i="45" s="1"/>
  <c r="DA169" i="45"/>
  <c r="DF169" i="45" s="1"/>
  <c r="DC167" i="45"/>
  <c r="DH167" i="45" s="1"/>
  <c r="DE164" i="45"/>
  <c r="DJ164" i="45" s="1"/>
  <c r="DB161" i="45"/>
  <c r="DG161" i="45" s="1"/>
  <c r="DD158" i="45"/>
  <c r="DI158" i="45" s="1"/>
  <c r="DA155" i="45"/>
  <c r="DF155" i="45" s="1"/>
  <c r="DC152" i="45"/>
  <c r="DH152" i="45" s="1"/>
  <c r="DE150" i="45"/>
  <c r="DJ150" i="45" s="1"/>
  <c r="DB146" i="45"/>
  <c r="DG146" i="45" s="1"/>
  <c r="DD144" i="45"/>
  <c r="DI144" i="45" s="1"/>
  <c r="DC141" i="45"/>
  <c r="DH141" i="45" s="1"/>
  <c r="DA138" i="45"/>
  <c r="DF138" i="45" s="1"/>
  <c r="DD136" i="45"/>
  <c r="DI136" i="45" s="1"/>
  <c r="DC133" i="45"/>
  <c r="DH133" i="45" s="1"/>
  <c r="DE204" i="45"/>
  <c r="DJ204" i="45" s="1"/>
  <c r="DE201" i="45"/>
  <c r="DJ201" i="45" s="1"/>
  <c r="DA200" i="45"/>
  <c r="DF200" i="45" s="1"/>
  <c r="DC198" i="45"/>
  <c r="DH198" i="45" s="1"/>
  <c r="DC195" i="45"/>
  <c r="DH195" i="45" s="1"/>
  <c r="DA192" i="45"/>
  <c r="DF192" i="45" s="1"/>
  <c r="DD190" i="45"/>
  <c r="DI190" i="45" s="1"/>
  <c r="DA189" i="45"/>
  <c r="DF189" i="45" s="1"/>
  <c r="DD187" i="45"/>
  <c r="DI187" i="45" s="1"/>
  <c r="DD179" i="45"/>
  <c r="DI179" i="45" s="1"/>
  <c r="DA178" i="45"/>
  <c r="DF178" i="45" s="1"/>
  <c r="DA175" i="45"/>
  <c r="DF175" i="45" s="1"/>
  <c r="DC173" i="45"/>
  <c r="DH173" i="45" s="1"/>
  <c r="DE170" i="45"/>
  <c r="DJ170" i="45" s="1"/>
  <c r="DD164" i="45"/>
  <c r="DI164" i="45" s="1"/>
  <c r="DA161" i="45"/>
  <c r="DF161" i="45" s="1"/>
  <c r="DC158" i="45"/>
  <c r="DH158" i="45" s="1"/>
  <c r="DE156" i="45"/>
  <c r="DJ156" i="45" s="1"/>
  <c r="DD150" i="45"/>
  <c r="DI150" i="45" s="1"/>
  <c r="DE147" i="45"/>
  <c r="DJ147" i="45" s="1"/>
  <c r="DA146" i="45"/>
  <c r="DF146" i="45" s="1"/>
  <c r="DC144" i="45"/>
  <c r="DH144" i="45" s="1"/>
  <c r="DE139" i="45"/>
  <c r="DJ139" i="45" s="1"/>
  <c r="DC136" i="45"/>
  <c r="DH136" i="45" s="1"/>
  <c r="DC190" i="45"/>
  <c r="DH190" i="45" s="1"/>
  <c r="DD170" i="45"/>
  <c r="DI170" i="45" s="1"/>
  <c r="DB158" i="45"/>
  <c r="DG158" i="45" s="1"/>
  <c r="DE142" i="45"/>
  <c r="DJ142" i="45" s="1"/>
  <c r="DC204" i="45"/>
  <c r="DH204" i="45" s="1"/>
  <c r="DC201" i="45"/>
  <c r="DH201" i="45" s="1"/>
  <c r="DD196" i="45"/>
  <c r="DI196" i="45" s="1"/>
  <c r="DD193" i="45"/>
  <c r="DI193" i="45" s="1"/>
  <c r="DB190" i="45"/>
  <c r="DG190" i="45" s="1"/>
  <c r="DD185" i="45"/>
  <c r="DI185" i="45" s="1"/>
  <c r="DE182" i="45"/>
  <c r="DJ182" i="45" s="1"/>
  <c r="DD176" i="45"/>
  <c r="DI176" i="45" s="1"/>
  <c r="DC170" i="45"/>
  <c r="DH170" i="45" s="1"/>
  <c r="DE168" i="45"/>
  <c r="DJ168" i="45" s="1"/>
  <c r="DB164" i="45"/>
  <c r="DG164" i="45" s="1"/>
  <c r="DD162" i="45"/>
  <c r="DI162" i="45" s="1"/>
  <c r="DE159" i="45"/>
  <c r="DJ159" i="45" s="1"/>
  <c r="DC156" i="45"/>
  <c r="DH156" i="45" s="1"/>
  <c r="DD153" i="45"/>
  <c r="DI153" i="45" s="1"/>
  <c r="DB150" i="45"/>
  <c r="DG150" i="45" s="1"/>
  <c r="DC147" i="45"/>
  <c r="DH147" i="45" s="1"/>
  <c r="DD142" i="45"/>
  <c r="DI142" i="45" s="1"/>
  <c r="DC139" i="45"/>
  <c r="DH139" i="45" s="1"/>
  <c r="DE137" i="45"/>
  <c r="DJ137" i="45" s="1"/>
  <c r="DE134" i="45"/>
  <c r="DJ134" i="45" s="1"/>
  <c r="DE202" i="45"/>
  <c r="DJ202" i="45" s="1"/>
  <c r="DC193" i="45"/>
  <c r="DH193" i="45" s="1"/>
  <c r="DD182" i="45"/>
  <c r="DI182" i="45" s="1"/>
  <c r="DC176" i="45"/>
  <c r="DH176" i="45" s="1"/>
  <c r="DE174" i="45"/>
  <c r="DJ174" i="45" s="1"/>
  <c r="DB170" i="45"/>
  <c r="DG170" i="45" s="1"/>
  <c r="DC162" i="45"/>
  <c r="DH162" i="45" s="1"/>
  <c r="DE145" i="45"/>
  <c r="DJ145" i="45" s="1"/>
  <c r="DC142" i="45"/>
  <c r="DH142" i="45" s="1"/>
  <c r="DD134" i="45"/>
  <c r="DI134" i="45" s="1"/>
  <c r="DD202" i="45"/>
  <c r="DI202" i="45" s="1"/>
  <c r="DD199" i="45"/>
  <c r="DI199" i="45" s="1"/>
  <c r="DB193" i="45"/>
  <c r="DG193" i="45" s="1"/>
  <c r="DD191" i="45"/>
  <c r="DI191" i="45" s="1"/>
  <c r="DE188" i="45"/>
  <c r="DJ188" i="45" s="1"/>
  <c r="DC182" i="45"/>
  <c r="DH182" i="45" s="1"/>
  <c r="DE180" i="45"/>
  <c r="DJ180" i="45" s="1"/>
  <c r="DB176" i="45"/>
  <c r="DG176" i="45" s="1"/>
  <c r="DD174" i="45"/>
  <c r="DI174" i="45" s="1"/>
  <c r="DE171" i="45"/>
  <c r="DJ171" i="45" s="1"/>
  <c r="DC168" i="45"/>
  <c r="DH168" i="45" s="1"/>
  <c r="DD165" i="45"/>
  <c r="DI165" i="45" s="1"/>
  <c r="DB162" i="45"/>
  <c r="DG162" i="45" s="1"/>
  <c r="DC159" i="45"/>
  <c r="DH159" i="45" s="1"/>
  <c r="DE154" i="45"/>
  <c r="DJ154" i="45" s="1"/>
  <c r="DE151" i="45"/>
  <c r="DJ151" i="45" s="1"/>
  <c r="DD148" i="45"/>
  <c r="DI148" i="45" s="1"/>
  <c r="DD145" i="45"/>
  <c r="DI145" i="45" s="1"/>
  <c r="DB142" i="45"/>
  <c r="DG142" i="45" s="1"/>
  <c r="DC137" i="45"/>
  <c r="DH137" i="45" s="1"/>
  <c r="DC134" i="45"/>
  <c r="DH134" i="45" s="1"/>
  <c r="DE132" i="45"/>
  <c r="DJ132" i="45" s="1"/>
  <c r="DC202" i="45"/>
  <c r="DH202" i="45" s="1"/>
  <c r="DD188" i="45"/>
  <c r="DI188" i="45" s="1"/>
  <c r="DB182" i="45"/>
  <c r="DG182" i="45" s="1"/>
  <c r="DC174" i="45"/>
  <c r="DH174" i="45" s="1"/>
  <c r="DE157" i="45"/>
  <c r="DJ157" i="45" s="1"/>
  <c r="DD154" i="45"/>
  <c r="DI154" i="45" s="1"/>
  <c r="DC148" i="45"/>
  <c r="DH148" i="45" s="1"/>
  <c r="DC145" i="45"/>
  <c r="DH145" i="45" s="1"/>
  <c r="DE143" i="45"/>
  <c r="DJ143" i="45" s="1"/>
  <c r="DE140" i="45"/>
  <c r="DJ140" i="45" s="1"/>
  <c r="DB137" i="45"/>
  <c r="DG137" i="45" s="1"/>
  <c r="DB134" i="45"/>
  <c r="DG134" i="45" s="1"/>
  <c r="DD132" i="45"/>
  <c r="DI132" i="45" s="1"/>
  <c r="DB202" i="45"/>
  <c r="DG202" i="45" s="1"/>
  <c r="DB199" i="45"/>
  <c r="DG199" i="45" s="1"/>
  <c r="DD197" i="45"/>
  <c r="DI197" i="45" s="1"/>
  <c r="DE194" i="45"/>
  <c r="DJ194" i="45" s="1"/>
  <c r="DB191" i="45"/>
  <c r="DG191" i="45" s="1"/>
  <c r="DC188" i="45"/>
  <c r="DH188" i="45" s="1"/>
  <c r="DE186" i="45"/>
  <c r="DJ186" i="45" s="1"/>
  <c r="DE183" i="45"/>
  <c r="DJ183" i="45" s="1"/>
  <c r="DC180" i="45"/>
  <c r="DH180" i="45" s="1"/>
  <c r="DD177" i="45"/>
  <c r="DI177" i="45" s="1"/>
  <c r="DB174" i="45"/>
  <c r="DG174" i="45" s="1"/>
  <c r="DC171" i="45"/>
  <c r="DH171" i="45" s="1"/>
  <c r="DE166" i="45"/>
  <c r="DJ166" i="45" s="1"/>
  <c r="DB165" i="45"/>
  <c r="DG165" i="45" s="1"/>
  <c r="DE163" i="45"/>
  <c r="DJ163" i="45" s="1"/>
  <c r="DD160" i="45"/>
  <c r="DI160" i="45" s="1"/>
  <c r="DD157" i="45"/>
  <c r="DI157" i="45" s="1"/>
  <c r="DC154" i="45"/>
  <c r="DH154" i="45" s="1"/>
  <c r="DC151" i="45"/>
  <c r="DH151" i="45" s="1"/>
  <c r="DE149" i="45"/>
  <c r="DJ149" i="45" s="1"/>
  <c r="DB148" i="45"/>
  <c r="DG148" i="45" s="1"/>
  <c r="DB145" i="45"/>
  <c r="DG145" i="45" s="1"/>
  <c r="DD143" i="45"/>
  <c r="DI143" i="45" s="1"/>
  <c r="DD140" i="45"/>
  <c r="DI140" i="45" s="1"/>
  <c r="DE135" i="45"/>
  <c r="DJ135" i="45" s="1"/>
  <c r="DC132" i="45"/>
  <c r="DH132" i="45" s="1"/>
  <c r="DE203" i="45"/>
  <c r="DJ203" i="45" s="1"/>
  <c r="DC197" i="45"/>
  <c r="DH197" i="45" s="1"/>
  <c r="DD194" i="45"/>
  <c r="DI194" i="45" s="1"/>
  <c r="DB188" i="45"/>
  <c r="DG188" i="45" s="1"/>
  <c r="DD186" i="45"/>
  <c r="DI186" i="45" s="1"/>
  <c r="DD183" i="45"/>
  <c r="DI183" i="45" s="1"/>
  <c r="DB180" i="45"/>
  <c r="DG180" i="45" s="1"/>
  <c r="DC177" i="45"/>
  <c r="DH177" i="45" s="1"/>
  <c r="DE172" i="45"/>
  <c r="DJ172" i="45" s="1"/>
  <c r="DB171" i="45"/>
  <c r="DG171" i="45" s="1"/>
  <c r="DE169" i="45"/>
  <c r="DJ169" i="45" s="1"/>
  <c r="DD166" i="45"/>
  <c r="DI166" i="45" s="1"/>
  <c r="DD163" i="45"/>
  <c r="DI163" i="45" s="1"/>
  <c r="DC160" i="45"/>
  <c r="DH160" i="45" s="1"/>
  <c r="DC157" i="45"/>
  <c r="DH157" i="45" s="1"/>
  <c r="DE155" i="45"/>
  <c r="DJ155" i="45" s="1"/>
  <c r="DB154" i="45"/>
  <c r="DG154" i="45" s="1"/>
  <c r="DB151" i="45"/>
  <c r="DG151" i="45" s="1"/>
  <c r="DD149" i="45"/>
  <c r="DI149" i="45" s="1"/>
  <c r="DC143" i="45"/>
  <c r="DH143" i="45" s="1"/>
  <c r="DC140" i="45"/>
  <c r="DH140" i="45" s="1"/>
  <c r="DE138" i="45"/>
  <c r="DJ138" i="45" s="1"/>
  <c r="DD135" i="45"/>
  <c r="DI135" i="45" s="1"/>
  <c r="DB132" i="45"/>
  <c r="DG132" i="45" s="1"/>
  <c r="DD146" i="45"/>
  <c r="DI146" i="45" s="1"/>
  <c r="AH145" i="47"/>
  <c r="AM145" i="47" s="1"/>
  <c r="AJ133" i="47"/>
  <c r="AO133" i="47" s="1"/>
  <c r="AF132" i="47"/>
  <c r="AK132" i="47" s="1"/>
  <c r="AG120" i="47"/>
  <c r="AL120" i="47" s="1"/>
  <c r="AJ109" i="47"/>
  <c r="AO109" i="47" s="1"/>
  <c r="AF108" i="47"/>
  <c r="AK108" i="47" s="1"/>
  <c r="AI97" i="47"/>
  <c r="AN97" i="47" s="1"/>
  <c r="AF96" i="47"/>
  <c r="AK96" i="47" s="1"/>
  <c r="V155" i="47"/>
  <c r="AA155" i="47" s="1"/>
  <c r="W147" i="47"/>
  <c r="AB147" i="47" s="1"/>
  <c r="V131" i="47"/>
  <c r="AA131" i="47" s="1"/>
  <c r="S112" i="47"/>
  <c r="X112" i="47" s="1"/>
  <c r="V110" i="47"/>
  <c r="AA110" i="47" s="1"/>
  <c r="V99" i="47"/>
  <c r="AA99" i="47" s="1"/>
  <c r="AE147" i="47"/>
  <c r="AE135" i="47"/>
  <c r="AE123" i="47"/>
  <c r="AE111" i="47"/>
  <c r="AE99" i="47"/>
  <c r="AI155" i="47"/>
  <c r="AN155" i="47" s="1"/>
  <c r="AI153" i="47"/>
  <c r="AN153" i="47" s="1"/>
  <c r="AH150" i="47"/>
  <c r="AM150" i="47" s="1"/>
  <c r="AJ148" i="47"/>
  <c r="AO148" i="47" s="1"/>
  <c r="AG145" i="47"/>
  <c r="AL145" i="47" s="1"/>
  <c r="AF140" i="47"/>
  <c r="AK140" i="47" s="1"/>
  <c r="AJ138" i="47"/>
  <c r="AO138" i="47" s="1"/>
  <c r="AF137" i="47"/>
  <c r="AK137" i="47" s="1"/>
  <c r="AF135" i="47"/>
  <c r="AK135" i="47" s="1"/>
  <c r="AI133" i="47"/>
  <c r="AN133" i="47" s="1"/>
  <c r="AG130" i="47"/>
  <c r="AL130" i="47" s="1"/>
  <c r="AH128" i="47"/>
  <c r="AM128" i="47" s="1"/>
  <c r="AH125" i="47"/>
  <c r="AM125" i="47" s="1"/>
  <c r="AH123" i="47"/>
  <c r="AM123" i="47" s="1"/>
  <c r="AJ121" i="47"/>
  <c r="AO121" i="47" s="1"/>
  <c r="AF120" i="47"/>
  <c r="AK120" i="47" s="1"/>
  <c r="AJ118" i="47"/>
  <c r="AO118" i="47" s="1"/>
  <c r="AI116" i="47"/>
  <c r="AN116" i="47" s="1"/>
  <c r="AI113" i="47"/>
  <c r="AN113" i="47" s="1"/>
  <c r="AI111" i="47"/>
  <c r="AN111" i="47" s="1"/>
  <c r="AI109" i="47"/>
  <c r="AN109" i="47" s="1"/>
  <c r="AI106" i="47"/>
  <c r="AN106" i="47" s="1"/>
  <c r="AG104" i="47"/>
  <c r="AL104" i="47" s="1"/>
  <c r="AH101" i="47"/>
  <c r="AM101" i="47" s="1"/>
  <c r="AH99" i="47"/>
  <c r="AM99" i="47" s="1"/>
  <c r="AH97" i="47"/>
  <c r="AM97" i="47" s="1"/>
  <c r="AI94" i="47"/>
  <c r="AN94" i="47" s="1"/>
  <c r="AG92" i="47"/>
  <c r="AL92" i="47" s="1"/>
  <c r="BC149" i="47"/>
  <c r="BC137" i="47"/>
  <c r="BC125" i="47"/>
  <c r="BC113" i="47"/>
  <c r="BC101" i="47"/>
  <c r="U155" i="47"/>
  <c r="Z155" i="47" s="1"/>
  <c r="V147" i="47"/>
  <c r="AA147" i="47" s="1"/>
  <c r="W144" i="47"/>
  <c r="AB144" i="47" s="1"/>
  <c r="U131" i="47"/>
  <c r="Z131" i="47" s="1"/>
  <c r="W120" i="47"/>
  <c r="AB120" i="47" s="1"/>
  <c r="U110" i="47"/>
  <c r="Z110" i="47" s="1"/>
  <c r="V107" i="47"/>
  <c r="AA107" i="47" s="1"/>
  <c r="U99" i="47"/>
  <c r="Z99" i="47" s="1"/>
  <c r="W97" i="47"/>
  <c r="AB97" i="47" s="1"/>
  <c r="V95" i="47"/>
  <c r="AA95" i="47" s="1"/>
  <c r="AG150" i="47"/>
  <c r="AL150" i="47" s="1"/>
  <c r="AF145" i="47"/>
  <c r="AK145" i="47" s="1"/>
  <c r="AI138" i="47"/>
  <c r="AN138" i="47" s="1"/>
  <c r="AH133" i="47"/>
  <c r="AM133" i="47" s="1"/>
  <c r="AF130" i="47"/>
  <c r="AK130" i="47" s="1"/>
  <c r="AG125" i="47"/>
  <c r="AL125" i="47" s="1"/>
  <c r="AG123" i="47"/>
  <c r="AL123" i="47" s="1"/>
  <c r="AI121" i="47"/>
  <c r="AN121" i="47" s="1"/>
  <c r="AI118" i="47"/>
  <c r="AN118" i="47" s="1"/>
  <c r="AH113" i="47"/>
  <c r="AM113" i="47" s="1"/>
  <c r="AH111" i="47"/>
  <c r="AM111" i="47" s="1"/>
  <c r="AH109" i="47"/>
  <c r="AM109" i="47" s="1"/>
  <c r="AH106" i="47"/>
  <c r="AM106" i="47" s="1"/>
  <c r="AJ102" i="47"/>
  <c r="AO102" i="47" s="1"/>
  <c r="AG101" i="47"/>
  <c r="AL101" i="47" s="1"/>
  <c r="AG99" i="47"/>
  <c r="AL99" i="47" s="1"/>
  <c r="AG97" i="47"/>
  <c r="AL97" i="47" s="1"/>
  <c r="AH94" i="47"/>
  <c r="AM94" i="47" s="1"/>
  <c r="BC136" i="47"/>
  <c r="BC124" i="47"/>
  <c r="BC112" i="47"/>
  <c r="BC100" i="47"/>
  <c r="AI145" i="47"/>
  <c r="AN145" i="47" s="1"/>
  <c r="AJ97" i="47"/>
  <c r="AO97" i="47" s="1"/>
  <c r="T155" i="47"/>
  <c r="Y155" i="47" s="1"/>
  <c r="U147" i="47"/>
  <c r="Z147" i="47" s="1"/>
  <c r="V144" i="47"/>
  <c r="AA144" i="47" s="1"/>
  <c r="U140" i="47"/>
  <c r="Z140" i="47" s="1"/>
  <c r="S134" i="47"/>
  <c r="X134" i="47" s="1"/>
  <c r="T131" i="47"/>
  <c r="Y131" i="47" s="1"/>
  <c r="W124" i="47"/>
  <c r="AB124" i="47" s="1"/>
  <c r="S123" i="47"/>
  <c r="X123" i="47" s="1"/>
  <c r="V120" i="47"/>
  <c r="AA120" i="47" s="1"/>
  <c r="U116" i="47"/>
  <c r="Z116" i="47" s="1"/>
  <c r="T110" i="47"/>
  <c r="Y110" i="47" s="1"/>
  <c r="U107" i="47"/>
  <c r="Z107" i="47" s="1"/>
  <c r="T99" i="47"/>
  <c r="Y99" i="47" s="1"/>
  <c r="V97" i="47"/>
  <c r="AA97" i="47" s="1"/>
  <c r="U95" i="47"/>
  <c r="Z95" i="47" s="1"/>
  <c r="AE145" i="47"/>
  <c r="AE133" i="47"/>
  <c r="AE121" i="47"/>
  <c r="AE109" i="47"/>
  <c r="AE97" i="47"/>
  <c r="AG155" i="47"/>
  <c r="AL155" i="47" s="1"/>
  <c r="AG153" i="47"/>
  <c r="AL153" i="47" s="1"/>
  <c r="AJ151" i="47"/>
  <c r="AO151" i="47" s="1"/>
  <c r="AF150" i="47"/>
  <c r="AK150" i="47" s="1"/>
  <c r="AH148" i="47"/>
  <c r="AM148" i="47" s="1"/>
  <c r="AI146" i="47"/>
  <c r="AN146" i="47" s="1"/>
  <c r="AI143" i="47"/>
  <c r="AN143" i="47" s="1"/>
  <c r="AI141" i="47"/>
  <c r="AN141" i="47" s="1"/>
  <c r="AH138" i="47"/>
  <c r="AM138" i="47" s="1"/>
  <c r="AJ136" i="47"/>
  <c r="AO136" i="47" s="1"/>
  <c r="AG133" i="47"/>
  <c r="AL133" i="47" s="1"/>
  <c r="AF128" i="47"/>
  <c r="AK128" i="47" s="1"/>
  <c r="AJ126" i="47"/>
  <c r="AO126" i="47" s="1"/>
  <c r="AH121" i="47"/>
  <c r="AM121" i="47" s="1"/>
  <c r="AH118" i="47"/>
  <c r="AM118" i="47" s="1"/>
  <c r="AG116" i="47"/>
  <c r="AL116" i="47" s="1"/>
  <c r="AJ114" i="47"/>
  <c r="AO114" i="47" s="1"/>
  <c r="AG113" i="47"/>
  <c r="AL113" i="47" s="1"/>
  <c r="AG111" i="47"/>
  <c r="AL111" i="47" s="1"/>
  <c r="AG109" i="47"/>
  <c r="AL109" i="47" s="1"/>
  <c r="AG106" i="47"/>
  <c r="AL106" i="47" s="1"/>
  <c r="AI102" i="47"/>
  <c r="AN102" i="47" s="1"/>
  <c r="AG94" i="47"/>
  <c r="AL94" i="47" s="1"/>
  <c r="BC147" i="47"/>
  <c r="BC135" i="47"/>
  <c r="BC99" i="47"/>
  <c r="S155" i="47"/>
  <c r="X155" i="47" s="1"/>
  <c r="W150" i="47"/>
  <c r="AB150" i="47" s="1"/>
  <c r="T147" i="47"/>
  <c r="Y147" i="47" s="1"/>
  <c r="U144" i="47"/>
  <c r="Z144" i="47" s="1"/>
  <c r="S140" i="47"/>
  <c r="X140" i="47" s="1"/>
  <c r="S131" i="47"/>
  <c r="X131" i="47" s="1"/>
  <c r="W126" i="47"/>
  <c r="AB126" i="47" s="1"/>
  <c r="U120" i="47"/>
  <c r="Z120" i="47" s="1"/>
  <c r="S116" i="47"/>
  <c r="X116" i="47" s="1"/>
  <c r="V113" i="47"/>
  <c r="AA113" i="47" s="1"/>
  <c r="S110" i="47"/>
  <c r="X110" i="47" s="1"/>
  <c r="T107" i="47"/>
  <c r="Y107" i="47" s="1"/>
  <c r="W100" i="47"/>
  <c r="AB100" i="47" s="1"/>
  <c r="U97" i="47"/>
  <c r="Z97" i="47" s="1"/>
  <c r="T95" i="47"/>
  <c r="Y95" i="47" s="1"/>
  <c r="AE144" i="47"/>
  <c r="AE132" i="47"/>
  <c r="AE120" i="47"/>
  <c r="AE108" i="47"/>
  <c r="AE96" i="47"/>
  <c r="AI151" i="47"/>
  <c r="AN151" i="47" s="1"/>
  <c r="AG138" i="47"/>
  <c r="AL138" i="47" s="1"/>
  <c r="AJ134" i="47"/>
  <c r="AO134" i="47" s="1"/>
  <c r="AJ131" i="47"/>
  <c r="AO131" i="47" s="1"/>
  <c r="AJ129" i="47"/>
  <c r="AO129" i="47" s="1"/>
  <c r="AI126" i="47"/>
  <c r="AN126" i="47" s="1"/>
  <c r="AG121" i="47"/>
  <c r="AL121" i="47" s="1"/>
  <c r="AG118" i="47"/>
  <c r="AL118" i="47" s="1"/>
  <c r="AF116" i="47"/>
  <c r="AK116" i="47" s="1"/>
  <c r="AI114" i="47"/>
  <c r="AN114" i="47" s="1"/>
  <c r="AH102" i="47"/>
  <c r="AM102" i="47" s="1"/>
  <c r="AJ98" i="47"/>
  <c r="AO98" i="47" s="1"/>
  <c r="BC146" i="47"/>
  <c r="BC134" i="47"/>
  <c r="BC122" i="47"/>
  <c r="BC98" i="47"/>
  <c r="T144" i="47"/>
  <c r="Y144" i="47" s="1"/>
  <c r="V137" i="47"/>
  <c r="AA137" i="47" s="1"/>
  <c r="V133" i="47"/>
  <c r="AA133" i="47" s="1"/>
  <c r="T120" i="47"/>
  <c r="Y120" i="47" s="1"/>
  <c r="S107" i="47"/>
  <c r="X107" i="47" s="1"/>
  <c r="V100" i="47"/>
  <c r="AA100" i="47" s="1"/>
  <c r="T97" i="47"/>
  <c r="Y97" i="47" s="1"/>
  <c r="S95" i="47"/>
  <c r="X95" i="47" s="1"/>
  <c r="AH151" i="47"/>
  <c r="AM151" i="47" s="1"/>
  <c r="AJ139" i="47"/>
  <c r="AO139" i="47" s="1"/>
  <c r="AF138" i="47"/>
  <c r="AK138" i="47" s="1"/>
  <c r="AH126" i="47"/>
  <c r="AM126" i="47" s="1"/>
  <c r="AH114" i="47"/>
  <c r="AM114" i="47" s="1"/>
  <c r="AJ103" i="47"/>
  <c r="AO103" i="47" s="1"/>
  <c r="AG102" i="47"/>
  <c r="AL102" i="47" s="1"/>
  <c r="BC145" i="47"/>
  <c r="BC133" i="47"/>
  <c r="BC121" i="47"/>
  <c r="BC109" i="47"/>
  <c r="AG151" i="47"/>
  <c r="AL151" i="47" s="1"/>
  <c r="AJ144" i="47"/>
  <c r="AO144" i="47" s="1"/>
  <c r="AI139" i="47"/>
  <c r="AN139" i="47" s="1"/>
  <c r="AG126" i="47"/>
  <c r="AL126" i="47" s="1"/>
  <c r="AG114" i="47"/>
  <c r="AL114" i="47" s="1"/>
  <c r="AI103" i="47"/>
  <c r="AN103" i="47" s="1"/>
  <c r="AF102" i="47"/>
  <c r="AK102" i="47" s="1"/>
  <c r="BC144" i="47"/>
  <c r="BC132" i="47"/>
  <c r="BC120" i="47"/>
  <c r="BC108" i="47"/>
  <c r="BC96" i="47"/>
  <c r="V143" i="47"/>
  <c r="AA143" i="47" s="1"/>
  <c r="W135" i="47"/>
  <c r="AB135" i="47" s="1"/>
  <c r="V119" i="47"/>
  <c r="AA119" i="47" s="1"/>
  <c r="W98" i="47"/>
  <c r="AB98" i="47" s="1"/>
  <c r="AI154" i="47"/>
  <c r="AN154" i="47" s="1"/>
  <c r="AF151" i="47"/>
  <c r="AK151" i="47" s="1"/>
  <c r="AJ149" i="47"/>
  <c r="AO149" i="47" s="1"/>
  <c r="AJ147" i="47"/>
  <c r="AO147" i="47" s="1"/>
  <c r="AI144" i="47"/>
  <c r="AN144" i="47" s="1"/>
  <c r="AH139" i="47"/>
  <c r="AM139" i="47" s="1"/>
  <c r="AJ127" i="47"/>
  <c r="AO127" i="47" s="1"/>
  <c r="AF126" i="47"/>
  <c r="AK126" i="47" s="1"/>
  <c r="AJ115" i="47"/>
  <c r="AO115" i="47" s="1"/>
  <c r="AF114" i="47"/>
  <c r="AK114" i="47" s="1"/>
  <c r="AH103" i="47"/>
  <c r="AM103" i="47" s="1"/>
  <c r="BC155" i="47"/>
  <c r="BC143" i="47"/>
  <c r="BC131" i="47"/>
  <c r="BC119" i="47"/>
  <c r="BC107" i="47"/>
  <c r="BC95" i="47"/>
  <c r="U143" i="47"/>
  <c r="Z143" i="47" s="1"/>
  <c r="V135" i="47"/>
  <c r="AA135" i="47" s="1"/>
  <c r="W132" i="47"/>
  <c r="AB132" i="47" s="1"/>
  <c r="U119" i="47"/>
  <c r="Z119" i="47" s="1"/>
  <c r="V98" i="47"/>
  <c r="AA98" i="47" s="1"/>
  <c r="AE152" i="47"/>
  <c r="AE140" i="47"/>
  <c r="AE104" i="47"/>
  <c r="AE92" i="47"/>
  <c r="AH154" i="47"/>
  <c r="AM154" i="47" s="1"/>
  <c r="AI152" i="47"/>
  <c r="AN152" i="47" s="1"/>
  <c r="AI149" i="47"/>
  <c r="AN149" i="47" s="1"/>
  <c r="AI147" i="47"/>
  <c r="AN147" i="47" s="1"/>
  <c r="AH144" i="47"/>
  <c r="AM144" i="47" s="1"/>
  <c r="AJ142" i="47"/>
  <c r="AO142" i="47" s="1"/>
  <c r="AG139" i="47"/>
  <c r="AL139" i="47" s="1"/>
  <c r="AJ132" i="47"/>
  <c r="AO132" i="47" s="1"/>
  <c r="AI127" i="47"/>
  <c r="AN127" i="47" s="1"/>
  <c r="AH124" i="47"/>
  <c r="AM124" i="47" s="1"/>
  <c r="AH122" i="47"/>
  <c r="AM122" i="47" s="1"/>
  <c r="AH119" i="47"/>
  <c r="AM119" i="47" s="1"/>
  <c r="AH117" i="47"/>
  <c r="AM117" i="47" s="1"/>
  <c r="AI115" i="47"/>
  <c r="AN115" i="47" s="1"/>
  <c r="AI112" i="47"/>
  <c r="AN112" i="47" s="1"/>
  <c r="AJ108" i="47"/>
  <c r="AO108" i="47" s="1"/>
  <c r="AG103" i="47"/>
  <c r="AL103" i="47" s="1"/>
  <c r="AH100" i="47"/>
  <c r="AM100" i="47" s="1"/>
  <c r="AJ96" i="47"/>
  <c r="AO96" i="47" s="1"/>
  <c r="BC154" i="47"/>
  <c r="BC142" i="47"/>
  <c r="BC130" i="47"/>
  <c r="BC118" i="47"/>
  <c r="BC106" i="47"/>
  <c r="BC94" i="47"/>
  <c r="U152" i="47"/>
  <c r="Z152" i="47" s="1"/>
  <c r="T143" i="47"/>
  <c r="Y143" i="47" s="1"/>
  <c r="U135" i="47"/>
  <c r="Z135" i="47" s="1"/>
  <c r="V132" i="47"/>
  <c r="AA132" i="47" s="1"/>
  <c r="U128" i="47"/>
  <c r="Z128" i="47" s="1"/>
  <c r="T119" i="47"/>
  <c r="Y119" i="47" s="1"/>
  <c r="U98" i="47"/>
  <c r="Z98" i="47" s="1"/>
  <c r="AE139" i="47"/>
  <c r="AE127" i="47"/>
  <c r="AE115" i="47"/>
  <c r="AE103" i="47"/>
  <c r="AG154" i="47"/>
  <c r="AL154" i="47" s="1"/>
  <c r="AH149" i="47"/>
  <c r="AM149" i="47" s="1"/>
  <c r="AH147" i="47"/>
  <c r="AM147" i="47" s="1"/>
  <c r="AG144" i="47"/>
  <c r="AL144" i="47" s="1"/>
  <c r="AI142" i="47"/>
  <c r="AN142" i="47" s="1"/>
  <c r="AJ137" i="47"/>
  <c r="AO137" i="47" s="1"/>
  <c r="AJ135" i="47"/>
  <c r="AO135" i="47" s="1"/>
  <c r="AI132" i="47"/>
  <c r="AN132" i="47" s="1"/>
  <c r="AH127" i="47"/>
  <c r="AM127" i="47" s="1"/>
  <c r="AJ120" i="47"/>
  <c r="AO120" i="47" s="1"/>
  <c r="AH115" i="47"/>
  <c r="AM115" i="47" s="1"/>
  <c r="AI108" i="47"/>
  <c r="AN108" i="47" s="1"/>
  <c r="AI96" i="47"/>
  <c r="AN96" i="47" s="1"/>
  <c r="BC153" i="47"/>
  <c r="BC141" i="47"/>
  <c r="BC129" i="47"/>
  <c r="BC117" i="47"/>
  <c r="BC105" i="47"/>
  <c r="BC93" i="47"/>
  <c r="S152" i="47"/>
  <c r="X152" i="47" s="1"/>
  <c r="S143" i="47"/>
  <c r="X143" i="47" s="1"/>
  <c r="U132" i="47"/>
  <c r="Z132" i="47" s="1"/>
  <c r="S128" i="47"/>
  <c r="X128" i="47" s="1"/>
  <c r="V125" i="47"/>
  <c r="AA125" i="47" s="1"/>
  <c r="S119" i="47"/>
  <c r="X119" i="47" s="1"/>
  <c r="V108" i="47"/>
  <c r="AA108" i="47" s="1"/>
  <c r="U104" i="47"/>
  <c r="Z104" i="47" s="1"/>
  <c r="U92" i="47"/>
  <c r="Z92" i="47" s="1"/>
  <c r="BC152" i="47"/>
  <c r="BC140" i="47"/>
  <c r="BC128" i="47"/>
  <c r="BC116" i="47"/>
  <c r="BC104" i="47"/>
  <c r="BC92" i="47"/>
  <c r="AW155" i="47"/>
  <c r="BB155" i="47" s="1"/>
  <c r="AW154" i="47"/>
  <c r="BB154" i="47" s="1"/>
  <c r="AW153" i="47"/>
  <c r="BB153" i="47" s="1"/>
  <c r="AW152" i="47"/>
  <c r="BB152" i="47" s="1"/>
  <c r="AW151" i="47"/>
  <c r="BB151" i="47" s="1"/>
  <c r="AW150" i="47"/>
  <c r="BB150" i="47" s="1"/>
  <c r="AW149" i="47"/>
  <c r="BB149" i="47" s="1"/>
  <c r="AW148" i="47"/>
  <c r="BB148" i="47" s="1"/>
  <c r="AW147" i="47"/>
  <c r="BB147" i="47" s="1"/>
  <c r="AW146" i="47"/>
  <c r="BB146" i="47" s="1"/>
  <c r="AW145" i="47"/>
  <c r="BB145" i="47" s="1"/>
  <c r="AW144" i="47"/>
  <c r="BB144" i="47" s="1"/>
  <c r="AW143" i="47"/>
  <c r="BB143" i="47" s="1"/>
  <c r="AW142" i="47"/>
  <c r="BB142" i="47" s="1"/>
  <c r="AW141" i="47"/>
  <c r="BB141" i="47" s="1"/>
  <c r="AW140" i="47"/>
  <c r="BB140" i="47" s="1"/>
  <c r="AW139" i="47"/>
  <c r="BB139" i="47" s="1"/>
  <c r="AW138" i="47"/>
  <c r="BB138" i="47" s="1"/>
  <c r="AW137" i="47"/>
  <c r="BB137" i="47" s="1"/>
  <c r="AW136" i="47"/>
  <c r="BB136" i="47" s="1"/>
  <c r="AW135" i="47"/>
  <c r="BB135" i="47" s="1"/>
  <c r="AW134" i="47"/>
  <c r="BB134" i="47" s="1"/>
  <c r="AW133" i="47"/>
  <c r="BB133" i="47" s="1"/>
  <c r="AW132" i="47"/>
  <c r="BB132" i="47" s="1"/>
  <c r="AW131" i="47"/>
  <c r="BB131" i="47" s="1"/>
  <c r="AW130" i="47"/>
  <c r="BB130" i="47" s="1"/>
  <c r="AW129" i="47"/>
  <c r="BB129" i="47" s="1"/>
  <c r="AW128" i="47"/>
  <c r="BB128" i="47" s="1"/>
  <c r="AW127" i="47"/>
  <c r="BB127" i="47" s="1"/>
  <c r="AW126" i="47"/>
  <c r="BB126" i="47" s="1"/>
  <c r="AW125" i="47"/>
  <c r="BB125" i="47" s="1"/>
  <c r="AW124" i="47"/>
  <c r="BB124" i="47" s="1"/>
  <c r="AW123" i="47"/>
  <c r="BB123" i="47" s="1"/>
  <c r="AW122" i="47"/>
  <c r="BB122" i="47" s="1"/>
  <c r="AW121" i="47"/>
  <c r="BB121" i="47" s="1"/>
  <c r="AW120" i="47"/>
  <c r="BB120" i="47" s="1"/>
  <c r="AW119" i="47"/>
  <c r="BB119" i="47" s="1"/>
  <c r="AW118" i="47"/>
  <c r="BB118" i="47" s="1"/>
  <c r="AW117" i="47"/>
  <c r="BB117" i="47" s="1"/>
  <c r="AW116" i="47"/>
  <c r="BB116" i="47" s="1"/>
  <c r="AW115" i="47"/>
  <c r="BB115" i="47" s="1"/>
  <c r="AW114" i="47"/>
  <c r="BB114" i="47" s="1"/>
  <c r="AW113" i="47"/>
  <c r="BB113" i="47" s="1"/>
  <c r="AW112" i="47"/>
  <c r="BB112" i="47" s="1"/>
  <c r="AW111" i="47"/>
  <c r="BB111" i="47" s="1"/>
  <c r="AW110" i="47"/>
  <c r="BB110" i="47" s="1"/>
  <c r="AW109" i="47"/>
  <c r="BB109" i="47" s="1"/>
  <c r="AW108" i="47"/>
  <c r="BB108" i="47" s="1"/>
  <c r="AW107" i="47"/>
  <c r="BB107" i="47" s="1"/>
  <c r="AW106" i="47"/>
  <c r="BB106" i="47" s="1"/>
  <c r="AW105" i="47"/>
  <c r="BB105" i="47" s="1"/>
  <c r="AW104" i="47"/>
  <c r="BB104" i="47" s="1"/>
  <c r="AW103" i="47"/>
  <c r="BB103" i="47" s="1"/>
  <c r="AW102" i="47"/>
  <c r="BB102" i="47" s="1"/>
  <c r="AW101" i="47"/>
  <c r="BB101" i="47" s="1"/>
  <c r="AW100" i="47"/>
  <c r="BB100" i="47" s="1"/>
  <c r="AW99" i="47"/>
  <c r="BB99" i="47" s="1"/>
  <c r="AW98" i="47"/>
  <c r="BB98" i="47" s="1"/>
  <c r="AW97" i="47"/>
  <c r="BB97" i="47" s="1"/>
  <c r="AW96" i="47"/>
  <c r="BB96" i="47" s="1"/>
  <c r="AW95" i="47"/>
  <c r="BB95" i="47" s="1"/>
  <c r="AW94" i="47"/>
  <c r="BB94" i="47" s="1"/>
  <c r="AW93" i="47"/>
  <c r="BB93" i="47" s="1"/>
  <c r="AW92" i="47"/>
  <c r="BB92" i="47" s="1"/>
  <c r="AV155" i="47"/>
  <c r="BA155" i="47" s="1"/>
  <c r="AV154" i="47"/>
  <c r="BA154" i="47" s="1"/>
  <c r="AV153" i="47"/>
  <c r="BA153" i="47" s="1"/>
  <c r="AV152" i="47"/>
  <c r="BA152" i="47" s="1"/>
  <c r="AV151" i="47"/>
  <c r="BA151" i="47" s="1"/>
  <c r="AV150" i="47"/>
  <c r="BA150" i="47" s="1"/>
  <c r="AV149" i="47"/>
  <c r="BA149" i="47" s="1"/>
  <c r="AV148" i="47"/>
  <c r="BA148" i="47" s="1"/>
  <c r="AV147" i="47"/>
  <c r="BA147" i="47" s="1"/>
  <c r="AV146" i="47"/>
  <c r="BA146" i="47" s="1"/>
  <c r="AV145" i="47"/>
  <c r="BA145" i="47" s="1"/>
  <c r="AV144" i="47"/>
  <c r="BA144" i="47" s="1"/>
  <c r="AV143" i="47"/>
  <c r="BA143" i="47" s="1"/>
  <c r="AV142" i="47"/>
  <c r="BA142" i="47" s="1"/>
  <c r="AV141" i="47"/>
  <c r="BA141" i="47" s="1"/>
  <c r="AV140" i="47"/>
  <c r="BA140" i="47" s="1"/>
  <c r="AV139" i="47"/>
  <c r="BA139" i="47" s="1"/>
  <c r="AV138" i="47"/>
  <c r="BA138" i="47" s="1"/>
  <c r="AV137" i="47"/>
  <c r="BA137" i="47" s="1"/>
  <c r="AV136" i="47"/>
  <c r="BA136" i="47" s="1"/>
  <c r="AV135" i="47"/>
  <c r="BA135" i="47" s="1"/>
  <c r="AV134" i="47"/>
  <c r="BA134" i="47" s="1"/>
  <c r="AV133" i="47"/>
  <c r="BA133" i="47" s="1"/>
  <c r="AV132" i="47"/>
  <c r="BA132" i="47" s="1"/>
  <c r="AV131" i="47"/>
  <c r="BA131" i="47" s="1"/>
  <c r="AV130" i="47"/>
  <c r="BA130" i="47" s="1"/>
  <c r="AV129" i="47"/>
  <c r="BA129" i="47" s="1"/>
  <c r="AV128" i="47"/>
  <c r="BA128" i="47" s="1"/>
  <c r="AV127" i="47"/>
  <c r="BA127" i="47" s="1"/>
  <c r="AV126" i="47"/>
  <c r="BA126" i="47" s="1"/>
  <c r="AV125" i="47"/>
  <c r="BA125" i="47" s="1"/>
  <c r="AV124" i="47"/>
  <c r="BA124" i="47" s="1"/>
  <c r="AV123" i="47"/>
  <c r="BA123" i="47" s="1"/>
  <c r="AV122" i="47"/>
  <c r="BA122" i="47" s="1"/>
  <c r="AV121" i="47"/>
  <c r="BA121" i="47" s="1"/>
  <c r="AV120" i="47"/>
  <c r="BA120" i="47" s="1"/>
  <c r="AV119" i="47"/>
  <c r="BA119" i="47" s="1"/>
  <c r="AV118" i="47"/>
  <c r="BA118" i="47" s="1"/>
  <c r="AV117" i="47"/>
  <c r="BA117" i="47" s="1"/>
  <c r="AV116" i="47"/>
  <c r="BA116" i="47" s="1"/>
  <c r="AV115" i="47"/>
  <c r="BA115" i="47" s="1"/>
  <c r="AV114" i="47"/>
  <c r="BA114" i="47" s="1"/>
  <c r="AV113" i="47"/>
  <c r="BA113" i="47" s="1"/>
  <c r="AV112" i="47"/>
  <c r="BA112" i="47" s="1"/>
  <c r="AV111" i="47"/>
  <c r="BA111" i="47" s="1"/>
  <c r="AV110" i="47"/>
  <c r="BA110" i="47" s="1"/>
  <c r="AV109" i="47"/>
  <c r="BA109" i="47" s="1"/>
  <c r="AV108" i="47"/>
  <c r="BA108" i="47" s="1"/>
  <c r="AV107" i="47"/>
  <c r="BA107" i="47" s="1"/>
  <c r="AV106" i="47"/>
  <c r="BA106" i="47" s="1"/>
  <c r="AV105" i="47"/>
  <c r="BA105" i="47" s="1"/>
  <c r="AV104" i="47"/>
  <c r="BA104" i="47" s="1"/>
  <c r="AV103" i="47"/>
  <c r="BA103" i="47" s="1"/>
  <c r="AV102" i="47"/>
  <c r="BA102" i="47" s="1"/>
  <c r="AV101" i="47"/>
  <c r="BA101" i="47" s="1"/>
  <c r="AV100" i="47"/>
  <c r="BA100" i="47" s="1"/>
  <c r="AV99" i="47"/>
  <c r="BA99" i="47" s="1"/>
  <c r="AV98" i="47"/>
  <c r="BA98" i="47" s="1"/>
  <c r="AV97" i="47"/>
  <c r="BA97" i="47" s="1"/>
  <c r="AV96" i="47"/>
  <c r="BA96" i="47" s="1"/>
  <c r="AV95" i="47"/>
  <c r="BA95" i="47" s="1"/>
  <c r="AV94" i="47"/>
  <c r="BA94" i="47" s="1"/>
  <c r="AV93" i="47"/>
  <c r="BA93" i="47" s="1"/>
  <c r="AV92" i="47"/>
  <c r="BA92" i="47" s="1"/>
  <c r="AU155" i="47"/>
  <c r="AZ155" i="47" s="1"/>
  <c r="AU154" i="47"/>
  <c r="AZ154" i="47" s="1"/>
  <c r="AU153" i="47"/>
  <c r="AZ153" i="47" s="1"/>
  <c r="AU152" i="47"/>
  <c r="AZ152" i="47" s="1"/>
  <c r="AU151" i="47"/>
  <c r="AZ151" i="47" s="1"/>
  <c r="AU150" i="47"/>
  <c r="AZ150" i="47" s="1"/>
  <c r="AU149" i="47"/>
  <c r="AZ149" i="47" s="1"/>
  <c r="AU148" i="47"/>
  <c r="AZ148" i="47" s="1"/>
  <c r="AU147" i="47"/>
  <c r="AZ147" i="47" s="1"/>
  <c r="AU146" i="47"/>
  <c r="AZ146" i="47" s="1"/>
  <c r="AU145" i="47"/>
  <c r="AZ145" i="47" s="1"/>
  <c r="AU144" i="47"/>
  <c r="AZ144" i="47" s="1"/>
  <c r="AU143" i="47"/>
  <c r="AZ143" i="47" s="1"/>
  <c r="AU142" i="47"/>
  <c r="AZ142" i="47" s="1"/>
  <c r="AU141" i="47"/>
  <c r="AZ141" i="47" s="1"/>
  <c r="AU140" i="47"/>
  <c r="AZ140" i="47" s="1"/>
  <c r="AU139" i="47"/>
  <c r="AZ139" i="47" s="1"/>
  <c r="AU138" i="47"/>
  <c r="AZ138" i="47" s="1"/>
  <c r="AU137" i="47"/>
  <c r="AZ137" i="47" s="1"/>
  <c r="AU136" i="47"/>
  <c r="AZ136" i="47" s="1"/>
  <c r="AU135" i="47"/>
  <c r="AZ135" i="47" s="1"/>
  <c r="AU134" i="47"/>
  <c r="AZ134" i="47" s="1"/>
  <c r="AU133" i="47"/>
  <c r="AZ133" i="47" s="1"/>
  <c r="AU132" i="47"/>
  <c r="AZ132" i="47" s="1"/>
  <c r="AU131" i="47"/>
  <c r="AZ131" i="47" s="1"/>
  <c r="AU130" i="47"/>
  <c r="AZ130" i="47" s="1"/>
  <c r="AU129" i="47"/>
  <c r="AZ129" i="47" s="1"/>
  <c r="AU128" i="47"/>
  <c r="AZ128" i="47" s="1"/>
  <c r="AU127" i="47"/>
  <c r="AZ127" i="47" s="1"/>
  <c r="AU126" i="47"/>
  <c r="AZ126" i="47" s="1"/>
  <c r="AU125" i="47"/>
  <c r="AZ125" i="47" s="1"/>
  <c r="AU124" i="47"/>
  <c r="AZ124" i="47" s="1"/>
  <c r="AU123" i="47"/>
  <c r="AZ123" i="47" s="1"/>
  <c r="AU122" i="47"/>
  <c r="AZ122" i="47" s="1"/>
  <c r="AU121" i="47"/>
  <c r="AZ121" i="47" s="1"/>
  <c r="AU120" i="47"/>
  <c r="AZ120" i="47" s="1"/>
  <c r="AU119" i="47"/>
  <c r="AZ119" i="47" s="1"/>
  <c r="AU118" i="47"/>
  <c r="AZ118" i="47" s="1"/>
  <c r="AU117" i="47"/>
  <c r="AZ117" i="47" s="1"/>
  <c r="AU116" i="47"/>
  <c r="AZ116" i="47" s="1"/>
  <c r="AU115" i="47"/>
  <c r="AZ115" i="47" s="1"/>
  <c r="AU114" i="47"/>
  <c r="AZ114" i="47" s="1"/>
  <c r="AU113" i="47"/>
  <c r="AZ113" i="47" s="1"/>
  <c r="AU112" i="47"/>
  <c r="AZ112" i="47" s="1"/>
  <c r="AU111" i="47"/>
  <c r="AZ111" i="47" s="1"/>
  <c r="AU110" i="47"/>
  <c r="AZ110" i="47" s="1"/>
  <c r="AU109" i="47"/>
  <c r="AZ109" i="47" s="1"/>
  <c r="AU108" i="47"/>
  <c r="AZ108" i="47" s="1"/>
  <c r="AU107" i="47"/>
  <c r="AZ107" i="47" s="1"/>
  <c r="AU106" i="47"/>
  <c r="AZ106" i="47" s="1"/>
  <c r="AU105" i="47"/>
  <c r="AZ105" i="47" s="1"/>
  <c r="AU104" i="47"/>
  <c r="AZ104" i="47" s="1"/>
  <c r="AU103" i="47"/>
  <c r="AZ103" i="47" s="1"/>
  <c r="AU102" i="47"/>
  <c r="AZ102" i="47" s="1"/>
  <c r="AU101" i="47"/>
  <c r="AZ101" i="47" s="1"/>
  <c r="AU100" i="47"/>
  <c r="AZ100" i="47" s="1"/>
  <c r="AU99" i="47"/>
  <c r="AZ99" i="47" s="1"/>
  <c r="AU98" i="47"/>
  <c r="AZ98" i="47" s="1"/>
  <c r="AU97" i="47"/>
  <c r="AZ97" i="47" s="1"/>
  <c r="AU96" i="47"/>
  <c r="AZ96" i="47" s="1"/>
  <c r="AU95" i="47"/>
  <c r="AZ95" i="47" s="1"/>
  <c r="AU94" i="47"/>
  <c r="AZ94" i="47" s="1"/>
  <c r="AU93" i="47"/>
  <c r="AZ93" i="47" s="1"/>
  <c r="AU92" i="47"/>
  <c r="AZ92" i="47" s="1"/>
  <c r="AT155" i="47"/>
  <c r="AY155" i="47" s="1"/>
  <c r="AT154" i="47"/>
  <c r="AY154" i="47" s="1"/>
  <c r="AT153" i="47"/>
  <c r="AY153" i="47" s="1"/>
  <c r="AT152" i="47"/>
  <c r="AY152" i="47" s="1"/>
  <c r="AT151" i="47"/>
  <c r="AY151" i="47" s="1"/>
  <c r="AT150" i="47"/>
  <c r="AY150" i="47" s="1"/>
  <c r="AT149" i="47"/>
  <c r="AY149" i="47" s="1"/>
  <c r="AT148" i="47"/>
  <c r="AY148" i="47" s="1"/>
  <c r="AT147" i="47"/>
  <c r="AY147" i="47" s="1"/>
  <c r="AT146" i="47"/>
  <c r="AY146" i="47" s="1"/>
  <c r="AT145" i="47"/>
  <c r="AY145" i="47" s="1"/>
  <c r="AT144" i="47"/>
  <c r="AY144" i="47" s="1"/>
  <c r="AT143" i="47"/>
  <c r="AY143" i="47" s="1"/>
  <c r="AT142" i="47"/>
  <c r="AY142" i="47" s="1"/>
  <c r="AT141" i="47"/>
  <c r="AY141" i="47" s="1"/>
  <c r="AT140" i="47"/>
  <c r="AY140" i="47" s="1"/>
  <c r="AT139" i="47"/>
  <c r="AY139" i="47" s="1"/>
  <c r="AT138" i="47"/>
  <c r="AY138" i="47" s="1"/>
  <c r="AT137" i="47"/>
  <c r="AY137" i="47" s="1"/>
  <c r="AT136" i="47"/>
  <c r="AY136" i="47" s="1"/>
  <c r="AT135" i="47"/>
  <c r="AY135" i="47" s="1"/>
  <c r="AT134" i="47"/>
  <c r="AY134" i="47" s="1"/>
  <c r="AT133" i="47"/>
  <c r="AY133" i="47" s="1"/>
  <c r="AT132" i="47"/>
  <c r="AY132" i="47" s="1"/>
  <c r="AT131" i="47"/>
  <c r="AY131" i="47" s="1"/>
  <c r="AT130" i="47"/>
  <c r="AY130" i="47" s="1"/>
  <c r="AT129" i="47"/>
  <c r="AY129" i="47" s="1"/>
  <c r="AT128" i="47"/>
  <c r="AY128" i="47" s="1"/>
  <c r="AT127" i="47"/>
  <c r="AY127" i="47" s="1"/>
  <c r="AT126" i="47"/>
  <c r="AY126" i="47" s="1"/>
  <c r="AT125" i="47"/>
  <c r="AY125" i="47" s="1"/>
  <c r="AT124" i="47"/>
  <c r="AY124" i="47" s="1"/>
  <c r="AT123" i="47"/>
  <c r="AY123" i="47" s="1"/>
  <c r="AT122" i="47"/>
  <c r="AY122" i="47" s="1"/>
  <c r="AT121" i="47"/>
  <c r="AY121" i="47" s="1"/>
  <c r="AT120" i="47"/>
  <c r="AY120" i="47" s="1"/>
  <c r="AT119" i="47"/>
  <c r="AY119" i="47" s="1"/>
  <c r="AT118" i="47"/>
  <c r="AY118" i="47" s="1"/>
  <c r="AT117" i="47"/>
  <c r="AY117" i="47" s="1"/>
  <c r="AT116" i="47"/>
  <c r="AY116" i="47" s="1"/>
  <c r="AT115" i="47"/>
  <c r="AY115" i="47" s="1"/>
  <c r="AT114" i="47"/>
  <c r="AY114" i="47" s="1"/>
  <c r="AT113" i="47"/>
  <c r="AY113" i="47" s="1"/>
  <c r="AT112" i="47"/>
  <c r="AY112" i="47" s="1"/>
  <c r="AT111" i="47"/>
  <c r="AY111" i="47" s="1"/>
  <c r="AT110" i="47"/>
  <c r="AY110" i="47" s="1"/>
  <c r="AT109" i="47"/>
  <c r="AY109" i="47" s="1"/>
  <c r="AT108" i="47"/>
  <c r="AY108" i="47" s="1"/>
  <c r="AT107" i="47"/>
  <c r="AY107" i="47" s="1"/>
  <c r="AT106" i="47"/>
  <c r="AY106" i="47" s="1"/>
  <c r="AT105" i="47"/>
  <c r="AY105" i="47" s="1"/>
  <c r="AT104" i="47"/>
  <c r="AY104" i="47" s="1"/>
  <c r="AT103" i="47"/>
  <c r="AY103" i="47" s="1"/>
  <c r="AT102" i="47"/>
  <c r="AY102" i="47" s="1"/>
  <c r="AT101" i="47"/>
  <c r="AY101" i="47" s="1"/>
  <c r="AT100" i="47"/>
  <c r="AY100" i="47" s="1"/>
  <c r="AT99" i="47"/>
  <c r="AY99" i="47" s="1"/>
  <c r="AT98" i="47"/>
  <c r="AY98" i="47" s="1"/>
  <c r="AT97" i="47"/>
  <c r="AY97" i="47" s="1"/>
  <c r="AT96" i="47"/>
  <c r="AY96" i="47" s="1"/>
  <c r="AT95" i="47"/>
  <c r="AY95" i="47" s="1"/>
  <c r="AT94" i="47"/>
  <c r="AY94" i="47" s="1"/>
  <c r="AT93" i="47"/>
  <c r="AY93" i="47" s="1"/>
  <c r="AT92" i="47"/>
  <c r="AY92" i="47" s="1"/>
  <c r="AS155" i="47"/>
  <c r="AX155" i="47" s="1"/>
  <c r="AS154" i="47"/>
  <c r="AX154" i="47" s="1"/>
  <c r="AS153" i="47"/>
  <c r="AX153" i="47" s="1"/>
  <c r="AS152" i="47"/>
  <c r="AX152" i="47" s="1"/>
  <c r="AS151" i="47"/>
  <c r="AX151" i="47" s="1"/>
  <c r="AS150" i="47"/>
  <c r="AX150" i="47" s="1"/>
  <c r="AS149" i="47"/>
  <c r="AX149" i="47" s="1"/>
  <c r="AS148" i="47"/>
  <c r="AX148" i="47" s="1"/>
  <c r="AS147" i="47"/>
  <c r="AX147" i="47" s="1"/>
  <c r="AS146" i="47"/>
  <c r="AX146" i="47" s="1"/>
  <c r="AS145" i="47"/>
  <c r="AX145" i="47" s="1"/>
  <c r="AS144" i="47"/>
  <c r="AX144" i="47" s="1"/>
  <c r="AS143" i="47"/>
  <c r="AX143" i="47" s="1"/>
  <c r="AS142" i="47"/>
  <c r="AX142" i="47" s="1"/>
  <c r="AS141" i="47"/>
  <c r="AX141" i="47" s="1"/>
  <c r="AS140" i="47"/>
  <c r="AX140" i="47" s="1"/>
  <c r="AS139" i="47"/>
  <c r="AX139" i="47" s="1"/>
  <c r="AS138" i="47"/>
  <c r="AX138" i="47" s="1"/>
  <c r="AS137" i="47"/>
  <c r="AX137" i="47" s="1"/>
  <c r="AS136" i="47"/>
  <c r="AX136" i="47" s="1"/>
  <c r="AS135" i="47"/>
  <c r="AX135" i="47" s="1"/>
  <c r="AS134" i="47"/>
  <c r="AX134" i="47" s="1"/>
  <c r="AS133" i="47"/>
  <c r="AX133" i="47" s="1"/>
  <c r="AS132" i="47"/>
  <c r="AX132" i="47" s="1"/>
  <c r="AS131" i="47"/>
  <c r="AX131" i="47" s="1"/>
  <c r="AS130" i="47"/>
  <c r="AX130" i="47" s="1"/>
  <c r="AS129" i="47"/>
  <c r="AX129" i="47" s="1"/>
  <c r="AS128" i="47"/>
  <c r="AX128" i="47" s="1"/>
  <c r="AS127" i="47"/>
  <c r="AX127" i="47" s="1"/>
  <c r="AS126" i="47"/>
  <c r="AX126" i="47" s="1"/>
  <c r="AS125" i="47"/>
  <c r="AX125" i="47" s="1"/>
  <c r="AS124" i="47"/>
  <c r="AX124" i="47" s="1"/>
  <c r="AS123" i="47"/>
  <c r="AX123" i="47" s="1"/>
  <c r="AS122" i="47"/>
  <c r="AX122" i="47" s="1"/>
  <c r="AS121" i="47"/>
  <c r="AX121" i="47" s="1"/>
  <c r="AS120" i="47"/>
  <c r="AX120" i="47" s="1"/>
  <c r="AS119" i="47"/>
  <c r="AX119" i="47" s="1"/>
  <c r="AS118" i="47"/>
  <c r="AX118" i="47" s="1"/>
  <c r="AS117" i="47"/>
  <c r="AX117" i="47" s="1"/>
  <c r="AS116" i="47"/>
  <c r="AX116" i="47" s="1"/>
  <c r="AS115" i="47"/>
  <c r="AX115" i="47" s="1"/>
  <c r="AS114" i="47"/>
  <c r="AX114" i="47" s="1"/>
  <c r="AS113" i="47"/>
  <c r="AX113" i="47" s="1"/>
  <c r="AS112" i="47"/>
  <c r="AX112" i="47" s="1"/>
  <c r="AS111" i="47"/>
  <c r="AX111" i="47" s="1"/>
  <c r="AS110" i="47"/>
  <c r="AX110" i="47" s="1"/>
  <c r="AS109" i="47"/>
  <c r="AX109" i="47" s="1"/>
  <c r="AS108" i="47"/>
  <c r="AX108" i="47" s="1"/>
  <c r="AS107" i="47"/>
  <c r="AX107" i="47" s="1"/>
  <c r="AS106" i="47"/>
  <c r="AX106" i="47" s="1"/>
  <c r="AS105" i="47"/>
  <c r="AX105" i="47" s="1"/>
  <c r="AS104" i="47"/>
  <c r="AX104" i="47" s="1"/>
  <c r="AS103" i="47"/>
  <c r="AX103" i="47" s="1"/>
  <c r="AS102" i="47"/>
  <c r="AX102" i="47" s="1"/>
  <c r="AS101" i="47"/>
  <c r="AX101" i="47" s="1"/>
  <c r="AS100" i="47"/>
  <c r="AX100" i="47" s="1"/>
  <c r="AS99" i="47"/>
  <c r="AX99" i="47" s="1"/>
  <c r="AS98" i="47"/>
  <c r="AX98" i="47" s="1"/>
  <c r="AS97" i="47"/>
  <c r="AX97" i="47" s="1"/>
  <c r="AS96" i="47"/>
  <c r="AX96" i="47" s="1"/>
  <c r="AS95" i="47"/>
  <c r="AX95" i="47" s="1"/>
  <c r="AS94" i="47"/>
  <c r="AX94" i="47" s="1"/>
  <c r="AS93" i="47"/>
  <c r="AX93" i="47" s="1"/>
  <c r="AS92" i="47"/>
  <c r="AX92" i="47" s="1"/>
  <c r="U146" i="47"/>
  <c r="Z146" i="47" s="1"/>
  <c r="T145" i="47"/>
  <c r="Y145" i="47" s="1"/>
  <c r="U134" i="47"/>
  <c r="Z134" i="47" s="1"/>
  <c r="T133" i="47"/>
  <c r="Y133" i="47" s="1"/>
  <c r="T121" i="47"/>
  <c r="Y121" i="47" s="1"/>
  <c r="T109" i="47"/>
  <c r="Y109" i="47" s="1"/>
  <c r="W149" i="47"/>
  <c r="AB149" i="47" s="1"/>
  <c r="S145" i="47"/>
  <c r="X145" i="47" s="1"/>
  <c r="W137" i="47"/>
  <c r="AB137" i="47" s="1"/>
  <c r="S133" i="47"/>
  <c r="X133" i="47" s="1"/>
  <c r="W125" i="47"/>
  <c r="AB125" i="47" s="1"/>
  <c r="S121" i="47"/>
  <c r="X121" i="47" s="1"/>
  <c r="W113" i="47"/>
  <c r="AB113" i="47" s="1"/>
  <c r="S109" i="47"/>
  <c r="X109" i="47" s="1"/>
  <c r="W101" i="47"/>
  <c r="AB101" i="47" s="1"/>
  <c r="W151" i="47"/>
  <c r="AB151" i="47" s="1"/>
  <c r="W139" i="47"/>
  <c r="AB139" i="47" s="1"/>
  <c r="W127" i="47"/>
  <c r="AB127" i="47" s="1"/>
  <c r="U125" i="47"/>
  <c r="Z125" i="47" s="1"/>
  <c r="W115" i="47"/>
  <c r="AB115" i="47" s="1"/>
  <c r="U113" i="47"/>
  <c r="Z113" i="47" s="1"/>
  <c r="W103" i="47"/>
  <c r="AB103" i="47" s="1"/>
  <c r="U101" i="47"/>
  <c r="Z101" i="47" s="1"/>
  <c r="W152" i="47"/>
  <c r="AB152" i="47" s="1"/>
  <c r="V151" i="47"/>
  <c r="AA151" i="47" s="1"/>
  <c r="T149" i="47"/>
  <c r="Y149" i="47" s="1"/>
  <c r="W140" i="47"/>
  <c r="AB140" i="47" s="1"/>
  <c r="V139" i="47"/>
  <c r="AA139" i="47" s="1"/>
  <c r="T137" i="47"/>
  <c r="Y137" i="47" s="1"/>
  <c r="W128" i="47"/>
  <c r="AB128" i="47" s="1"/>
  <c r="V127" i="47"/>
  <c r="AA127" i="47" s="1"/>
  <c r="T125" i="47"/>
  <c r="Y125" i="47" s="1"/>
  <c r="W116" i="47"/>
  <c r="AB116" i="47" s="1"/>
  <c r="V115" i="47"/>
  <c r="AA115" i="47" s="1"/>
  <c r="T113" i="47"/>
  <c r="Y113" i="47" s="1"/>
  <c r="W104" i="47"/>
  <c r="AB104" i="47" s="1"/>
  <c r="V103" i="47"/>
  <c r="AA103" i="47" s="1"/>
  <c r="T101" i="47"/>
  <c r="Y101" i="47" s="1"/>
  <c r="W92" i="47"/>
  <c r="AB92" i="47" s="1"/>
  <c r="W153" i="47"/>
  <c r="AB153" i="47" s="1"/>
  <c r="V152" i="47"/>
  <c r="AA152" i="47" s="1"/>
  <c r="U151" i="47"/>
  <c r="Z151" i="47" s="1"/>
  <c r="W141" i="47"/>
  <c r="AB141" i="47" s="1"/>
  <c r="V140" i="47"/>
  <c r="AA140" i="47" s="1"/>
  <c r="U139" i="47"/>
  <c r="Z139" i="47" s="1"/>
  <c r="W129" i="47"/>
  <c r="AB129" i="47" s="1"/>
  <c r="V128" i="47"/>
  <c r="AA128" i="47" s="1"/>
  <c r="U127" i="47"/>
  <c r="Z127" i="47" s="1"/>
  <c r="W117" i="47"/>
  <c r="AB117" i="47" s="1"/>
  <c r="V116" i="47"/>
  <c r="AA116" i="47" s="1"/>
  <c r="U115" i="47"/>
  <c r="Z115" i="47" s="1"/>
  <c r="W105" i="47"/>
  <c r="AB105" i="47" s="1"/>
  <c r="V104" i="47"/>
  <c r="AA104" i="47" s="1"/>
  <c r="U103" i="47"/>
  <c r="Z103" i="47" s="1"/>
  <c r="W93" i="47"/>
  <c r="AB93" i="47" s="1"/>
  <c r="V92" i="47"/>
  <c r="AA92" i="47" s="1"/>
  <c r="W154" i="47"/>
  <c r="AB154" i="47" s="1"/>
  <c r="V153" i="47"/>
  <c r="AA153" i="47" s="1"/>
  <c r="T151" i="47"/>
  <c r="Y151" i="47" s="1"/>
  <c r="W142" i="47"/>
  <c r="AB142" i="47" s="1"/>
  <c r="V141" i="47"/>
  <c r="AA141" i="47" s="1"/>
  <c r="T139" i="47"/>
  <c r="Y139" i="47" s="1"/>
  <c r="W130" i="47"/>
  <c r="AB130" i="47" s="1"/>
  <c r="V129" i="47"/>
  <c r="AA129" i="47" s="1"/>
  <c r="T127" i="47"/>
  <c r="Y127" i="47" s="1"/>
  <c r="W118" i="47"/>
  <c r="AB118" i="47" s="1"/>
  <c r="V117" i="47"/>
  <c r="AA117" i="47" s="1"/>
  <c r="T115" i="47"/>
  <c r="Y115" i="47" s="1"/>
  <c r="W106" i="47"/>
  <c r="AB106" i="47" s="1"/>
  <c r="V105" i="47"/>
  <c r="AA105" i="47" s="1"/>
  <c r="T103" i="47"/>
  <c r="Y103" i="47" s="1"/>
  <c r="W94" i="47"/>
  <c r="AB94" i="47" s="1"/>
  <c r="V93" i="47"/>
  <c r="AA93" i="47" s="1"/>
  <c r="V154" i="47"/>
  <c r="AA154" i="47" s="1"/>
  <c r="U153" i="47"/>
  <c r="Z153" i="47" s="1"/>
  <c r="V142" i="47"/>
  <c r="AA142" i="47" s="1"/>
  <c r="U141" i="47"/>
  <c r="Z141" i="47" s="1"/>
  <c r="V130" i="47"/>
  <c r="AA130" i="47" s="1"/>
  <c r="U129" i="47"/>
  <c r="Z129" i="47" s="1"/>
  <c r="V118" i="47"/>
  <c r="AA118" i="47" s="1"/>
  <c r="U117" i="47"/>
  <c r="Z117" i="47" s="1"/>
  <c r="V106" i="47"/>
  <c r="AA106" i="47" s="1"/>
  <c r="U105" i="47"/>
  <c r="Z105" i="47" s="1"/>
  <c r="V94" i="47"/>
  <c r="AA94" i="47" s="1"/>
  <c r="U93" i="47"/>
  <c r="Z93" i="47" s="1"/>
  <c r="U154" i="47"/>
  <c r="Z154" i="47" s="1"/>
  <c r="T153" i="47"/>
  <c r="Y153" i="47" s="1"/>
  <c r="U142" i="47"/>
  <c r="Z142" i="47" s="1"/>
  <c r="T141" i="47"/>
  <c r="Y141" i="47" s="1"/>
  <c r="U130" i="47"/>
  <c r="Z130" i="47" s="1"/>
  <c r="T129" i="47"/>
  <c r="Y129" i="47" s="1"/>
  <c r="U118" i="47"/>
  <c r="Z118" i="47" s="1"/>
  <c r="T117" i="47"/>
  <c r="Y117" i="47" s="1"/>
  <c r="U106" i="47"/>
  <c r="Z106" i="47" s="1"/>
  <c r="T105" i="47"/>
  <c r="Y105" i="47" s="1"/>
  <c r="U94" i="47"/>
  <c r="Z94" i="47" s="1"/>
  <c r="T93" i="47"/>
  <c r="Y93" i="47" s="1"/>
  <c r="AB132" i="62" l="1"/>
  <c r="Z132" i="62"/>
  <c r="AL25" i="59"/>
  <c r="AM25" i="59"/>
  <c r="AS25" i="59" s="1"/>
  <c r="AN25" i="59"/>
  <c r="AT25" i="59" s="1"/>
  <c r="AO25" i="59"/>
  <c r="AU25" i="59" s="1"/>
  <c r="AP25" i="59"/>
  <c r="AV25" i="59" s="1"/>
  <c r="AR25" i="59"/>
  <c r="Z25" i="59"/>
  <c r="AF25" i="59" s="1"/>
  <c r="AA25" i="59"/>
  <c r="AB25" i="59"/>
  <c r="AH25" i="59" s="1"/>
  <c r="AC25" i="59"/>
  <c r="AI25" i="59" s="1"/>
  <c r="AD25" i="59"/>
  <c r="AJ25" i="59" s="1"/>
  <c r="AG25" i="59"/>
  <c r="C4" i="68" l="1"/>
  <c r="C6" i="68"/>
  <c r="C7" i="68"/>
  <c r="C8" i="68"/>
  <c r="C5" i="68"/>
  <c r="D9" i="68"/>
  <c r="M8" i="68" a="1"/>
  <c r="M8" i="68" s="1"/>
  <c r="M7" i="68" a="1"/>
  <c r="M7" i="68" s="1"/>
  <c r="M6" i="68" a="1"/>
  <c r="M6" i="68" s="1"/>
  <c r="M5" i="68" a="1"/>
  <c r="M5" i="68" s="1"/>
  <c r="M4" i="68" a="1"/>
  <c r="M4" i="68" s="1"/>
  <c r="L9" i="68" a="1"/>
  <c r="L9" i="68" s="1"/>
  <c r="L8" i="68" a="1"/>
  <c r="L8" i="68" s="1"/>
  <c r="L7" i="68" a="1"/>
  <c r="L7" i="68" s="1"/>
  <c r="L6" i="68" a="1"/>
  <c r="L6" i="68" s="1"/>
  <c r="L5" i="68" a="1"/>
  <c r="L5" i="68" s="1"/>
  <c r="L4" i="68" a="1"/>
  <c r="L4" i="68" s="1"/>
  <c r="H9" i="68" a="1"/>
  <c r="H9" i="68" s="1"/>
  <c r="H5" i="68" a="1"/>
  <c r="H5" i="68" s="1"/>
  <c r="I8" i="68" a="1"/>
  <c r="I8" i="68" s="1"/>
  <c r="H4" i="68" a="1"/>
  <c r="H4" i="68" s="1"/>
  <c r="I7" i="68" a="1"/>
  <c r="I7" i="68" s="1"/>
  <c r="I5" i="68" a="1"/>
  <c r="I5" i="68" s="1"/>
  <c r="S11" i="67"/>
  <c r="X11" i="67" s="1"/>
  <c r="T11" i="67"/>
  <c r="Y11" i="67" s="1"/>
  <c r="U11" i="67"/>
  <c r="Z11" i="67" s="1"/>
  <c r="V11" i="67"/>
  <c r="AA11" i="67" s="1"/>
  <c r="W11" i="67"/>
  <c r="AB11" i="67" s="1"/>
  <c r="S10" i="67"/>
  <c r="X10" i="67" s="1"/>
  <c r="T10" i="67"/>
  <c r="Y10" i="67" s="1"/>
  <c r="U10" i="67"/>
  <c r="Z10" i="67" s="1"/>
  <c r="V10" i="67"/>
  <c r="AA10" i="67" s="1"/>
  <c r="W10" i="67"/>
  <c r="AB10" i="67" s="1"/>
  <c r="S13" i="67"/>
  <c r="X13" i="67" s="1"/>
  <c r="T13" i="67"/>
  <c r="Y13" i="67" s="1"/>
  <c r="U13" i="67"/>
  <c r="Z13" i="67" s="1"/>
  <c r="V13" i="67"/>
  <c r="AA13" i="67" s="1"/>
  <c r="W13" i="67"/>
  <c r="AB13" i="67" s="1"/>
  <c r="S12" i="67"/>
  <c r="X12" i="67" s="1"/>
  <c r="T12" i="67"/>
  <c r="Y12" i="67" s="1"/>
  <c r="U12" i="67"/>
  <c r="Z12" i="67" s="1"/>
  <c r="V12" i="67"/>
  <c r="AA12" i="67" s="1"/>
  <c r="W12" i="67"/>
  <c r="AB12" i="67" s="1"/>
  <c r="S15" i="67"/>
  <c r="T15" i="67"/>
  <c r="Y15" i="67" s="1"/>
  <c r="U15" i="67"/>
  <c r="Z15" i="67" s="1"/>
  <c r="V15" i="67"/>
  <c r="AA15" i="67" s="1"/>
  <c r="W15" i="67"/>
  <c r="AB15" i="67" s="1"/>
  <c r="X15" i="67"/>
  <c r="S14" i="67"/>
  <c r="X14" i="67" s="1"/>
  <c r="T14" i="67"/>
  <c r="Y14" i="67" s="1"/>
  <c r="U14" i="67"/>
  <c r="Z14" i="67" s="1"/>
  <c r="V14" i="67"/>
  <c r="AA14" i="67" s="1"/>
  <c r="W14" i="67"/>
  <c r="AB14" i="67" s="1"/>
  <c r="S16" i="67"/>
  <c r="X16" i="67" s="1"/>
  <c r="T16" i="67"/>
  <c r="Y16" i="67" s="1"/>
  <c r="U16" i="67"/>
  <c r="Z16" i="67" s="1"/>
  <c r="V16" i="67"/>
  <c r="AA16" i="67" s="1"/>
  <c r="W16" i="67"/>
  <c r="AB16" i="67" s="1"/>
  <c r="S17" i="67"/>
  <c r="X17" i="67" s="1"/>
  <c r="T17" i="67"/>
  <c r="Y17" i="67" s="1"/>
  <c r="U17" i="67"/>
  <c r="Z17" i="67" s="1"/>
  <c r="V17" i="67"/>
  <c r="AA17" i="67" s="1"/>
  <c r="W17" i="67"/>
  <c r="AB17" i="67" s="1"/>
  <c r="S18" i="67"/>
  <c r="X18" i="67" s="1"/>
  <c r="T18" i="67"/>
  <c r="Y18" i="67" s="1"/>
  <c r="U18" i="67"/>
  <c r="Z18" i="67" s="1"/>
  <c r="V18" i="67"/>
  <c r="AA18" i="67" s="1"/>
  <c r="W18" i="67"/>
  <c r="AB18" i="67" s="1"/>
  <c r="S19" i="67"/>
  <c r="X19" i="67" s="1"/>
  <c r="T19" i="67"/>
  <c r="Y19" i="67" s="1"/>
  <c r="U19" i="67"/>
  <c r="Z19" i="67" s="1"/>
  <c r="V19" i="67"/>
  <c r="AA19" i="67" s="1"/>
  <c r="W19" i="67"/>
  <c r="AB19" i="67" s="1"/>
  <c r="S23" i="67"/>
  <c r="X23" i="67" s="1"/>
  <c r="T23" i="67"/>
  <c r="Y23" i="67" s="1"/>
  <c r="U23" i="67"/>
  <c r="Z23" i="67" s="1"/>
  <c r="V23" i="67"/>
  <c r="AA23" i="67" s="1"/>
  <c r="W23" i="67"/>
  <c r="AB23" i="67" s="1"/>
  <c r="S20" i="67"/>
  <c r="X20" i="67" s="1"/>
  <c r="T20" i="67"/>
  <c r="Y20" i="67" s="1"/>
  <c r="U20" i="67"/>
  <c r="Z20" i="67" s="1"/>
  <c r="V20" i="67"/>
  <c r="AA20" i="67" s="1"/>
  <c r="W20" i="67"/>
  <c r="AB20" i="67" s="1"/>
  <c r="S22" i="67"/>
  <c r="X22" i="67" s="1"/>
  <c r="T22" i="67"/>
  <c r="Y22" i="67" s="1"/>
  <c r="U22" i="67"/>
  <c r="Z22" i="67" s="1"/>
  <c r="V22" i="67"/>
  <c r="AA22" i="67" s="1"/>
  <c r="W22" i="67"/>
  <c r="AB22" i="67" s="1"/>
  <c r="S21" i="67"/>
  <c r="X21" i="67" s="1"/>
  <c r="T21" i="67"/>
  <c r="Y21" i="67" s="1"/>
  <c r="U21" i="67"/>
  <c r="Z21" i="67" s="1"/>
  <c r="V21" i="67"/>
  <c r="AA21" i="67" s="1"/>
  <c r="W21" i="67"/>
  <c r="AB21" i="67" s="1"/>
  <c r="S24" i="67"/>
  <c r="X24" i="67" s="1"/>
  <c r="T24" i="67"/>
  <c r="Y24" i="67" s="1"/>
  <c r="U24" i="67"/>
  <c r="Z24" i="67" s="1"/>
  <c r="V24" i="67"/>
  <c r="AA24" i="67" s="1"/>
  <c r="W24" i="67"/>
  <c r="AB24" i="67" s="1"/>
  <c r="S25" i="67"/>
  <c r="X25" i="67" s="1"/>
  <c r="T25" i="67"/>
  <c r="Y25" i="67" s="1"/>
  <c r="U25" i="67"/>
  <c r="Z25" i="67" s="1"/>
  <c r="V25" i="67"/>
  <c r="AA25" i="67" s="1"/>
  <c r="W25" i="67"/>
  <c r="AB25" i="67" s="1"/>
  <c r="S26" i="67"/>
  <c r="X26" i="67" s="1"/>
  <c r="T26" i="67"/>
  <c r="Y26" i="67" s="1"/>
  <c r="U26" i="67"/>
  <c r="Z26" i="67" s="1"/>
  <c r="V26" i="67"/>
  <c r="AA26" i="67" s="1"/>
  <c r="W26" i="67"/>
  <c r="AB26" i="67" s="1"/>
  <c r="S27" i="67"/>
  <c r="X27" i="67" s="1"/>
  <c r="T27" i="67"/>
  <c r="Y27" i="67" s="1"/>
  <c r="U27" i="67"/>
  <c r="Z27" i="67" s="1"/>
  <c r="V27" i="67"/>
  <c r="AA27" i="67" s="1"/>
  <c r="W27" i="67"/>
  <c r="AB27" i="67" s="1"/>
  <c r="S28" i="67"/>
  <c r="X28" i="67" s="1"/>
  <c r="T28" i="67"/>
  <c r="Y28" i="67" s="1"/>
  <c r="U28" i="67"/>
  <c r="Z28" i="67" s="1"/>
  <c r="V28" i="67"/>
  <c r="AA28" i="67" s="1"/>
  <c r="W28" i="67"/>
  <c r="AB28" i="67" s="1"/>
  <c r="S29" i="67"/>
  <c r="X29" i="67" s="1"/>
  <c r="T29" i="67"/>
  <c r="Y29" i="67" s="1"/>
  <c r="U29" i="67"/>
  <c r="Z29" i="67" s="1"/>
  <c r="V29" i="67"/>
  <c r="AA29" i="67" s="1"/>
  <c r="W29" i="67"/>
  <c r="AB29" i="67" s="1"/>
  <c r="S31" i="67"/>
  <c r="X31" i="67" s="1"/>
  <c r="T31" i="67"/>
  <c r="Y31" i="67" s="1"/>
  <c r="U31" i="67"/>
  <c r="Z31" i="67" s="1"/>
  <c r="V31" i="67"/>
  <c r="AA31" i="67" s="1"/>
  <c r="W31" i="67"/>
  <c r="AB31" i="67" s="1"/>
  <c r="S30" i="67"/>
  <c r="X30" i="67" s="1"/>
  <c r="T30" i="67"/>
  <c r="Y30" i="67" s="1"/>
  <c r="U30" i="67"/>
  <c r="Z30" i="67" s="1"/>
  <c r="V30" i="67"/>
  <c r="AA30" i="67" s="1"/>
  <c r="W30" i="67"/>
  <c r="AB30" i="67" s="1"/>
  <c r="S32" i="67"/>
  <c r="X32" i="67" s="1"/>
  <c r="T32" i="67"/>
  <c r="Y32" i="67" s="1"/>
  <c r="U32" i="67"/>
  <c r="Z32" i="67" s="1"/>
  <c r="V32" i="67"/>
  <c r="AA32" i="67" s="1"/>
  <c r="W32" i="67"/>
  <c r="AB32" i="67" s="1"/>
  <c r="S33" i="67"/>
  <c r="X33" i="67" s="1"/>
  <c r="T33" i="67"/>
  <c r="Y33" i="67" s="1"/>
  <c r="U33" i="67"/>
  <c r="Z33" i="67" s="1"/>
  <c r="V33" i="67"/>
  <c r="AA33" i="67" s="1"/>
  <c r="W33" i="67"/>
  <c r="AB33" i="67" s="1"/>
  <c r="S34" i="67"/>
  <c r="X34" i="67" s="1"/>
  <c r="T34" i="67"/>
  <c r="Y34" i="67" s="1"/>
  <c r="U34" i="67"/>
  <c r="Z34" i="67" s="1"/>
  <c r="V34" i="67"/>
  <c r="AA34" i="67" s="1"/>
  <c r="W34" i="67"/>
  <c r="AB34" i="67" s="1"/>
  <c r="S35" i="67"/>
  <c r="X35" i="67" s="1"/>
  <c r="T35" i="67"/>
  <c r="Y35" i="67" s="1"/>
  <c r="U35" i="67"/>
  <c r="Z35" i="67" s="1"/>
  <c r="V35" i="67"/>
  <c r="AA35" i="67" s="1"/>
  <c r="W35" i="67"/>
  <c r="AB35" i="67" s="1"/>
  <c r="S36" i="67"/>
  <c r="X36" i="67" s="1"/>
  <c r="T36" i="67"/>
  <c r="Y36" i="67" s="1"/>
  <c r="U36" i="67"/>
  <c r="Z36" i="67" s="1"/>
  <c r="V36" i="67"/>
  <c r="AA36" i="67" s="1"/>
  <c r="W36" i="67"/>
  <c r="AB36" i="67" s="1"/>
  <c r="S37" i="67"/>
  <c r="X37" i="67" s="1"/>
  <c r="T37" i="67"/>
  <c r="Y37" i="67" s="1"/>
  <c r="U37" i="67"/>
  <c r="Z37" i="67" s="1"/>
  <c r="V37" i="67"/>
  <c r="AA37" i="67" s="1"/>
  <c r="W37" i="67"/>
  <c r="AB37" i="67" s="1"/>
  <c r="S39" i="67"/>
  <c r="X39" i="67" s="1"/>
  <c r="T39" i="67"/>
  <c r="Y39" i="67" s="1"/>
  <c r="U39" i="67"/>
  <c r="Z39" i="67" s="1"/>
  <c r="V39" i="67"/>
  <c r="AA39" i="67" s="1"/>
  <c r="W39" i="67"/>
  <c r="AB39" i="67" s="1"/>
  <c r="S38" i="67"/>
  <c r="X38" i="67" s="1"/>
  <c r="T38" i="67"/>
  <c r="Y38" i="67" s="1"/>
  <c r="U38" i="67"/>
  <c r="Z38" i="67" s="1"/>
  <c r="V38" i="67"/>
  <c r="AA38" i="67" s="1"/>
  <c r="W38" i="67"/>
  <c r="AB38" i="67" s="1"/>
  <c r="S42" i="67"/>
  <c r="X42" i="67" s="1"/>
  <c r="T42" i="67"/>
  <c r="Y42" i="67" s="1"/>
  <c r="U42" i="67"/>
  <c r="Z42" i="67" s="1"/>
  <c r="V42" i="67"/>
  <c r="AA42" i="67" s="1"/>
  <c r="W42" i="67"/>
  <c r="AB42" i="67" s="1"/>
  <c r="S43" i="67"/>
  <c r="X43" i="67" s="1"/>
  <c r="T43" i="67"/>
  <c r="Y43" i="67" s="1"/>
  <c r="U43" i="67"/>
  <c r="Z43" i="67" s="1"/>
  <c r="V43" i="67"/>
  <c r="AA43" i="67" s="1"/>
  <c r="W43" i="67"/>
  <c r="AB43" i="67" s="1"/>
  <c r="S40" i="67"/>
  <c r="X40" i="67" s="1"/>
  <c r="T40" i="67"/>
  <c r="Y40" i="67" s="1"/>
  <c r="U40" i="67"/>
  <c r="Z40" i="67" s="1"/>
  <c r="V40" i="67"/>
  <c r="AA40" i="67" s="1"/>
  <c r="W40" i="67"/>
  <c r="AB40" i="67" s="1"/>
  <c r="S41" i="67"/>
  <c r="X41" i="67" s="1"/>
  <c r="T41" i="67"/>
  <c r="Y41" i="67" s="1"/>
  <c r="U41" i="67"/>
  <c r="Z41" i="67" s="1"/>
  <c r="V41" i="67"/>
  <c r="AA41" i="67" s="1"/>
  <c r="W41" i="67"/>
  <c r="AB41" i="67" s="1"/>
  <c r="S44" i="67"/>
  <c r="X44" i="67" s="1"/>
  <c r="T44" i="67"/>
  <c r="Y44" i="67" s="1"/>
  <c r="U44" i="67"/>
  <c r="Z44" i="67" s="1"/>
  <c r="V44" i="67"/>
  <c r="AA44" i="67" s="1"/>
  <c r="W44" i="67"/>
  <c r="AB44" i="67" s="1"/>
  <c r="S45" i="67"/>
  <c r="X45" i="67" s="1"/>
  <c r="T45" i="67"/>
  <c r="Y45" i="67" s="1"/>
  <c r="U45" i="67"/>
  <c r="Z45" i="67" s="1"/>
  <c r="V45" i="67"/>
  <c r="AA45" i="67" s="1"/>
  <c r="W45" i="67"/>
  <c r="AB45" i="67" s="1"/>
  <c r="S46" i="67"/>
  <c r="X46" i="67" s="1"/>
  <c r="T46" i="67"/>
  <c r="Y46" i="67" s="1"/>
  <c r="U46" i="67"/>
  <c r="Z46" i="67" s="1"/>
  <c r="V46" i="67"/>
  <c r="AA46" i="67" s="1"/>
  <c r="W46" i="67"/>
  <c r="AB46" i="67" s="1"/>
  <c r="S47" i="67"/>
  <c r="X47" i="67" s="1"/>
  <c r="T47" i="67"/>
  <c r="Y47" i="67" s="1"/>
  <c r="U47" i="67"/>
  <c r="Z47" i="67" s="1"/>
  <c r="V47" i="67"/>
  <c r="AA47" i="67" s="1"/>
  <c r="W47" i="67"/>
  <c r="AB47" i="67" s="1"/>
  <c r="S48" i="67"/>
  <c r="X48" i="67" s="1"/>
  <c r="T48" i="67"/>
  <c r="Y48" i="67" s="1"/>
  <c r="U48" i="67"/>
  <c r="Z48" i="67" s="1"/>
  <c r="V48" i="67"/>
  <c r="AA48" i="67" s="1"/>
  <c r="W48" i="67"/>
  <c r="AB48" i="67" s="1"/>
  <c r="S50" i="67"/>
  <c r="X50" i="67" s="1"/>
  <c r="T50" i="67"/>
  <c r="Y50" i="67" s="1"/>
  <c r="U50" i="67"/>
  <c r="Z50" i="67" s="1"/>
  <c r="V50" i="67"/>
  <c r="AA50" i="67" s="1"/>
  <c r="W50" i="67"/>
  <c r="AB50" i="67" s="1"/>
  <c r="S51" i="67"/>
  <c r="X51" i="67" s="1"/>
  <c r="T51" i="67"/>
  <c r="Y51" i="67" s="1"/>
  <c r="U51" i="67"/>
  <c r="Z51" i="67" s="1"/>
  <c r="V51" i="67"/>
  <c r="AA51" i="67" s="1"/>
  <c r="W51" i="67"/>
  <c r="AB51" i="67" s="1"/>
  <c r="S49" i="67"/>
  <c r="X49" i="67" s="1"/>
  <c r="T49" i="67"/>
  <c r="Y49" i="67" s="1"/>
  <c r="U49" i="67"/>
  <c r="Z49" i="67" s="1"/>
  <c r="V49" i="67"/>
  <c r="AA49" i="67" s="1"/>
  <c r="W49" i="67"/>
  <c r="AB49" i="67" s="1"/>
  <c r="S52" i="67"/>
  <c r="X52" i="67" s="1"/>
  <c r="T52" i="67"/>
  <c r="Y52" i="67" s="1"/>
  <c r="U52" i="67"/>
  <c r="Z52" i="67" s="1"/>
  <c r="V52" i="67"/>
  <c r="AA52" i="67" s="1"/>
  <c r="W52" i="67"/>
  <c r="AB52" i="67" s="1"/>
  <c r="S53" i="67"/>
  <c r="X53" i="67" s="1"/>
  <c r="T53" i="67"/>
  <c r="Y53" i="67" s="1"/>
  <c r="U53" i="67"/>
  <c r="Z53" i="67" s="1"/>
  <c r="V53" i="67"/>
  <c r="AA53" i="67" s="1"/>
  <c r="W53" i="67"/>
  <c r="AB53" i="67" s="1"/>
  <c r="S54" i="67"/>
  <c r="X54" i="67" s="1"/>
  <c r="T54" i="67"/>
  <c r="Y54" i="67" s="1"/>
  <c r="U54" i="67"/>
  <c r="Z54" i="67" s="1"/>
  <c r="V54" i="67"/>
  <c r="AA54" i="67" s="1"/>
  <c r="W54" i="67"/>
  <c r="AB54" i="67" s="1"/>
  <c r="S58" i="67"/>
  <c r="X58" i="67" s="1"/>
  <c r="T58" i="67"/>
  <c r="Y58" i="67" s="1"/>
  <c r="U58" i="67"/>
  <c r="Z58" i="67" s="1"/>
  <c r="V58" i="67"/>
  <c r="AA58" i="67" s="1"/>
  <c r="W58" i="67"/>
  <c r="AB58" i="67" s="1"/>
  <c r="S55" i="67"/>
  <c r="X55" i="67" s="1"/>
  <c r="T55" i="67"/>
  <c r="Y55" i="67" s="1"/>
  <c r="U55" i="67"/>
  <c r="Z55" i="67" s="1"/>
  <c r="V55" i="67"/>
  <c r="AA55" i="67" s="1"/>
  <c r="W55" i="67"/>
  <c r="AB55" i="67" s="1"/>
  <c r="S56" i="67"/>
  <c r="X56" i="67" s="1"/>
  <c r="T56" i="67"/>
  <c r="Y56" i="67" s="1"/>
  <c r="U56" i="67"/>
  <c r="Z56" i="67" s="1"/>
  <c r="V56" i="67"/>
  <c r="AA56" i="67" s="1"/>
  <c r="W56" i="67"/>
  <c r="AB56" i="67" s="1"/>
  <c r="S57" i="67"/>
  <c r="X57" i="67" s="1"/>
  <c r="T57" i="67"/>
  <c r="Y57" i="67" s="1"/>
  <c r="U57" i="67"/>
  <c r="Z57" i="67" s="1"/>
  <c r="V57" i="67"/>
  <c r="AA57" i="67" s="1"/>
  <c r="W57" i="67"/>
  <c r="AB57" i="67" s="1"/>
  <c r="S59" i="67"/>
  <c r="X59" i="67" s="1"/>
  <c r="T59" i="67"/>
  <c r="Y59" i="67" s="1"/>
  <c r="U59" i="67"/>
  <c r="Z59" i="67" s="1"/>
  <c r="V59" i="67"/>
  <c r="AA59" i="67" s="1"/>
  <c r="W59" i="67"/>
  <c r="AB59" i="67" s="1"/>
  <c r="S61" i="67"/>
  <c r="X61" i="67" s="1"/>
  <c r="T61" i="67"/>
  <c r="Y61" i="67" s="1"/>
  <c r="U61" i="67"/>
  <c r="Z61" i="67" s="1"/>
  <c r="V61" i="67"/>
  <c r="AA61" i="67" s="1"/>
  <c r="W61" i="67"/>
  <c r="AB61" i="67" s="1"/>
  <c r="S60" i="67"/>
  <c r="X60" i="67" s="1"/>
  <c r="T60" i="67"/>
  <c r="Y60" i="67" s="1"/>
  <c r="U60" i="67"/>
  <c r="Z60" i="67" s="1"/>
  <c r="V60" i="67"/>
  <c r="AA60" i="67" s="1"/>
  <c r="W60" i="67"/>
  <c r="AB60" i="67" s="1"/>
  <c r="S62" i="67"/>
  <c r="X62" i="67" s="1"/>
  <c r="T62" i="67"/>
  <c r="Y62" i="67" s="1"/>
  <c r="U62" i="67"/>
  <c r="Z62" i="67" s="1"/>
  <c r="V62" i="67"/>
  <c r="AA62" i="67" s="1"/>
  <c r="W62" i="67"/>
  <c r="AB62" i="67" s="1"/>
  <c r="AL3" i="66"/>
  <c r="O3" i="66" s="1"/>
  <c r="AL4" i="66"/>
  <c r="O4" i="66" s="1"/>
  <c r="AL5" i="66"/>
  <c r="O5" i="66" s="1"/>
  <c r="AL6" i="66"/>
  <c r="AL7" i="66"/>
  <c r="DC7" i="66" s="1"/>
  <c r="DH7" i="66" s="1"/>
  <c r="AL8" i="66"/>
  <c r="O8" i="66" s="1"/>
  <c r="AL9" i="66"/>
  <c r="DG9" i="66" s="1"/>
  <c r="DL9" i="66" s="1"/>
  <c r="AL10" i="66"/>
  <c r="O10" i="66" s="1"/>
  <c r="AL11" i="66"/>
  <c r="AL12" i="66"/>
  <c r="AL13" i="66"/>
  <c r="O13" i="66" s="1"/>
  <c r="AL14" i="66"/>
  <c r="O14" i="66" s="1"/>
  <c r="AL15" i="66"/>
  <c r="DD15" i="66" s="1"/>
  <c r="DI15" i="66" s="1"/>
  <c r="AL16" i="66"/>
  <c r="AL17" i="66"/>
  <c r="AL18" i="66"/>
  <c r="AL19" i="66"/>
  <c r="O19" i="66" s="1"/>
  <c r="AL20" i="66"/>
  <c r="O20" i="66" s="1"/>
  <c r="AL21" i="66"/>
  <c r="DF21" i="66" s="1"/>
  <c r="DK21" i="66" s="1"/>
  <c r="AL22" i="66"/>
  <c r="O22" i="66" s="1"/>
  <c r="AL23" i="66"/>
  <c r="O23" i="66" s="1"/>
  <c r="AL24" i="66"/>
  <c r="AL25" i="66"/>
  <c r="O25" i="66" s="1"/>
  <c r="AL26" i="66"/>
  <c r="AL27" i="66"/>
  <c r="AL28" i="66"/>
  <c r="AL29" i="66"/>
  <c r="AL30" i="66"/>
  <c r="O30" i="66" s="1"/>
  <c r="AL31" i="66"/>
  <c r="AL32" i="66"/>
  <c r="O32" i="66" s="1"/>
  <c r="AL33" i="66"/>
  <c r="AL34" i="66"/>
  <c r="DD34" i="66" s="1"/>
  <c r="DI34" i="66" s="1"/>
  <c r="AL35" i="66"/>
  <c r="O35" i="66" s="1"/>
  <c r="AL36" i="66"/>
  <c r="O36" i="66" s="1"/>
  <c r="AL37" i="66"/>
  <c r="O37" i="66" s="1"/>
  <c r="AL38" i="66"/>
  <c r="O38" i="66" s="1"/>
  <c r="AL39" i="66"/>
  <c r="AL40" i="66"/>
  <c r="O40" i="66" s="1"/>
  <c r="AL41" i="66"/>
  <c r="O41" i="66" s="1"/>
  <c r="AL42" i="66"/>
  <c r="O42" i="66" s="1"/>
  <c r="AL43" i="66"/>
  <c r="O43" i="66" s="1"/>
  <c r="AL44" i="66"/>
  <c r="DG44" i="66" s="1"/>
  <c r="DL44" i="66" s="1"/>
  <c r="AL45" i="66"/>
  <c r="O45" i="66" s="1"/>
  <c r="AL46" i="66"/>
  <c r="O46" i="66" s="1"/>
  <c r="AL47" i="66"/>
  <c r="O47" i="66" s="1"/>
  <c r="AL48" i="66"/>
  <c r="O48" i="66" s="1"/>
  <c r="AL49" i="66"/>
  <c r="O49" i="66" s="1"/>
  <c r="AL50" i="66"/>
  <c r="O50" i="66" s="1"/>
  <c r="AL51" i="66"/>
  <c r="DD51" i="66" s="1"/>
  <c r="DI51" i="66" s="1"/>
  <c r="AL52" i="66"/>
  <c r="O52" i="66" s="1"/>
  <c r="AL53" i="66"/>
  <c r="O53" i="66" s="1"/>
  <c r="AL54" i="66"/>
  <c r="O54" i="66" s="1"/>
  <c r="AL55" i="66"/>
  <c r="O55" i="66" s="1"/>
  <c r="AL56" i="66"/>
  <c r="O56" i="66" s="1"/>
  <c r="AL57" i="66"/>
  <c r="DG57" i="66" s="1"/>
  <c r="DL57" i="66" s="1"/>
  <c r="AL58" i="66"/>
  <c r="O58" i="66" s="1"/>
  <c r="AL59" i="66"/>
  <c r="O59" i="66" s="1"/>
  <c r="AL60" i="66"/>
  <c r="O60" i="66" s="1"/>
  <c r="AL61" i="66"/>
  <c r="AL62" i="66"/>
  <c r="O62" i="66" s="1"/>
  <c r="AL63" i="66"/>
  <c r="AL64" i="66"/>
  <c r="O64" i="66" s="1"/>
  <c r="AL65" i="66"/>
  <c r="O65" i="66" s="1"/>
  <c r="AL66" i="66"/>
  <c r="AL67" i="66"/>
  <c r="O67" i="66" s="1"/>
  <c r="AL68" i="66"/>
  <c r="O68" i="66" s="1"/>
  <c r="AL69" i="66"/>
  <c r="O69" i="66" s="1"/>
  <c r="AL70" i="66"/>
  <c r="O70" i="66" s="1"/>
  <c r="AL71" i="66"/>
  <c r="O71" i="66" s="1"/>
  <c r="AL72" i="66"/>
  <c r="DE72" i="66" s="1"/>
  <c r="DJ72" i="66" s="1"/>
  <c r="AL73" i="66"/>
  <c r="AL74" i="66"/>
  <c r="DG74" i="66" s="1"/>
  <c r="DL74" i="66" s="1"/>
  <c r="AL75" i="66"/>
  <c r="AL76" i="66"/>
  <c r="O76" i="66" s="1"/>
  <c r="AL77" i="66"/>
  <c r="O77" i="66" s="1"/>
  <c r="AL78" i="66"/>
  <c r="AL79" i="66"/>
  <c r="AL80" i="66"/>
  <c r="O80" i="66" s="1"/>
  <c r="AL81" i="66"/>
  <c r="X51" i="66"/>
  <c r="X52" i="66"/>
  <c r="X53" i="66"/>
  <c r="AB53" i="66" s="1"/>
  <c r="AG53" i="66" s="1"/>
  <c r="X54" i="66"/>
  <c r="X55" i="66"/>
  <c r="AD55" i="66" s="1"/>
  <c r="AI55" i="66" s="1"/>
  <c r="X56" i="66"/>
  <c r="AB56" i="66" s="1"/>
  <c r="AG56" i="66" s="1"/>
  <c r="X57" i="66"/>
  <c r="X58" i="66"/>
  <c r="AA58" i="66" s="1"/>
  <c r="AF58" i="66" s="1"/>
  <c r="X59" i="66"/>
  <c r="X60" i="66"/>
  <c r="AB60" i="66" s="1"/>
  <c r="AG60" i="66" s="1"/>
  <c r="X61" i="66"/>
  <c r="AD61" i="66" s="1"/>
  <c r="AI61" i="66" s="1"/>
  <c r="X62" i="66"/>
  <c r="AC62" i="66" s="1"/>
  <c r="AH62" i="66" s="1"/>
  <c r="X63" i="66"/>
  <c r="AB63" i="66" s="1"/>
  <c r="AG63" i="66" s="1"/>
  <c r="X64" i="66"/>
  <c r="AA64" i="66" s="1"/>
  <c r="AF64" i="66" s="1"/>
  <c r="X65" i="66"/>
  <c r="AE65" i="66" s="1"/>
  <c r="AJ65" i="66" s="1"/>
  <c r="X66" i="66"/>
  <c r="AE66" i="66" s="1"/>
  <c r="AJ66" i="66" s="1"/>
  <c r="X67" i="66"/>
  <c r="X68" i="66"/>
  <c r="AA68" i="66" s="1"/>
  <c r="AF68" i="66" s="1"/>
  <c r="X69" i="66"/>
  <c r="AC69" i="66" s="1"/>
  <c r="AH69" i="66" s="1"/>
  <c r="X70" i="66"/>
  <c r="AB70" i="66" s="1"/>
  <c r="AG70" i="66" s="1"/>
  <c r="X71" i="66"/>
  <c r="AA71" i="66" s="1"/>
  <c r="AF71" i="66" s="1"/>
  <c r="X72" i="66"/>
  <c r="AD72" i="66" s="1"/>
  <c r="AI72" i="66" s="1"/>
  <c r="X73" i="66"/>
  <c r="N73" i="66" s="1"/>
  <c r="X74" i="66"/>
  <c r="AE74" i="66" s="1"/>
  <c r="AJ74" i="66" s="1"/>
  <c r="X75" i="66"/>
  <c r="X76" i="66"/>
  <c r="AB76" i="66" s="1"/>
  <c r="AG76" i="66" s="1"/>
  <c r="X77" i="66"/>
  <c r="AA77" i="66" s="1"/>
  <c r="AF77" i="66" s="1"/>
  <c r="X78" i="66"/>
  <c r="AD78" i="66" s="1"/>
  <c r="AI78" i="66" s="1"/>
  <c r="X79" i="66"/>
  <c r="AB79" i="66" s="1"/>
  <c r="AG79" i="66" s="1"/>
  <c r="X80" i="66"/>
  <c r="X81" i="66"/>
  <c r="AA81" i="66" s="1"/>
  <c r="AF81" i="66" s="1"/>
  <c r="X3" i="66"/>
  <c r="X4" i="66"/>
  <c r="AE4" i="66" s="1"/>
  <c r="AJ4" i="66" s="1"/>
  <c r="X5" i="66"/>
  <c r="X6" i="66"/>
  <c r="X7" i="66"/>
  <c r="X8" i="66"/>
  <c r="X9" i="66"/>
  <c r="X10" i="66"/>
  <c r="X11" i="66"/>
  <c r="X12" i="66"/>
  <c r="X13" i="66"/>
  <c r="X14" i="66"/>
  <c r="X15" i="66"/>
  <c r="X16" i="66"/>
  <c r="X17" i="66"/>
  <c r="X18" i="66"/>
  <c r="X19" i="66"/>
  <c r="X20" i="66"/>
  <c r="X21" i="66"/>
  <c r="X22" i="66"/>
  <c r="X23" i="66"/>
  <c r="AB23" i="66" s="1"/>
  <c r="AG23" i="66" s="1"/>
  <c r="X24" i="66"/>
  <c r="X25" i="66"/>
  <c r="X26" i="66"/>
  <c r="X27" i="66"/>
  <c r="X28" i="66"/>
  <c r="X29" i="66"/>
  <c r="X30" i="66"/>
  <c r="X31" i="66"/>
  <c r="X32" i="66"/>
  <c r="N32" i="66" s="1"/>
  <c r="X33" i="66"/>
  <c r="X34" i="66"/>
  <c r="X35" i="66"/>
  <c r="X36" i="66"/>
  <c r="AB36" i="66" s="1"/>
  <c r="AG36" i="66" s="1"/>
  <c r="X37" i="66"/>
  <c r="X38" i="66"/>
  <c r="X39" i="66"/>
  <c r="X40" i="66"/>
  <c r="X41" i="66"/>
  <c r="X42" i="66"/>
  <c r="AB42" i="66" s="1"/>
  <c r="AG42" i="66" s="1"/>
  <c r="X43" i="66"/>
  <c r="X44" i="66"/>
  <c r="N44" i="66" s="1"/>
  <c r="X45" i="66"/>
  <c r="X46" i="66"/>
  <c r="X47" i="66"/>
  <c r="AA47" i="66" s="1"/>
  <c r="AF47" i="66" s="1"/>
  <c r="X48" i="66"/>
  <c r="AD48" i="66" s="1"/>
  <c r="AI48" i="66" s="1"/>
  <c r="X49" i="66"/>
  <c r="X50" i="66"/>
  <c r="DC52" i="66"/>
  <c r="DH52" i="66" s="1"/>
  <c r="DD52" i="66"/>
  <c r="DI52" i="66" s="1"/>
  <c r="DE52" i="66"/>
  <c r="DJ52" i="66" s="1"/>
  <c r="DF52" i="66"/>
  <c r="DK52" i="66" s="1"/>
  <c r="DG52" i="66"/>
  <c r="DL52" i="66" s="1"/>
  <c r="DC53" i="66"/>
  <c r="DH53" i="66" s="1"/>
  <c r="DD53" i="66"/>
  <c r="DI53" i="66" s="1"/>
  <c r="DE53" i="66"/>
  <c r="DJ53" i="66" s="1"/>
  <c r="DF53" i="66"/>
  <c r="DK53" i="66" s="1"/>
  <c r="DG53" i="66"/>
  <c r="DL53" i="66" s="1"/>
  <c r="DC54" i="66"/>
  <c r="DH54" i="66" s="1"/>
  <c r="DD54" i="66"/>
  <c r="DI54" i="66" s="1"/>
  <c r="DF54" i="66"/>
  <c r="DK54" i="66" s="1"/>
  <c r="DG54" i="66"/>
  <c r="DL54" i="66" s="1"/>
  <c r="DC55" i="66"/>
  <c r="DH55" i="66" s="1"/>
  <c r="DE55" i="66"/>
  <c r="DJ55" i="66" s="1"/>
  <c r="DF55" i="66"/>
  <c r="DK55" i="66" s="1"/>
  <c r="DC56" i="66"/>
  <c r="DH56" i="66" s="1"/>
  <c r="DD56" i="66"/>
  <c r="DI56" i="66" s="1"/>
  <c r="DE56" i="66"/>
  <c r="DJ56" i="66" s="1"/>
  <c r="DF56" i="66"/>
  <c r="DK56" i="66" s="1"/>
  <c r="DG56" i="66"/>
  <c r="DL56" i="66" s="1"/>
  <c r="DG60" i="66"/>
  <c r="DL60" i="66" s="1"/>
  <c r="DC63" i="66"/>
  <c r="DH63" i="66" s="1"/>
  <c r="DD63" i="66"/>
  <c r="DI63" i="66" s="1"/>
  <c r="DC64" i="66"/>
  <c r="DH64" i="66" s="1"/>
  <c r="DD64" i="66"/>
  <c r="DI64" i="66" s="1"/>
  <c r="DF64" i="66"/>
  <c r="DK64" i="66" s="1"/>
  <c r="DG64" i="66"/>
  <c r="DL64" i="66" s="1"/>
  <c r="DC65" i="66"/>
  <c r="DH65" i="66" s="1"/>
  <c r="DD65" i="66"/>
  <c r="DI65" i="66" s="1"/>
  <c r="DE65" i="66"/>
  <c r="DJ65" i="66" s="1"/>
  <c r="DF65" i="66"/>
  <c r="DK65" i="66" s="1"/>
  <c r="DG65" i="66"/>
  <c r="DL65" i="66" s="1"/>
  <c r="DG66" i="66"/>
  <c r="DL66" i="66" s="1"/>
  <c r="DC68" i="66"/>
  <c r="DH68" i="66" s="1"/>
  <c r="DD68" i="66"/>
  <c r="DI68" i="66" s="1"/>
  <c r="DE68" i="66"/>
  <c r="DJ68" i="66" s="1"/>
  <c r="DF68" i="66"/>
  <c r="DK68" i="66" s="1"/>
  <c r="DG68" i="66"/>
  <c r="DL68" i="66" s="1"/>
  <c r="DD69" i="66"/>
  <c r="DI69" i="66" s="1"/>
  <c r="DE69" i="66"/>
  <c r="DJ69" i="66" s="1"/>
  <c r="DD71" i="66"/>
  <c r="DI71" i="66" s="1"/>
  <c r="DE71" i="66"/>
  <c r="DJ71" i="66" s="1"/>
  <c r="DC73" i="66"/>
  <c r="DH73" i="66" s="1"/>
  <c r="DD73" i="66"/>
  <c r="DI73" i="66" s="1"/>
  <c r="DE73" i="66"/>
  <c r="DJ73" i="66" s="1"/>
  <c r="DC75" i="66"/>
  <c r="DH75" i="66" s="1"/>
  <c r="DD75" i="66"/>
  <c r="DI75" i="66" s="1"/>
  <c r="DE75" i="66"/>
  <c r="DJ75" i="66" s="1"/>
  <c r="DC76" i="66"/>
  <c r="DH76" i="66" s="1"/>
  <c r="DD76" i="66"/>
  <c r="DI76" i="66" s="1"/>
  <c r="DE76" i="66"/>
  <c r="DJ76" i="66" s="1"/>
  <c r="DF76" i="66"/>
  <c r="DK76" i="66" s="1"/>
  <c r="DG76" i="66"/>
  <c r="DL76" i="66" s="1"/>
  <c r="DC79" i="66"/>
  <c r="DH79" i="66" s="1"/>
  <c r="DC80" i="66"/>
  <c r="DH80" i="66" s="1"/>
  <c r="DD80" i="66"/>
  <c r="DI80" i="66" s="1"/>
  <c r="DE80" i="66"/>
  <c r="DJ80" i="66" s="1"/>
  <c r="DF80" i="66"/>
  <c r="DK80" i="66" s="1"/>
  <c r="DG80" i="66"/>
  <c r="DL80" i="66" s="1"/>
  <c r="DE3" i="66"/>
  <c r="DJ3" i="66" s="1"/>
  <c r="DF3" i="66"/>
  <c r="DK3" i="66" s="1"/>
  <c r="DE5" i="66"/>
  <c r="DJ5" i="66" s="1"/>
  <c r="DC6" i="66"/>
  <c r="DH6" i="66" s="1"/>
  <c r="DF6" i="66"/>
  <c r="DK6" i="66" s="1"/>
  <c r="DD7" i="66"/>
  <c r="DI7" i="66" s="1"/>
  <c r="DE8" i="66"/>
  <c r="DJ8" i="66" s="1"/>
  <c r="DD9" i="66"/>
  <c r="DI9" i="66" s="1"/>
  <c r="DE12" i="66"/>
  <c r="DJ12" i="66" s="1"/>
  <c r="DC13" i="66"/>
  <c r="DH13" i="66" s="1"/>
  <c r="DD13" i="66"/>
  <c r="DI13" i="66" s="1"/>
  <c r="DE13" i="66"/>
  <c r="DJ13" i="66" s="1"/>
  <c r="DF13" i="66"/>
  <c r="DK13" i="66" s="1"/>
  <c r="DG13" i="66"/>
  <c r="DL13" i="66" s="1"/>
  <c r="DF14" i="66"/>
  <c r="DK14" i="66" s="1"/>
  <c r="DG14" i="66"/>
  <c r="DL14" i="66" s="1"/>
  <c r="DC17" i="66"/>
  <c r="DH17" i="66" s="1"/>
  <c r="DF17" i="66"/>
  <c r="DK17" i="66" s="1"/>
  <c r="DG17" i="66"/>
  <c r="DL17" i="66" s="1"/>
  <c r="DC18" i="66"/>
  <c r="DH18" i="66" s="1"/>
  <c r="DD18" i="66"/>
  <c r="DI18" i="66" s="1"/>
  <c r="DE18" i="66"/>
  <c r="DJ18" i="66" s="1"/>
  <c r="DF18" i="66"/>
  <c r="DK18" i="66" s="1"/>
  <c r="DD19" i="66"/>
  <c r="DI19" i="66" s="1"/>
  <c r="DE19" i="66"/>
  <c r="DJ19" i="66" s="1"/>
  <c r="DF19" i="66"/>
  <c r="DK19" i="66" s="1"/>
  <c r="DC20" i="66"/>
  <c r="DH20" i="66" s="1"/>
  <c r="DE20" i="66"/>
  <c r="DJ20" i="66" s="1"/>
  <c r="DF20" i="66"/>
  <c r="DK20" i="66" s="1"/>
  <c r="DG20" i="66"/>
  <c r="DL20" i="66" s="1"/>
  <c r="DE21" i="66"/>
  <c r="DJ21" i="66" s="1"/>
  <c r="DF22" i="66"/>
  <c r="DK22" i="66" s="1"/>
  <c r="DC23" i="66"/>
  <c r="DH23" i="66" s="1"/>
  <c r="DD23" i="66"/>
  <c r="DI23" i="66" s="1"/>
  <c r="DE23" i="66"/>
  <c r="DJ23" i="66" s="1"/>
  <c r="DF23" i="66"/>
  <c r="DK23" i="66" s="1"/>
  <c r="DG23" i="66"/>
  <c r="DL23" i="66" s="1"/>
  <c r="DD24" i="66"/>
  <c r="DI24" i="66" s="1"/>
  <c r="DE24" i="66"/>
  <c r="DJ24" i="66" s="1"/>
  <c r="DG24" i="66"/>
  <c r="DL24" i="66" s="1"/>
  <c r="DC25" i="66"/>
  <c r="DH25" i="66" s="1"/>
  <c r="DC27" i="66"/>
  <c r="DH27" i="66" s="1"/>
  <c r="DD27" i="66"/>
  <c r="DI27" i="66" s="1"/>
  <c r="DF27" i="66"/>
  <c r="DK27" i="66" s="1"/>
  <c r="DG27" i="66"/>
  <c r="DL27" i="66" s="1"/>
  <c r="DD29" i="66"/>
  <c r="DI29" i="66" s="1"/>
  <c r="DE29" i="66"/>
  <c r="DJ29" i="66" s="1"/>
  <c r="DG29" i="66"/>
  <c r="DL29" i="66" s="1"/>
  <c r="DC30" i="66"/>
  <c r="DH30" i="66" s="1"/>
  <c r="DD30" i="66"/>
  <c r="DI30" i="66" s="1"/>
  <c r="DE30" i="66"/>
  <c r="DJ30" i="66" s="1"/>
  <c r="DF30" i="66"/>
  <c r="DK30" i="66" s="1"/>
  <c r="DG30" i="66"/>
  <c r="DL30" i="66" s="1"/>
  <c r="DD31" i="66"/>
  <c r="DI31" i="66" s="1"/>
  <c r="DE31" i="66"/>
  <c r="DJ31" i="66" s="1"/>
  <c r="DG31" i="66"/>
  <c r="DL31" i="66" s="1"/>
  <c r="DG32" i="66"/>
  <c r="DL32" i="66" s="1"/>
  <c r="DD33" i="66"/>
  <c r="DI33" i="66" s="1"/>
  <c r="DC35" i="66"/>
  <c r="DH35" i="66" s="1"/>
  <c r="DD35" i="66"/>
  <c r="DI35" i="66" s="1"/>
  <c r="DC37" i="66"/>
  <c r="DH37" i="66" s="1"/>
  <c r="DD37" i="66"/>
  <c r="DI37" i="66" s="1"/>
  <c r="DE37" i="66"/>
  <c r="DJ37" i="66" s="1"/>
  <c r="DF37" i="66"/>
  <c r="DK37" i="66" s="1"/>
  <c r="DG37" i="66"/>
  <c r="DL37" i="66" s="1"/>
  <c r="DC39" i="66"/>
  <c r="DH39" i="66" s="1"/>
  <c r="DD39" i="66"/>
  <c r="DI39" i="66" s="1"/>
  <c r="DE39" i="66"/>
  <c r="DJ39" i="66" s="1"/>
  <c r="DF39" i="66"/>
  <c r="DK39" i="66" s="1"/>
  <c r="DC40" i="66"/>
  <c r="DH40" i="66" s="1"/>
  <c r="DD40" i="66"/>
  <c r="DI40" i="66" s="1"/>
  <c r="DE40" i="66"/>
  <c r="DJ40" i="66" s="1"/>
  <c r="DF40" i="66"/>
  <c r="DK40" i="66" s="1"/>
  <c r="DG40" i="66"/>
  <c r="DL40" i="66" s="1"/>
  <c r="DC41" i="66"/>
  <c r="DH41" i="66" s="1"/>
  <c r="DD41" i="66"/>
  <c r="DI41" i="66" s="1"/>
  <c r="DE41" i="66"/>
  <c r="DJ41" i="66" s="1"/>
  <c r="DF41" i="66"/>
  <c r="DK41" i="66" s="1"/>
  <c r="DG41" i="66"/>
  <c r="DL41" i="66" s="1"/>
  <c r="DC42" i="66"/>
  <c r="DH42" i="66" s="1"/>
  <c r="DD42" i="66"/>
  <c r="DI42" i="66" s="1"/>
  <c r="DE42" i="66"/>
  <c r="DJ42" i="66" s="1"/>
  <c r="DF42" i="66"/>
  <c r="DK42" i="66" s="1"/>
  <c r="DG42" i="66"/>
  <c r="DL42" i="66" s="1"/>
  <c r="DC43" i="66"/>
  <c r="DH43" i="66" s="1"/>
  <c r="DD43" i="66"/>
  <c r="DI43" i="66" s="1"/>
  <c r="DE43" i="66"/>
  <c r="DJ43" i="66" s="1"/>
  <c r="DF43" i="66"/>
  <c r="DK43" i="66" s="1"/>
  <c r="DG43" i="66"/>
  <c r="DL43" i="66" s="1"/>
  <c r="DE44" i="66"/>
  <c r="DJ44" i="66" s="1"/>
  <c r="DF44" i="66"/>
  <c r="DK44" i="66" s="1"/>
  <c r="DC45" i="66"/>
  <c r="DH45" i="66" s="1"/>
  <c r="DD45" i="66"/>
  <c r="DI45" i="66" s="1"/>
  <c r="DE45" i="66"/>
  <c r="DJ45" i="66" s="1"/>
  <c r="DF45" i="66"/>
  <c r="DK45" i="66" s="1"/>
  <c r="DG45" i="66"/>
  <c r="DL45" i="66" s="1"/>
  <c r="DF46" i="66"/>
  <c r="DK46" i="66" s="1"/>
  <c r="DC49" i="66"/>
  <c r="DH49" i="66" s="1"/>
  <c r="DD49" i="66"/>
  <c r="DI49" i="66" s="1"/>
  <c r="DE49" i="66"/>
  <c r="DJ49" i="66" s="1"/>
  <c r="DF49" i="66"/>
  <c r="DK49" i="66" s="1"/>
  <c r="DG49" i="66"/>
  <c r="DL49" i="66" s="1"/>
  <c r="DC50" i="66"/>
  <c r="DH50" i="66" s="1"/>
  <c r="DD50" i="66"/>
  <c r="DI50" i="66" s="1"/>
  <c r="DE50" i="66"/>
  <c r="DJ50" i="66" s="1"/>
  <c r="DF50" i="66"/>
  <c r="DK50" i="66" s="1"/>
  <c r="DG50" i="66"/>
  <c r="DL50" i="66" s="1"/>
  <c r="H8" i="68" l="1" a="1"/>
  <c r="H8" i="68" s="1"/>
  <c r="H7" i="68" a="1"/>
  <c r="H7" i="68" s="1"/>
  <c r="I6" i="68" a="1"/>
  <c r="I6" i="68" s="1"/>
  <c r="I4" i="68" a="1"/>
  <c r="I4" i="68" s="1"/>
  <c r="H6" i="68" a="1"/>
  <c r="H6" i="68" s="1"/>
  <c r="DG58" i="66"/>
  <c r="DL58" i="66" s="1"/>
  <c r="DE22" i="66"/>
  <c r="DJ22" i="66" s="1"/>
  <c r="DD46" i="66"/>
  <c r="DI46" i="66" s="1"/>
  <c r="DD22" i="66"/>
  <c r="DI22" i="66" s="1"/>
  <c r="DC19" i="66"/>
  <c r="DH19" i="66" s="1"/>
  <c r="DE7" i="66"/>
  <c r="DJ7" i="66" s="1"/>
  <c r="DC69" i="66"/>
  <c r="DH69" i="66" s="1"/>
  <c r="DF58" i="66"/>
  <c r="DK58" i="66" s="1"/>
  <c r="DD55" i="66"/>
  <c r="DI55" i="66" s="1"/>
  <c r="DC22" i="66"/>
  <c r="DH22" i="66" s="1"/>
  <c r="DC46" i="66"/>
  <c r="DH46" i="66" s="1"/>
  <c r="DC58" i="66"/>
  <c r="DH58" i="66" s="1"/>
  <c r="DG34" i="66"/>
  <c r="DL34" i="66" s="1"/>
  <c r="DG10" i="66"/>
  <c r="DL10" i="66" s="1"/>
  <c r="DF70" i="66"/>
  <c r="DK70" i="66" s="1"/>
  <c r="DE34" i="66"/>
  <c r="DJ34" i="66" s="1"/>
  <c r="DF10" i="66"/>
  <c r="DK10" i="66" s="1"/>
  <c r="DE70" i="66"/>
  <c r="DJ70" i="66" s="1"/>
  <c r="DE58" i="66"/>
  <c r="DJ58" i="66" s="1"/>
  <c r="DG70" i="66"/>
  <c r="DL70" i="66" s="1"/>
  <c r="DE10" i="66"/>
  <c r="DJ10" i="66" s="1"/>
  <c r="DD70" i="66"/>
  <c r="DI70" i="66" s="1"/>
  <c r="DF67" i="66"/>
  <c r="DK67" i="66" s="1"/>
  <c r="DD10" i="66"/>
  <c r="DI10" i="66" s="1"/>
  <c r="DC70" i="66"/>
  <c r="DH70" i="66" s="1"/>
  <c r="DE67" i="66"/>
  <c r="DJ67" i="66" s="1"/>
  <c r="DE46" i="66"/>
  <c r="DJ46" i="66" s="1"/>
  <c r="DG19" i="66"/>
  <c r="DL19" i="66" s="1"/>
  <c r="DC10" i="66"/>
  <c r="DH10" i="66" s="1"/>
  <c r="DG69" i="66"/>
  <c r="DL69" i="66" s="1"/>
  <c r="DD67" i="66"/>
  <c r="DI67" i="66" s="1"/>
  <c r="DG46" i="66"/>
  <c r="DL46" i="66" s="1"/>
  <c r="DG22" i="66"/>
  <c r="DL22" i="66" s="1"/>
  <c r="DF69" i="66"/>
  <c r="DK69" i="66" s="1"/>
  <c r="DC67" i="66"/>
  <c r="DH67" i="66" s="1"/>
  <c r="DG55" i="66"/>
  <c r="DL55" i="66" s="1"/>
  <c r="DF48" i="66"/>
  <c r="DK48" i="66" s="1"/>
  <c r="DE14" i="66"/>
  <c r="DJ14" i="66" s="1"/>
  <c r="DC3" i="66"/>
  <c r="DH3" i="66" s="1"/>
  <c r="DC71" i="66"/>
  <c r="DH71" i="66" s="1"/>
  <c r="DE60" i="66"/>
  <c r="DJ60" i="66" s="1"/>
  <c r="AD81" i="66"/>
  <c r="AI81" i="66" s="1"/>
  <c r="DD14" i="66"/>
  <c r="DI14" i="66" s="1"/>
  <c r="DD60" i="66"/>
  <c r="DI60" i="66" s="1"/>
  <c r="AC81" i="66"/>
  <c r="AH81" i="66" s="1"/>
  <c r="DD48" i="66"/>
  <c r="DI48" i="66" s="1"/>
  <c r="DG36" i="66"/>
  <c r="DL36" i="66" s="1"/>
  <c r="DC14" i="66"/>
  <c r="DH14" i="66" s="1"/>
  <c r="DC60" i="66"/>
  <c r="DH60" i="66" s="1"/>
  <c r="AB73" i="66"/>
  <c r="AG73" i="66" s="1"/>
  <c r="DC48" i="66"/>
  <c r="DH48" i="66" s="1"/>
  <c r="DF36" i="66"/>
  <c r="DK36" i="66" s="1"/>
  <c r="DG59" i="66"/>
  <c r="DL59" i="66" s="1"/>
  <c r="AA73" i="66"/>
  <c r="AF73" i="66" s="1"/>
  <c r="DE48" i="66"/>
  <c r="DJ48" i="66" s="1"/>
  <c r="DG47" i="66"/>
  <c r="DL47" i="66" s="1"/>
  <c r="DE36" i="66"/>
  <c r="DJ36" i="66" s="1"/>
  <c r="DG4" i="66"/>
  <c r="DL4" i="66" s="1"/>
  <c r="DF59" i="66"/>
  <c r="DK59" i="66" s="1"/>
  <c r="AD68" i="66"/>
  <c r="AI68" i="66" s="1"/>
  <c r="DG48" i="66"/>
  <c r="DL48" i="66" s="1"/>
  <c r="DF60" i="66"/>
  <c r="DK60" i="66" s="1"/>
  <c r="DF47" i="66"/>
  <c r="DK47" i="66" s="1"/>
  <c r="DD36" i="66"/>
  <c r="DI36" i="66" s="1"/>
  <c r="DF4" i="66"/>
  <c r="DK4" i="66" s="1"/>
  <c r="DE59" i="66"/>
  <c r="DJ59" i="66" s="1"/>
  <c r="AB65" i="66"/>
  <c r="AG65" i="66" s="1"/>
  <c r="DE47" i="66"/>
  <c r="DJ47" i="66" s="1"/>
  <c r="DC36" i="66"/>
  <c r="DH36" i="66" s="1"/>
  <c r="DG25" i="66"/>
  <c r="DL25" i="66" s="1"/>
  <c r="DG15" i="66"/>
  <c r="DL15" i="66" s="1"/>
  <c r="DE4" i="66"/>
  <c r="DJ4" i="66" s="1"/>
  <c r="DG72" i="66"/>
  <c r="DL72" i="66" s="1"/>
  <c r="DD59" i="66"/>
  <c r="DI59" i="66" s="1"/>
  <c r="AA65" i="66"/>
  <c r="AF65" i="66" s="1"/>
  <c r="DD47" i="66"/>
  <c r="DI47" i="66" s="1"/>
  <c r="DG35" i="66"/>
  <c r="DL35" i="66" s="1"/>
  <c r="DF25" i="66"/>
  <c r="DK25" i="66" s="1"/>
  <c r="DF15" i="66"/>
  <c r="DK15" i="66" s="1"/>
  <c r="DD4" i="66"/>
  <c r="DI4" i="66" s="1"/>
  <c r="DC59" i="66"/>
  <c r="DH59" i="66" s="1"/>
  <c r="AD62" i="66"/>
  <c r="AI62" i="66" s="1"/>
  <c r="DC47" i="66"/>
  <c r="DH47" i="66" s="1"/>
  <c r="DF35" i="66"/>
  <c r="DK35" i="66" s="1"/>
  <c r="DE25" i="66"/>
  <c r="DJ25" i="66" s="1"/>
  <c r="DE15" i="66"/>
  <c r="DJ15" i="66" s="1"/>
  <c r="DC4" i="66"/>
  <c r="DH4" i="66" s="1"/>
  <c r="DG71" i="66"/>
  <c r="DL71" i="66" s="1"/>
  <c r="DE35" i="66"/>
  <c r="DJ35" i="66" s="1"/>
  <c r="DD25" i="66"/>
  <c r="DI25" i="66" s="1"/>
  <c r="DG3" i="66"/>
  <c r="DL3" i="66" s="1"/>
  <c r="DF71" i="66"/>
  <c r="DK71" i="66" s="1"/>
  <c r="DD8" i="66"/>
  <c r="DI8" i="66" s="1"/>
  <c r="DD44" i="66"/>
  <c r="DI44" i="66" s="1"/>
  <c r="DF32" i="66"/>
  <c r="DK32" i="66" s="1"/>
  <c r="DC8" i="66"/>
  <c r="DH8" i="66" s="1"/>
  <c r="DC5" i="66"/>
  <c r="DH5" i="66" s="1"/>
  <c r="DE51" i="66"/>
  <c r="DJ51" i="66" s="1"/>
  <c r="AB81" i="66"/>
  <c r="AG81" i="66" s="1"/>
  <c r="AA72" i="66"/>
  <c r="AF72" i="66" s="1"/>
  <c r="AB68" i="66"/>
  <c r="AG68" i="66" s="1"/>
  <c r="AC60" i="66"/>
  <c r="AH60" i="66" s="1"/>
  <c r="AE56" i="66"/>
  <c r="AJ56" i="66" s="1"/>
  <c r="DD5" i="66"/>
  <c r="DI5" i="66" s="1"/>
  <c r="DC44" i="66"/>
  <c r="DH44" i="66" s="1"/>
  <c r="DE32" i="66"/>
  <c r="DJ32" i="66" s="1"/>
  <c r="DG77" i="66"/>
  <c r="DL77" i="66" s="1"/>
  <c r="AD74" i="66"/>
  <c r="AI74" i="66" s="1"/>
  <c r="AD56" i="66"/>
  <c r="AI56" i="66" s="1"/>
  <c r="DD32" i="66"/>
  <c r="DI32" i="66" s="1"/>
  <c r="DE77" i="66"/>
  <c r="DJ77" i="66" s="1"/>
  <c r="AE78" i="66"/>
  <c r="AJ78" i="66" s="1"/>
  <c r="AC74" i="66"/>
  <c r="AH74" i="66" s="1"/>
  <c r="AC56" i="66"/>
  <c r="AH56" i="66" s="1"/>
  <c r="O44" i="66"/>
  <c r="DC32" i="66"/>
  <c r="DH32" i="66" s="1"/>
  <c r="DD77" i="66"/>
  <c r="DI77" i="66" s="1"/>
  <c r="DG62" i="66"/>
  <c r="DL62" i="66" s="1"/>
  <c r="AC78" i="66"/>
  <c r="AH78" i="66" s="1"/>
  <c r="AA74" i="66"/>
  <c r="AF74" i="66" s="1"/>
  <c r="AE71" i="66"/>
  <c r="AJ71" i="66" s="1"/>
  <c r="AD42" i="66"/>
  <c r="AI42" i="66" s="1"/>
  <c r="DG38" i="66"/>
  <c r="DL38" i="66" s="1"/>
  <c r="DC77" i="66"/>
  <c r="DH77" i="66" s="1"/>
  <c r="DF62" i="66"/>
  <c r="DK62" i="66" s="1"/>
  <c r="AA78" i="66"/>
  <c r="AF78" i="66" s="1"/>
  <c r="AD71" i="66"/>
  <c r="AI71" i="66" s="1"/>
  <c r="AC42" i="66"/>
  <c r="AH42" i="66" s="1"/>
  <c r="DF38" i="66"/>
  <c r="DK38" i="66" s="1"/>
  <c r="DE62" i="66"/>
  <c r="DJ62" i="66" s="1"/>
  <c r="AC77" i="66"/>
  <c r="AH77" i="66" s="1"/>
  <c r="AC71" i="66"/>
  <c r="AH71" i="66" s="1"/>
  <c r="DE38" i="66"/>
  <c r="DJ38" i="66" s="1"/>
  <c r="DD62" i="66"/>
  <c r="DI62" i="66" s="1"/>
  <c r="AB77" i="66"/>
  <c r="AG77" i="66" s="1"/>
  <c r="AB66" i="66"/>
  <c r="AG66" i="66" s="1"/>
  <c r="DD38" i="66"/>
  <c r="DI38" i="66" s="1"/>
  <c r="DC62" i="66"/>
  <c r="DH62" i="66" s="1"/>
  <c r="AE76" i="66"/>
  <c r="AJ76" i="66" s="1"/>
  <c r="AE73" i="66"/>
  <c r="AJ73" i="66" s="1"/>
  <c r="DC38" i="66"/>
  <c r="DH38" i="66" s="1"/>
  <c r="DG8" i="66"/>
  <c r="DL8" i="66" s="1"/>
  <c r="DG5" i="66"/>
  <c r="DL5" i="66" s="1"/>
  <c r="AD76" i="66"/>
  <c r="AI76" i="66" s="1"/>
  <c r="AD73" i="66"/>
  <c r="AI73" i="66" s="1"/>
  <c r="N71" i="66"/>
  <c r="DF8" i="66"/>
  <c r="DK8" i="66" s="1"/>
  <c r="DF5" i="66"/>
  <c r="DK5" i="66" s="1"/>
  <c r="AC73" i="66"/>
  <c r="AH73" i="66" s="1"/>
  <c r="AA69" i="66"/>
  <c r="AF69" i="66" s="1"/>
  <c r="AD50" i="66"/>
  <c r="AI50" i="66" s="1"/>
  <c r="N50" i="66"/>
  <c r="AA50" i="66"/>
  <c r="AF50" i="66" s="1"/>
  <c r="AB50" i="66"/>
  <c r="AG50" i="66" s="1"/>
  <c r="AC50" i="66"/>
  <c r="AH50" i="66" s="1"/>
  <c r="AE50" i="66"/>
  <c r="AJ50" i="66" s="1"/>
  <c r="AD46" i="66"/>
  <c r="AI46" i="66" s="1"/>
  <c r="N46" i="66"/>
  <c r="AA46" i="66"/>
  <c r="AF46" i="66" s="1"/>
  <c r="AB46" i="66"/>
  <c r="AG46" i="66" s="1"/>
  <c r="AC46" i="66"/>
  <c r="AH46" i="66" s="1"/>
  <c r="AE46" i="66"/>
  <c r="AJ46" i="66" s="1"/>
  <c r="N39" i="66"/>
  <c r="AB39" i="66"/>
  <c r="AG39" i="66" s="1"/>
  <c r="AA39" i="66"/>
  <c r="AF39" i="66" s="1"/>
  <c r="AC39" i="66"/>
  <c r="AH39" i="66" s="1"/>
  <c r="AD39" i="66"/>
  <c r="AI39" i="66" s="1"/>
  <c r="AE39" i="66"/>
  <c r="AJ39" i="66" s="1"/>
  <c r="AA31" i="66"/>
  <c r="AF31" i="66" s="1"/>
  <c r="AB31" i="66"/>
  <c r="AG31" i="66" s="1"/>
  <c r="AD31" i="66"/>
  <c r="AI31" i="66" s="1"/>
  <c r="AC31" i="66"/>
  <c r="AH31" i="66" s="1"/>
  <c r="N31" i="66"/>
  <c r="AE31" i="66"/>
  <c r="AJ31" i="66" s="1"/>
  <c r="AC22" i="66"/>
  <c r="AH22" i="66" s="1"/>
  <c r="AD22" i="66"/>
  <c r="AI22" i="66" s="1"/>
  <c r="N22" i="66"/>
  <c r="AE22" i="66"/>
  <c r="AJ22" i="66" s="1"/>
  <c r="AB22" i="66"/>
  <c r="AG22" i="66" s="1"/>
  <c r="AA22" i="66"/>
  <c r="AF22" i="66" s="1"/>
  <c r="AB18" i="66"/>
  <c r="AG18" i="66" s="1"/>
  <c r="AE18" i="66"/>
  <c r="AJ18" i="66" s="1"/>
  <c r="N18" i="66"/>
  <c r="AA18" i="66"/>
  <c r="AF18" i="66" s="1"/>
  <c r="AC18" i="66"/>
  <c r="AH18" i="66" s="1"/>
  <c r="AD18" i="66"/>
  <c r="AI18" i="66" s="1"/>
  <c r="AD67" i="66"/>
  <c r="AI67" i="66" s="1"/>
  <c r="AC67" i="66"/>
  <c r="AH67" i="66" s="1"/>
  <c r="AA67" i="66"/>
  <c r="AF67" i="66" s="1"/>
  <c r="AB67" i="66"/>
  <c r="AG67" i="66" s="1"/>
  <c r="AD58" i="66"/>
  <c r="AI58" i="66" s="1"/>
  <c r="N58" i="66"/>
  <c r="AB58" i="66"/>
  <c r="AG58" i="66" s="1"/>
  <c r="AC58" i="66"/>
  <c r="AH58" i="66" s="1"/>
  <c r="AE58" i="66"/>
  <c r="AJ58" i="66" s="1"/>
  <c r="AC54" i="66"/>
  <c r="AH54" i="66" s="1"/>
  <c r="AD54" i="66"/>
  <c r="AI54" i="66" s="1"/>
  <c r="AE54" i="66"/>
  <c r="AJ54" i="66" s="1"/>
  <c r="N54" i="66"/>
  <c r="AA54" i="66"/>
  <c r="AF54" i="66" s="1"/>
  <c r="AB54" i="66"/>
  <c r="AG54" i="66" s="1"/>
  <c r="O63" i="66"/>
  <c r="DE63" i="66"/>
  <c r="DJ63" i="66" s="1"/>
  <c r="DF63" i="66"/>
  <c r="DK63" i="66" s="1"/>
  <c r="DG63" i="66"/>
  <c r="DL63" i="66" s="1"/>
  <c r="O21" i="66"/>
  <c r="DG21" i="66"/>
  <c r="DL21" i="66" s="1"/>
  <c r="DC21" i="66"/>
  <c r="DH21" i="66" s="1"/>
  <c r="DD21" i="66"/>
  <c r="DI21" i="66" s="1"/>
  <c r="O17" i="66"/>
  <c r="DE17" i="66"/>
  <c r="DJ17" i="66" s="1"/>
  <c r="DD17" i="66"/>
  <c r="DI17" i="66" s="1"/>
  <c r="AC70" i="66"/>
  <c r="AH70" i="66" s="1"/>
  <c r="AE48" i="66"/>
  <c r="AJ48" i="66" s="1"/>
  <c r="AD47" i="66"/>
  <c r="AI47" i="66" s="1"/>
  <c r="AE49" i="66"/>
  <c r="AJ49" i="66" s="1"/>
  <c r="AA49" i="66"/>
  <c r="AF49" i="66" s="1"/>
  <c r="AB49" i="66"/>
  <c r="AG49" i="66" s="1"/>
  <c r="AC49" i="66"/>
  <c r="AH49" i="66" s="1"/>
  <c r="AD49" i="66"/>
  <c r="AI49" i="66" s="1"/>
  <c r="N49" i="66"/>
  <c r="N45" i="66"/>
  <c r="AD45" i="66"/>
  <c r="AI45" i="66" s="1"/>
  <c r="AB45" i="66"/>
  <c r="AG45" i="66" s="1"/>
  <c r="AE45" i="66"/>
  <c r="AJ45" i="66" s="1"/>
  <c r="AA45" i="66"/>
  <c r="AF45" i="66" s="1"/>
  <c r="AC45" i="66"/>
  <c r="AH45" i="66" s="1"/>
  <c r="N35" i="66"/>
  <c r="AC35" i="66"/>
  <c r="AH35" i="66" s="1"/>
  <c r="AA35" i="66"/>
  <c r="AF35" i="66" s="1"/>
  <c r="AB35" i="66"/>
  <c r="AG35" i="66" s="1"/>
  <c r="AD35" i="66"/>
  <c r="AI35" i="66" s="1"/>
  <c r="AE35" i="66"/>
  <c r="AJ35" i="66" s="1"/>
  <c r="AD30" i="66"/>
  <c r="AI30" i="66" s="1"/>
  <c r="N30" i="66"/>
  <c r="AC30" i="66"/>
  <c r="AH30" i="66" s="1"/>
  <c r="AE30" i="66"/>
  <c r="AJ30" i="66" s="1"/>
  <c r="AC21" i="66"/>
  <c r="AH21" i="66" s="1"/>
  <c r="AD21" i="66"/>
  <c r="AI21" i="66" s="1"/>
  <c r="AE21" i="66"/>
  <c r="AJ21" i="66" s="1"/>
  <c r="AA21" i="66"/>
  <c r="AF21" i="66" s="1"/>
  <c r="N21" i="66"/>
  <c r="AB21" i="66"/>
  <c r="AG21" i="66" s="1"/>
  <c r="AE17" i="66"/>
  <c r="AJ17" i="66" s="1"/>
  <c r="N17" i="66"/>
  <c r="AC17" i="66"/>
  <c r="AH17" i="66" s="1"/>
  <c r="AD17" i="66"/>
  <c r="AI17" i="66" s="1"/>
  <c r="AA17" i="66"/>
  <c r="AF17" i="66" s="1"/>
  <c r="AB17" i="66"/>
  <c r="AG17" i="66" s="1"/>
  <c r="N76" i="66"/>
  <c r="AC76" i="66"/>
  <c r="AH76" i="66" s="1"/>
  <c r="N53" i="66"/>
  <c r="AE53" i="66"/>
  <c r="AJ53" i="66" s="1"/>
  <c r="AA53" i="66"/>
  <c r="AF53" i="66" s="1"/>
  <c r="AC53" i="66"/>
  <c r="AH53" i="66" s="1"/>
  <c r="AD53" i="66"/>
  <c r="AI53" i="66" s="1"/>
  <c r="O79" i="66"/>
  <c r="DD79" i="66"/>
  <c r="DI79" i="66" s="1"/>
  <c r="DE79" i="66"/>
  <c r="DJ79" i="66" s="1"/>
  <c r="DF79" i="66"/>
  <c r="DK79" i="66" s="1"/>
  <c r="DG79" i="66"/>
  <c r="DL79" i="66" s="1"/>
  <c r="O75" i="66"/>
  <c r="DF75" i="66"/>
  <c r="DK75" i="66" s="1"/>
  <c r="DG75" i="66"/>
  <c r="DL75" i="66" s="1"/>
  <c r="DF57" i="66"/>
  <c r="DK57" i="66" s="1"/>
  <c r="O57" i="66"/>
  <c r="DC57" i="66"/>
  <c r="DH57" i="66" s="1"/>
  <c r="DD57" i="66"/>
  <c r="DI57" i="66" s="1"/>
  <c r="DE57" i="66"/>
  <c r="DJ57" i="66" s="1"/>
  <c r="O34" i="66"/>
  <c r="DF34" i="66"/>
  <c r="DK34" i="66" s="1"/>
  <c r="DC34" i="66"/>
  <c r="DH34" i="66" s="1"/>
  <c r="O29" i="66"/>
  <c r="DF29" i="66"/>
  <c r="DK29" i="66" s="1"/>
  <c r="DC29" i="66"/>
  <c r="DH29" i="66" s="1"/>
  <c r="DE27" i="66"/>
  <c r="DJ27" i="66" s="1"/>
  <c r="O27" i="66"/>
  <c r="O12" i="66"/>
  <c r="DG12" i="66"/>
  <c r="DL12" i="66" s="1"/>
  <c r="DC12" i="66"/>
  <c r="DH12" i="66" s="1"/>
  <c r="DD12" i="66"/>
  <c r="DI12" i="66" s="1"/>
  <c r="DF12" i="66"/>
  <c r="DK12" i="66" s="1"/>
  <c r="N48" i="66"/>
  <c r="AA48" i="66"/>
  <c r="AF48" i="66" s="1"/>
  <c r="AB34" i="66"/>
  <c r="AG34" i="66" s="1"/>
  <c r="AC34" i="66"/>
  <c r="AH34" i="66" s="1"/>
  <c r="AE34" i="66"/>
  <c r="AJ34" i="66" s="1"/>
  <c r="N34" i="66"/>
  <c r="AA34" i="66"/>
  <c r="AF34" i="66" s="1"/>
  <c r="AD34" i="66"/>
  <c r="AI34" i="66" s="1"/>
  <c r="AC29" i="66"/>
  <c r="AH29" i="66" s="1"/>
  <c r="AD29" i="66"/>
  <c r="AI29" i="66" s="1"/>
  <c r="N29" i="66"/>
  <c r="AB29" i="66"/>
  <c r="AG29" i="66" s="1"/>
  <c r="AA29" i="66"/>
  <c r="AF29" i="66" s="1"/>
  <c r="AE29" i="66"/>
  <c r="AJ29" i="66" s="1"/>
  <c r="AB27" i="66"/>
  <c r="AG27" i="66" s="1"/>
  <c r="AD27" i="66"/>
  <c r="AI27" i="66" s="1"/>
  <c r="AA27" i="66"/>
  <c r="AF27" i="66" s="1"/>
  <c r="AC27" i="66"/>
  <c r="AH27" i="66" s="1"/>
  <c r="N27" i="66"/>
  <c r="AE27" i="66"/>
  <c r="AJ27" i="66" s="1"/>
  <c r="AB20" i="66"/>
  <c r="AG20" i="66" s="1"/>
  <c r="N20" i="66"/>
  <c r="AA20" i="66"/>
  <c r="AF20" i="66" s="1"/>
  <c r="AC20" i="66"/>
  <c r="AH20" i="66" s="1"/>
  <c r="AE20" i="66"/>
  <c r="AJ20" i="66" s="1"/>
  <c r="AD20" i="66"/>
  <c r="AI20" i="66" s="1"/>
  <c r="AA12" i="66"/>
  <c r="AF12" i="66" s="1"/>
  <c r="AB12" i="66"/>
  <c r="AG12" i="66" s="1"/>
  <c r="AD12" i="66"/>
  <c r="AI12" i="66" s="1"/>
  <c r="N12" i="66"/>
  <c r="AE12" i="66"/>
  <c r="AJ12" i="66" s="1"/>
  <c r="AC12" i="66"/>
  <c r="AH12" i="66" s="1"/>
  <c r="AA3" i="66"/>
  <c r="AF3" i="66" s="1"/>
  <c r="AB3" i="66"/>
  <c r="AG3" i="66" s="1"/>
  <c r="AD3" i="66"/>
  <c r="AI3" i="66" s="1"/>
  <c r="AC3" i="66"/>
  <c r="AH3" i="66" s="1"/>
  <c r="N3" i="66"/>
  <c r="AE3" i="66"/>
  <c r="AJ3" i="66" s="1"/>
  <c r="N70" i="66"/>
  <c r="AE70" i="66"/>
  <c r="AJ70" i="66" s="1"/>
  <c r="AA70" i="66"/>
  <c r="AF70" i="66" s="1"/>
  <c r="N52" i="66"/>
  <c r="AB52" i="66"/>
  <c r="AG52" i="66" s="1"/>
  <c r="AA52" i="66"/>
  <c r="AF52" i="66" s="1"/>
  <c r="DC78" i="66"/>
  <c r="DH78" i="66" s="1"/>
  <c r="O78" i="66"/>
  <c r="DC74" i="66"/>
  <c r="DH74" i="66" s="1"/>
  <c r="O74" i="66"/>
  <c r="DE33" i="66"/>
  <c r="DJ33" i="66" s="1"/>
  <c r="O33" i="66"/>
  <c r="DC28" i="66"/>
  <c r="DH28" i="66" s="1"/>
  <c r="O28" i="66"/>
  <c r="DC26" i="66"/>
  <c r="DH26" i="66" s="1"/>
  <c r="O26" i="66"/>
  <c r="DC16" i="66"/>
  <c r="DH16" i="66" s="1"/>
  <c r="O16" i="66"/>
  <c r="DC11" i="66"/>
  <c r="DH11" i="66" s="1"/>
  <c r="O11" i="66"/>
  <c r="AE79" i="66"/>
  <c r="AJ79" i="66" s="1"/>
  <c r="AE67" i="66"/>
  <c r="AJ67" i="66" s="1"/>
  <c r="AE52" i="66"/>
  <c r="AJ52" i="66" s="1"/>
  <c r="AC48" i="66"/>
  <c r="AH48" i="66" s="1"/>
  <c r="AB33" i="66"/>
  <c r="AG33" i="66" s="1"/>
  <c r="AD33" i="66"/>
  <c r="AI33" i="66" s="1"/>
  <c r="AA33" i="66"/>
  <c r="AF33" i="66" s="1"/>
  <c r="AC33" i="66"/>
  <c r="AH33" i="66" s="1"/>
  <c r="AE33" i="66"/>
  <c r="AJ33" i="66" s="1"/>
  <c r="N33" i="66"/>
  <c r="AA28" i="66"/>
  <c r="AF28" i="66" s="1"/>
  <c r="AC28" i="66"/>
  <c r="AH28" i="66" s="1"/>
  <c r="N28" i="66"/>
  <c r="AE28" i="66"/>
  <c r="AJ28" i="66" s="1"/>
  <c r="AB28" i="66"/>
  <c r="AG28" i="66" s="1"/>
  <c r="AD28" i="66"/>
  <c r="AI28" i="66" s="1"/>
  <c r="AD26" i="66"/>
  <c r="AI26" i="66" s="1"/>
  <c r="AE26" i="66"/>
  <c r="AJ26" i="66" s="1"/>
  <c r="AA26" i="66"/>
  <c r="AF26" i="66" s="1"/>
  <c r="N26" i="66"/>
  <c r="AB26" i="66"/>
  <c r="AG26" i="66" s="1"/>
  <c r="AC26" i="66"/>
  <c r="AH26" i="66" s="1"/>
  <c r="AA16" i="66"/>
  <c r="AF16" i="66" s="1"/>
  <c r="N16" i="66"/>
  <c r="AB16" i="66"/>
  <c r="AG16" i="66" s="1"/>
  <c r="AE16" i="66"/>
  <c r="AJ16" i="66" s="1"/>
  <c r="AC16" i="66"/>
  <c r="AH16" i="66" s="1"/>
  <c r="AD16" i="66"/>
  <c r="AI16" i="66" s="1"/>
  <c r="AA11" i="66"/>
  <c r="AF11" i="66" s="1"/>
  <c r="AD11" i="66"/>
  <c r="AI11" i="66" s="1"/>
  <c r="AE11" i="66"/>
  <c r="AJ11" i="66" s="1"/>
  <c r="N11" i="66"/>
  <c r="AC11" i="66"/>
  <c r="AH11" i="66" s="1"/>
  <c r="N81" i="66"/>
  <c r="AE81" i="66"/>
  <c r="AJ81" i="66" s="1"/>
  <c r="DC51" i="66"/>
  <c r="DH51" i="66" s="1"/>
  <c r="O51" i="66"/>
  <c r="DG51" i="66"/>
  <c r="DL51" i="66" s="1"/>
  <c r="O15" i="66"/>
  <c r="DC15" i="66"/>
  <c r="DH15" i="66" s="1"/>
  <c r="O7" i="66"/>
  <c r="DF7" i="66"/>
  <c r="DK7" i="66" s="1"/>
  <c r="DG7" i="66"/>
  <c r="DL7" i="66" s="1"/>
  <c r="AC79" i="66"/>
  <c r="AH79" i="66" s="1"/>
  <c r="AD52" i="66"/>
  <c r="AI52" i="66" s="1"/>
  <c r="AB48" i="66"/>
  <c r="AG48" i="66" s="1"/>
  <c r="AC36" i="66"/>
  <c r="AH36" i="66" s="1"/>
  <c r="AB30" i="66"/>
  <c r="AG30" i="66" s="1"/>
  <c r="AB11" i="66"/>
  <c r="AG11" i="66" s="1"/>
  <c r="N25" i="66"/>
  <c r="AA25" i="66"/>
  <c r="AF25" i="66" s="1"/>
  <c r="AB25" i="66"/>
  <c r="AG25" i="66" s="1"/>
  <c r="AD25" i="66"/>
  <c r="AI25" i="66" s="1"/>
  <c r="AC25" i="66"/>
  <c r="AH25" i="66" s="1"/>
  <c r="AE25" i="66"/>
  <c r="AJ25" i="66" s="1"/>
  <c r="N15" i="66"/>
  <c r="AC15" i="66"/>
  <c r="AH15" i="66" s="1"/>
  <c r="AD15" i="66"/>
  <c r="AI15" i="66" s="1"/>
  <c r="AA15" i="66"/>
  <c r="AF15" i="66" s="1"/>
  <c r="AB15" i="66"/>
  <c r="AG15" i="66" s="1"/>
  <c r="AE15" i="66"/>
  <c r="AJ15" i="66" s="1"/>
  <c r="N10" i="66"/>
  <c r="AA10" i="66"/>
  <c r="AF10" i="66" s="1"/>
  <c r="AC10" i="66"/>
  <c r="AH10" i="66" s="1"/>
  <c r="AE10" i="66"/>
  <c r="AJ10" i="66" s="1"/>
  <c r="AB10" i="66"/>
  <c r="AG10" i="66" s="1"/>
  <c r="AD10" i="66"/>
  <c r="AI10" i="66" s="1"/>
  <c r="N7" i="66"/>
  <c r="AA7" i="66"/>
  <c r="AF7" i="66" s="1"/>
  <c r="AB7" i="66"/>
  <c r="AG7" i="66" s="1"/>
  <c r="AE7" i="66"/>
  <c r="AJ7" i="66" s="1"/>
  <c r="AD7" i="66"/>
  <c r="AI7" i="66" s="1"/>
  <c r="AC7" i="66"/>
  <c r="AH7" i="66" s="1"/>
  <c r="N80" i="66"/>
  <c r="AD80" i="66"/>
  <c r="AI80" i="66" s="1"/>
  <c r="AE80" i="66"/>
  <c r="AJ80" i="66" s="1"/>
  <c r="AA80" i="66"/>
  <c r="AF80" i="66" s="1"/>
  <c r="AB80" i="66"/>
  <c r="AG80" i="66" s="1"/>
  <c r="AC80" i="66"/>
  <c r="AH80" i="66" s="1"/>
  <c r="AE63" i="66"/>
  <c r="AJ63" i="66" s="1"/>
  <c r="AA63" i="66"/>
  <c r="AF63" i="66" s="1"/>
  <c r="N63" i="66"/>
  <c r="AC63" i="66"/>
  <c r="AH63" i="66" s="1"/>
  <c r="AD63" i="66"/>
  <c r="AI63" i="66" s="1"/>
  <c r="O73" i="66"/>
  <c r="DF73" i="66"/>
  <c r="DK73" i="66" s="1"/>
  <c r="DG73" i="66"/>
  <c r="DL73" i="66" s="1"/>
  <c r="O24" i="66"/>
  <c r="DF24" i="66"/>
  <c r="DK24" i="66" s="1"/>
  <c r="DC24" i="66"/>
  <c r="DH24" i="66" s="1"/>
  <c r="O9" i="66"/>
  <c r="DF9" i="66"/>
  <c r="DK9" i="66" s="1"/>
  <c r="DC9" i="66"/>
  <c r="DH9" i="66" s="1"/>
  <c r="DE9" i="66"/>
  <c r="DJ9" i="66" s="1"/>
  <c r="O6" i="66"/>
  <c r="DD6" i="66"/>
  <c r="DI6" i="66" s="1"/>
  <c r="DE6" i="66"/>
  <c r="DJ6" i="66" s="1"/>
  <c r="DG6" i="66"/>
  <c r="DL6" i="66" s="1"/>
  <c r="AC52" i="66"/>
  <c r="AH52" i="66" s="1"/>
  <c r="AA30" i="66"/>
  <c r="AF30" i="66" s="1"/>
  <c r="N24" i="66"/>
  <c r="AB24" i="66"/>
  <c r="AG24" i="66" s="1"/>
  <c r="AC24" i="66"/>
  <c r="AH24" i="66" s="1"/>
  <c r="AE24" i="66"/>
  <c r="AJ24" i="66" s="1"/>
  <c r="AA24" i="66"/>
  <c r="AF24" i="66" s="1"/>
  <c r="AD24" i="66"/>
  <c r="AI24" i="66" s="1"/>
  <c r="N14" i="66"/>
  <c r="AA14" i="66"/>
  <c r="AF14" i="66" s="1"/>
  <c r="AC14" i="66"/>
  <c r="AH14" i="66" s="1"/>
  <c r="AD14" i="66"/>
  <c r="AI14" i="66" s="1"/>
  <c r="AB14" i="66"/>
  <c r="AG14" i="66" s="1"/>
  <c r="AE14" i="66"/>
  <c r="AJ14" i="66" s="1"/>
  <c r="N9" i="66"/>
  <c r="AA9" i="66"/>
  <c r="AF9" i="66" s="1"/>
  <c r="AC9" i="66"/>
  <c r="AH9" i="66" s="1"/>
  <c r="AB9" i="66"/>
  <c r="AG9" i="66" s="1"/>
  <c r="AD9" i="66"/>
  <c r="AI9" i="66" s="1"/>
  <c r="AE9" i="66"/>
  <c r="AJ9" i="66" s="1"/>
  <c r="N6" i="66"/>
  <c r="AA6" i="66"/>
  <c r="AF6" i="66" s="1"/>
  <c r="AB6" i="66"/>
  <c r="AG6" i="66" s="1"/>
  <c r="AD6" i="66"/>
  <c r="AI6" i="66" s="1"/>
  <c r="AC6" i="66"/>
  <c r="AH6" i="66" s="1"/>
  <c r="AE6" i="66"/>
  <c r="AJ6" i="66" s="1"/>
  <c r="AD79" i="66"/>
  <c r="AI79" i="66" s="1"/>
  <c r="N79" i="66"/>
  <c r="AB75" i="66"/>
  <c r="AG75" i="66" s="1"/>
  <c r="N75" i="66"/>
  <c r="AE75" i="66"/>
  <c r="AJ75" i="66" s="1"/>
  <c r="AA75" i="66"/>
  <c r="AF75" i="66" s="1"/>
  <c r="AC75" i="66"/>
  <c r="AH75" i="66" s="1"/>
  <c r="AD75" i="66"/>
  <c r="AI75" i="66" s="1"/>
  <c r="N57" i="66"/>
  <c r="AD57" i="66"/>
  <c r="AI57" i="66" s="1"/>
  <c r="AB57" i="66"/>
  <c r="AG57" i="66" s="1"/>
  <c r="AC57" i="66"/>
  <c r="AH57" i="66" s="1"/>
  <c r="AE57" i="66"/>
  <c r="AJ57" i="66" s="1"/>
  <c r="AA57" i="66"/>
  <c r="AF57" i="66" s="1"/>
  <c r="O72" i="66"/>
  <c r="DD72" i="66"/>
  <c r="DI72" i="66" s="1"/>
  <c r="DC72" i="66"/>
  <c r="DH72" i="66" s="1"/>
  <c r="DD66" i="66"/>
  <c r="DI66" i="66" s="1"/>
  <c r="O66" i="66"/>
  <c r="DC66" i="66"/>
  <c r="DH66" i="66" s="1"/>
  <c r="O61" i="66"/>
  <c r="DG61" i="66"/>
  <c r="DL61" i="66" s="1"/>
  <c r="DC61" i="66"/>
  <c r="DH61" i="66" s="1"/>
  <c r="DD61" i="66"/>
  <c r="DI61" i="66" s="1"/>
  <c r="DE61" i="66"/>
  <c r="DJ61" i="66" s="1"/>
  <c r="DF61" i="66"/>
  <c r="DK61" i="66" s="1"/>
  <c r="AA79" i="66"/>
  <c r="AF79" i="66" s="1"/>
  <c r="DF72" i="66"/>
  <c r="DK72" i="66" s="1"/>
  <c r="DF66" i="66"/>
  <c r="DK66" i="66" s="1"/>
  <c r="DE66" i="66"/>
  <c r="DJ66" i="66" s="1"/>
  <c r="DD20" i="66"/>
  <c r="DI20" i="66" s="1"/>
  <c r="DD3" i="66"/>
  <c r="DI3" i="66" s="1"/>
  <c r="DF77" i="66"/>
  <c r="DK77" i="66" s="1"/>
  <c r="DF51" i="66"/>
  <c r="DK51" i="66" s="1"/>
  <c r="N47" i="66"/>
  <c r="AC47" i="66"/>
  <c r="AH47" i="66" s="1"/>
  <c r="AB47" i="66"/>
  <c r="AG47" i="66" s="1"/>
  <c r="N40" i="66"/>
  <c r="AA40" i="66"/>
  <c r="AF40" i="66" s="1"/>
  <c r="AC40" i="66"/>
  <c r="AH40" i="66" s="1"/>
  <c r="AB40" i="66"/>
  <c r="AG40" i="66" s="1"/>
  <c r="AD40" i="66"/>
  <c r="AI40" i="66" s="1"/>
  <c r="AE40" i="66"/>
  <c r="AJ40" i="66" s="1"/>
  <c r="N36" i="66"/>
  <c r="AA36" i="66"/>
  <c r="AF36" i="66" s="1"/>
  <c r="AE36" i="66"/>
  <c r="AJ36" i="66" s="1"/>
  <c r="AD36" i="66"/>
  <c r="AI36" i="66" s="1"/>
  <c r="N68" i="66"/>
  <c r="AE68" i="66"/>
  <c r="AJ68" i="66" s="1"/>
  <c r="N64" i="66"/>
  <c r="AD64" i="66"/>
  <c r="AI64" i="66" s="1"/>
  <c r="AB64" i="66"/>
  <c r="AG64" i="66" s="1"/>
  <c r="AC64" i="66"/>
  <c r="AH64" i="66" s="1"/>
  <c r="AE64" i="66"/>
  <c r="AJ64" i="66" s="1"/>
  <c r="AD59" i="66"/>
  <c r="AI59" i="66" s="1"/>
  <c r="AB59" i="66"/>
  <c r="AG59" i="66" s="1"/>
  <c r="AC59" i="66"/>
  <c r="AH59" i="66" s="1"/>
  <c r="AE59" i="66"/>
  <c r="AJ59" i="66" s="1"/>
  <c r="N59" i="66"/>
  <c r="AA59" i="66"/>
  <c r="AF59" i="66" s="1"/>
  <c r="O81" i="66"/>
  <c r="DG81" i="66"/>
  <c r="DL81" i="66" s="1"/>
  <c r="DC81" i="66"/>
  <c r="DH81" i="66" s="1"/>
  <c r="DD81" i="66"/>
  <c r="DI81" i="66" s="1"/>
  <c r="DE81" i="66"/>
  <c r="DJ81" i="66" s="1"/>
  <c r="DF81" i="66"/>
  <c r="DK81" i="66" s="1"/>
  <c r="O39" i="66"/>
  <c r="DG39" i="66"/>
  <c r="DL39" i="66" s="1"/>
  <c r="O31" i="66"/>
  <c r="DF31" i="66"/>
  <c r="DK31" i="66" s="1"/>
  <c r="DC31" i="66"/>
  <c r="DH31" i="66" s="1"/>
  <c r="O18" i="66"/>
  <c r="DG18" i="66"/>
  <c r="DL18" i="66" s="1"/>
  <c r="AA76" i="66"/>
  <c r="AF76" i="66" s="1"/>
  <c r="AD70" i="66"/>
  <c r="AI70" i="66" s="1"/>
  <c r="AC68" i="66"/>
  <c r="AH68" i="66" s="1"/>
  <c r="AE47" i="66"/>
  <c r="AJ47" i="66" s="1"/>
  <c r="N67" i="66"/>
  <c r="AA5" i="66"/>
  <c r="AF5" i="66" s="1"/>
  <c r="AB5" i="66"/>
  <c r="AG5" i="66" s="1"/>
  <c r="AD5" i="66"/>
  <c r="AI5" i="66" s="1"/>
  <c r="AC5" i="66"/>
  <c r="AH5" i="66" s="1"/>
  <c r="N5" i="66"/>
  <c r="AE5" i="66"/>
  <c r="AJ5" i="66" s="1"/>
  <c r="N77" i="66"/>
  <c r="AD77" i="66"/>
  <c r="AI77" i="66" s="1"/>
  <c r="N51" i="66"/>
  <c r="AC51" i="66"/>
  <c r="AH51" i="66" s="1"/>
  <c r="AE51" i="66"/>
  <c r="AJ51" i="66" s="1"/>
  <c r="AE61" i="66"/>
  <c r="AJ61" i="66" s="1"/>
  <c r="AB51" i="66"/>
  <c r="AG51" i="66" s="1"/>
  <c r="N78" i="66"/>
  <c r="AB43" i="66"/>
  <c r="AG43" i="66" s="1"/>
  <c r="N43" i="66"/>
  <c r="AA43" i="66"/>
  <c r="AF43" i="66" s="1"/>
  <c r="AC43" i="66"/>
  <c r="AH43" i="66" s="1"/>
  <c r="AD43" i="66"/>
  <c r="AI43" i="66" s="1"/>
  <c r="AE43" i="66"/>
  <c r="AJ43" i="66" s="1"/>
  <c r="AB19" i="66"/>
  <c r="AG19" i="66" s="1"/>
  <c r="AD19" i="66"/>
  <c r="AI19" i="66" s="1"/>
  <c r="N19" i="66"/>
  <c r="AA19" i="66"/>
  <c r="AF19" i="66" s="1"/>
  <c r="AC19" i="66"/>
  <c r="AH19" i="66" s="1"/>
  <c r="AE19" i="66"/>
  <c r="AJ19" i="66" s="1"/>
  <c r="N62" i="66"/>
  <c r="AA62" i="66"/>
  <c r="AF62" i="66" s="1"/>
  <c r="AE62" i="66"/>
  <c r="AJ62" i="66" s="1"/>
  <c r="AE72" i="66"/>
  <c r="AJ72" i="66" s="1"/>
  <c r="AE69" i="66"/>
  <c r="AJ69" i="66" s="1"/>
  <c r="AA51" i="66"/>
  <c r="AF51" i="66" s="1"/>
  <c r="AE42" i="66"/>
  <c r="AJ42" i="66" s="1"/>
  <c r="AA42" i="66"/>
  <c r="AF42" i="66" s="1"/>
  <c r="AD13" i="66"/>
  <c r="AI13" i="66" s="1"/>
  <c r="AE13" i="66"/>
  <c r="AJ13" i="66" s="1"/>
  <c r="AA13" i="66"/>
  <c r="AF13" i="66" s="1"/>
  <c r="N13" i="66"/>
  <c r="AB13" i="66"/>
  <c r="AG13" i="66" s="1"/>
  <c r="AC13" i="66"/>
  <c r="AH13" i="66" s="1"/>
  <c r="N66" i="66"/>
  <c r="AA66" i="66"/>
  <c r="AF66" i="66" s="1"/>
  <c r="AC61" i="66"/>
  <c r="AH61" i="66" s="1"/>
  <c r="N61" i="66"/>
  <c r="N56" i="66"/>
  <c r="AA56" i="66"/>
  <c r="AF56" i="66" s="1"/>
  <c r="AC72" i="66"/>
  <c r="AH72" i="66" s="1"/>
  <c r="AD66" i="66"/>
  <c r="AI66" i="66" s="1"/>
  <c r="AB61" i="66"/>
  <c r="AG61" i="66" s="1"/>
  <c r="N42" i="66"/>
  <c r="N41" i="66"/>
  <c r="AB41" i="66"/>
  <c r="AG41" i="66" s="1"/>
  <c r="AC41" i="66"/>
  <c r="AH41" i="66" s="1"/>
  <c r="AD41" i="66"/>
  <c r="AI41" i="66" s="1"/>
  <c r="AE41" i="66"/>
  <c r="AJ41" i="66" s="1"/>
  <c r="N37" i="66"/>
  <c r="AC37" i="66"/>
  <c r="AH37" i="66" s="1"/>
  <c r="AE37" i="66"/>
  <c r="AJ37" i="66" s="1"/>
  <c r="AA37" i="66"/>
  <c r="AF37" i="66" s="1"/>
  <c r="AB37" i="66"/>
  <c r="AG37" i="66" s="1"/>
  <c r="AD37" i="66"/>
  <c r="AI37" i="66" s="1"/>
  <c r="N23" i="66"/>
  <c r="AC23" i="66"/>
  <c r="AH23" i="66" s="1"/>
  <c r="AA23" i="66"/>
  <c r="AF23" i="66" s="1"/>
  <c r="AD23" i="66"/>
  <c r="AI23" i="66" s="1"/>
  <c r="AE23" i="66"/>
  <c r="AJ23" i="66" s="1"/>
  <c r="N4" i="66"/>
  <c r="AC4" i="66"/>
  <c r="AH4" i="66" s="1"/>
  <c r="AD4" i="66"/>
  <c r="AI4" i="66" s="1"/>
  <c r="AA4" i="66"/>
  <c r="AF4" i="66" s="1"/>
  <c r="AB4" i="66"/>
  <c r="AG4" i="66" s="1"/>
  <c r="AD69" i="66"/>
  <c r="AI69" i="66" s="1"/>
  <c r="N69" i="66"/>
  <c r="N65" i="66"/>
  <c r="AC65" i="66"/>
  <c r="AH65" i="66" s="1"/>
  <c r="AD65" i="66"/>
  <c r="AI65" i="66" s="1"/>
  <c r="N60" i="66"/>
  <c r="AA60" i="66"/>
  <c r="AF60" i="66" s="1"/>
  <c r="AD60" i="66"/>
  <c r="AI60" i="66" s="1"/>
  <c r="AE60" i="66"/>
  <c r="AJ60" i="66" s="1"/>
  <c r="N55" i="66"/>
  <c r="AA55" i="66"/>
  <c r="AF55" i="66" s="1"/>
  <c r="AB55" i="66"/>
  <c r="AG55" i="66" s="1"/>
  <c r="AC55" i="66"/>
  <c r="AH55" i="66" s="1"/>
  <c r="AE77" i="66"/>
  <c r="AJ77" i="66" s="1"/>
  <c r="AB72" i="66"/>
  <c r="AG72" i="66" s="1"/>
  <c r="AB69" i="66"/>
  <c r="AG69" i="66" s="1"/>
  <c r="AC66" i="66"/>
  <c r="AH66" i="66" s="1"/>
  <c r="AA61" i="66"/>
  <c r="AF61" i="66" s="1"/>
  <c r="N72" i="66"/>
  <c r="DG67" i="66"/>
  <c r="DL67" i="66" s="1"/>
  <c r="DE64" i="66"/>
  <c r="DJ64" i="66" s="1"/>
  <c r="DD58" i="66"/>
  <c r="DI58" i="66" s="1"/>
  <c r="DE54" i="66"/>
  <c r="DJ54" i="66" s="1"/>
  <c r="AA44" i="66"/>
  <c r="AF44" i="66" s="1"/>
  <c r="AB44" i="66"/>
  <c r="AG44" i="66" s="1"/>
  <c r="AC44" i="66"/>
  <c r="AH44" i="66" s="1"/>
  <c r="AD44" i="66"/>
  <c r="AI44" i="66" s="1"/>
  <c r="AE44" i="66"/>
  <c r="AJ44" i="66" s="1"/>
  <c r="AE38" i="66"/>
  <c r="AJ38" i="66" s="1"/>
  <c r="AD38" i="66"/>
  <c r="AI38" i="66" s="1"/>
  <c r="N38" i="66"/>
  <c r="AA38" i="66"/>
  <c r="AF38" i="66" s="1"/>
  <c r="AB38" i="66"/>
  <c r="AG38" i="66" s="1"/>
  <c r="AC38" i="66"/>
  <c r="AH38" i="66" s="1"/>
  <c r="AE32" i="66"/>
  <c r="AJ32" i="66" s="1"/>
  <c r="AD32" i="66"/>
  <c r="AI32" i="66" s="1"/>
  <c r="AA32" i="66"/>
  <c r="AF32" i="66" s="1"/>
  <c r="AB32" i="66"/>
  <c r="AG32" i="66" s="1"/>
  <c r="AC32" i="66"/>
  <c r="AH32" i="66" s="1"/>
  <c r="AE8" i="66"/>
  <c r="AJ8" i="66" s="1"/>
  <c r="AB8" i="66"/>
  <c r="AG8" i="66" s="1"/>
  <c r="AC8" i="66"/>
  <c r="AH8" i="66" s="1"/>
  <c r="AA8" i="66"/>
  <c r="AF8" i="66" s="1"/>
  <c r="AD8" i="66"/>
  <c r="AI8" i="66" s="1"/>
  <c r="N8" i="66"/>
  <c r="N74" i="66"/>
  <c r="AB74" i="66"/>
  <c r="AG74" i="66" s="1"/>
  <c r="AB78" i="66"/>
  <c r="AG78" i="66" s="1"/>
  <c r="AB71" i="66"/>
  <c r="AG71" i="66" s="1"/>
  <c r="AB62" i="66"/>
  <c r="AG62" i="66" s="1"/>
  <c r="AE55" i="66"/>
  <c r="AJ55" i="66" s="1"/>
  <c r="AD51" i="66"/>
  <c r="AI51" i="66" s="1"/>
  <c r="AA41" i="66"/>
  <c r="AF41" i="66" s="1"/>
  <c r="DC33" i="66"/>
  <c r="DH33" i="66" s="1"/>
  <c r="DG28" i="66"/>
  <c r="DL28" i="66" s="1"/>
  <c r="DG16" i="66"/>
  <c r="DL16" i="66" s="1"/>
  <c r="DF74" i="66"/>
  <c r="DK74" i="66" s="1"/>
  <c r="DF28" i="66"/>
  <c r="DK28" i="66" s="1"/>
  <c r="DF16" i="66"/>
  <c r="DK16" i="66" s="1"/>
  <c r="DG78" i="66"/>
  <c r="DL78" i="66" s="1"/>
  <c r="DE74" i="66"/>
  <c r="DJ74" i="66" s="1"/>
  <c r="DE28" i="66"/>
  <c r="DJ28" i="66" s="1"/>
  <c r="DE16" i="66"/>
  <c r="DJ16" i="66" s="1"/>
  <c r="DF78" i="66"/>
  <c r="DK78" i="66" s="1"/>
  <c r="DD74" i="66"/>
  <c r="DI74" i="66" s="1"/>
  <c r="DD28" i="66"/>
  <c r="DI28" i="66" s="1"/>
  <c r="DD16" i="66"/>
  <c r="DI16" i="66" s="1"/>
  <c r="DE78" i="66"/>
  <c r="DJ78" i="66" s="1"/>
  <c r="DG11" i="66"/>
  <c r="DL11" i="66" s="1"/>
  <c r="DD78" i="66"/>
  <c r="DI78" i="66" s="1"/>
  <c r="DF11" i="66"/>
  <c r="DK11" i="66" s="1"/>
  <c r="DG26" i="66"/>
  <c r="DL26" i="66" s="1"/>
  <c r="DE11" i="66"/>
  <c r="DJ11" i="66" s="1"/>
  <c r="DF26" i="66"/>
  <c r="DK26" i="66" s="1"/>
  <c r="DD11" i="66"/>
  <c r="DI11" i="66" s="1"/>
  <c r="DG33" i="66"/>
  <c r="DL33" i="66" s="1"/>
  <c r="DE26" i="66"/>
  <c r="DJ26" i="66" s="1"/>
  <c r="DF33" i="66"/>
  <c r="DK33" i="66" s="1"/>
  <c r="DD26" i="66"/>
  <c r="DI26" i="66" s="1"/>
  <c r="W9" i="67" l="1"/>
  <c r="AB9" i="67" s="1"/>
  <c r="V9" i="67"/>
  <c r="AA9" i="67" s="1"/>
  <c r="U9" i="67"/>
  <c r="Z9" i="67" s="1"/>
  <c r="T9" i="67"/>
  <c r="Y9" i="67" s="1"/>
  <c r="S9" i="67"/>
  <c r="X9" i="67" s="1"/>
  <c r="W7" i="67"/>
  <c r="AB7" i="67" s="1"/>
  <c r="V7" i="67"/>
  <c r="AA7" i="67" s="1"/>
  <c r="U7" i="67"/>
  <c r="Z7" i="67" s="1"/>
  <c r="T7" i="67"/>
  <c r="Y7" i="67" s="1"/>
  <c r="S7" i="67"/>
  <c r="X7" i="67" s="1"/>
  <c r="W6" i="67"/>
  <c r="AB6" i="67" s="1"/>
  <c r="V6" i="67"/>
  <c r="AA6" i="67" s="1"/>
  <c r="U6" i="67"/>
  <c r="Z6" i="67" s="1"/>
  <c r="T6" i="67"/>
  <c r="Y6" i="67" s="1"/>
  <c r="S6" i="67"/>
  <c r="X6" i="67" s="1"/>
  <c r="W8" i="67"/>
  <c r="AB8" i="67" s="1"/>
  <c r="V8" i="67"/>
  <c r="AA8" i="67" s="1"/>
  <c r="U8" i="67"/>
  <c r="Z8" i="67" s="1"/>
  <c r="T8" i="67"/>
  <c r="Y8" i="67" s="1"/>
  <c r="S8" i="67"/>
  <c r="X8" i="67" s="1"/>
  <c r="W3" i="67"/>
  <c r="V3" i="67"/>
  <c r="U3" i="67"/>
  <c r="T3" i="67"/>
  <c r="S3" i="67"/>
  <c r="W4" i="67"/>
  <c r="AB4" i="67" s="1"/>
  <c r="V4" i="67"/>
  <c r="AA4" i="67" s="1"/>
  <c r="U4" i="67"/>
  <c r="Z4" i="67" s="1"/>
  <c r="T4" i="67"/>
  <c r="Y4" i="67" s="1"/>
  <c r="S4" i="67"/>
  <c r="X4" i="67" s="1"/>
  <c r="W5" i="67"/>
  <c r="AB5" i="67" s="1"/>
  <c r="V5" i="67"/>
  <c r="AA5" i="67" s="1"/>
  <c r="U5" i="67"/>
  <c r="Z5" i="67" s="1"/>
  <c r="T5" i="67"/>
  <c r="Y5" i="67" s="1"/>
  <c r="S5" i="67"/>
  <c r="X5" i="67" s="1"/>
  <c r="B62" i="67"/>
  <c r="B60" i="67"/>
  <c r="B61" i="67"/>
  <c r="B59" i="67"/>
  <c r="B57" i="67"/>
  <c r="B56" i="67"/>
  <c r="B55" i="67"/>
  <c r="B58" i="67"/>
  <c r="B54" i="67"/>
  <c r="B53" i="67"/>
  <c r="B52" i="67"/>
  <c r="B49" i="67"/>
  <c r="B51" i="67"/>
  <c r="B50" i="67"/>
  <c r="B48" i="67"/>
  <c r="B47" i="67"/>
  <c r="B46" i="67"/>
  <c r="B45" i="67"/>
  <c r="B44" i="67"/>
  <c r="B41" i="67"/>
  <c r="B40" i="67"/>
  <c r="B43" i="67"/>
  <c r="B42" i="67"/>
  <c r="B38" i="67"/>
  <c r="B39" i="67"/>
  <c r="B37" i="67"/>
  <c r="B36" i="67"/>
  <c r="B35" i="67"/>
  <c r="B34" i="67"/>
  <c r="B33" i="67"/>
  <c r="B32" i="67"/>
  <c r="B30" i="67"/>
  <c r="B31" i="67"/>
  <c r="B29" i="67"/>
  <c r="B28" i="67"/>
  <c r="B27" i="67"/>
  <c r="B26" i="67"/>
  <c r="B25" i="67"/>
  <c r="B24" i="67"/>
  <c r="B21" i="67"/>
  <c r="B22" i="67"/>
  <c r="B20" i="67"/>
  <c r="B23" i="67"/>
  <c r="B19" i="67"/>
  <c r="B18" i="67"/>
  <c r="B17" i="67"/>
  <c r="B16" i="67"/>
  <c r="B14" i="67"/>
  <c r="B15" i="67"/>
  <c r="B12" i="67"/>
  <c r="B13" i="67"/>
  <c r="B10" i="67"/>
  <c r="B11" i="67"/>
  <c r="B9" i="67"/>
  <c r="B7" i="67"/>
  <c r="B6" i="67"/>
  <c r="B8" i="67"/>
  <c r="B3" i="67"/>
  <c r="B4" i="67"/>
  <c r="B5" i="67"/>
  <c r="Y3" i="67" l="1"/>
  <c r="D5" i="68" a="1"/>
  <c r="D5" i="68" s="1"/>
  <c r="F5" i="68" s="1"/>
  <c r="E5" i="68" a="1"/>
  <c r="E5" i="68" s="1"/>
  <c r="G5" i="68" s="1"/>
  <c r="Z3" i="67"/>
  <c r="E6" i="68" a="1"/>
  <c r="E6" i="68" s="1"/>
  <c r="G6" i="68" s="1"/>
  <c r="D6" i="68" a="1"/>
  <c r="D6" i="68" s="1"/>
  <c r="F6" i="68" s="1"/>
  <c r="AA3" i="67"/>
  <c r="E7" i="68" a="1"/>
  <c r="E7" i="68" s="1"/>
  <c r="G7" i="68" s="1"/>
  <c r="D7" i="68" a="1"/>
  <c r="D7" i="68" s="1"/>
  <c r="F7" i="68" s="1"/>
  <c r="AB3" i="67"/>
  <c r="E8" i="68" a="1"/>
  <c r="E8" i="68" s="1"/>
  <c r="G8" i="68" s="1"/>
  <c r="D8" i="68" a="1"/>
  <c r="D8" i="68" s="1"/>
  <c r="F8" i="68" s="1"/>
  <c r="X3" i="67"/>
  <c r="E4" i="68" a="1"/>
  <c r="E4" i="68" s="1"/>
  <c r="G4" i="68" s="1"/>
  <c r="D4" i="68" a="1"/>
  <c r="D4" i="68" s="1"/>
  <c r="F4" i="68" s="1"/>
  <c r="AL12" i="59"/>
  <c r="AR12" i="59" s="1"/>
  <c r="AM12" i="59"/>
  <c r="AS12" i="59" s="1"/>
  <c r="AN12" i="59"/>
  <c r="AT12" i="59" s="1"/>
  <c r="AO12" i="59"/>
  <c r="AU12" i="59" s="1"/>
  <c r="AP12" i="59"/>
  <c r="AV12" i="59" s="1"/>
  <c r="Z12" i="59"/>
  <c r="AA12" i="59"/>
  <c r="AG12" i="59" s="1"/>
  <c r="AB12" i="59"/>
  <c r="AH12" i="59" s="1"/>
  <c r="AC12" i="59"/>
  <c r="AI12" i="59" s="1"/>
  <c r="AD12" i="59"/>
  <c r="AJ12" i="59" s="1"/>
  <c r="AF12" i="59"/>
  <c r="AL8" i="59"/>
  <c r="AR8" i="59" s="1"/>
  <c r="AM8" i="59"/>
  <c r="AS8" i="59" s="1"/>
  <c r="AN8" i="59"/>
  <c r="AT8" i="59" s="1"/>
  <c r="AO8" i="59"/>
  <c r="AU8" i="59" s="1"/>
  <c r="AP8" i="59"/>
  <c r="AV8" i="59" s="1"/>
  <c r="Z8" i="59"/>
  <c r="AF8" i="59" s="1"/>
  <c r="AA8" i="59"/>
  <c r="AG8" i="59" s="1"/>
  <c r="AB8" i="59"/>
  <c r="AH8" i="59" s="1"/>
  <c r="AC8" i="59"/>
  <c r="AI8" i="59" s="1"/>
  <c r="AD8" i="59"/>
  <c r="AJ8" i="59" s="1"/>
  <c r="AL5" i="59"/>
  <c r="AR5" i="59" s="1"/>
  <c r="AM5" i="59"/>
  <c r="AS5" i="59" s="1"/>
  <c r="AN5" i="59"/>
  <c r="AT5" i="59" s="1"/>
  <c r="AO5" i="59"/>
  <c r="AU5" i="59" s="1"/>
  <c r="AP5" i="59"/>
  <c r="AV5" i="59" s="1"/>
  <c r="Z5" i="59"/>
  <c r="AF5" i="59" s="1"/>
  <c r="AA5" i="59"/>
  <c r="AG5" i="59" s="1"/>
  <c r="AB5" i="59"/>
  <c r="AH5" i="59" s="1"/>
  <c r="AC5" i="59"/>
  <c r="AI5" i="59" s="1"/>
  <c r="AD5" i="59"/>
  <c r="AJ5" i="59" s="1"/>
  <c r="AL126" i="45"/>
  <c r="O126" i="45" s="1"/>
  <c r="AL127" i="45"/>
  <c r="O127" i="45" s="1"/>
  <c r="AL128" i="45"/>
  <c r="O128" i="45" s="1"/>
  <c r="AL129" i="45"/>
  <c r="O129" i="45" s="1"/>
  <c r="AL130" i="45"/>
  <c r="O130" i="45" s="1"/>
  <c r="AL131" i="45"/>
  <c r="O131" i="45" s="1"/>
  <c r="X126" i="45"/>
  <c r="N126" i="45" s="1"/>
  <c r="X127" i="45"/>
  <c r="N127" i="45" s="1"/>
  <c r="X128" i="45"/>
  <c r="N128" i="45" s="1"/>
  <c r="X129" i="45"/>
  <c r="N129" i="45" s="1"/>
  <c r="X130" i="45"/>
  <c r="N130" i="45" s="1"/>
  <c r="X131" i="45"/>
  <c r="N131" i="45" s="1"/>
  <c r="AL120" i="45"/>
  <c r="O120" i="45" s="1"/>
  <c r="AL121" i="45"/>
  <c r="O121" i="45" s="1"/>
  <c r="AL122" i="45"/>
  <c r="O122" i="45" s="1"/>
  <c r="AL123" i="45"/>
  <c r="O123" i="45" s="1"/>
  <c r="AL124" i="45"/>
  <c r="O124" i="45" s="1"/>
  <c r="AL125" i="45"/>
  <c r="O125" i="45" s="1"/>
  <c r="X120" i="45"/>
  <c r="N120" i="45" s="1"/>
  <c r="X121" i="45"/>
  <c r="N121" i="45" s="1"/>
  <c r="X122" i="45"/>
  <c r="N122" i="45" s="1"/>
  <c r="X123" i="45"/>
  <c r="N123" i="45" s="1"/>
  <c r="X124" i="45"/>
  <c r="N124" i="45" s="1"/>
  <c r="X125" i="45"/>
  <c r="N125" i="45" s="1"/>
  <c r="DA125" i="45" l="1"/>
  <c r="DF125" i="45" s="1"/>
  <c r="DA120" i="45"/>
  <c r="DF120" i="45" s="1"/>
  <c r="DA127" i="45"/>
  <c r="DF127" i="45" s="1"/>
  <c r="DA123" i="45"/>
  <c r="DF123" i="45" s="1"/>
  <c r="DD131" i="45"/>
  <c r="DI131" i="45" s="1"/>
  <c r="DE128" i="45"/>
  <c r="DJ128" i="45" s="1"/>
  <c r="AE130" i="45"/>
  <c r="AJ130" i="45" s="1"/>
  <c r="AD128" i="45"/>
  <c r="AI128" i="45" s="1"/>
  <c r="AA129" i="45"/>
  <c r="AF129" i="45" s="1"/>
  <c r="AA125" i="45"/>
  <c r="AF125" i="45" s="1"/>
  <c r="AE124" i="45"/>
  <c r="AJ124" i="45" s="1"/>
  <c r="AA123" i="45"/>
  <c r="AF123" i="45" s="1"/>
  <c r="AE122" i="45"/>
  <c r="AJ122" i="45" s="1"/>
  <c r="AC127" i="45"/>
  <c r="AH127" i="45" s="1"/>
  <c r="AD130" i="45"/>
  <c r="AI130" i="45" s="1"/>
  <c r="AC130" i="45"/>
  <c r="AH130" i="45" s="1"/>
  <c r="AB130" i="45"/>
  <c r="AG130" i="45" s="1"/>
  <c r="AB125" i="45"/>
  <c r="AG125" i="45" s="1"/>
  <c r="DE127" i="45"/>
  <c r="DJ127" i="45" s="1"/>
  <c r="DD127" i="45"/>
  <c r="DI127" i="45" s="1"/>
  <c r="AB121" i="45"/>
  <c r="AG121" i="45" s="1"/>
  <c r="AE121" i="45"/>
  <c r="AJ121" i="45" s="1"/>
  <c r="DA124" i="45"/>
  <c r="DF124" i="45" s="1"/>
  <c r="DD124" i="45"/>
  <c r="DI124" i="45" s="1"/>
  <c r="DA130" i="45"/>
  <c r="DF130" i="45" s="1"/>
  <c r="DB130" i="45"/>
  <c r="DG130" i="45" s="1"/>
  <c r="DC130" i="45"/>
  <c r="DH130" i="45" s="1"/>
  <c r="DD130" i="45"/>
  <c r="DI130" i="45" s="1"/>
  <c r="DE130" i="45"/>
  <c r="DJ130" i="45" s="1"/>
  <c r="DD122" i="45"/>
  <c r="DI122" i="45" s="1"/>
  <c r="AC122" i="45"/>
  <c r="AH122" i="45" s="1"/>
  <c r="AC128" i="45"/>
  <c r="AH128" i="45" s="1"/>
  <c r="AA130" i="45"/>
  <c r="AF130" i="45" s="1"/>
  <c r="AC124" i="45"/>
  <c r="AH124" i="45" s="1"/>
  <c r="AD124" i="45"/>
  <c r="AI124" i="45" s="1"/>
  <c r="AB131" i="45"/>
  <c r="AG131" i="45" s="1"/>
  <c r="AE131" i="45"/>
  <c r="AJ131" i="45" s="1"/>
  <c r="AC131" i="45"/>
  <c r="AH131" i="45" s="1"/>
  <c r="AD131" i="45"/>
  <c r="AI131" i="45" s="1"/>
  <c r="DD128" i="45"/>
  <c r="DI128" i="45" s="1"/>
  <c r="DA128" i="45"/>
  <c r="DF128" i="45" s="1"/>
  <c r="DB128" i="45"/>
  <c r="DG128" i="45" s="1"/>
  <c r="DC128" i="45"/>
  <c r="DH128" i="45" s="1"/>
  <c r="DC125" i="45"/>
  <c r="DH125" i="45" s="1"/>
  <c r="DB125" i="45"/>
  <c r="DG125" i="45" s="1"/>
  <c r="AD129" i="45"/>
  <c r="AI129" i="45" s="1"/>
  <c r="AB129" i="45"/>
  <c r="AG129" i="45" s="1"/>
  <c r="AE129" i="45"/>
  <c r="AJ129" i="45" s="1"/>
  <c r="AC129" i="45"/>
  <c r="AH129" i="45" s="1"/>
  <c r="DC121" i="45"/>
  <c r="DH121" i="45" s="1"/>
  <c r="AD122" i="45"/>
  <c r="AI122" i="45" s="1"/>
  <c r="AD121" i="45"/>
  <c r="AI121" i="45" s="1"/>
  <c r="AC121" i="45"/>
  <c r="AH121" i="45" s="1"/>
  <c r="DE124" i="45"/>
  <c r="DJ124" i="45" s="1"/>
  <c r="AA128" i="45"/>
  <c r="AF128" i="45" s="1"/>
  <c r="AE128" i="45"/>
  <c r="AJ128" i="45" s="1"/>
  <c r="AC125" i="45"/>
  <c r="AH125" i="45" s="1"/>
  <c r="AD125" i="45"/>
  <c r="AI125" i="45" s="1"/>
  <c r="AE125" i="45"/>
  <c r="AJ125" i="45" s="1"/>
  <c r="AB127" i="45"/>
  <c r="AG127" i="45" s="1"/>
  <c r="AA127" i="45"/>
  <c r="AF127" i="45" s="1"/>
  <c r="AB124" i="45"/>
  <c r="AG124" i="45" s="1"/>
  <c r="AA124" i="45"/>
  <c r="AF124" i="45" s="1"/>
  <c r="AA121" i="45"/>
  <c r="AF121" i="45" s="1"/>
  <c r="AC123" i="45"/>
  <c r="AH123" i="45" s="1"/>
  <c r="AD123" i="45"/>
  <c r="AI123" i="45" s="1"/>
  <c r="AE123" i="45"/>
  <c r="AJ123" i="45" s="1"/>
  <c r="AB123" i="45"/>
  <c r="AG123" i="45" s="1"/>
  <c r="DE122" i="45"/>
  <c r="DJ122" i="45" s="1"/>
  <c r="AB126" i="45"/>
  <c r="AG126" i="45" s="1"/>
  <c r="AC126" i="45"/>
  <c r="AH126" i="45" s="1"/>
  <c r="AD126" i="45"/>
  <c r="AI126" i="45" s="1"/>
  <c r="AE126" i="45"/>
  <c r="AJ126" i="45" s="1"/>
  <c r="AA122" i="45"/>
  <c r="AF122" i="45" s="1"/>
  <c r="AB122" i="45"/>
  <c r="AG122" i="45" s="1"/>
  <c r="DB122" i="45"/>
  <c r="DG122" i="45" s="1"/>
  <c r="AD127" i="45"/>
  <c r="AI127" i="45" s="1"/>
  <c r="DC122" i="45"/>
  <c r="DH122" i="45" s="1"/>
  <c r="DA126" i="45"/>
  <c r="DF126" i="45" s="1"/>
  <c r="DB126" i="45"/>
  <c r="DG126" i="45" s="1"/>
  <c r="DB129" i="45"/>
  <c r="DG129" i="45" s="1"/>
  <c r="DA129" i="45"/>
  <c r="DF129" i="45" s="1"/>
  <c r="AA120" i="45"/>
  <c r="AF120" i="45" s="1"/>
  <c r="AB120" i="45"/>
  <c r="AG120" i="45" s="1"/>
  <c r="AE120" i="45"/>
  <c r="AJ120" i="45" s="1"/>
  <c r="AC120" i="45"/>
  <c r="AH120" i="45" s="1"/>
  <c r="AD120" i="45"/>
  <c r="AI120" i="45" s="1"/>
  <c r="DE125" i="45"/>
  <c r="DJ125" i="45" s="1"/>
  <c r="DA122" i="45"/>
  <c r="DF122" i="45" s="1"/>
  <c r="AA126" i="45"/>
  <c r="AF126" i="45" s="1"/>
  <c r="DC131" i="45"/>
  <c r="DH131" i="45" s="1"/>
  <c r="AE127" i="45"/>
  <c r="AJ127" i="45" s="1"/>
  <c r="DB131" i="45"/>
  <c r="DG131" i="45" s="1"/>
  <c r="DA131" i="45"/>
  <c r="DF131" i="45" s="1"/>
  <c r="AB128" i="45"/>
  <c r="AG128" i="45" s="1"/>
  <c r="DE121" i="45"/>
  <c r="DJ121" i="45" s="1"/>
  <c r="DD121" i="45"/>
  <c r="DI121" i="45" s="1"/>
  <c r="AA131" i="45"/>
  <c r="AF131" i="45" s="1"/>
  <c r="DB121" i="45"/>
  <c r="DG121" i="45" s="1"/>
  <c r="DA121" i="45"/>
  <c r="DF121" i="45" s="1"/>
  <c r="DE129" i="45"/>
  <c r="DJ129" i="45" s="1"/>
  <c r="DC127" i="45"/>
  <c r="DH127" i="45" s="1"/>
  <c r="DD129" i="45"/>
  <c r="DI129" i="45" s="1"/>
  <c r="DB127" i="45"/>
  <c r="DG127" i="45" s="1"/>
  <c r="DE126" i="45"/>
  <c r="DJ126" i="45" s="1"/>
  <c r="DE131" i="45"/>
  <c r="DJ131" i="45" s="1"/>
  <c r="DC129" i="45"/>
  <c r="DH129" i="45" s="1"/>
  <c r="DD126" i="45"/>
  <c r="DI126" i="45" s="1"/>
  <c r="DC126" i="45"/>
  <c r="DH126" i="45" s="1"/>
  <c r="DC124" i="45"/>
  <c r="DH124" i="45" s="1"/>
  <c r="DB124" i="45"/>
  <c r="DG124" i="45" s="1"/>
  <c r="DE123" i="45"/>
  <c r="DJ123" i="45" s="1"/>
  <c r="DE120" i="45"/>
  <c r="DJ120" i="45" s="1"/>
  <c r="DD123" i="45"/>
  <c r="DI123" i="45" s="1"/>
  <c r="DC123" i="45"/>
  <c r="DH123" i="45" s="1"/>
  <c r="DD120" i="45"/>
  <c r="DI120" i="45" s="1"/>
  <c r="DD125" i="45"/>
  <c r="DI125" i="45" s="1"/>
  <c r="DB123" i="45"/>
  <c r="DG123" i="45" s="1"/>
  <c r="DC120" i="45"/>
  <c r="DH120" i="45" s="1"/>
  <c r="DB120" i="45"/>
  <c r="DG120" i="45" s="1"/>
  <c r="S61" i="62" l="1"/>
  <c r="X61" i="62" s="1"/>
  <c r="S62" i="62"/>
  <c r="X62" i="62" s="1"/>
  <c r="U63" i="62"/>
  <c r="Z63" i="62" s="1"/>
  <c r="S64" i="62"/>
  <c r="X64" i="62" s="1"/>
  <c r="U65" i="62"/>
  <c r="Z65" i="62" s="1"/>
  <c r="T66" i="62"/>
  <c r="Y66" i="62" s="1"/>
  <c r="T67" i="62"/>
  <c r="Y67" i="62" s="1"/>
  <c r="AQ80" i="47"/>
  <c r="AR80" i="47" s="1"/>
  <c r="AQ81" i="47"/>
  <c r="AS81" i="47" s="1"/>
  <c r="AX81" i="47" s="1"/>
  <c r="AQ82" i="47"/>
  <c r="AR82" i="47" s="1"/>
  <c r="AQ83" i="47"/>
  <c r="AR83" i="47" s="1"/>
  <c r="AQ84" i="47"/>
  <c r="AR84" i="47" s="1"/>
  <c r="AQ85" i="47"/>
  <c r="AU85" i="47" s="1"/>
  <c r="AZ85" i="47" s="1"/>
  <c r="AQ86" i="47"/>
  <c r="AR86" i="47" s="1"/>
  <c r="AQ87" i="47"/>
  <c r="AS87" i="47" s="1"/>
  <c r="AX87" i="47" s="1"/>
  <c r="AQ88" i="47"/>
  <c r="AR88" i="47" s="1"/>
  <c r="AQ89" i="47"/>
  <c r="AS89" i="47" s="1"/>
  <c r="AX89" i="47" s="1"/>
  <c r="AQ90" i="47"/>
  <c r="AR90" i="47" s="1"/>
  <c r="AQ91" i="47"/>
  <c r="AS91" i="47" s="1"/>
  <c r="AX91" i="47" s="1"/>
  <c r="AD80" i="47"/>
  <c r="AE80" i="47" s="1"/>
  <c r="AD81" i="47"/>
  <c r="AI81" i="47" s="1"/>
  <c r="AN81" i="47" s="1"/>
  <c r="AD82" i="47"/>
  <c r="AE82" i="47" s="1"/>
  <c r="AD83" i="47"/>
  <c r="AH83" i="47" s="1"/>
  <c r="AM83" i="47" s="1"/>
  <c r="AD84" i="47"/>
  <c r="AE84" i="47" s="1"/>
  <c r="AD85" i="47"/>
  <c r="AI85" i="47" s="1"/>
  <c r="AN85" i="47" s="1"/>
  <c r="AD86" i="47"/>
  <c r="AE86" i="47" s="1"/>
  <c r="AD87" i="47"/>
  <c r="AI87" i="47" s="1"/>
  <c r="AN87" i="47" s="1"/>
  <c r="AD88" i="47"/>
  <c r="AE88" i="47" s="1"/>
  <c r="AD89" i="47"/>
  <c r="AI89" i="47" s="1"/>
  <c r="AN89" i="47" s="1"/>
  <c r="AD90" i="47"/>
  <c r="AE90" i="47" s="1"/>
  <c r="AD91" i="47"/>
  <c r="AI91" i="47" s="1"/>
  <c r="AN91" i="47" s="1"/>
  <c r="R91" i="47"/>
  <c r="T91" i="47" s="1"/>
  <c r="Y91" i="47" s="1"/>
  <c r="R80" i="47"/>
  <c r="S80" i="47" s="1"/>
  <c r="X80" i="47" s="1"/>
  <c r="R81" i="47"/>
  <c r="T81" i="47" s="1"/>
  <c r="Y81" i="47" s="1"/>
  <c r="R82" i="47"/>
  <c r="S82" i="47" s="1"/>
  <c r="X82" i="47" s="1"/>
  <c r="R83" i="47"/>
  <c r="S83" i="47" s="1"/>
  <c r="X83" i="47" s="1"/>
  <c r="T83" i="47"/>
  <c r="Y83" i="47" s="1"/>
  <c r="R84" i="47"/>
  <c r="W84" i="47" s="1"/>
  <c r="AB84" i="47" s="1"/>
  <c r="R85" i="47"/>
  <c r="T85" i="47" s="1"/>
  <c r="Y85" i="47" s="1"/>
  <c r="R86" i="47"/>
  <c r="R87" i="47"/>
  <c r="T87" i="47" s="1"/>
  <c r="Y87" i="47" s="1"/>
  <c r="R88" i="47"/>
  <c r="S88" i="47" s="1"/>
  <c r="X88" i="47" s="1"/>
  <c r="R89" i="47"/>
  <c r="W89" i="47" s="1"/>
  <c r="AB89" i="47" s="1"/>
  <c r="R90" i="47"/>
  <c r="T90" i="47" s="1"/>
  <c r="Y90" i="47" s="1"/>
  <c r="U88" i="47" l="1"/>
  <c r="Z88" i="47" s="1"/>
  <c r="V83" i="47"/>
  <c r="AA83" i="47" s="1"/>
  <c r="T88" i="47"/>
  <c r="Y88" i="47" s="1"/>
  <c r="V89" i="47"/>
  <c r="AA89" i="47" s="1"/>
  <c r="U89" i="47"/>
  <c r="Z89" i="47" s="1"/>
  <c r="W83" i="47"/>
  <c r="AB83" i="47" s="1"/>
  <c r="T89" i="47"/>
  <c r="Y89" i="47" s="1"/>
  <c r="S89" i="47"/>
  <c r="X89" i="47" s="1"/>
  <c r="U83" i="47"/>
  <c r="Z83" i="47" s="1"/>
  <c r="V88" i="47"/>
  <c r="AA88" i="47" s="1"/>
  <c r="AW91" i="47"/>
  <c r="BB91" i="47" s="1"/>
  <c r="AI80" i="47"/>
  <c r="AN80" i="47" s="1"/>
  <c r="AW89" i="47"/>
  <c r="BB89" i="47" s="1"/>
  <c r="AS85" i="47"/>
  <c r="AX85" i="47" s="1"/>
  <c r="AI84" i="47"/>
  <c r="AN84" i="47" s="1"/>
  <c r="AR91" i="47"/>
  <c r="AT84" i="47"/>
  <c r="AY84" i="47" s="1"/>
  <c r="AH89" i="47"/>
  <c r="AM89" i="47" s="1"/>
  <c r="AS84" i="47"/>
  <c r="AX84" i="47" s="1"/>
  <c r="S81" i="47"/>
  <c r="X81" i="47" s="1"/>
  <c r="AE89" i="47"/>
  <c r="AE83" i="47"/>
  <c r="AW83" i="47"/>
  <c r="BB83" i="47" s="1"/>
  <c r="AV82" i="47"/>
  <c r="BA82" i="47" s="1"/>
  <c r="V64" i="62"/>
  <c r="AA64" i="62" s="1"/>
  <c r="V67" i="62"/>
  <c r="AA67" i="62" s="1"/>
  <c r="U67" i="62"/>
  <c r="Z67" i="62" s="1"/>
  <c r="S67" i="62"/>
  <c r="X67" i="62" s="1"/>
  <c r="S66" i="62"/>
  <c r="X66" i="62" s="1"/>
  <c r="W64" i="62"/>
  <c r="AB64" i="62" s="1"/>
  <c r="W65" i="62"/>
  <c r="AB65" i="62" s="1"/>
  <c r="V65" i="62"/>
  <c r="AA65" i="62" s="1"/>
  <c r="W62" i="62"/>
  <c r="AB62" i="62" s="1"/>
  <c r="T65" i="62"/>
  <c r="Y65" i="62" s="1"/>
  <c r="S65" i="62"/>
  <c r="X65" i="62" s="1"/>
  <c r="T63" i="62"/>
  <c r="Y63" i="62" s="1"/>
  <c r="W63" i="62"/>
  <c r="AB63" i="62" s="1"/>
  <c r="W67" i="62"/>
  <c r="AB67" i="62" s="1"/>
  <c r="S63" i="62"/>
  <c r="X63" i="62" s="1"/>
  <c r="T64" i="62"/>
  <c r="Y64" i="62" s="1"/>
  <c r="V62" i="62"/>
  <c r="AA62" i="62" s="1"/>
  <c r="T62" i="62"/>
  <c r="Y62" i="62" s="1"/>
  <c r="U62" i="62"/>
  <c r="Z62" i="62" s="1"/>
  <c r="W61" i="62"/>
  <c r="AB61" i="62" s="1"/>
  <c r="W66" i="62"/>
  <c r="AB66" i="62" s="1"/>
  <c r="U64" i="62"/>
  <c r="Z64" i="62" s="1"/>
  <c r="V61" i="62"/>
  <c r="AA61" i="62" s="1"/>
  <c r="V66" i="62"/>
  <c r="AA66" i="62" s="1"/>
  <c r="U61" i="62"/>
  <c r="Z61" i="62" s="1"/>
  <c r="U66" i="62"/>
  <c r="Z66" i="62" s="1"/>
  <c r="V63" i="62"/>
  <c r="AA63" i="62" s="1"/>
  <c r="T61" i="62"/>
  <c r="Y61" i="62" s="1"/>
  <c r="U87" i="47"/>
  <c r="Z87" i="47" s="1"/>
  <c r="T84" i="47"/>
  <c r="Y84" i="47" s="1"/>
  <c r="W82" i="47"/>
  <c r="AB82" i="47" s="1"/>
  <c r="AR81" i="47"/>
  <c r="AU90" i="47"/>
  <c r="AZ90" i="47" s="1"/>
  <c r="S90" i="47"/>
  <c r="X90" i="47" s="1"/>
  <c r="S87" i="47"/>
  <c r="X87" i="47" s="1"/>
  <c r="S84" i="47"/>
  <c r="X84" i="47" s="1"/>
  <c r="AI86" i="47"/>
  <c r="AN86" i="47" s="1"/>
  <c r="AR87" i="47"/>
  <c r="AT86" i="47"/>
  <c r="AY86" i="47" s="1"/>
  <c r="AV83" i="47"/>
  <c r="BA83" i="47" s="1"/>
  <c r="BC88" i="47"/>
  <c r="S85" i="47"/>
  <c r="X85" i="47" s="1"/>
  <c r="AV91" i="47"/>
  <c r="BA91" i="47" s="1"/>
  <c r="AS86" i="47"/>
  <c r="AX86" i="47" s="1"/>
  <c r="AU83" i="47"/>
  <c r="AZ83" i="47" s="1"/>
  <c r="BC87" i="47"/>
  <c r="BC86" i="47"/>
  <c r="BC80" i="47"/>
  <c r="AU91" i="47"/>
  <c r="AZ91" i="47" s="1"/>
  <c r="AT85" i="47"/>
  <c r="AY85" i="47" s="1"/>
  <c r="AW82" i="47"/>
  <c r="BB82" i="47" s="1"/>
  <c r="AW90" i="47"/>
  <c r="BB90" i="47" s="1"/>
  <c r="W87" i="47"/>
  <c r="AB87" i="47" s="1"/>
  <c r="V84" i="47"/>
  <c r="AA84" i="47" s="1"/>
  <c r="V87" i="47"/>
  <c r="AA87" i="47" s="1"/>
  <c r="U84" i="47"/>
  <c r="Z84" i="47" s="1"/>
  <c r="AH91" i="47"/>
  <c r="AM91" i="47" s="1"/>
  <c r="AE87" i="47"/>
  <c r="AV90" i="47"/>
  <c r="BA90" i="47" s="1"/>
  <c r="AU84" i="47"/>
  <c r="AZ84" i="47" s="1"/>
  <c r="AU82" i="47"/>
  <c r="AZ82" i="47" s="1"/>
  <c r="BC84" i="47"/>
  <c r="AR85" i="47"/>
  <c r="BC91" i="47"/>
  <c r="AT91" i="47"/>
  <c r="AY91" i="47" s="1"/>
  <c r="AT90" i="47"/>
  <c r="AY90" i="47" s="1"/>
  <c r="AV89" i="47"/>
  <c r="BA89" i="47" s="1"/>
  <c r="AW88" i="47"/>
  <c r="BB88" i="47" s="1"/>
  <c r="AV87" i="47"/>
  <c r="BA87" i="47" s="1"/>
  <c r="BC83" i="47"/>
  <c r="AT83" i="47"/>
  <c r="AY83" i="47" s="1"/>
  <c r="AT82" i="47"/>
  <c r="AY82" i="47" s="1"/>
  <c r="AV81" i="47"/>
  <c r="BA81" i="47" s="1"/>
  <c r="AW80" i="47"/>
  <c r="BB80" i="47" s="1"/>
  <c r="W90" i="47"/>
  <c r="AB90" i="47" s="1"/>
  <c r="V86" i="47"/>
  <c r="AA86" i="47" s="1"/>
  <c r="W85" i="47"/>
  <c r="AB85" i="47" s="1"/>
  <c r="U82" i="47"/>
  <c r="Z82" i="47" s="1"/>
  <c r="W81" i="47"/>
  <c r="AB81" i="47" s="1"/>
  <c r="W80" i="47"/>
  <c r="AB80" i="47" s="1"/>
  <c r="AE91" i="47"/>
  <c r="AI88" i="47"/>
  <c r="AN88" i="47" s="1"/>
  <c r="AI82" i="47"/>
  <c r="AN82" i="47" s="1"/>
  <c r="AS90" i="47"/>
  <c r="AX90" i="47" s="1"/>
  <c r="AU89" i="47"/>
  <c r="AZ89" i="47" s="1"/>
  <c r="AV88" i="47"/>
  <c r="BA88" i="47" s="1"/>
  <c r="AU87" i="47"/>
  <c r="AZ87" i="47" s="1"/>
  <c r="AS83" i="47"/>
  <c r="AX83" i="47" s="1"/>
  <c r="AS82" i="47"/>
  <c r="AX82" i="47" s="1"/>
  <c r="AU81" i="47"/>
  <c r="AZ81" i="47" s="1"/>
  <c r="AV80" i="47"/>
  <c r="BA80" i="47" s="1"/>
  <c r="AW87" i="47"/>
  <c r="BB87" i="47" s="1"/>
  <c r="W86" i="47"/>
  <c r="AB86" i="47" s="1"/>
  <c r="V82" i="47"/>
  <c r="AA82" i="47" s="1"/>
  <c r="AH85" i="47"/>
  <c r="AM85" i="47" s="1"/>
  <c r="AR89" i="47"/>
  <c r="BC90" i="47"/>
  <c r="BC89" i="47"/>
  <c r="AT89" i="47"/>
  <c r="AY89" i="47" s="1"/>
  <c r="AU88" i="47"/>
  <c r="AZ88" i="47" s="1"/>
  <c r="AT87" i="47"/>
  <c r="AY87" i="47" s="1"/>
  <c r="AW86" i="47"/>
  <c r="BB86" i="47" s="1"/>
  <c r="AW85" i="47"/>
  <c r="BB85" i="47" s="1"/>
  <c r="BC82" i="47"/>
  <c r="BC81" i="47"/>
  <c r="AT81" i="47"/>
  <c r="AY81" i="47" s="1"/>
  <c r="AU80" i="47"/>
  <c r="AZ80" i="47" s="1"/>
  <c r="BC85" i="47"/>
  <c r="AW81" i="47"/>
  <c r="BB81" i="47" s="1"/>
  <c r="V90" i="47"/>
  <c r="AA90" i="47" s="1"/>
  <c r="U86" i="47"/>
  <c r="Z86" i="47" s="1"/>
  <c r="V85" i="47"/>
  <c r="AA85" i="47" s="1"/>
  <c r="T82" i="47"/>
  <c r="Y82" i="47" s="1"/>
  <c r="V81" i="47"/>
  <c r="AA81" i="47" s="1"/>
  <c r="V80" i="47"/>
  <c r="AA80" i="47" s="1"/>
  <c r="U90" i="47"/>
  <c r="Z90" i="47" s="1"/>
  <c r="W88" i="47"/>
  <c r="AB88" i="47" s="1"/>
  <c r="T86" i="47"/>
  <c r="Y86" i="47" s="1"/>
  <c r="U85" i="47"/>
  <c r="Z85" i="47" s="1"/>
  <c r="U81" i="47"/>
  <c r="Z81" i="47" s="1"/>
  <c r="U80" i="47"/>
  <c r="Z80" i="47" s="1"/>
  <c r="AI90" i="47"/>
  <c r="AN90" i="47" s="1"/>
  <c r="AE85" i="47"/>
  <c r="AE81" i="47"/>
  <c r="AT88" i="47"/>
  <c r="AY88" i="47" s="1"/>
  <c r="AV86" i="47"/>
  <c r="BA86" i="47" s="1"/>
  <c r="AV85" i="47"/>
  <c r="BA85" i="47" s="1"/>
  <c r="AW84" i="47"/>
  <c r="BB84" i="47" s="1"/>
  <c r="AT80" i="47"/>
  <c r="AY80" i="47" s="1"/>
  <c r="S86" i="47"/>
  <c r="X86" i="47" s="1"/>
  <c r="T80" i="47"/>
  <c r="Y80" i="47" s="1"/>
  <c r="AH87" i="47"/>
  <c r="AM87" i="47" s="1"/>
  <c r="AS88" i="47"/>
  <c r="AX88" i="47" s="1"/>
  <c r="AU86" i="47"/>
  <c r="AZ86" i="47" s="1"/>
  <c r="AV84" i="47"/>
  <c r="BA84" i="47" s="1"/>
  <c r="AS80" i="47"/>
  <c r="AX80" i="47" s="1"/>
  <c r="AH81" i="47"/>
  <c r="AM81" i="47" s="1"/>
  <c r="AG91" i="47"/>
  <c r="AL91" i="47" s="1"/>
  <c r="AG89" i="47"/>
  <c r="AL89" i="47" s="1"/>
  <c r="AG87" i="47"/>
  <c r="AL87" i="47" s="1"/>
  <c r="AG85" i="47"/>
  <c r="AL85" i="47" s="1"/>
  <c r="AG83" i="47"/>
  <c r="AL83" i="47" s="1"/>
  <c r="AG81" i="47"/>
  <c r="AL81" i="47" s="1"/>
  <c r="AF91" i="47"/>
  <c r="AK91" i="47" s="1"/>
  <c r="AJ90" i="47"/>
  <c r="AO90" i="47" s="1"/>
  <c r="AF89" i="47"/>
  <c r="AK89" i="47" s="1"/>
  <c r="AJ88" i="47"/>
  <c r="AO88" i="47" s="1"/>
  <c r="AF87" i="47"/>
  <c r="AK87" i="47" s="1"/>
  <c r="AJ86" i="47"/>
  <c r="AO86" i="47" s="1"/>
  <c r="AF85" i="47"/>
  <c r="AK85" i="47" s="1"/>
  <c r="AJ84" i="47"/>
  <c r="AO84" i="47" s="1"/>
  <c r="AF83" i="47"/>
  <c r="AK83" i="47" s="1"/>
  <c r="AJ82" i="47"/>
  <c r="AO82" i="47" s="1"/>
  <c r="AF81" i="47"/>
  <c r="AK81" i="47" s="1"/>
  <c r="AJ80" i="47"/>
  <c r="AO80" i="47" s="1"/>
  <c r="AH90" i="47"/>
  <c r="AM90" i="47" s="1"/>
  <c r="AG90" i="47"/>
  <c r="AL90" i="47" s="1"/>
  <c r="AG88" i="47"/>
  <c r="AL88" i="47" s="1"/>
  <c r="AG86" i="47"/>
  <c r="AL86" i="47" s="1"/>
  <c r="AG84" i="47"/>
  <c r="AL84" i="47" s="1"/>
  <c r="AG82" i="47"/>
  <c r="AL82" i="47" s="1"/>
  <c r="AG80" i="47"/>
  <c r="AL80" i="47" s="1"/>
  <c r="AJ91" i="47"/>
  <c r="AO91" i="47" s="1"/>
  <c r="AF90" i="47"/>
  <c r="AK90" i="47" s="1"/>
  <c r="AJ89" i="47"/>
  <c r="AO89" i="47" s="1"/>
  <c r="AF88" i="47"/>
  <c r="AK88" i="47" s="1"/>
  <c r="AJ87" i="47"/>
  <c r="AO87" i="47" s="1"/>
  <c r="AF86" i="47"/>
  <c r="AK86" i="47" s="1"/>
  <c r="AJ85" i="47"/>
  <c r="AO85" i="47" s="1"/>
  <c r="AF84" i="47"/>
  <c r="AK84" i="47" s="1"/>
  <c r="AJ83" i="47"/>
  <c r="AO83" i="47" s="1"/>
  <c r="AF82" i="47"/>
  <c r="AK82" i="47" s="1"/>
  <c r="AJ81" i="47"/>
  <c r="AO81" i="47" s="1"/>
  <c r="AF80" i="47"/>
  <c r="AK80" i="47" s="1"/>
  <c r="AH88" i="47"/>
  <c r="AM88" i="47" s="1"/>
  <c r="AH86" i="47"/>
  <c r="AM86" i="47" s="1"/>
  <c r="AH84" i="47"/>
  <c r="AM84" i="47" s="1"/>
  <c r="AH82" i="47"/>
  <c r="AM82" i="47" s="1"/>
  <c r="AH80" i="47"/>
  <c r="AM80" i="47" s="1"/>
  <c r="AI83" i="47"/>
  <c r="AN83" i="47" s="1"/>
  <c r="W91" i="47"/>
  <c r="AB91" i="47" s="1"/>
  <c r="V91" i="47"/>
  <c r="AA91" i="47" s="1"/>
  <c r="S91" i="47"/>
  <c r="X91" i="47" s="1"/>
  <c r="U91" i="47"/>
  <c r="Z91" i="47" s="1"/>
  <c r="X50" i="45" l="1"/>
  <c r="N50" i="45" s="1"/>
  <c r="E5" i="55" l="1"/>
  <c r="AL3" i="59"/>
  <c r="AR3" i="59" s="1"/>
  <c r="AM3" i="59"/>
  <c r="AS3" i="59" s="1"/>
  <c r="AN3" i="59"/>
  <c r="AT3" i="59" s="1"/>
  <c r="AP3" i="59"/>
  <c r="AV3" i="59" s="1"/>
  <c r="AL4" i="59"/>
  <c r="AR4" i="59" s="1"/>
  <c r="AM4" i="59"/>
  <c r="AS4" i="59" s="1"/>
  <c r="AN4" i="59"/>
  <c r="AT4" i="59" s="1"/>
  <c r="AP4" i="59"/>
  <c r="AV4" i="59" s="1"/>
  <c r="AL6" i="59"/>
  <c r="AR6" i="59" s="1"/>
  <c r="AM6" i="59"/>
  <c r="AS6" i="59" s="1"/>
  <c r="AN6" i="59"/>
  <c r="AT6" i="59" s="1"/>
  <c r="AP6" i="59"/>
  <c r="AV6" i="59" s="1"/>
  <c r="AL7" i="59"/>
  <c r="AR7" i="59" s="1"/>
  <c r="AM7" i="59"/>
  <c r="AS7" i="59" s="1"/>
  <c r="AN7" i="59"/>
  <c r="AT7" i="59" s="1"/>
  <c r="AP7" i="59"/>
  <c r="AV7" i="59" s="1"/>
  <c r="AL9" i="59"/>
  <c r="AR9" i="59" s="1"/>
  <c r="AM9" i="59"/>
  <c r="AS9" i="59" s="1"/>
  <c r="AN9" i="59"/>
  <c r="AT9" i="59" s="1"/>
  <c r="AP9" i="59"/>
  <c r="AV9" i="59" s="1"/>
  <c r="AL10" i="59"/>
  <c r="AR10" i="59" s="1"/>
  <c r="AM10" i="59"/>
  <c r="AS10" i="59" s="1"/>
  <c r="AN10" i="59"/>
  <c r="AT10" i="59" s="1"/>
  <c r="AP10" i="59"/>
  <c r="AV10" i="59" s="1"/>
  <c r="AL11" i="59"/>
  <c r="AR11" i="59" s="1"/>
  <c r="AM11" i="59"/>
  <c r="AS11" i="59" s="1"/>
  <c r="AN11" i="59"/>
  <c r="AT11" i="59" s="1"/>
  <c r="AP11" i="59"/>
  <c r="AV11" i="59" s="1"/>
  <c r="AL13" i="59"/>
  <c r="AR13" i="59" s="1"/>
  <c r="AM13" i="59"/>
  <c r="AS13" i="59" s="1"/>
  <c r="AN13" i="59"/>
  <c r="AT13" i="59" s="1"/>
  <c r="AP13" i="59"/>
  <c r="AV13" i="59" s="1"/>
  <c r="AL14" i="59"/>
  <c r="AR14" i="59" s="1"/>
  <c r="AM14" i="59"/>
  <c r="AS14" i="59" s="1"/>
  <c r="AN14" i="59"/>
  <c r="AT14" i="59" s="1"/>
  <c r="AP14" i="59"/>
  <c r="AV14" i="59" s="1"/>
  <c r="AL15" i="59"/>
  <c r="AR15" i="59" s="1"/>
  <c r="AM15" i="59"/>
  <c r="AS15" i="59" s="1"/>
  <c r="AN15" i="59"/>
  <c r="AT15" i="59" s="1"/>
  <c r="AP15" i="59"/>
  <c r="AV15" i="59" s="1"/>
  <c r="AL16" i="59"/>
  <c r="AR16" i="59" s="1"/>
  <c r="AM16" i="59"/>
  <c r="AS16" i="59" s="1"/>
  <c r="AN16" i="59"/>
  <c r="AT16" i="59" s="1"/>
  <c r="AP16" i="59"/>
  <c r="AV16" i="59" s="1"/>
  <c r="AL17" i="59"/>
  <c r="AR17" i="59" s="1"/>
  <c r="AM17" i="59"/>
  <c r="AS17" i="59" s="1"/>
  <c r="AN17" i="59"/>
  <c r="AT17" i="59" s="1"/>
  <c r="AP17" i="59"/>
  <c r="AV17" i="59" s="1"/>
  <c r="AL18" i="59"/>
  <c r="AR18" i="59" s="1"/>
  <c r="AM18" i="59"/>
  <c r="AS18" i="59" s="1"/>
  <c r="AN18" i="59"/>
  <c r="AT18" i="59" s="1"/>
  <c r="AP18" i="59"/>
  <c r="AV18" i="59" s="1"/>
  <c r="AL19" i="59"/>
  <c r="AR19" i="59" s="1"/>
  <c r="AM19" i="59"/>
  <c r="AS19" i="59" s="1"/>
  <c r="AN19" i="59"/>
  <c r="AT19" i="59" s="1"/>
  <c r="AP19" i="59"/>
  <c r="AV19" i="59" s="1"/>
  <c r="AL20" i="59"/>
  <c r="AR20" i="59" s="1"/>
  <c r="AM20" i="59"/>
  <c r="AS20" i="59" s="1"/>
  <c r="AN20" i="59"/>
  <c r="AT20" i="59" s="1"/>
  <c r="AP20" i="59"/>
  <c r="AV20" i="59" s="1"/>
  <c r="AL21" i="59"/>
  <c r="AR21" i="59" s="1"/>
  <c r="AM21" i="59"/>
  <c r="AS21" i="59" s="1"/>
  <c r="AN21" i="59"/>
  <c r="AT21" i="59" s="1"/>
  <c r="AP21" i="59"/>
  <c r="AV21" i="59" s="1"/>
  <c r="AL22" i="59"/>
  <c r="AR22" i="59" s="1"/>
  <c r="AM22" i="59"/>
  <c r="AS22" i="59" s="1"/>
  <c r="AN22" i="59"/>
  <c r="AT22" i="59" s="1"/>
  <c r="AP22" i="59"/>
  <c r="AV22" i="59" s="1"/>
  <c r="AL23" i="59"/>
  <c r="AR23" i="59" s="1"/>
  <c r="AM23" i="59"/>
  <c r="AS23" i="59" s="1"/>
  <c r="AN23" i="59"/>
  <c r="AT23" i="59" s="1"/>
  <c r="AP23" i="59"/>
  <c r="AV23" i="59" s="1"/>
  <c r="AL24" i="59"/>
  <c r="AR24" i="59" s="1"/>
  <c r="AM24" i="59"/>
  <c r="AS24" i="59" s="1"/>
  <c r="AN24" i="59"/>
  <c r="AT24" i="59" s="1"/>
  <c r="AP24" i="59"/>
  <c r="AV24" i="59" s="1"/>
  <c r="Z3" i="59"/>
  <c r="AF3" i="59" s="1"/>
  <c r="AA3" i="59"/>
  <c r="AG3" i="59" s="1"/>
  <c r="AB3" i="59"/>
  <c r="AH3" i="59" s="1"/>
  <c r="AD3" i="59"/>
  <c r="AJ3" i="59" s="1"/>
  <c r="Z4" i="59"/>
  <c r="AF4" i="59" s="1"/>
  <c r="AA4" i="59"/>
  <c r="AG4" i="59" s="1"/>
  <c r="AB4" i="59"/>
  <c r="AH4" i="59" s="1"/>
  <c r="AD4" i="59"/>
  <c r="AJ4" i="59" s="1"/>
  <c r="Z6" i="59"/>
  <c r="AF6" i="59" s="1"/>
  <c r="AA6" i="59"/>
  <c r="AG6" i="59" s="1"/>
  <c r="AB6" i="59"/>
  <c r="AH6" i="59" s="1"/>
  <c r="AD6" i="59"/>
  <c r="AJ6" i="59" s="1"/>
  <c r="Z7" i="59"/>
  <c r="AF7" i="59" s="1"/>
  <c r="AA7" i="59"/>
  <c r="AG7" i="59" s="1"/>
  <c r="AB7" i="59"/>
  <c r="AH7" i="59" s="1"/>
  <c r="AD7" i="59"/>
  <c r="AJ7" i="59" s="1"/>
  <c r="Z9" i="59"/>
  <c r="AF9" i="59" s="1"/>
  <c r="AA9" i="59"/>
  <c r="AG9" i="59" s="1"/>
  <c r="AB9" i="59"/>
  <c r="AH9" i="59" s="1"/>
  <c r="AD9" i="59"/>
  <c r="AJ9" i="59" s="1"/>
  <c r="Z10" i="59"/>
  <c r="AF10" i="59" s="1"/>
  <c r="AA10" i="59"/>
  <c r="AG10" i="59" s="1"/>
  <c r="AB10" i="59"/>
  <c r="AH10" i="59" s="1"/>
  <c r="AD10" i="59"/>
  <c r="AJ10" i="59" s="1"/>
  <c r="Z11" i="59"/>
  <c r="AF11" i="59" s="1"/>
  <c r="AA11" i="59"/>
  <c r="AG11" i="59" s="1"/>
  <c r="AB11" i="59"/>
  <c r="AH11" i="59" s="1"/>
  <c r="AD11" i="59"/>
  <c r="AJ11" i="59" s="1"/>
  <c r="Z13" i="59"/>
  <c r="AF13" i="59" s="1"/>
  <c r="AA13" i="59"/>
  <c r="AG13" i="59" s="1"/>
  <c r="AB13" i="59"/>
  <c r="AH13" i="59" s="1"/>
  <c r="AD13" i="59"/>
  <c r="AJ13" i="59" s="1"/>
  <c r="Z14" i="59"/>
  <c r="AF14" i="59" s="1"/>
  <c r="AA14" i="59"/>
  <c r="AG14" i="59" s="1"/>
  <c r="AB14" i="59"/>
  <c r="AH14" i="59" s="1"/>
  <c r="AD14" i="59"/>
  <c r="AJ14" i="59" s="1"/>
  <c r="Z15" i="59"/>
  <c r="AF15" i="59" s="1"/>
  <c r="AA15" i="59"/>
  <c r="AG15" i="59" s="1"/>
  <c r="AB15" i="59"/>
  <c r="AH15" i="59" s="1"/>
  <c r="AD15" i="59"/>
  <c r="AJ15" i="59" s="1"/>
  <c r="Z16" i="59"/>
  <c r="AF16" i="59" s="1"/>
  <c r="AA16" i="59"/>
  <c r="AG16" i="59" s="1"/>
  <c r="AB16" i="59"/>
  <c r="AH16" i="59" s="1"/>
  <c r="AD16" i="59"/>
  <c r="AJ16" i="59" s="1"/>
  <c r="Z17" i="59"/>
  <c r="AF17" i="59" s="1"/>
  <c r="AA17" i="59"/>
  <c r="AG17" i="59" s="1"/>
  <c r="AB17" i="59"/>
  <c r="AH17" i="59" s="1"/>
  <c r="AD17" i="59"/>
  <c r="AJ17" i="59" s="1"/>
  <c r="Z18" i="59"/>
  <c r="AF18" i="59" s="1"/>
  <c r="AA18" i="59"/>
  <c r="AG18" i="59" s="1"/>
  <c r="AB18" i="59"/>
  <c r="AH18" i="59" s="1"/>
  <c r="AD18" i="59"/>
  <c r="AJ18" i="59" s="1"/>
  <c r="Z19" i="59"/>
  <c r="AF19" i="59" s="1"/>
  <c r="AA19" i="59"/>
  <c r="AG19" i="59" s="1"/>
  <c r="AB19" i="59"/>
  <c r="AH19" i="59" s="1"/>
  <c r="AD19" i="59"/>
  <c r="AJ19" i="59" s="1"/>
  <c r="Z20" i="59"/>
  <c r="AF20" i="59" s="1"/>
  <c r="AA20" i="59"/>
  <c r="AG20" i="59" s="1"/>
  <c r="AB20" i="59"/>
  <c r="AH20" i="59" s="1"/>
  <c r="AD20" i="59"/>
  <c r="AJ20" i="59" s="1"/>
  <c r="Z21" i="59"/>
  <c r="AF21" i="59" s="1"/>
  <c r="AA21" i="59"/>
  <c r="AG21" i="59" s="1"/>
  <c r="AB21" i="59"/>
  <c r="AH21" i="59" s="1"/>
  <c r="AD21" i="59"/>
  <c r="AJ21" i="59" s="1"/>
  <c r="Z22" i="59"/>
  <c r="AF22" i="59" s="1"/>
  <c r="AA22" i="59"/>
  <c r="AG22" i="59" s="1"/>
  <c r="AB22" i="59"/>
  <c r="AH22" i="59" s="1"/>
  <c r="AD22" i="59"/>
  <c r="AJ22" i="59" s="1"/>
  <c r="Z23" i="59"/>
  <c r="AF23" i="59" s="1"/>
  <c r="AA23" i="59"/>
  <c r="AG23" i="59" s="1"/>
  <c r="AB23" i="59"/>
  <c r="AH23" i="59" s="1"/>
  <c r="AD23" i="59"/>
  <c r="AJ23" i="59" s="1"/>
  <c r="Z24" i="59"/>
  <c r="AF24" i="59" s="1"/>
  <c r="AA24" i="59"/>
  <c r="AG24" i="59" s="1"/>
  <c r="AB24" i="59"/>
  <c r="AH24" i="59" s="1"/>
  <c r="AD24" i="59"/>
  <c r="AJ24" i="59" s="1"/>
  <c r="AD4" i="61" l="1"/>
  <c r="AD8" i="61" l="1"/>
  <c r="AE5" i="61"/>
  <c r="AE6" i="61"/>
  <c r="AE4" i="61"/>
  <c r="AH6" i="61"/>
  <c r="AH8" i="61"/>
  <c r="AI6" i="61"/>
  <c r="AD6" i="61"/>
  <c r="AH5" i="61"/>
  <c r="AE8" i="61"/>
  <c r="AI8" i="61"/>
  <c r="AH4" i="61"/>
  <c r="AD5" i="61"/>
  <c r="AI5" i="61"/>
  <c r="AI4" i="61"/>
  <c r="W3" i="62"/>
  <c r="U3" i="62"/>
  <c r="T3" i="62"/>
  <c r="S3" i="62"/>
  <c r="W4" i="62"/>
  <c r="AB4" i="62" s="1"/>
  <c r="U4" i="62"/>
  <c r="Z4" i="62" s="1"/>
  <c r="T4" i="62"/>
  <c r="Y4" i="62" s="1"/>
  <c r="S4" i="62"/>
  <c r="X4" i="62" s="1"/>
  <c r="W5" i="62"/>
  <c r="AB5" i="62" s="1"/>
  <c r="U5" i="62"/>
  <c r="Z5" i="62" s="1"/>
  <c r="T5" i="62"/>
  <c r="Y5" i="62" s="1"/>
  <c r="S5" i="62"/>
  <c r="X5" i="62" s="1"/>
  <c r="W6" i="62"/>
  <c r="AB6" i="62" s="1"/>
  <c r="U6" i="62"/>
  <c r="Z6" i="62" s="1"/>
  <c r="T6" i="62"/>
  <c r="Y6" i="62" s="1"/>
  <c r="S6" i="62"/>
  <c r="X6" i="62" s="1"/>
  <c r="W7" i="62"/>
  <c r="AB7" i="62" s="1"/>
  <c r="U7" i="62"/>
  <c r="Z7" i="62" s="1"/>
  <c r="T7" i="62"/>
  <c r="Y7" i="62" s="1"/>
  <c r="S7" i="62"/>
  <c r="X7" i="62" s="1"/>
  <c r="W8" i="62"/>
  <c r="AB8" i="62" s="1"/>
  <c r="U8" i="62"/>
  <c r="Z8" i="62" s="1"/>
  <c r="T8" i="62"/>
  <c r="Y8" i="62" s="1"/>
  <c r="S8" i="62"/>
  <c r="X8" i="62" s="1"/>
  <c r="W9" i="62"/>
  <c r="AB9" i="62" s="1"/>
  <c r="U9" i="62"/>
  <c r="Z9" i="62" s="1"/>
  <c r="T9" i="62"/>
  <c r="Y9" i="62" s="1"/>
  <c r="S9" i="62"/>
  <c r="X9" i="62" s="1"/>
  <c r="W10" i="62"/>
  <c r="AB10" i="62" s="1"/>
  <c r="U10" i="62"/>
  <c r="Z10" i="62" s="1"/>
  <c r="T10" i="62"/>
  <c r="Y10" i="62" s="1"/>
  <c r="S10" i="62"/>
  <c r="X10" i="62" s="1"/>
  <c r="W11" i="62"/>
  <c r="AB11" i="62" s="1"/>
  <c r="U11" i="62"/>
  <c r="Z11" i="62" s="1"/>
  <c r="T11" i="62"/>
  <c r="Y11" i="62" s="1"/>
  <c r="S11" i="62"/>
  <c r="X11" i="62" s="1"/>
  <c r="W12" i="62"/>
  <c r="AB12" i="62" s="1"/>
  <c r="U12" i="62"/>
  <c r="Z12" i="62" s="1"/>
  <c r="T12" i="62"/>
  <c r="Y12" i="62" s="1"/>
  <c r="S12" i="62"/>
  <c r="X12" i="62" s="1"/>
  <c r="W13" i="62"/>
  <c r="AB13" i="62" s="1"/>
  <c r="U13" i="62"/>
  <c r="Z13" i="62" s="1"/>
  <c r="T13" i="62"/>
  <c r="Y13" i="62" s="1"/>
  <c r="S13" i="62"/>
  <c r="X13" i="62" s="1"/>
  <c r="W14" i="62"/>
  <c r="AB14" i="62" s="1"/>
  <c r="U14" i="62"/>
  <c r="Z14" i="62" s="1"/>
  <c r="T14" i="62"/>
  <c r="Y14" i="62" s="1"/>
  <c r="S14" i="62"/>
  <c r="X14" i="62" s="1"/>
  <c r="W15" i="62"/>
  <c r="AB15" i="62" s="1"/>
  <c r="U15" i="62"/>
  <c r="Z15" i="62" s="1"/>
  <c r="T15" i="62"/>
  <c r="Y15" i="62" s="1"/>
  <c r="S15" i="62"/>
  <c r="X15" i="62" s="1"/>
  <c r="W16" i="62"/>
  <c r="AB16" i="62" s="1"/>
  <c r="U16" i="62"/>
  <c r="Z16" i="62" s="1"/>
  <c r="T16" i="62"/>
  <c r="Y16" i="62" s="1"/>
  <c r="S16" i="62"/>
  <c r="X16" i="62" s="1"/>
  <c r="W17" i="62"/>
  <c r="AB17" i="62" s="1"/>
  <c r="U17" i="62"/>
  <c r="Z17" i="62" s="1"/>
  <c r="T17" i="62"/>
  <c r="Y17" i="62" s="1"/>
  <c r="S17" i="62"/>
  <c r="X17" i="62" s="1"/>
  <c r="W18" i="62"/>
  <c r="AB18" i="62" s="1"/>
  <c r="U18" i="62"/>
  <c r="Z18" i="62" s="1"/>
  <c r="T18" i="62"/>
  <c r="Y18" i="62" s="1"/>
  <c r="S18" i="62"/>
  <c r="X18" i="62" s="1"/>
  <c r="W19" i="62"/>
  <c r="AB19" i="62" s="1"/>
  <c r="U19" i="62"/>
  <c r="Z19" i="62" s="1"/>
  <c r="T19" i="62"/>
  <c r="Y19" i="62" s="1"/>
  <c r="S19" i="62"/>
  <c r="X19" i="62" s="1"/>
  <c r="W20" i="62"/>
  <c r="AB20" i="62" s="1"/>
  <c r="U20" i="62"/>
  <c r="Z20" i="62" s="1"/>
  <c r="T20" i="62"/>
  <c r="Y20" i="62" s="1"/>
  <c r="S20" i="62"/>
  <c r="X20" i="62" s="1"/>
  <c r="W21" i="62"/>
  <c r="AB21" i="62" s="1"/>
  <c r="U21" i="62"/>
  <c r="Z21" i="62" s="1"/>
  <c r="T21" i="62"/>
  <c r="Y21" i="62" s="1"/>
  <c r="S21" i="62"/>
  <c r="X21" i="62" s="1"/>
  <c r="W22" i="62"/>
  <c r="AB22" i="62" s="1"/>
  <c r="U22" i="62"/>
  <c r="Z22" i="62" s="1"/>
  <c r="T22" i="62"/>
  <c r="Y22" i="62" s="1"/>
  <c r="S22" i="62"/>
  <c r="X22" i="62" s="1"/>
  <c r="W23" i="62"/>
  <c r="AB23" i="62" s="1"/>
  <c r="U23" i="62"/>
  <c r="Z23" i="62" s="1"/>
  <c r="T23" i="62"/>
  <c r="Y23" i="62" s="1"/>
  <c r="S23" i="62"/>
  <c r="X23" i="62" s="1"/>
  <c r="W24" i="62"/>
  <c r="AB24" i="62" s="1"/>
  <c r="U24" i="62"/>
  <c r="Z24" i="62" s="1"/>
  <c r="T24" i="62"/>
  <c r="Y24" i="62" s="1"/>
  <c r="S24" i="62"/>
  <c r="X24" i="62" s="1"/>
  <c r="W25" i="62"/>
  <c r="AB25" i="62" s="1"/>
  <c r="U25" i="62"/>
  <c r="Z25" i="62" s="1"/>
  <c r="T25" i="62"/>
  <c r="Y25" i="62" s="1"/>
  <c r="S25" i="62"/>
  <c r="X25" i="62" s="1"/>
  <c r="W26" i="62"/>
  <c r="AB26" i="62" s="1"/>
  <c r="U26" i="62"/>
  <c r="Z26" i="62" s="1"/>
  <c r="T26" i="62"/>
  <c r="Y26" i="62" s="1"/>
  <c r="S26" i="62"/>
  <c r="X26" i="62" s="1"/>
  <c r="W27" i="62"/>
  <c r="AB27" i="62" s="1"/>
  <c r="U27" i="62"/>
  <c r="Z27" i="62" s="1"/>
  <c r="T27" i="62"/>
  <c r="Y27" i="62" s="1"/>
  <c r="S27" i="62"/>
  <c r="X27" i="62" s="1"/>
  <c r="W28" i="62"/>
  <c r="AB28" i="62" s="1"/>
  <c r="U28" i="62"/>
  <c r="Z28" i="62" s="1"/>
  <c r="T28" i="62"/>
  <c r="Y28" i="62" s="1"/>
  <c r="S28" i="62"/>
  <c r="X28" i="62" s="1"/>
  <c r="W29" i="62"/>
  <c r="AB29" i="62" s="1"/>
  <c r="U29" i="62"/>
  <c r="Z29" i="62" s="1"/>
  <c r="T29" i="62"/>
  <c r="Y29" i="62" s="1"/>
  <c r="S29" i="62"/>
  <c r="X29" i="62" s="1"/>
  <c r="W30" i="62"/>
  <c r="AB30" i="62" s="1"/>
  <c r="U30" i="62"/>
  <c r="Z30" i="62" s="1"/>
  <c r="T30" i="62"/>
  <c r="Y30" i="62" s="1"/>
  <c r="S30" i="62"/>
  <c r="X30" i="62" s="1"/>
  <c r="W31" i="62"/>
  <c r="AB31" i="62" s="1"/>
  <c r="U31" i="62"/>
  <c r="Z31" i="62" s="1"/>
  <c r="T31" i="62"/>
  <c r="Y31" i="62" s="1"/>
  <c r="S31" i="62"/>
  <c r="X31" i="62" s="1"/>
  <c r="W32" i="62"/>
  <c r="AB32" i="62" s="1"/>
  <c r="U32" i="62"/>
  <c r="Z32" i="62" s="1"/>
  <c r="T32" i="62"/>
  <c r="Y32" i="62" s="1"/>
  <c r="S32" i="62"/>
  <c r="X32" i="62" s="1"/>
  <c r="W33" i="62"/>
  <c r="AB33" i="62" s="1"/>
  <c r="U33" i="62"/>
  <c r="Z33" i="62" s="1"/>
  <c r="T33" i="62"/>
  <c r="Y33" i="62" s="1"/>
  <c r="S33" i="62"/>
  <c r="X33" i="62" s="1"/>
  <c r="W34" i="62"/>
  <c r="AB34" i="62" s="1"/>
  <c r="U34" i="62"/>
  <c r="Z34" i="62" s="1"/>
  <c r="T34" i="62"/>
  <c r="Y34" i="62" s="1"/>
  <c r="S34" i="62"/>
  <c r="X34" i="62" s="1"/>
  <c r="W35" i="62"/>
  <c r="AB35" i="62" s="1"/>
  <c r="U35" i="62"/>
  <c r="Z35" i="62" s="1"/>
  <c r="T35" i="62"/>
  <c r="Y35" i="62" s="1"/>
  <c r="S35" i="62"/>
  <c r="X35" i="62" s="1"/>
  <c r="W36" i="62"/>
  <c r="AB36" i="62" s="1"/>
  <c r="U36" i="62"/>
  <c r="Z36" i="62" s="1"/>
  <c r="T36" i="62"/>
  <c r="Y36" i="62" s="1"/>
  <c r="S36" i="62"/>
  <c r="X36" i="62" s="1"/>
  <c r="W37" i="62"/>
  <c r="AB37" i="62" s="1"/>
  <c r="U37" i="62"/>
  <c r="Z37" i="62" s="1"/>
  <c r="T37" i="62"/>
  <c r="Y37" i="62" s="1"/>
  <c r="S37" i="62"/>
  <c r="X37" i="62" s="1"/>
  <c r="W38" i="62"/>
  <c r="AB38" i="62" s="1"/>
  <c r="U38" i="62"/>
  <c r="Z38" i="62" s="1"/>
  <c r="T38" i="62"/>
  <c r="Y38" i="62" s="1"/>
  <c r="S38" i="62"/>
  <c r="X38" i="62" s="1"/>
  <c r="W39" i="62"/>
  <c r="AB39" i="62" s="1"/>
  <c r="U39" i="62"/>
  <c r="Z39" i="62" s="1"/>
  <c r="T39" i="62"/>
  <c r="Y39" i="62" s="1"/>
  <c r="S39" i="62"/>
  <c r="X39" i="62" s="1"/>
  <c r="W40" i="62"/>
  <c r="AB40" i="62" s="1"/>
  <c r="U40" i="62"/>
  <c r="Z40" i="62" s="1"/>
  <c r="T40" i="62"/>
  <c r="Y40" i="62" s="1"/>
  <c r="S40" i="62"/>
  <c r="X40" i="62" s="1"/>
  <c r="W41" i="62"/>
  <c r="AB41" i="62" s="1"/>
  <c r="U41" i="62"/>
  <c r="Z41" i="62" s="1"/>
  <c r="T41" i="62"/>
  <c r="Y41" i="62" s="1"/>
  <c r="S41" i="62"/>
  <c r="X41" i="62" s="1"/>
  <c r="W42" i="62"/>
  <c r="AB42" i="62" s="1"/>
  <c r="U42" i="62"/>
  <c r="Z42" i="62" s="1"/>
  <c r="T42" i="62"/>
  <c r="Y42" i="62" s="1"/>
  <c r="S42" i="62"/>
  <c r="X42" i="62" s="1"/>
  <c r="W43" i="62"/>
  <c r="AB43" i="62" s="1"/>
  <c r="U43" i="62"/>
  <c r="Z43" i="62" s="1"/>
  <c r="T43" i="62"/>
  <c r="Y43" i="62" s="1"/>
  <c r="S43" i="62"/>
  <c r="X43" i="62" s="1"/>
  <c r="W44" i="62"/>
  <c r="AB44" i="62" s="1"/>
  <c r="U44" i="62"/>
  <c r="Z44" i="62" s="1"/>
  <c r="T44" i="62"/>
  <c r="Y44" i="62" s="1"/>
  <c r="S44" i="62"/>
  <c r="X44" i="62" s="1"/>
  <c r="W45" i="62"/>
  <c r="AB45" i="62" s="1"/>
  <c r="U45" i="62"/>
  <c r="Z45" i="62" s="1"/>
  <c r="T45" i="62"/>
  <c r="Y45" i="62" s="1"/>
  <c r="S45" i="62"/>
  <c r="X45" i="62" s="1"/>
  <c r="W46" i="62"/>
  <c r="AB46" i="62" s="1"/>
  <c r="U46" i="62"/>
  <c r="Z46" i="62" s="1"/>
  <c r="T46" i="62"/>
  <c r="Y46" i="62" s="1"/>
  <c r="S46" i="62"/>
  <c r="X46" i="62" s="1"/>
  <c r="W47" i="62"/>
  <c r="AB47" i="62" s="1"/>
  <c r="U47" i="62"/>
  <c r="Z47" i="62" s="1"/>
  <c r="T47" i="62"/>
  <c r="Y47" i="62" s="1"/>
  <c r="S47" i="62"/>
  <c r="X47" i="62" s="1"/>
  <c r="W48" i="62"/>
  <c r="AB48" i="62" s="1"/>
  <c r="U48" i="62"/>
  <c r="Z48" i="62" s="1"/>
  <c r="T48" i="62"/>
  <c r="Y48" i="62" s="1"/>
  <c r="S48" i="62"/>
  <c r="X48" i="62" s="1"/>
  <c r="W49" i="62"/>
  <c r="AB49" i="62" s="1"/>
  <c r="U49" i="62"/>
  <c r="Z49" i="62" s="1"/>
  <c r="T49" i="62"/>
  <c r="Y49" i="62" s="1"/>
  <c r="S49" i="62"/>
  <c r="X49" i="62" s="1"/>
  <c r="W50" i="62"/>
  <c r="AB50" i="62" s="1"/>
  <c r="U50" i="62"/>
  <c r="Z50" i="62" s="1"/>
  <c r="T50" i="62"/>
  <c r="Y50" i="62" s="1"/>
  <c r="S50" i="62"/>
  <c r="X50" i="62" s="1"/>
  <c r="W51" i="62"/>
  <c r="AB51" i="62" s="1"/>
  <c r="U51" i="62"/>
  <c r="Z51" i="62" s="1"/>
  <c r="T51" i="62"/>
  <c r="Y51" i="62" s="1"/>
  <c r="S51" i="62"/>
  <c r="X51" i="62" s="1"/>
  <c r="W52" i="62"/>
  <c r="AB52" i="62" s="1"/>
  <c r="U52" i="62"/>
  <c r="Z52" i="62" s="1"/>
  <c r="T52" i="62"/>
  <c r="Y52" i="62" s="1"/>
  <c r="S52" i="62"/>
  <c r="X52" i="62" s="1"/>
  <c r="W53" i="62"/>
  <c r="AB53" i="62" s="1"/>
  <c r="U53" i="62"/>
  <c r="Z53" i="62" s="1"/>
  <c r="T53" i="62"/>
  <c r="Y53" i="62" s="1"/>
  <c r="S53" i="62"/>
  <c r="X53" i="62" s="1"/>
  <c r="W54" i="62"/>
  <c r="AB54" i="62" s="1"/>
  <c r="U54" i="62"/>
  <c r="Z54" i="62" s="1"/>
  <c r="T54" i="62"/>
  <c r="Y54" i="62" s="1"/>
  <c r="S54" i="62"/>
  <c r="X54" i="62" s="1"/>
  <c r="W55" i="62"/>
  <c r="AB55" i="62" s="1"/>
  <c r="U55" i="62"/>
  <c r="Z55" i="62" s="1"/>
  <c r="T55" i="62"/>
  <c r="Y55" i="62" s="1"/>
  <c r="S55" i="62"/>
  <c r="X55" i="62" s="1"/>
  <c r="W56" i="62"/>
  <c r="AB56" i="62" s="1"/>
  <c r="U56" i="62"/>
  <c r="Z56" i="62" s="1"/>
  <c r="T56" i="62"/>
  <c r="Y56" i="62" s="1"/>
  <c r="S56" i="62"/>
  <c r="X56" i="62" s="1"/>
  <c r="W57" i="62"/>
  <c r="AB57" i="62" s="1"/>
  <c r="U57" i="62"/>
  <c r="Z57" i="62" s="1"/>
  <c r="T57" i="62"/>
  <c r="Y57" i="62" s="1"/>
  <c r="S57" i="62"/>
  <c r="X57" i="62" s="1"/>
  <c r="W58" i="62"/>
  <c r="AB58" i="62" s="1"/>
  <c r="U58" i="62"/>
  <c r="Z58" i="62" s="1"/>
  <c r="T58" i="62"/>
  <c r="Y58" i="62" s="1"/>
  <c r="S58" i="62"/>
  <c r="X58" i="62" s="1"/>
  <c r="W59" i="62"/>
  <c r="AB59" i="62" s="1"/>
  <c r="U59" i="62"/>
  <c r="Z59" i="62" s="1"/>
  <c r="T59" i="62"/>
  <c r="Y59" i="62" s="1"/>
  <c r="S59" i="62"/>
  <c r="X59" i="62" s="1"/>
  <c r="W60" i="62"/>
  <c r="AB60" i="62" s="1"/>
  <c r="U60" i="62"/>
  <c r="Z60" i="62" s="1"/>
  <c r="T60" i="62"/>
  <c r="Y60" i="62" s="1"/>
  <c r="S60" i="62"/>
  <c r="X60" i="62" s="1"/>
  <c r="D4" i="61" l="1" a="1"/>
  <c r="D4" i="61" s="1"/>
  <c r="F4" i="61" s="1"/>
  <c r="E4" i="61" a="1"/>
  <c r="E4" i="61" s="1"/>
  <c r="G4" i="61" s="1"/>
  <c r="E5" i="61" a="1"/>
  <c r="E5" i="61" s="1"/>
  <c r="G5" i="61" s="1"/>
  <c r="D5" i="61" a="1"/>
  <c r="D5" i="61" s="1"/>
  <c r="F5" i="61" s="1"/>
  <c r="E6" i="61" a="1"/>
  <c r="E6" i="61" s="1"/>
  <c r="G6" i="61" s="1"/>
  <c r="D6" i="61" a="1"/>
  <c r="D6" i="61" s="1"/>
  <c r="F6" i="61" s="1"/>
  <c r="E8" i="61" a="1"/>
  <c r="E8" i="61" s="1"/>
  <c r="G8" i="61" s="1"/>
  <c r="D8" i="61" a="1"/>
  <c r="D8" i="61" s="1"/>
  <c r="F8" i="61" s="1"/>
  <c r="Y3" i="62"/>
  <c r="Z3" i="62"/>
  <c r="AB3" i="62"/>
  <c r="X3" i="62"/>
  <c r="AL118" i="45"/>
  <c r="O118" i="45" s="1"/>
  <c r="AL4" i="45"/>
  <c r="O4" i="45" s="1"/>
  <c r="AL5" i="45"/>
  <c r="O5" i="45" s="1"/>
  <c r="AL6" i="45"/>
  <c r="O6" i="45" s="1"/>
  <c r="AL7" i="45"/>
  <c r="O7" i="45" s="1"/>
  <c r="AL49" i="45"/>
  <c r="O49" i="45" s="1"/>
  <c r="AL50" i="45"/>
  <c r="O50" i="45" s="1"/>
  <c r="AL51" i="45"/>
  <c r="O51" i="45" s="1"/>
  <c r="AL52" i="45"/>
  <c r="O52" i="45" s="1"/>
  <c r="AL53" i="45"/>
  <c r="O53" i="45" s="1"/>
  <c r="AL54" i="45"/>
  <c r="O54" i="45" s="1"/>
  <c r="AL112" i="45"/>
  <c r="O112" i="45" s="1"/>
  <c r="AL113" i="45"/>
  <c r="O113" i="45" s="1"/>
  <c r="AL114" i="45"/>
  <c r="O114" i="45" s="1"/>
  <c r="AL115" i="45"/>
  <c r="O115" i="45" s="1"/>
  <c r="AL116" i="45"/>
  <c r="O116" i="45" s="1"/>
  <c r="AL117" i="45"/>
  <c r="O117" i="45" s="1"/>
  <c r="AL88" i="45"/>
  <c r="O88" i="45" s="1"/>
  <c r="AL89" i="45"/>
  <c r="O89" i="45" s="1"/>
  <c r="AL90" i="45"/>
  <c r="O90" i="45" s="1"/>
  <c r="AL91" i="45"/>
  <c r="O91" i="45" s="1"/>
  <c r="AL92" i="45"/>
  <c r="O92" i="45" s="1"/>
  <c r="AL93" i="45"/>
  <c r="O93" i="45" s="1"/>
  <c r="AL74" i="45"/>
  <c r="O74" i="45" s="1"/>
  <c r="AL75" i="45"/>
  <c r="O75" i="45" s="1"/>
  <c r="AL119" i="45"/>
  <c r="O119" i="45" s="1"/>
  <c r="AL14" i="45"/>
  <c r="O14" i="45" s="1"/>
  <c r="AL15" i="45"/>
  <c r="O15" i="45" s="1"/>
  <c r="AL16" i="45"/>
  <c r="O16" i="45" s="1"/>
  <c r="AL17" i="45"/>
  <c r="O17" i="45" s="1"/>
  <c r="AL18" i="45"/>
  <c r="O18" i="45" s="1"/>
  <c r="AL19" i="45"/>
  <c r="O19" i="45" s="1"/>
  <c r="AL20" i="45"/>
  <c r="O20" i="45" s="1"/>
  <c r="AL21" i="45"/>
  <c r="O21" i="45" s="1"/>
  <c r="AL22" i="45"/>
  <c r="O22" i="45" s="1"/>
  <c r="AL23" i="45"/>
  <c r="O23" i="45" s="1"/>
  <c r="AL24" i="45"/>
  <c r="O24" i="45" s="1"/>
  <c r="AL37" i="45"/>
  <c r="O37" i="45" s="1"/>
  <c r="AL38" i="45"/>
  <c r="O38" i="45" s="1"/>
  <c r="AL39" i="45"/>
  <c r="O39" i="45" s="1"/>
  <c r="AL40" i="45"/>
  <c r="O40" i="45" s="1"/>
  <c r="AL41" i="45"/>
  <c r="O41" i="45" s="1"/>
  <c r="AL42" i="45"/>
  <c r="O42" i="45" s="1"/>
  <c r="AL94" i="45"/>
  <c r="O94" i="45" s="1"/>
  <c r="AL95" i="45"/>
  <c r="O95" i="45" s="1"/>
  <c r="AL96" i="45"/>
  <c r="O96" i="45" s="1"/>
  <c r="AL97" i="45"/>
  <c r="O97" i="45" s="1"/>
  <c r="AL98" i="45"/>
  <c r="O98" i="45" s="1"/>
  <c r="AL99" i="45"/>
  <c r="O99" i="45" s="1"/>
  <c r="AL106" i="45"/>
  <c r="O106" i="45" s="1"/>
  <c r="AL70" i="45"/>
  <c r="O70" i="45" s="1"/>
  <c r="AL71" i="45"/>
  <c r="O71" i="45" s="1"/>
  <c r="AL72" i="45"/>
  <c r="O72" i="45" s="1"/>
  <c r="AL73" i="45"/>
  <c r="O73" i="45" s="1"/>
  <c r="AL76" i="45"/>
  <c r="O76" i="45" s="1"/>
  <c r="AL77" i="45"/>
  <c r="O77" i="45" s="1"/>
  <c r="AL78" i="45"/>
  <c r="O78" i="45" s="1"/>
  <c r="AL79" i="45"/>
  <c r="O79" i="45" s="1"/>
  <c r="AL80" i="45"/>
  <c r="O80" i="45" s="1"/>
  <c r="AL81" i="45"/>
  <c r="O81" i="45" s="1"/>
  <c r="AL43" i="45"/>
  <c r="O43" i="45" s="1"/>
  <c r="AL44" i="45"/>
  <c r="O44" i="45" s="1"/>
  <c r="AL45" i="45"/>
  <c r="O45" i="45" s="1"/>
  <c r="AL46" i="45"/>
  <c r="O46" i="45" s="1"/>
  <c r="AL47" i="45"/>
  <c r="O47" i="45" s="1"/>
  <c r="AL48" i="45"/>
  <c r="O48" i="45" s="1"/>
  <c r="AL31" i="45"/>
  <c r="O31" i="45" s="1"/>
  <c r="AL32" i="45"/>
  <c r="O32" i="45" s="1"/>
  <c r="AL33" i="45"/>
  <c r="O33" i="45" s="1"/>
  <c r="AL34" i="45"/>
  <c r="O34" i="45" s="1"/>
  <c r="AL35" i="45"/>
  <c r="O35" i="45" s="1"/>
  <c r="AL36" i="45"/>
  <c r="O36" i="45" s="1"/>
  <c r="AL8" i="45"/>
  <c r="O8" i="45" s="1"/>
  <c r="AL9" i="45"/>
  <c r="O9" i="45" s="1"/>
  <c r="AL10" i="45"/>
  <c r="O10" i="45" s="1"/>
  <c r="AL11" i="45"/>
  <c r="O11" i="45" s="1"/>
  <c r="AL12" i="45"/>
  <c r="O12" i="45" s="1"/>
  <c r="AL13" i="45"/>
  <c r="O13" i="45" s="1"/>
  <c r="AL107" i="45"/>
  <c r="O107" i="45" s="1"/>
  <c r="AL108" i="45"/>
  <c r="O108" i="45" s="1"/>
  <c r="AL109" i="45"/>
  <c r="O109" i="45" s="1"/>
  <c r="AL110" i="45"/>
  <c r="O110" i="45" s="1"/>
  <c r="AL111" i="45"/>
  <c r="O111" i="45" s="1"/>
  <c r="AL82" i="45"/>
  <c r="O82" i="45" s="1"/>
  <c r="AL83" i="45"/>
  <c r="O83" i="45" s="1"/>
  <c r="AL84" i="45"/>
  <c r="O84" i="45" s="1"/>
  <c r="AL85" i="45"/>
  <c r="O85" i="45" s="1"/>
  <c r="AL86" i="45"/>
  <c r="O86" i="45" s="1"/>
  <c r="AL87" i="45"/>
  <c r="O87" i="45" s="1"/>
  <c r="AL25" i="45"/>
  <c r="O25" i="45" s="1"/>
  <c r="AL26" i="45"/>
  <c r="O26" i="45" s="1"/>
  <c r="AL27" i="45"/>
  <c r="O27" i="45" s="1"/>
  <c r="AL28" i="45"/>
  <c r="O28" i="45" s="1"/>
  <c r="AL29" i="45"/>
  <c r="O29" i="45" s="1"/>
  <c r="AL30" i="45"/>
  <c r="O30" i="45" s="1"/>
  <c r="AL61" i="45"/>
  <c r="O61" i="45" s="1"/>
  <c r="AL62" i="45"/>
  <c r="O62" i="45" s="1"/>
  <c r="AL63" i="45"/>
  <c r="O63" i="45" s="1"/>
  <c r="AL64" i="45"/>
  <c r="O64" i="45" s="1"/>
  <c r="AL65" i="45"/>
  <c r="O65" i="45" s="1"/>
  <c r="AL66" i="45"/>
  <c r="O66" i="45" s="1"/>
  <c r="AL67" i="45"/>
  <c r="O67" i="45" s="1"/>
  <c r="AL68" i="45"/>
  <c r="O68" i="45" s="1"/>
  <c r="AL69" i="45"/>
  <c r="O69" i="45" s="1"/>
  <c r="AL55" i="45"/>
  <c r="O55" i="45" s="1"/>
  <c r="AL56" i="45"/>
  <c r="O56" i="45" s="1"/>
  <c r="AL57" i="45"/>
  <c r="O57" i="45" s="1"/>
  <c r="AL58" i="45"/>
  <c r="O58" i="45" s="1"/>
  <c r="AL59" i="45"/>
  <c r="O59" i="45" s="1"/>
  <c r="AL60" i="45"/>
  <c r="O60" i="45" s="1"/>
  <c r="AL100" i="45"/>
  <c r="O100" i="45" s="1"/>
  <c r="AL101" i="45"/>
  <c r="O101" i="45" s="1"/>
  <c r="AL102" i="45"/>
  <c r="O102" i="45" s="1"/>
  <c r="AL103" i="45"/>
  <c r="O103" i="45" s="1"/>
  <c r="AL104" i="45"/>
  <c r="O104" i="45" s="1"/>
  <c r="AL105" i="45"/>
  <c r="O105" i="45" s="1"/>
  <c r="AL3" i="45"/>
  <c r="O3" i="45" s="1"/>
  <c r="X118" i="45"/>
  <c r="N118" i="45" s="1"/>
  <c r="X4" i="45"/>
  <c r="N4" i="45" s="1"/>
  <c r="X5" i="45"/>
  <c r="N5" i="45" s="1"/>
  <c r="X6" i="45"/>
  <c r="N6" i="45" s="1"/>
  <c r="X7" i="45"/>
  <c r="N7" i="45" s="1"/>
  <c r="X49" i="45"/>
  <c r="N49" i="45" s="1"/>
  <c r="X51" i="45"/>
  <c r="N51" i="45" s="1"/>
  <c r="X52" i="45"/>
  <c r="N52" i="45" s="1"/>
  <c r="X53" i="45"/>
  <c r="N53" i="45" s="1"/>
  <c r="X54" i="45"/>
  <c r="N54" i="45" s="1"/>
  <c r="X112" i="45"/>
  <c r="N112" i="45" s="1"/>
  <c r="X113" i="45"/>
  <c r="N113" i="45" s="1"/>
  <c r="X114" i="45"/>
  <c r="N114" i="45" s="1"/>
  <c r="X115" i="45"/>
  <c r="N115" i="45" s="1"/>
  <c r="X116" i="45"/>
  <c r="N116" i="45" s="1"/>
  <c r="X117" i="45"/>
  <c r="N117" i="45" s="1"/>
  <c r="X88" i="45"/>
  <c r="N88" i="45" s="1"/>
  <c r="X89" i="45"/>
  <c r="N89" i="45" s="1"/>
  <c r="X90" i="45"/>
  <c r="N90" i="45" s="1"/>
  <c r="X91" i="45"/>
  <c r="N91" i="45" s="1"/>
  <c r="X92" i="45"/>
  <c r="N92" i="45" s="1"/>
  <c r="X93" i="45"/>
  <c r="N93" i="45" s="1"/>
  <c r="X74" i="45"/>
  <c r="N74" i="45" s="1"/>
  <c r="X75" i="45"/>
  <c r="N75" i="45" s="1"/>
  <c r="X119" i="45"/>
  <c r="N119" i="45" s="1"/>
  <c r="X14" i="45"/>
  <c r="N14" i="45" s="1"/>
  <c r="X15" i="45"/>
  <c r="N15" i="45" s="1"/>
  <c r="X16" i="45"/>
  <c r="N16" i="45" s="1"/>
  <c r="X17" i="45"/>
  <c r="N17" i="45" s="1"/>
  <c r="X18" i="45"/>
  <c r="N18" i="45" s="1"/>
  <c r="X19" i="45"/>
  <c r="N19" i="45" s="1"/>
  <c r="X20" i="45"/>
  <c r="N20" i="45" s="1"/>
  <c r="X21" i="45"/>
  <c r="N21" i="45" s="1"/>
  <c r="X22" i="45"/>
  <c r="N22" i="45" s="1"/>
  <c r="X23" i="45"/>
  <c r="N23" i="45" s="1"/>
  <c r="X24" i="45"/>
  <c r="N24" i="45" s="1"/>
  <c r="X37" i="45"/>
  <c r="N37" i="45" s="1"/>
  <c r="X38" i="45"/>
  <c r="N38" i="45" s="1"/>
  <c r="X39" i="45"/>
  <c r="N39" i="45" s="1"/>
  <c r="X40" i="45"/>
  <c r="N40" i="45" s="1"/>
  <c r="X41" i="45"/>
  <c r="N41" i="45" s="1"/>
  <c r="X42" i="45"/>
  <c r="N42" i="45" s="1"/>
  <c r="X94" i="45"/>
  <c r="N94" i="45" s="1"/>
  <c r="X95" i="45"/>
  <c r="N95" i="45" s="1"/>
  <c r="X96" i="45"/>
  <c r="N96" i="45" s="1"/>
  <c r="X97" i="45"/>
  <c r="N97" i="45" s="1"/>
  <c r="X98" i="45"/>
  <c r="N98" i="45" s="1"/>
  <c r="X99" i="45"/>
  <c r="N99" i="45" s="1"/>
  <c r="X106" i="45"/>
  <c r="N106" i="45" s="1"/>
  <c r="X70" i="45"/>
  <c r="N70" i="45" s="1"/>
  <c r="X71" i="45"/>
  <c r="N71" i="45" s="1"/>
  <c r="X72" i="45"/>
  <c r="N72" i="45" s="1"/>
  <c r="X73" i="45"/>
  <c r="N73" i="45" s="1"/>
  <c r="X76" i="45"/>
  <c r="N76" i="45" s="1"/>
  <c r="X77" i="45"/>
  <c r="N77" i="45" s="1"/>
  <c r="X78" i="45"/>
  <c r="N78" i="45" s="1"/>
  <c r="X79" i="45"/>
  <c r="N79" i="45" s="1"/>
  <c r="X80" i="45"/>
  <c r="N80" i="45" s="1"/>
  <c r="X81" i="45"/>
  <c r="N81" i="45" s="1"/>
  <c r="X43" i="45"/>
  <c r="N43" i="45" s="1"/>
  <c r="X44" i="45"/>
  <c r="N44" i="45" s="1"/>
  <c r="X45" i="45"/>
  <c r="N45" i="45" s="1"/>
  <c r="X46" i="45"/>
  <c r="N46" i="45" s="1"/>
  <c r="X47" i="45"/>
  <c r="N47" i="45" s="1"/>
  <c r="X48" i="45"/>
  <c r="N48" i="45" s="1"/>
  <c r="X31" i="45"/>
  <c r="N31" i="45" s="1"/>
  <c r="X32" i="45"/>
  <c r="N32" i="45" s="1"/>
  <c r="X33" i="45"/>
  <c r="N33" i="45" s="1"/>
  <c r="X34" i="45"/>
  <c r="N34" i="45" s="1"/>
  <c r="X35" i="45"/>
  <c r="N35" i="45" s="1"/>
  <c r="X36" i="45"/>
  <c r="N36" i="45" s="1"/>
  <c r="X8" i="45"/>
  <c r="N8" i="45" s="1"/>
  <c r="X9" i="45"/>
  <c r="N9" i="45" s="1"/>
  <c r="X10" i="45"/>
  <c r="N10" i="45" s="1"/>
  <c r="X11" i="45"/>
  <c r="N11" i="45" s="1"/>
  <c r="X12" i="45"/>
  <c r="N12" i="45" s="1"/>
  <c r="X13" i="45"/>
  <c r="N13" i="45" s="1"/>
  <c r="X107" i="45"/>
  <c r="N107" i="45" s="1"/>
  <c r="X108" i="45"/>
  <c r="N108" i="45" s="1"/>
  <c r="X109" i="45"/>
  <c r="N109" i="45" s="1"/>
  <c r="X110" i="45"/>
  <c r="N110" i="45" s="1"/>
  <c r="X111" i="45"/>
  <c r="N111" i="45" s="1"/>
  <c r="X82" i="45"/>
  <c r="N82" i="45" s="1"/>
  <c r="X83" i="45"/>
  <c r="N83" i="45" s="1"/>
  <c r="X84" i="45"/>
  <c r="N84" i="45" s="1"/>
  <c r="X85" i="45"/>
  <c r="N85" i="45" s="1"/>
  <c r="X86" i="45"/>
  <c r="N86" i="45" s="1"/>
  <c r="X87" i="45"/>
  <c r="N87" i="45" s="1"/>
  <c r="X25" i="45"/>
  <c r="N25" i="45" s="1"/>
  <c r="X26" i="45"/>
  <c r="N26" i="45" s="1"/>
  <c r="X27" i="45"/>
  <c r="N27" i="45" s="1"/>
  <c r="X28" i="45"/>
  <c r="N28" i="45" s="1"/>
  <c r="X29" i="45"/>
  <c r="N29" i="45" s="1"/>
  <c r="X30" i="45"/>
  <c r="N30" i="45" s="1"/>
  <c r="X61" i="45"/>
  <c r="N61" i="45" s="1"/>
  <c r="X62" i="45"/>
  <c r="N62" i="45" s="1"/>
  <c r="X63" i="45"/>
  <c r="N63" i="45" s="1"/>
  <c r="X64" i="45"/>
  <c r="N64" i="45" s="1"/>
  <c r="X65" i="45"/>
  <c r="N65" i="45" s="1"/>
  <c r="X66" i="45"/>
  <c r="N66" i="45" s="1"/>
  <c r="X67" i="45"/>
  <c r="N67" i="45" s="1"/>
  <c r="X68" i="45"/>
  <c r="N68" i="45" s="1"/>
  <c r="X69" i="45"/>
  <c r="N69" i="45" s="1"/>
  <c r="X55" i="45"/>
  <c r="N55" i="45" s="1"/>
  <c r="X56" i="45"/>
  <c r="N56" i="45" s="1"/>
  <c r="X57" i="45"/>
  <c r="N57" i="45" s="1"/>
  <c r="X58" i="45"/>
  <c r="N58" i="45" s="1"/>
  <c r="X59" i="45"/>
  <c r="N59" i="45" s="1"/>
  <c r="X60" i="45"/>
  <c r="N60" i="45" s="1"/>
  <c r="X100" i="45"/>
  <c r="N100" i="45" s="1"/>
  <c r="X101" i="45"/>
  <c r="N101" i="45" s="1"/>
  <c r="X102" i="45"/>
  <c r="N102" i="45" s="1"/>
  <c r="X103" i="45"/>
  <c r="N103" i="45" s="1"/>
  <c r="X104" i="45"/>
  <c r="N104" i="45" s="1"/>
  <c r="X105" i="45"/>
  <c r="N105" i="45" s="1"/>
  <c r="X3" i="45"/>
  <c r="N3" i="45" s="1"/>
  <c r="AZ4" i="46"/>
  <c r="BA4" i="46"/>
  <c r="BB4" i="46"/>
  <c r="BD4" i="46"/>
  <c r="AZ5" i="46"/>
  <c r="BA5" i="46"/>
  <c r="BB5" i="46"/>
  <c r="BD5" i="46"/>
  <c r="AZ6" i="46"/>
  <c r="BA6" i="46"/>
  <c r="BB6" i="46"/>
  <c r="BD6" i="46"/>
  <c r="AZ7" i="46"/>
  <c r="BA7" i="46"/>
  <c r="BB7" i="46"/>
  <c r="BD7" i="46"/>
  <c r="AZ8" i="46"/>
  <c r="BA8" i="46"/>
  <c r="BB8" i="46"/>
  <c r="BD8" i="46"/>
  <c r="AZ9" i="46"/>
  <c r="BA9" i="46"/>
  <c r="BB9" i="46"/>
  <c r="BD9" i="46"/>
  <c r="AZ10" i="46"/>
  <c r="BA10" i="46"/>
  <c r="BB10" i="46"/>
  <c r="BD10" i="46"/>
  <c r="AZ11" i="46"/>
  <c r="BA11" i="46"/>
  <c r="BB11" i="46"/>
  <c r="BD11" i="46"/>
  <c r="AZ12" i="46"/>
  <c r="BA12" i="46"/>
  <c r="BB12" i="46"/>
  <c r="BD12" i="46"/>
  <c r="AZ13" i="46"/>
  <c r="BA13" i="46"/>
  <c r="BB13" i="46"/>
  <c r="BD13" i="46"/>
  <c r="AZ14" i="46"/>
  <c r="BA14" i="46"/>
  <c r="BB14" i="46"/>
  <c r="BD14" i="46"/>
  <c r="AZ15" i="46"/>
  <c r="BA15" i="46"/>
  <c r="BB15" i="46"/>
  <c r="BD15" i="46"/>
  <c r="AZ16" i="46"/>
  <c r="BA16" i="46"/>
  <c r="BB16" i="46"/>
  <c r="BD16" i="46"/>
  <c r="AZ17" i="46"/>
  <c r="BA17" i="46"/>
  <c r="BB17" i="46"/>
  <c r="BD17" i="46"/>
  <c r="AZ18" i="46"/>
  <c r="BA18" i="46"/>
  <c r="BB18" i="46"/>
  <c r="BD18" i="46"/>
  <c r="AZ19" i="46"/>
  <c r="BA19" i="46"/>
  <c r="BB19" i="46"/>
  <c r="BD19" i="46"/>
  <c r="AZ20" i="46"/>
  <c r="BA20" i="46"/>
  <c r="BB20" i="46"/>
  <c r="BD20" i="46"/>
  <c r="AZ21" i="46"/>
  <c r="BA21" i="46"/>
  <c r="BB21" i="46"/>
  <c r="BD21" i="46"/>
  <c r="AZ22" i="46"/>
  <c r="BA22" i="46"/>
  <c r="BB22" i="46"/>
  <c r="BD22" i="46"/>
  <c r="AZ23" i="46"/>
  <c r="BA23" i="46"/>
  <c r="BB23" i="46"/>
  <c r="BD23" i="46"/>
  <c r="AZ24" i="46"/>
  <c r="BA24" i="46"/>
  <c r="BB24" i="46"/>
  <c r="BD24" i="46"/>
  <c r="AZ25" i="46"/>
  <c r="BA25" i="46"/>
  <c r="BB25" i="46"/>
  <c r="BD25" i="46"/>
  <c r="AZ26" i="46"/>
  <c r="BA26" i="46"/>
  <c r="BB26" i="46"/>
  <c r="BD26" i="46"/>
  <c r="AZ27" i="46"/>
  <c r="BA27" i="46"/>
  <c r="BB27" i="46"/>
  <c r="BD27" i="46"/>
  <c r="AZ28" i="46"/>
  <c r="BA28" i="46"/>
  <c r="BB28" i="46"/>
  <c r="BD28" i="46"/>
  <c r="AZ29" i="46"/>
  <c r="BA29" i="46"/>
  <c r="BB29" i="46"/>
  <c r="BD29" i="46"/>
  <c r="AZ30" i="46"/>
  <c r="BA30" i="46"/>
  <c r="BB30" i="46"/>
  <c r="BD30" i="46"/>
  <c r="AZ31" i="46"/>
  <c r="BA31" i="46"/>
  <c r="BB31" i="46"/>
  <c r="BD31" i="46"/>
  <c r="AZ32" i="46"/>
  <c r="BA32" i="46"/>
  <c r="BB32" i="46"/>
  <c r="BD32" i="46"/>
  <c r="AZ33" i="46"/>
  <c r="BA33" i="46"/>
  <c r="BB33" i="46"/>
  <c r="BD33" i="46"/>
  <c r="AZ34" i="46"/>
  <c r="BA34" i="46"/>
  <c r="BB34" i="46"/>
  <c r="BD34" i="46"/>
  <c r="AZ35" i="46"/>
  <c r="BA35" i="46"/>
  <c r="BB35" i="46"/>
  <c r="BD35" i="46"/>
  <c r="AZ36" i="46"/>
  <c r="BA36" i="46"/>
  <c r="BB36" i="46"/>
  <c r="BD36" i="46"/>
  <c r="AZ37" i="46"/>
  <c r="BA37" i="46"/>
  <c r="BB37" i="46"/>
  <c r="BD37" i="46"/>
  <c r="AZ38" i="46"/>
  <c r="BA38" i="46"/>
  <c r="BB38" i="46"/>
  <c r="BD38" i="46"/>
  <c r="AZ39" i="46"/>
  <c r="BA39" i="46"/>
  <c r="BB39" i="46"/>
  <c r="BD39" i="46"/>
  <c r="AZ40" i="46"/>
  <c r="BA40" i="46"/>
  <c r="BB40" i="46"/>
  <c r="BD40" i="46"/>
  <c r="AZ41" i="46"/>
  <c r="BA41" i="46"/>
  <c r="BB41" i="46"/>
  <c r="BD41" i="46"/>
  <c r="AZ42" i="46"/>
  <c r="BA42" i="46"/>
  <c r="BB42" i="46"/>
  <c r="BD42" i="46"/>
  <c r="AZ43" i="46"/>
  <c r="BA43" i="46"/>
  <c r="BB43" i="46"/>
  <c r="BD43" i="46"/>
  <c r="AZ44" i="46"/>
  <c r="BA44" i="46"/>
  <c r="BB44" i="46"/>
  <c r="BD44" i="46"/>
  <c r="AZ45" i="46"/>
  <c r="BA45" i="46"/>
  <c r="BB45" i="46"/>
  <c r="BD45" i="46"/>
  <c r="AZ46" i="46"/>
  <c r="BA46" i="46"/>
  <c r="BB46" i="46"/>
  <c r="BD46" i="46"/>
  <c r="T3" i="57"/>
  <c r="Y3" i="57" s="1"/>
  <c r="U3" i="57"/>
  <c r="Z3" i="57" s="1"/>
  <c r="W3" i="57"/>
  <c r="AB3" i="57" s="1"/>
  <c r="X3" i="57"/>
  <c r="L540" i="58"/>
  <c r="P540" i="58" s="1"/>
  <c r="K540" i="58"/>
  <c r="M539" i="58"/>
  <c r="L539" i="58"/>
  <c r="P539" i="58" s="1"/>
  <c r="K539" i="58"/>
  <c r="L538" i="58"/>
  <c r="P538" i="58" s="1"/>
  <c r="K538" i="58"/>
  <c r="L537" i="58"/>
  <c r="O537" i="58" s="1"/>
  <c r="K537" i="58"/>
  <c r="L536" i="58"/>
  <c r="P536" i="58" s="1"/>
  <c r="K536" i="58"/>
  <c r="P535" i="58"/>
  <c r="O535" i="58"/>
  <c r="M535" i="58"/>
  <c r="L535" i="58"/>
  <c r="K535" i="58"/>
  <c r="P534" i="58"/>
  <c r="O534" i="58"/>
  <c r="L534" i="58"/>
  <c r="M534" i="58" s="1"/>
  <c r="K534" i="58"/>
  <c r="P533" i="58"/>
  <c r="O533" i="58"/>
  <c r="L533" i="58"/>
  <c r="M533" i="58" s="1"/>
  <c r="K533" i="58"/>
  <c r="M532" i="58"/>
  <c r="L532" i="58"/>
  <c r="P532" i="58" s="1"/>
  <c r="K532" i="58"/>
  <c r="P531" i="58"/>
  <c r="O531" i="58"/>
  <c r="M531" i="58"/>
  <c r="L531" i="58"/>
  <c r="K531" i="58"/>
  <c r="P530" i="58"/>
  <c r="O530" i="58"/>
  <c r="M530" i="58"/>
  <c r="L530" i="58"/>
  <c r="K530" i="58"/>
  <c r="L529" i="58"/>
  <c r="P529" i="58" s="1"/>
  <c r="K529" i="58"/>
  <c r="M528" i="58"/>
  <c r="L528" i="58"/>
  <c r="P528" i="58" s="1"/>
  <c r="K528" i="58"/>
  <c r="L527" i="58"/>
  <c r="P527" i="58" s="1"/>
  <c r="K527" i="58"/>
  <c r="O526" i="58"/>
  <c r="M526" i="58"/>
  <c r="L526" i="58"/>
  <c r="P526" i="58" s="1"/>
  <c r="K526" i="58"/>
  <c r="L525" i="58"/>
  <c r="K525" i="58"/>
  <c r="L524" i="58"/>
  <c r="P524" i="58" s="1"/>
  <c r="K524" i="58"/>
  <c r="M523" i="58"/>
  <c r="L523" i="58"/>
  <c r="P523" i="58" s="1"/>
  <c r="K523" i="58"/>
  <c r="P522" i="58"/>
  <c r="L522" i="58"/>
  <c r="O522" i="58" s="1"/>
  <c r="K522" i="58"/>
  <c r="P521" i="58"/>
  <c r="L521" i="58"/>
  <c r="O521" i="58" s="1"/>
  <c r="K521" i="58"/>
  <c r="L520" i="58"/>
  <c r="P520" i="58" s="1"/>
  <c r="K520" i="58"/>
  <c r="P519" i="58"/>
  <c r="O519" i="58"/>
  <c r="M519" i="58"/>
  <c r="L519" i="58"/>
  <c r="K519" i="58"/>
  <c r="P518" i="58"/>
  <c r="O518" i="58"/>
  <c r="L518" i="58"/>
  <c r="M518" i="58" s="1"/>
  <c r="K518" i="58"/>
  <c r="P517" i="58"/>
  <c r="O517" i="58"/>
  <c r="L517" i="58"/>
  <c r="M517" i="58" s="1"/>
  <c r="K517" i="58"/>
  <c r="M516" i="58"/>
  <c r="L516" i="58"/>
  <c r="P516" i="58" s="1"/>
  <c r="K516" i="58"/>
  <c r="P515" i="58"/>
  <c r="O515" i="58"/>
  <c r="M515" i="58"/>
  <c r="L515" i="58"/>
  <c r="K515" i="58"/>
  <c r="P514" i="58"/>
  <c r="O514" i="58"/>
  <c r="M514" i="58"/>
  <c r="L514" i="58"/>
  <c r="K514" i="58"/>
  <c r="P513" i="58"/>
  <c r="L513" i="58"/>
  <c r="O513" i="58" s="1"/>
  <c r="K513" i="58"/>
  <c r="M512" i="58"/>
  <c r="L512" i="58"/>
  <c r="P512" i="58" s="1"/>
  <c r="K512" i="58"/>
  <c r="M511" i="58"/>
  <c r="L511" i="58"/>
  <c r="P511" i="58" s="1"/>
  <c r="K511" i="58"/>
  <c r="O510" i="58"/>
  <c r="M510" i="58"/>
  <c r="L510" i="58"/>
  <c r="P510" i="58" s="1"/>
  <c r="K510" i="58"/>
  <c r="L509" i="58"/>
  <c r="K509" i="58"/>
  <c r="L508" i="58"/>
  <c r="P508" i="58" s="1"/>
  <c r="K508" i="58"/>
  <c r="H508" i="58"/>
  <c r="F508" i="58"/>
  <c r="P507" i="58"/>
  <c r="L507" i="58"/>
  <c r="O507" i="58" s="1"/>
  <c r="K507" i="58"/>
  <c r="M506" i="58"/>
  <c r="L506" i="58"/>
  <c r="P506" i="58" s="1"/>
  <c r="H506" i="58"/>
  <c r="F506" i="58"/>
  <c r="K506" i="58" s="1"/>
  <c r="P505" i="58"/>
  <c r="O505" i="58"/>
  <c r="L505" i="58"/>
  <c r="M505" i="58" s="1"/>
  <c r="K505" i="58"/>
  <c r="M504" i="58"/>
  <c r="L504" i="58"/>
  <c r="P504" i="58" s="1"/>
  <c r="K504" i="58"/>
  <c r="P503" i="58"/>
  <c r="O503" i="58"/>
  <c r="M503" i="58"/>
  <c r="L503" i="58"/>
  <c r="K503" i="58"/>
  <c r="P502" i="58"/>
  <c r="O502" i="58"/>
  <c r="M502" i="58"/>
  <c r="L502" i="58"/>
  <c r="K502" i="58"/>
  <c r="P501" i="58"/>
  <c r="L501" i="58"/>
  <c r="O501" i="58" s="1"/>
  <c r="K501" i="58"/>
  <c r="M500" i="58"/>
  <c r="L500" i="58"/>
  <c r="P500" i="58" s="1"/>
  <c r="K500" i="58"/>
  <c r="L499" i="58"/>
  <c r="P499" i="58" s="1"/>
  <c r="K499" i="58"/>
  <c r="O498" i="58"/>
  <c r="M498" i="58"/>
  <c r="L498" i="58"/>
  <c r="P498" i="58" s="1"/>
  <c r="K498" i="58"/>
  <c r="L497" i="58"/>
  <c r="K497" i="58"/>
  <c r="L496" i="58"/>
  <c r="P496" i="58" s="1"/>
  <c r="K496" i="58"/>
  <c r="M495" i="58"/>
  <c r="L495" i="58"/>
  <c r="P495" i="58" s="1"/>
  <c r="K495" i="58"/>
  <c r="P494" i="58"/>
  <c r="L494" i="58"/>
  <c r="O494" i="58" s="1"/>
  <c r="K494" i="58"/>
  <c r="P493" i="58"/>
  <c r="L493" i="58"/>
  <c r="O493" i="58" s="1"/>
  <c r="K493" i="58"/>
  <c r="L492" i="58"/>
  <c r="P492" i="58" s="1"/>
  <c r="K492" i="58"/>
  <c r="P491" i="58"/>
  <c r="O491" i="58"/>
  <c r="M491" i="58"/>
  <c r="L491" i="58"/>
  <c r="K491" i="58"/>
  <c r="P490" i="58"/>
  <c r="O490" i="58"/>
  <c r="L490" i="58"/>
  <c r="M490" i="58" s="1"/>
  <c r="K490" i="58"/>
  <c r="P489" i="58"/>
  <c r="O489" i="58"/>
  <c r="L489" i="58"/>
  <c r="M489" i="58" s="1"/>
  <c r="K489" i="58"/>
  <c r="M488" i="58"/>
  <c r="L488" i="58"/>
  <c r="P488" i="58" s="1"/>
  <c r="K488" i="58"/>
  <c r="P487" i="58"/>
  <c r="O487" i="58"/>
  <c r="M487" i="58"/>
  <c r="L487" i="58"/>
  <c r="K487" i="58"/>
  <c r="P486" i="58"/>
  <c r="O486" i="58"/>
  <c r="M486" i="58"/>
  <c r="L486" i="58"/>
  <c r="K486" i="58"/>
  <c r="L485" i="58"/>
  <c r="P485" i="58" s="1"/>
  <c r="K485" i="58"/>
  <c r="M484" i="58"/>
  <c r="L484" i="58"/>
  <c r="K484" i="58"/>
  <c r="L483" i="58"/>
  <c r="P483" i="58" s="1"/>
  <c r="K483" i="58"/>
  <c r="O482" i="58"/>
  <c r="M482" i="58"/>
  <c r="L482" i="58"/>
  <c r="P482" i="58" s="1"/>
  <c r="K482" i="58"/>
  <c r="L481" i="58"/>
  <c r="K481" i="58"/>
  <c r="L480" i="58"/>
  <c r="P480" i="58" s="1"/>
  <c r="K480" i="58"/>
  <c r="M479" i="58"/>
  <c r="L479" i="58"/>
  <c r="P479" i="58" s="1"/>
  <c r="K479" i="58"/>
  <c r="P478" i="58"/>
  <c r="L478" i="58"/>
  <c r="O478" i="58" s="1"/>
  <c r="K478" i="58"/>
  <c r="P477" i="58"/>
  <c r="L477" i="58"/>
  <c r="O477" i="58" s="1"/>
  <c r="K477" i="58"/>
  <c r="P476" i="58"/>
  <c r="L476" i="58"/>
  <c r="O476" i="58" s="1"/>
  <c r="K476" i="58"/>
  <c r="P475" i="58"/>
  <c r="O475" i="58"/>
  <c r="M475" i="58"/>
  <c r="L475" i="58"/>
  <c r="K475" i="58"/>
  <c r="P474" i="58"/>
  <c r="O474" i="58"/>
  <c r="L474" i="58"/>
  <c r="M474" i="58" s="1"/>
  <c r="K474" i="58"/>
  <c r="P473" i="58"/>
  <c r="O473" i="58"/>
  <c r="L473" i="58"/>
  <c r="M473" i="58" s="1"/>
  <c r="K473" i="58"/>
  <c r="M472" i="58"/>
  <c r="L472" i="58"/>
  <c r="P472" i="58" s="1"/>
  <c r="K472" i="58"/>
  <c r="P471" i="58"/>
  <c r="O471" i="58"/>
  <c r="M471" i="58"/>
  <c r="L471" i="58"/>
  <c r="K471" i="58"/>
  <c r="P470" i="58"/>
  <c r="O470" i="58"/>
  <c r="M470" i="58"/>
  <c r="L470" i="58"/>
  <c r="K470" i="58"/>
  <c r="P469" i="58"/>
  <c r="L469" i="58"/>
  <c r="K469" i="58"/>
  <c r="M468" i="58"/>
  <c r="L468" i="58"/>
  <c r="K468" i="58"/>
  <c r="L467" i="58"/>
  <c r="K467" i="58"/>
  <c r="O466" i="58"/>
  <c r="M466" i="58"/>
  <c r="L466" i="58"/>
  <c r="P466" i="58" s="1"/>
  <c r="K466" i="58"/>
  <c r="L465" i="58"/>
  <c r="K465" i="58"/>
  <c r="L464" i="58"/>
  <c r="P464" i="58" s="1"/>
  <c r="K464" i="58"/>
  <c r="M463" i="58"/>
  <c r="L463" i="58"/>
  <c r="P463" i="58" s="1"/>
  <c r="K463" i="58"/>
  <c r="P462" i="58"/>
  <c r="L462" i="58"/>
  <c r="O462" i="58" s="1"/>
  <c r="K462" i="58"/>
  <c r="P461" i="58"/>
  <c r="L461" i="58"/>
  <c r="O461" i="58" s="1"/>
  <c r="K461" i="58"/>
  <c r="P460" i="58"/>
  <c r="L460" i="58"/>
  <c r="K460" i="58"/>
  <c r="P459" i="58"/>
  <c r="O459" i="58"/>
  <c r="M459" i="58"/>
  <c r="L459" i="58"/>
  <c r="K459" i="58"/>
  <c r="P458" i="58"/>
  <c r="O458" i="58"/>
  <c r="L458" i="58"/>
  <c r="M458" i="58" s="1"/>
  <c r="K458" i="58"/>
  <c r="P457" i="58"/>
  <c r="O457" i="58"/>
  <c r="L457" i="58"/>
  <c r="M457" i="58" s="1"/>
  <c r="K457" i="58"/>
  <c r="M456" i="58"/>
  <c r="L456" i="58"/>
  <c r="P456" i="58" s="1"/>
  <c r="K456" i="58"/>
  <c r="P455" i="58"/>
  <c r="O455" i="58"/>
  <c r="M455" i="58"/>
  <c r="L455" i="58"/>
  <c r="K455" i="58"/>
  <c r="P454" i="58"/>
  <c r="O454" i="58"/>
  <c r="M454" i="58"/>
  <c r="L454" i="58"/>
  <c r="K454" i="58"/>
  <c r="P453" i="58"/>
  <c r="L453" i="58"/>
  <c r="K453" i="58"/>
  <c r="M452" i="58"/>
  <c r="L452" i="58"/>
  <c r="K452" i="58"/>
  <c r="M451" i="58"/>
  <c r="L451" i="58"/>
  <c r="K451" i="58"/>
  <c r="O450" i="58"/>
  <c r="M450" i="58"/>
  <c r="L450" i="58"/>
  <c r="P450" i="58" s="1"/>
  <c r="K450" i="58"/>
  <c r="M449" i="58"/>
  <c r="L449" i="58"/>
  <c r="K449" i="58"/>
  <c r="L448" i="58"/>
  <c r="K448" i="58"/>
  <c r="M447" i="58"/>
  <c r="L447" i="58"/>
  <c r="P447" i="58" s="1"/>
  <c r="K447" i="58"/>
  <c r="P446" i="58"/>
  <c r="L446" i="58"/>
  <c r="K446" i="58"/>
  <c r="P445" i="58"/>
  <c r="L445" i="58"/>
  <c r="O445" i="58" s="1"/>
  <c r="K445" i="58"/>
  <c r="P444" i="58"/>
  <c r="L444" i="58"/>
  <c r="K444" i="58"/>
  <c r="P443" i="58"/>
  <c r="O443" i="58"/>
  <c r="M443" i="58"/>
  <c r="L443" i="58"/>
  <c r="K443" i="58"/>
  <c r="P442" i="58"/>
  <c r="O442" i="58"/>
  <c r="L442" i="58"/>
  <c r="M442" i="58" s="1"/>
  <c r="K442" i="58"/>
  <c r="P441" i="58"/>
  <c r="O441" i="58"/>
  <c r="L441" i="58"/>
  <c r="M441" i="58" s="1"/>
  <c r="K441" i="58"/>
  <c r="M440" i="58"/>
  <c r="L440" i="58"/>
  <c r="P440" i="58" s="1"/>
  <c r="K440" i="58"/>
  <c r="P439" i="58"/>
  <c r="O439" i="58"/>
  <c r="M439" i="58"/>
  <c r="L439" i="58"/>
  <c r="K439" i="58"/>
  <c r="P438" i="58"/>
  <c r="O438" i="58"/>
  <c r="M438" i="58"/>
  <c r="L438" i="58"/>
  <c r="K438" i="58"/>
  <c r="P437" i="58"/>
  <c r="L437" i="58"/>
  <c r="K437" i="58"/>
  <c r="O436" i="58"/>
  <c r="M436" i="58"/>
  <c r="L436" i="58"/>
  <c r="P436" i="58" s="1"/>
  <c r="K436" i="58"/>
  <c r="M435" i="58"/>
  <c r="L435" i="58"/>
  <c r="K435" i="58"/>
  <c r="O434" i="58"/>
  <c r="M434" i="58"/>
  <c r="L434" i="58"/>
  <c r="P434" i="58" s="1"/>
  <c r="K434" i="58"/>
  <c r="M433" i="58"/>
  <c r="L433" i="58"/>
  <c r="K433" i="58"/>
  <c r="L432" i="58"/>
  <c r="K432" i="58"/>
  <c r="M431" i="58"/>
  <c r="L431" i="58"/>
  <c r="P431" i="58" s="1"/>
  <c r="K431" i="58"/>
  <c r="P430" i="58"/>
  <c r="L430" i="58"/>
  <c r="K430" i="58"/>
  <c r="P429" i="58"/>
  <c r="L429" i="58"/>
  <c r="O429" i="58" s="1"/>
  <c r="K429" i="58"/>
  <c r="P428" i="58"/>
  <c r="L428" i="58"/>
  <c r="K428" i="58"/>
  <c r="P427" i="58"/>
  <c r="O427" i="58"/>
  <c r="M427" i="58"/>
  <c r="L427" i="58"/>
  <c r="K427" i="58"/>
  <c r="P426" i="58"/>
  <c r="O426" i="58"/>
  <c r="L426" i="58"/>
  <c r="M426" i="58" s="1"/>
  <c r="K426" i="58"/>
  <c r="P425" i="58"/>
  <c r="O425" i="58"/>
  <c r="L425" i="58"/>
  <c r="M425" i="58" s="1"/>
  <c r="K425" i="58"/>
  <c r="M424" i="58"/>
  <c r="L424" i="58"/>
  <c r="P424" i="58" s="1"/>
  <c r="K424" i="58"/>
  <c r="P423" i="58"/>
  <c r="O423" i="58"/>
  <c r="M423" i="58"/>
  <c r="L423" i="58"/>
  <c r="K423" i="58"/>
  <c r="P422" i="58"/>
  <c r="O422" i="58"/>
  <c r="M422" i="58"/>
  <c r="L422" i="58"/>
  <c r="K422" i="58"/>
  <c r="P421" i="58"/>
  <c r="L421" i="58"/>
  <c r="K421" i="58"/>
  <c r="O420" i="58"/>
  <c r="M420" i="58"/>
  <c r="L420" i="58"/>
  <c r="P420" i="58" s="1"/>
  <c r="K420" i="58"/>
  <c r="O419" i="58"/>
  <c r="M419" i="58"/>
  <c r="L419" i="58"/>
  <c r="P419" i="58" s="1"/>
  <c r="K419" i="58"/>
  <c r="O418" i="58"/>
  <c r="M418" i="58"/>
  <c r="L418" i="58"/>
  <c r="P418" i="58" s="1"/>
  <c r="K418" i="58"/>
  <c r="M417" i="58"/>
  <c r="L417" i="58"/>
  <c r="K417" i="58"/>
  <c r="M416" i="58"/>
  <c r="L416" i="58"/>
  <c r="K416" i="58"/>
  <c r="M415" i="58"/>
  <c r="L415" i="58"/>
  <c r="P415" i="58" s="1"/>
  <c r="K415" i="58"/>
  <c r="P414" i="58"/>
  <c r="L414" i="58"/>
  <c r="K414" i="58"/>
  <c r="P413" i="58"/>
  <c r="L413" i="58"/>
  <c r="K413" i="58"/>
  <c r="P412" i="58"/>
  <c r="L412" i="58"/>
  <c r="K412" i="58"/>
  <c r="P411" i="58"/>
  <c r="O411" i="58"/>
  <c r="M411" i="58"/>
  <c r="L411" i="58"/>
  <c r="K411" i="58"/>
  <c r="P410" i="58"/>
  <c r="O410" i="58"/>
  <c r="L410" i="58"/>
  <c r="M410" i="58" s="1"/>
  <c r="K410" i="58"/>
  <c r="P409" i="58"/>
  <c r="O409" i="58"/>
  <c r="L409" i="58"/>
  <c r="M409" i="58" s="1"/>
  <c r="K409" i="58"/>
  <c r="M408" i="58"/>
  <c r="L408" i="58"/>
  <c r="P408" i="58" s="1"/>
  <c r="K408" i="58"/>
  <c r="P407" i="58"/>
  <c r="O407" i="58"/>
  <c r="M407" i="58"/>
  <c r="L407" i="58"/>
  <c r="K407" i="58"/>
  <c r="P406" i="58"/>
  <c r="O406" i="58"/>
  <c r="M406" i="58"/>
  <c r="L406" i="58"/>
  <c r="K406" i="58"/>
  <c r="P405" i="58"/>
  <c r="L405" i="58"/>
  <c r="K405" i="58"/>
  <c r="O404" i="58"/>
  <c r="M404" i="58"/>
  <c r="L404" i="58"/>
  <c r="P404" i="58" s="1"/>
  <c r="K404" i="58"/>
  <c r="O403" i="58"/>
  <c r="M403" i="58"/>
  <c r="L403" i="58"/>
  <c r="P403" i="58" s="1"/>
  <c r="K403" i="58"/>
  <c r="O402" i="58"/>
  <c r="M402" i="58"/>
  <c r="L402" i="58"/>
  <c r="P402" i="58" s="1"/>
  <c r="K402" i="58"/>
  <c r="P401" i="58"/>
  <c r="M401" i="58"/>
  <c r="L401" i="58"/>
  <c r="O401" i="58" s="1"/>
  <c r="K401" i="58"/>
  <c r="M400" i="58"/>
  <c r="L400" i="58"/>
  <c r="K400" i="58"/>
  <c r="M399" i="58"/>
  <c r="L399" i="58"/>
  <c r="P399" i="58" s="1"/>
  <c r="K399" i="58"/>
  <c r="P398" i="58"/>
  <c r="O398" i="58"/>
  <c r="L398" i="58"/>
  <c r="M398" i="58" s="1"/>
  <c r="K398" i="58"/>
  <c r="P397" i="58"/>
  <c r="L397" i="58"/>
  <c r="K397" i="58"/>
  <c r="P396" i="58"/>
  <c r="L396" i="58"/>
  <c r="K396" i="58"/>
  <c r="O395" i="58"/>
  <c r="M395" i="58"/>
  <c r="K395" i="58"/>
  <c r="H395" i="58"/>
  <c r="L395" i="58" s="1"/>
  <c r="P395" i="58" s="1"/>
  <c r="F395" i="58"/>
  <c r="M394" i="58"/>
  <c r="L394" i="58"/>
  <c r="K394" i="58"/>
  <c r="M393" i="58"/>
  <c r="H393" i="58"/>
  <c r="L393" i="58" s="1"/>
  <c r="F393" i="58"/>
  <c r="K393" i="58" s="1"/>
  <c r="O392" i="58"/>
  <c r="M392" i="58"/>
  <c r="L392" i="58"/>
  <c r="P392" i="58" s="1"/>
  <c r="H392" i="58"/>
  <c r="F392" i="58"/>
  <c r="K392" i="58" s="1"/>
  <c r="P391" i="58"/>
  <c r="O391" i="58"/>
  <c r="L391" i="58"/>
  <c r="M391" i="58" s="1"/>
  <c r="K391" i="58"/>
  <c r="M390" i="58"/>
  <c r="L390" i="58"/>
  <c r="K390" i="58"/>
  <c r="P389" i="58"/>
  <c r="O389" i="58"/>
  <c r="M389" i="58"/>
  <c r="L389" i="58"/>
  <c r="K389" i="58"/>
  <c r="P388" i="58"/>
  <c r="O388" i="58"/>
  <c r="M388" i="58"/>
  <c r="L388" i="58"/>
  <c r="K388" i="58"/>
  <c r="P387" i="58"/>
  <c r="L387" i="58"/>
  <c r="K387" i="58"/>
  <c r="O386" i="58"/>
  <c r="M386" i="58"/>
  <c r="L386" i="58"/>
  <c r="P386" i="58" s="1"/>
  <c r="K386" i="58"/>
  <c r="O385" i="58"/>
  <c r="M385" i="58"/>
  <c r="L385" i="58"/>
  <c r="P385" i="58" s="1"/>
  <c r="K385" i="58"/>
  <c r="O384" i="58"/>
  <c r="M384" i="58"/>
  <c r="L384" i="58"/>
  <c r="P384" i="58" s="1"/>
  <c r="K384" i="58"/>
  <c r="P383" i="58"/>
  <c r="M383" i="58"/>
  <c r="L383" i="58"/>
  <c r="O383" i="58" s="1"/>
  <c r="K383" i="58"/>
  <c r="M382" i="58"/>
  <c r="L382" i="58"/>
  <c r="K382" i="58"/>
  <c r="M381" i="58"/>
  <c r="L381" i="58"/>
  <c r="P381" i="58" s="1"/>
  <c r="K381" i="58"/>
  <c r="P380" i="58"/>
  <c r="O380" i="58"/>
  <c r="L380" i="58"/>
  <c r="M380" i="58" s="1"/>
  <c r="K380" i="58"/>
  <c r="P379" i="58"/>
  <c r="L379" i="58"/>
  <c r="K379" i="58"/>
  <c r="P378" i="58"/>
  <c r="L378" i="58"/>
  <c r="K378" i="58"/>
  <c r="O377" i="58"/>
  <c r="M377" i="58"/>
  <c r="L377" i="58"/>
  <c r="P377" i="58" s="1"/>
  <c r="K377" i="58"/>
  <c r="P376" i="58"/>
  <c r="O376" i="58"/>
  <c r="K376" i="58"/>
  <c r="H376" i="58"/>
  <c r="L376" i="58" s="1"/>
  <c r="M376" i="58" s="1"/>
  <c r="F376" i="58"/>
  <c r="M375" i="58"/>
  <c r="L375" i="58"/>
  <c r="P375" i="58" s="1"/>
  <c r="K375" i="58"/>
  <c r="P374" i="58"/>
  <c r="O374" i="58"/>
  <c r="L374" i="58"/>
  <c r="M374" i="58" s="1"/>
  <c r="K374" i="58"/>
  <c r="P373" i="58"/>
  <c r="L373" i="58"/>
  <c r="K373" i="58"/>
  <c r="H373" i="58"/>
  <c r="F373" i="58"/>
  <c r="O372" i="58"/>
  <c r="M372" i="58"/>
  <c r="L372" i="58"/>
  <c r="P372" i="58" s="1"/>
  <c r="K372" i="58"/>
  <c r="P371" i="58"/>
  <c r="M371" i="58"/>
  <c r="L371" i="58"/>
  <c r="O371" i="58" s="1"/>
  <c r="K371" i="58"/>
  <c r="M370" i="58"/>
  <c r="L370" i="58"/>
  <c r="K370" i="58"/>
  <c r="M369" i="58"/>
  <c r="L369" i="58"/>
  <c r="P369" i="58" s="1"/>
  <c r="K369" i="58"/>
  <c r="P368" i="58"/>
  <c r="O368" i="58"/>
  <c r="L368" i="58"/>
  <c r="M368" i="58" s="1"/>
  <c r="K368" i="58"/>
  <c r="P367" i="58"/>
  <c r="L367" i="58"/>
  <c r="K367" i="58"/>
  <c r="F367" i="58"/>
  <c r="M366" i="58"/>
  <c r="L366" i="58"/>
  <c r="P366" i="58" s="1"/>
  <c r="F366" i="58"/>
  <c r="K366" i="58" s="1"/>
  <c r="P365" i="58"/>
  <c r="M365" i="58"/>
  <c r="L365" i="58"/>
  <c r="O365" i="58" s="1"/>
  <c r="K365" i="58"/>
  <c r="M364" i="58"/>
  <c r="L364" i="58"/>
  <c r="K364" i="58"/>
  <c r="M363" i="58"/>
  <c r="L363" i="58"/>
  <c r="P363" i="58" s="1"/>
  <c r="K363" i="58"/>
  <c r="P362" i="58"/>
  <c r="O362" i="58"/>
  <c r="L362" i="58"/>
  <c r="M362" i="58" s="1"/>
  <c r="K362" i="58"/>
  <c r="P361" i="58"/>
  <c r="L361" i="58"/>
  <c r="K361" i="58"/>
  <c r="P360" i="58"/>
  <c r="L360" i="58"/>
  <c r="K360" i="58"/>
  <c r="P359" i="58"/>
  <c r="O359" i="58"/>
  <c r="M359" i="58"/>
  <c r="L359" i="58"/>
  <c r="K359" i="58"/>
  <c r="P358" i="58"/>
  <c r="O358" i="58"/>
  <c r="L358" i="58"/>
  <c r="M358" i="58" s="1"/>
  <c r="K358" i="58"/>
  <c r="P357" i="58"/>
  <c r="O357" i="58"/>
  <c r="L357" i="58"/>
  <c r="M357" i="58" s="1"/>
  <c r="K357" i="58"/>
  <c r="M356" i="58"/>
  <c r="L356" i="58"/>
  <c r="K356" i="58"/>
  <c r="P355" i="58"/>
  <c r="O355" i="58"/>
  <c r="M355" i="58"/>
  <c r="L355" i="58"/>
  <c r="K355" i="58"/>
  <c r="P354" i="58"/>
  <c r="O354" i="58"/>
  <c r="M354" i="58"/>
  <c r="L354" i="58"/>
  <c r="K354" i="58"/>
  <c r="P353" i="58"/>
  <c r="L353" i="58"/>
  <c r="K353" i="58"/>
  <c r="O352" i="58"/>
  <c r="M352" i="58"/>
  <c r="L352" i="58"/>
  <c r="P352" i="58" s="1"/>
  <c r="K352" i="58"/>
  <c r="O351" i="58"/>
  <c r="M351" i="58"/>
  <c r="L351" i="58"/>
  <c r="P351" i="58" s="1"/>
  <c r="K351" i="58"/>
  <c r="O350" i="58"/>
  <c r="M350" i="58"/>
  <c r="L350" i="58"/>
  <c r="P350" i="58" s="1"/>
  <c r="K350" i="58"/>
  <c r="P349" i="58"/>
  <c r="M349" i="58"/>
  <c r="L349" i="58"/>
  <c r="O349" i="58" s="1"/>
  <c r="K349" i="58"/>
  <c r="M348" i="58"/>
  <c r="L348" i="58"/>
  <c r="K348" i="58"/>
  <c r="M347" i="58"/>
  <c r="L347" i="58"/>
  <c r="P347" i="58" s="1"/>
  <c r="K347" i="58"/>
  <c r="P346" i="58"/>
  <c r="O346" i="58"/>
  <c r="L346" i="58"/>
  <c r="M346" i="58" s="1"/>
  <c r="K346" i="58"/>
  <c r="P345" i="58"/>
  <c r="L345" i="58"/>
  <c r="K345" i="58"/>
  <c r="P344" i="58"/>
  <c r="L344" i="58"/>
  <c r="K344" i="58"/>
  <c r="P343" i="58"/>
  <c r="O343" i="58"/>
  <c r="M343" i="58"/>
  <c r="L343" i="58"/>
  <c r="K343" i="58"/>
  <c r="P342" i="58"/>
  <c r="O342" i="58"/>
  <c r="L342" i="58"/>
  <c r="M342" i="58" s="1"/>
  <c r="K342" i="58"/>
  <c r="P341" i="58"/>
  <c r="O341" i="58"/>
  <c r="L341" i="58"/>
  <c r="M341" i="58" s="1"/>
  <c r="K341" i="58"/>
  <c r="M340" i="58"/>
  <c r="L340" i="58"/>
  <c r="K340" i="58"/>
  <c r="P339" i="58"/>
  <c r="O339" i="58"/>
  <c r="M339" i="58"/>
  <c r="L339" i="58"/>
  <c r="K339" i="58"/>
  <c r="P338" i="58"/>
  <c r="O338" i="58"/>
  <c r="M338" i="58"/>
  <c r="L338" i="58"/>
  <c r="K338" i="58"/>
  <c r="P337" i="58"/>
  <c r="L337" i="58"/>
  <c r="K337" i="58"/>
  <c r="O336" i="58"/>
  <c r="M336" i="58"/>
  <c r="L336" i="58"/>
  <c r="P336" i="58" s="1"/>
  <c r="K336" i="58"/>
  <c r="O335" i="58"/>
  <c r="M335" i="58"/>
  <c r="L335" i="58"/>
  <c r="P335" i="58" s="1"/>
  <c r="K335" i="58"/>
  <c r="O334" i="58"/>
  <c r="M334" i="58"/>
  <c r="L334" i="58"/>
  <c r="P334" i="58" s="1"/>
  <c r="K334" i="58"/>
  <c r="P333" i="58"/>
  <c r="M333" i="58"/>
  <c r="L333" i="58"/>
  <c r="O333" i="58" s="1"/>
  <c r="K333" i="58"/>
  <c r="M332" i="58"/>
  <c r="L332" i="58"/>
  <c r="K332" i="58"/>
  <c r="M331" i="58"/>
  <c r="L331" i="58"/>
  <c r="P331" i="58" s="1"/>
  <c r="K331" i="58"/>
  <c r="P330" i="58"/>
  <c r="O330" i="58"/>
  <c r="L330" i="58"/>
  <c r="M330" i="58" s="1"/>
  <c r="K330" i="58"/>
  <c r="P329" i="58"/>
  <c r="L329" i="58"/>
  <c r="K329" i="58"/>
  <c r="P328" i="58"/>
  <c r="L328" i="58"/>
  <c r="K328" i="58"/>
  <c r="P327" i="58"/>
  <c r="O327" i="58"/>
  <c r="M327" i="58"/>
  <c r="L327" i="58"/>
  <c r="K327" i="58"/>
  <c r="P326" i="58"/>
  <c r="O326" i="58"/>
  <c r="L326" i="58"/>
  <c r="M326" i="58" s="1"/>
  <c r="K326" i="58"/>
  <c r="P325" i="58"/>
  <c r="O325" i="58"/>
  <c r="L325" i="58"/>
  <c r="M325" i="58" s="1"/>
  <c r="K325" i="58"/>
  <c r="M324" i="58"/>
  <c r="L324" i="58"/>
  <c r="K324" i="58"/>
  <c r="P323" i="58"/>
  <c r="O323" i="58"/>
  <c r="M323" i="58"/>
  <c r="L323" i="58"/>
  <c r="K323" i="58"/>
  <c r="P322" i="58"/>
  <c r="O322" i="58"/>
  <c r="M322" i="58"/>
  <c r="L322" i="58"/>
  <c r="K322" i="58"/>
  <c r="P321" i="58"/>
  <c r="L321" i="58"/>
  <c r="K321" i="58"/>
  <c r="O320" i="58"/>
  <c r="M320" i="58"/>
  <c r="L320" i="58"/>
  <c r="P320" i="58" s="1"/>
  <c r="K320" i="58"/>
  <c r="O319" i="58"/>
  <c r="M319" i="58"/>
  <c r="L319" i="58"/>
  <c r="P319" i="58" s="1"/>
  <c r="K319" i="58"/>
  <c r="O318" i="58"/>
  <c r="M318" i="58"/>
  <c r="L318" i="58"/>
  <c r="P318" i="58" s="1"/>
  <c r="K318" i="58"/>
  <c r="P317" i="58"/>
  <c r="M317" i="58"/>
  <c r="L317" i="58"/>
  <c r="O317" i="58" s="1"/>
  <c r="K317" i="58"/>
  <c r="M316" i="58"/>
  <c r="L316" i="58"/>
  <c r="K316" i="58"/>
  <c r="M315" i="58"/>
  <c r="L315" i="58"/>
  <c r="P315" i="58" s="1"/>
  <c r="K315" i="58"/>
  <c r="P314" i="58"/>
  <c r="O314" i="58"/>
  <c r="L314" i="58"/>
  <c r="M314" i="58" s="1"/>
  <c r="K314" i="58"/>
  <c r="P313" i="58"/>
  <c r="L313" i="58"/>
  <c r="K313" i="58"/>
  <c r="P312" i="58"/>
  <c r="L312" i="58"/>
  <c r="K312" i="58"/>
  <c r="P311" i="58"/>
  <c r="O311" i="58"/>
  <c r="M311" i="58"/>
  <c r="L311" i="58"/>
  <c r="K311" i="58"/>
  <c r="P310" i="58"/>
  <c r="O310" i="58"/>
  <c r="L310" i="58"/>
  <c r="M310" i="58" s="1"/>
  <c r="K310" i="58"/>
  <c r="P309" i="58"/>
  <c r="O309" i="58"/>
  <c r="L309" i="58"/>
  <c r="M309" i="58" s="1"/>
  <c r="K309" i="58"/>
  <c r="M308" i="58"/>
  <c r="L308" i="58"/>
  <c r="K308" i="58"/>
  <c r="P307" i="58"/>
  <c r="O307" i="58"/>
  <c r="M307" i="58"/>
  <c r="L307" i="58"/>
  <c r="K307" i="58"/>
  <c r="P306" i="58"/>
  <c r="O306" i="58"/>
  <c r="M306" i="58"/>
  <c r="L306" i="58"/>
  <c r="K306" i="58"/>
  <c r="P305" i="58"/>
  <c r="L305" i="58"/>
  <c r="K305" i="58"/>
  <c r="O304" i="58"/>
  <c r="M304" i="58"/>
  <c r="L304" i="58"/>
  <c r="P304" i="58" s="1"/>
  <c r="K304" i="58"/>
  <c r="O303" i="58"/>
  <c r="M303" i="58"/>
  <c r="L303" i="58"/>
  <c r="P303" i="58" s="1"/>
  <c r="K303" i="58"/>
  <c r="O302" i="58"/>
  <c r="M302" i="58"/>
  <c r="L302" i="58"/>
  <c r="P302" i="58" s="1"/>
  <c r="K302" i="58"/>
  <c r="P301" i="58"/>
  <c r="M301" i="58"/>
  <c r="L301" i="58"/>
  <c r="O301" i="58" s="1"/>
  <c r="K301" i="58"/>
  <c r="M300" i="58"/>
  <c r="L300" i="58"/>
  <c r="K300" i="58"/>
  <c r="M299" i="58"/>
  <c r="L299" i="58"/>
  <c r="P299" i="58" s="1"/>
  <c r="K299" i="58"/>
  <c r="P298" i="58"/>
  <c r="O298" i="58"/>
  <c r="L298" i="58"/>
  <c r="M298" i="58" s="1"/>
  <c r="K298" i="58"/>
  <c r="P297" i="58"/>
  <c r="L297" i="58"/>
  <c r="K297" i="58"/>
  <c r="P296" i="58"/>
  <c r="L296" i="58"/>
  <c r="K296" i="58"/>
  <c r="P295" i="58"/>
  <c r="O295" i="58"/>
  <c r="M295" i="58"/>
  <c r="L295" i="58"/>
  <c r="K295" i="58"/>
  <c r="P294" i="58"/>
  <c r="O294" i="58"/>
  <c r="L294" i="58"/>
  <c r="M294" i="58" s="1"/>
  <c r="K294" i="58"/>
  <c r="P293" i="58"/>
  <c r="O293" i="58"/>
  <c r="L293" i="58"/>
  <c r="M293" i="58" s="1"/>
  <c r="K293" i="58"/>
  <c r="M292" i="58"/>
  <c r="L292" i="58"/>
  <c r="K292" i="58"/>
  <c r="P291" i="58"/>
  <c r="O291" i="58"/>
  <c r="M291" i="58"/>
  <c r="L291" i="58"/>
  <c r="K291" i="58"/>
  <c r="P290" i="58"/>
  <c r="O290" i="58"/>
  <c r="M290" i="58"/>
  <c r="L290" i="58"/>
  <c r="K290" i="58"/>
  <c r="P289" i="58"/>
  <c r="L289" i="58"/>
  <c r="K289" i="58"/>
  <c r="O288" i="58"/>
  <c r="M288" i="58"/>
  <c r="L288" i="58"/>
  <c r="P288" i="58" s="1"/>
  <c r="K288" i="58"/>
  <c r="O287" i="58"/>
  <c r="M287" i="58"/>
  <c r="L287" i="58"/>
  <c r="P287" i="58" s="1"/>
  <c r="K287" i="58"/>
  <c r="O286" i="58"/>
  <c r="M286" i="58"/>
  <c r="L286" i="58"/>
  <c r="P286" i="58" s="1"/>
  <c r="K286" i="58"/>
  <c r="P285" i="58"/>
  <c r="M285" i="58"/>
  <c r="L285" i="58"/>
  <c r="O285" i="58" s="1"/>
  <c r="K285" i="58"/>
  <c r="M284" i="58"/>
  <c r="L284" i="58"/>
  <c r="K284" i="58"/>
  <c r="M283" i="58"/>
  <c r="L283" i="58"/>
  <c r="P283" i="58" s="1"/>
  <c r="K283" i="58"/>
  <c r="P282" i="58"/>
  <c r="O282" i="58"/>
  <c r="L282" i="58"/>
  <c r="M282" i="58" s="1"/>
  <c r="K282" i="58"/>
  <c r="P281" i="58"/>
  <c r="L281" i="58"/>
  <c r="K281" i="58"/>
  <c r="P280" i="58"/>
  <c r="L280" i="58"/>
  <c r="K280" i="58"/>
  <c r="P279" i="58"/>
  <c r="O279" i="58"/>
  <c r="M279" i="58"/>
  <c r="L279" i="58"/>
  <c r="K279" i="58"/>
  <c r="P278" i="58"/>
  <c r="O278" i="58"/>
  <c r="L278" i="58"/>
  <c r="M278" i="58" s="1"/>
  <c r="K278" i="58"/>
  <c r="P277" i="58"/>
  <c r="O277" i="58"/>
  <c r="L277" i="58"/>
  <c r="M277" i="58" s="1"/>
  <c r="K277" i="58"/>
  <c r="M276" i="58"/>
  <c r="L276" i="58"/>
  <c r="K276" i="58"/>
  <c r="P275" i="58"/>
  <c r="O275" i="58"/>
  <c r="M275" i="58"/>
  <c r="L275" i="58"/>
  <c r="K275" i="58"/>
  <c r="P274" i="58"/>
  <c r="O274" i="58"/>
  <c r="M274" i="58"/>
  <c r="L274" i="58"/>
  <c r="K274" i="58"/>
  <c r="P273" i="58"/>
  <c r="L273" i="58"/>
  <c r="K273" i="58"/>
  <c r="O272" i="58"/>
  <c r="M272" i="58"/>
  <c r="L272" i="58"/>
  <c r="P272" i="58" s="1"/>
  <c r="K272" i="58"/>
  <c r="O271" i="58"/>
  <c r="M271" i="58"/>
  <c r="L271" i="58"/>
  <c r="P271" i="58" s="1"/>
  <c r="K271" i="58"/>
  <c r="O270" i="58"/>
  <c r="M270" i="58"/>
  <c r="L270" i="58"/>
  <c r="P270" i="58" s="1"/>
  <c r="K270" i="58"/>
  <c r="P269" i="58"/>
  <c r="M269" i="58"/>
  <c r="L269" i="58"/>
  <c r="O269" i="58" s="1"/>
  <c r="K269" i="58"/>
  <c r="M268" i="58"/>
  <c r="L268" i="58"/>
  <c r="K268" i="58"/>
  <c r="M267" i="58"/>
  <c r="L267" i="58"/>
  <c r="P267" i="58" s="1"/>
  <c r="K267" i="58"/>
  <c r="P266" i="58"/>
  <c r="O266" i="58"/>
  <c r="L266" i="58"/>
  <c r="M266" i="58" s="1"/>
  <c r="K266" i="58"/>
  <c r="P265" i="58"/>
  <c r="L265" i="58"/>
  <c r="K265" i="58"/>
  <c r="P264" i="58"/>
  <c r="L264" i="58"/>
  <c r="H264" i="58"/>
  <c r="F264" i="58"/>
  <c r="K264" i="58" s="1"/>
  <c r="P263" i="58"/>
  <c r="M263" i="58"/>
  <c r="L263" i="58"/>
  <c r="O263" i="58" s="1"/>
  <c r="K263" i="58"/>
  <c r="M262" i="58"/>
  <c r="L262" i="58"/>
  <c r="K262" i="58"/>
  <c r="H262" i="58"/>
  <c r="F262" i="58"/>
  <c r="P261" i="58"/>
  <c r="L261" i="58"/>
  <c r="K261" i="58"/>
  <c r="O260" i="58"/>
  <c r="M260" i="58"/>
  <c r="L260" i="58"/>
  <c r="P260" i="58" s="1"/>
  <c r="K260" i="58"/>
  <c r="O259" i="58"/>
  <c r="M259" i="58"/>
  <c r="L259" i="58"/>
  <c r="P259" i="58" s="1"/>
  <c r="K259" i="58"/>
  <c r="O258" i="58"/>
  <c r="M258" i="58"/>
  <c r="L258" i="58"/>
  <c r="P258" i="58" s="1"/>
  <c r="K258" i="58"/>
  <c r="P257" i="58"/>
  <c r="M257" i="58"/>
  <c r="L257" i="58"/>
  <c r="O257" i="58" s="1"/>
  <c r="K257" i="58"/>
  <c r="H257" i="58"/>
  <c r="F257" i="58"/>
  <c r="P256" i="58"/>
  <c r="O256" i="58"/>
  <c r="M256" i="58"/>
  <c r="H256" i="58"/>
  <c r="L256" i="58" s="1"/>
  <c r="F256" i="58"/>
  <c r="K256" i="58" s="1"/>
  <c r="O255" i="58"/>
  <c r="M255" i="58"/>
  <c r="K255" i="58"/>
  <c r="H255" i="58"/>
  <c r="L255" i="58" s="1"/>
  <c r="P255" i="58" s="1"/>
  <c r="F255" i="58"/>
  <c r="M254" i="58"/>
  <c r="L254" i="58"/>
  <c r="K254" i="58"/>
  <c r="H254" i="58"/>
  <c r="F254" i="58"/>
  <c r="P253" i="58"/>
  <c r="L253" i="58"/>
  <c r="K253" i="58"/>
  <c r="O252" i="58"/>
  <c r="M252" i="58"/>
  <c r="L252" i="58"/>
  <c r="P252" i="58" s="1"/>
  <c r="K252" i="58"/>
  <c r="O251" i="58"/>
  <c r="M251" i="58"/>
  <c r="L251" i="58"/>
  <c r="P251" i="58" s="1"/>
  <c r="K251" i="58"/>
  <c r="O250" i="58"/>
  <c r="M250" i="58"/>
  <c r="L250" i="58"/>
  <c r="P250" i="58" s="1"/>
  <c r="K250" i="58"/>
  <c r="P249" i="58"/>
  <c r="M249" i="58"/>
  <c r="L249" i="58"/>
  <c r="O249" i="58" s="1"/>
  <c r="K249" i="58"/>
  <c r="M248" i="58"/>
  <c r="L248" i="58"/>
  <c r="K248" i="58"/>
  <c r="M247" i="58"/>
  <c r="L247" i="58"/>
  <c r="P247" i="58" s="1"/>
  <c r="K247" i="58"/>
  <c r="P246" i="58"/>
  <c r="O246" i="58"/>
  <c r="L246" i="58"/>
  <c r="M246" i="58" s="1"/>
  <c r="K246" i="58"/>
  <c r="P245" i="58"/>
  <c r="L245" i="58"/>
  <c r="K245" i="58"/>
  <c r="P244" i="58"/>
  <c r="L244" i="58"/>
  <c r="K244" i="58"/>
  <c r="P243" i="58"/>
  <c r="O243" i="58"/>
  <c r="M243" i="58"/>
  <c r="L243" i="58"/>
  <c r="K243" i="58"/>
  <c r="P242" i="58"/>
  <c r="O242" i="58"/>
  <c r="L242" i="58"/>
  <c r="M242" i="58" s="1"/>
  <c r="K242" i="58"/>
  <c r="P241" i="58"/>
  <c r="O241" i="58"/>
  <c r="M241" i="58"/>
  <c r="L241" i="58"/>
  <c r="K241" i="58"/>
  <c r="M240" i="58"/>
  <c r="L240" i="58"/>
  <c r="K240" i="58"/>
  <c r="P239" i="58"/>
  <c r="O239" i="58"/>
  <c r="M239" i="58"/>
  <c r="L239" i="58"/>
  <c r="K239" i="58"/>
  <c r="P238" i="58"/>
  <c r="O238" i="58"/>
  <c r="M238" i="58"/>
  <c r="L238" i="58"/>
  <c r="K238" i="58"/>
  <c r="P237" i="58"/>
  <c r="L237" i="58"/>
  <c r="K237" i="58"/>
  <c r="O236" i="58"/>
  <c r="M236" i="58"/>
  <c r="L236" i="58"/>
  <c r="P236" i="58" s="1"/>
  <c r="K236" i="58"/>
  <c r="O235" i="58"/>
  <c r="M235" i="58"/>
  <c r="L235" i="58"/>
  <c r="P235" i="58" s="1"/>
  <c r="K235" i="58"/>
  <c r="O234" i="58"/>
  <c r="M234" i="58"/>
  <c r="L234" i="58"/>
  <c r="P234" i="58" s="1"/>
  <c r="K234" i="58"/>
  <c r="P233" i="58"/>
  <c r="M233" i="58"/>
  <c r="L233" i="58"/>
  <c r="O233" i="58" s="1"/>
  <c r="K233" i="58"/>
  <c r="M232" i="58"/>
  <c r="L232" i="58"/>
  <c r="K232" i="58"/>
  <c r="M231" i="58"/>
  <c r="L231" i="58"/>
  <c r="P231" i="58" s="1"/>
  <c r="K231" i="58"/>
  <c r="P230" i="58"/>
  <c r="O230" i="58"/>
  <c r="L230" i="58"/>
  <c r="M230" i="58" s="1"/>
  <c r="K230" i="58"/>
  <c r="P229" i="58"/>
  <c r="L229" i="58"/>
  <c r="K229" i="58"/>
  <c r="P228" i="58"/>
  <c r="L228" i="58"/>
  <c r="K228" i="58"/>
  <c r="P227" i="58"/>
  <c r="O227" i="58"/>
  <c r="M227" i="58"/>
  <c r="L227" i="58"/>
  <c r="K227" i="58"/>
  <c r="P226" i="58"/>
  <c r="O226" i="58"/>
  <c r="L226" i="58"/>
  <c r="M226" i="58" s="1"/>
  <c r="K226" i="58"/>
  <c r="P225" i="58"/>
  <c r="O225" i="58"/>
  <c r="M225" i="58"/>
  <c r="L225" i="58"/>
  <c r="K225" i="58"/>
  <c r="F225" i="58"/>
  <c r="P224" i="58"/>
  <c r="O224" i="58"/>
  <c r="M224" i="58"/>
  <c r="L224" i="58"/>
  <c r="K224" i="58"/>
  <c r="P223" i="58"/>
  <c r="O223" i="58"/>
  <c r="L223" i="58"/>
  <c r="M223" i="58" s="1"/>
  <c r="K223" i="58"/>
  <c r="P222" i="58"/>
  <c r="O222" i="58"/>
  <c r="M222" i="58"/>
  <c r="L222" i="58"/>
  <c r="K222" i="58"/>
  <c r="P221" i="58"/>
  <c r="M221" i="58"/>
  <c r="L221" i="58"/>
  <c r="O221" i="58" s="1"/>
  <c r="K221" i="58"/>
  <c r="P220" i="58"/>
  <c r="O220" i="58"/>
  <c r="M220" i="58"/>
  <c r="L220" i="58"/>
  <c r="K220" i="58"/>
  <c r="P219" i="58"/>
  <c r="O219" i="58"/>
  <c r="M219" i="58"/>
  <c r="L219" i="58"/>
  <c r="K219" i="58"/>
  <c r="O218" i="58"/>
  <c r="M218" i="58"/>
  <c r="L218" i="58"/>
  <c r="K218" i="58"/>
  <c r="F218" i="58"/>
  <c r="O217" i="58"/>
  <c r="M217" i="58"/>
  <c r="L217" i="58"/>
  <c r="P217" i="58" s="1"/>
  <c r="F217" i="58"/>
  <c r="K217" i="58" s="1"/>
  <c r="P216" i="58"/>
  <c r="O216" i="58"/>
  <c r="M216" i="58"/>
  <c r="L216" i="58"/>
  <c r="F216" i="58"/>
  <c r="K216" i="58" s="1"/>
  <c r="P215" i="58"/>
  <c r="M215" i="58"/>
  <c r="L215" i="58"/>
  <c r="O215" i="58" s="1"/>
  <c r="F215" i="58"/>
  <c r="K215" i="58" s="1"/>
  <c r="P214" i="58"/>
  <c r="O214" i="58"/>
  <c r="L214" i="58"/>
  <c r="M214" i="58" s="1"/>
  <c r="K214" i="58"/>
  <c r="P213" i="58"/>
  <c r="O213" i="58"/>
  <c r="M213" i="58"/>
  <c r="L213" i="58"/>
  <c r="K213" i="58"/>
  <c r="P212" i="58"/>
  <c r="M212" i="58"/>
  <c r="L212" i="58"/>
  <c r="O212" i="58" s="1"/>
  <c r="K212" i="58"/>
  <c r="P211" i="58"/>
  <c r="O211" i="58"/>
  <c r="M211" i="58"/>
  <c r="L211" i="58"/>
  <c r="K211" i="58"/>
  <c r="P210" i="58"/>
  <c r="O210" i="58"/>
  <c r="M210" i="58"/>
  <c r="L210" i="58"/>
  <c r="K210" i="58"/>
  <c r="P209" i="58"/>
  <c r="O209" i="58"/>
  <c r="L209" i="58"/>
  <c r="M209" i="58" s="1"/>
  <c r="K209" i="58"/>
  <c r="O208" i="58"/>
  <c r="M208" i="58"/>
  <c r="L208" i="58"/>
  <c r="P208" i="58" s="1"/>
  <c r="K208" i="58"/>
  <c r="O207" i="58"/>
  <c r="M207" i="58"/>
  <c r="L207" i="58"/>
  <c r="P207" i="58" s="1"/>
  <c r="K207" i="58"/>
  <c r="O206" i="58"/>
  <c r="M206" i="58"/>
  <c r="L206" i="58"/>
  <c r="P206" i="58" s="1"/>
  <c r="K206" i="58"/>
  <c r="P205" i="58"/>
  <c r="M205" i="58"/>
  <c r="L205" i="58"/>
  <c r="O205" i="58" s="1"/>
  <c r="K205" i="58"/>
  <c r="M204" i="58"/>
  <c r="L204" i="58"/>
  <c r="K204" i="58"/>
  <c r="M203" i="58"/>
  <c r="L203" i="58"/>
  <c r="K203" i="58"/>
  <c r="P202" i="58"/>
  <c r="O202" i="58"/>
  <c r="L202" i="58"/>
  <c r="M202" i="58" s="1"/>
  <c r="K202" i="58"/>
  <c r="P201" i="58"/>
  <c r="L201" i="58"/>
  <c r="K201" i="58"/>
  <c r="P200" i="58"/>
  <c r="L200" i="58"/>
  <c r="K200" i="58"/>
  <c r="P199" i="58"/>
  <c r="O199" i="58"/>
  <c r="M199" i="58"/>
  <c r="L199" i="58"/>
  <c r="K199" i="58"/>
  <c r="P198" i="58"/>
  <c r="O198" i="58"/>
  <c r="L198" i="58"/>
  <c r="M198" i="58" s="1"/>
  <c r="K198" i="58"/>
  <c r="P197" i="58"/>
  <c r="O197" i="58"/>
  <c r="M197" i="58"/>
  <c r="L197" i="58"/>
  <c r="K197" i="58"/>
  <c r="P196" i="58"/>
  <c r="M196" i="58"/>
  <c r="L196" i="58"/>
  <c r="O196" i="58" s="1"/>
  <c r="K196" i="58"/>
  <c r="P195" i="58"/>
  <c r="O195" i="58"/>
  <c r="M195" i="58"/>
  <c r="L195" i="58"/>
  <c r="K195" i="58"/>
  <c r="P194" i="58"/>
  <c r="O194" i="58"/>
  <c r="M194" i="58"/>
  <c r="L194" i="58"/>
  <c r="K194" i="58"/>
  <c r="P193" i="58"/>
  <c r="O193" i="58"/>
  <c r="L193" i="58"/>
  <c r="M193" i="58" s="1"/>
  <c r="K193" i="58"/>
  <c r="O192" i="58"/>
  <c r="M192" i="58"/>
  <c r="L192" i="58"/>
  <c r="P192" i="58" s="1"/>
  <c r="K192" i="58"/>
  <c r="O191" i="58"/>
  <c r="M191" i="58"/>
  <c r="L191" i="58"/>
  <c r="P191" i="58" s="1"/>
  <c r="K191" i="58"/>
  <c r="O190" i="58"/>
  <c r="M190" i="58"/>
  <c r="L190" i="58"/>
  <c r="P190" i="58" s="1"/>
  <c r="K190" i="58"/>
  <c r="P189" i="58"/>
  <c r="M189" i="58"/>
  <c r="L189" i="58"/>
  <c r="O189" i="58" s="1"/>
  <c r="K189" i="58"/>
  <c r="M188" i="58"/>
  <c r="L188" i="58"/>
  <c r="K188" i="58"/>
  <c r="M187" i="58"/>
  <c r="L187" i="58"/>
  <c r="K187" i="58"/>
  <c r="P186" i="58"/>
  <c r="O186" i="58"/>
  <c r="L186" i="58"/>
  <c r="M186" i="58" s="1"/>
  <c r="K186" i="58"/>
  <c r="P185" i="58"/>
  <c r="L185" i="58"/>
  <c r="K185" i="58"/>
  <c r="P184" i="58"/>
  <c r="L184" i="58"/>
  <c r="K184" i="58"/>
  <c r="P183" i="58"/>
  <c r="O183" i="58"/>
  <c r="M183" i="58"/>
  <c r="L183" i="58"/>
  <c r="K183" i="58"/>
  <c r="P182" i="58"/>
  <c r="O182" i="58"/>
  <c r="L182" i="58"/>
  <c r="M182" i="58" s="1"/>
  <c r="K182" i="58"/>
  <c r="P181" i="58"/>
  <c r="O181" i="58"/>
  <c r="L181" i="58"/>
  <c r="M181" i="58" s="1"/>
  <c r="K181" i="58"/>
  <c r="P180" i="58"/>
  <c r="M180" i="58"/>
  <c r="L180" i="58"/>
  <c r="O180" i="58" s="1"/>
  <c r="K180" i="58"/>
  <c r="P179" i="58"/>
  <c r="O179" i="58"/>
  <c r="M179" i="58"/>
  <c r="L179" i="58"/>
  <c r="K179" i="58"/>
  <c r="P178" i="58"/>
  <c r="O178" i="58"/>
  <c r="M178" i="58"/>
  <c r="L178" i="58"/>
  <c r="K178" i="58"/>
  <c r="P177" i="58"/>
  <c r="O177" i="58"/>
  <c r="L177" i="58"/>
  <c r="M177" i="58" s="1"/>
  <c r="K177" i="58"/>
  <c r="O176" i="58"/>
  <c r="M176" i="58"/>
  <c r="L176" i="58"/>
  <c r="P176" i="58" s="1"/>
  <c r="K176" i="58"/>
  <c r="O175" i="58"/>
  <c r="M175" i="58"/>
  <c r="L175" i="58"/>
  <c r="P175" i="58" s="1"/>
  <c r="K175" i="58"/>
  <c r="O174" i="58"/>
  <c r="M174" i="58"/>
  <c r="L174" i="58"/>
  <c r="P174" i="58" s="1"/>
  <c r="K174" i="58"/>
  <c r="P173" i="58"/>
  <c r="M173" i="58"/>
  <c r="L173" i="58"/>
  <c r="O173" i="58" s="1"/>
  <c r="K173" i="58"/>
  <c r="M172" i="58"/>
  <c r="L172" i="58"/>
  <c r="K172" i="58"/>
  <c r="M171" i="58"/>
  <c r="L171" i="58"/>
  <c r="K171" i="58"/>
  <c r="P170" i="58"/>
  <c r="O170" i="58"/>
  <c r="L170" i="58"/>
  <c r="M170" i="58" s="1"/>
  <c r="K170" i="58"/>
  <c r="P169" i="58"/>
  <c r="L169" i="58"/>
  <c r="K169" i="58"/>
  <c r="P168" i="58"/>
  <c r="L168" i="58"/>
  <c r="K168" i="58"/>
  <c r="P167" i="58"/>
  <c r="O167" i="58"/>
  <c r="M167" i="58"/>
  <c r="L167" i="58"/>
  <c r="K167" i="58"/>
  <c r="P166" i="58"/>
  <c r="O166" i="58"/>
  <c r="L166" i="58"/>
  <c r="M166" i="58" s="1"/>
  <c r="K166" i="58"/>
  <c r="P165" i="58"/>
  <c r="O165" i="58"/>
  <c r="L165" i="58"/>
  <c r="M165" i="58" s="1"/>
  <c r="K165" i="58"/>
  <c r="P164" i="58"/>
  <c r="M164" i="58"/>
  <c r="L164" i="58"/>
  <c r="O164" i="58" s="1"/>
  <c r="K164" i="58"/>
  <c r="P163" i="58"/>
  <c r="O163" i="58"/>
  <c r="M163" i="58"/>
  <c r="L163" i="58"/>
  <c r="K163" i="58"/>
  <c r="P162" i="58"/>
  <c r="O162" i="58"/>
  <c r="M162" i="58"/>
  <c r="L162" i="58"/>
  <c r="K162" i="58"/>
  <c r="P161" i="58"/>
  <c r="O161" i="58"/>
  <c r="L161" i="58"/>
  <c r="M161" i="58" s="1"/>
  <c r="K161" i="58"/>
  <c r="O160" i="58"/>
  <c r="M160" i="58"/>
  <c r="L160" i="58"/>
  <c r="P160" i="58" s="1"/>
  <c r="K160" i="58"/>
  <c r="P159" i="58"/>
  <c r="O159" i="58"/>
  <c r="M159" i="58"/>
  <c r="L159" i="58"/>
  <c r="K159" i="58"/>
  <c r="O158" i="58"/>
  <c r="M158" i="58"/>
  <c r="L158" i="58"/>
  <c r="P158" i="58" s="1"/>
  <c r="K158" i="58"/>
  <c r="P157" i="58"/>
  <c r="M157" i="58"/>
  <c r="L157" i="58"/>
  <c r="O157" i="58" s="1"/>
  <c r="K157" i="58"/>
  <c r="P156" i="58"/>
  <c r="O156" i="58"/>
  <c r="M156" i="58"/>
  <c r="L156" i="58"/>
  <c r="K156" i="58"/>
  <c r="M155" i="58"/>
  <c r="L155" i="58"/>
  <c r="K155" i="58"/>
  <c r="P154" i="58"/>
  <c r="O154" i="58"/>
  <c r="L154" i="58"/>
  <c r="M154" i="58" s="1"/>
  <c r="K154" i="58"/>
  <c r="P153" i="58"/>
  <c r="O153" i="58"/>
  <c r="M153" i="58"/>
  <c r="L153" i="58"/>
  <c r="K153" i="58"/>
  <c r="P152" i="58"/>
  <c r="L152" i="58"/>
  <c r="K152" i="58"/>
  <c r="P151" i="58"/>
  <c r="O151" i="58"/>
  <c r="M151" i="58"/>
  <c r="L151" i="58"/>
  <c r="K151" i="58"/>
  <c r="P150" i="58"/>
  <c r="O150" i="58"/>
  <c r="M150" i="58"/>
  <c r="L150" i="58"/>
  <c r="K150" i="58"/>
  <c r="P149" i="58"/>
  <c r="O149" i="58"/>
  <c r="L149" i="58"/>
  <c r="M149" i="58" s="1"/>
  <c r="K149" i="58"/>
  <c r="P148" i="58"/>
  <c r="O148" i="58"/>
  <c r="M148" i="58"/>
  <c r="L148" i="58"/>
  <c r="K148" i="58"/>
  <c r="P147" i="58"/>
  <c r="O147" i="58"/>
  <c r="M147" i="58"/>
  <c r="L147" i="58"/>
  <c r="K147" i="58"/>
  <c r="P146" i="58"/>
  <c r="O146" i="58"/>
  <c r="M146" i="58"/>
  <c r="L146" i="58"/>
  <c r="K146" i="58"/>
  <c r="P145" i="58"/>
  <c r="O145" i="58"/>
  <c r="M145" i="58"/>
  <c r="L145" i="58"/>
  <c r="K145" i="58"/>
  <c r="O144" i="58"/>
  <c r="M144" i="58"/>
  <c r="L144" i="58"/>
  <c r="P144" i="58" s="1"/>
  <c r="K144" i="58"/>
  <c r="P143" i="58"/>
  <c r="O143" i="58"/>
  <c r="M143" i="58"/>
  <c r="L143" i="58"/>
  <c r="K143" i="58"/>
  <c r="O142" i="58"/>
  <c r="M142" i="58"/>
  <c r="L142" i="58"/>
  <c r="P142" i="58" s="1"/>
  <c r="K142" i="58"/>
  <c r="P141" i="58"/>
  <c r="M141" i="58"/>
  <c r="L141" i="58"/>
  <c r="O141" i="58" s="1"/>
  <c r="K141" i="58"/>
  <c r="P140" i="58"/>
  <c r="O140" i="58"/>
  <c r="M140" i="58"/>
  <c r="L140" i="58"/>
  <c r="K140" i="58"/>
  <c r="M139" i="58"/>
  <c r="L139" i="58"/>
  <c r="K139" i="58"/>
  <c r="P138" i="58"/>
  <c r="O138" i="58"/>
  <c r="L138" i="58"/>
  <c r="M138" i="58" s="1"/>
  <c r="K138" i="58"/>
  <c r="P137" i="58"/>
  <c r="O137" i="58"/>
  <c r="M137" i="58"/>
  <c r="L137" i="58"/>
  <c r="K137" i="58"/>
  <c r="P136" i="58"/>
  <c r="L136" i="58"/>
  <c r="K136" i="58"/>
  <c r="P135" i="58"/>
  <c r="O135" i="58"/>
  <c r="M135" i="58"/>
  <c r="L135" i="58"/>
  <c r="K135" i="58"/>
  <c r="P134" i="58"/>
  <c r="O134" i="58"/>
  <c r="M134" i="58"/>
  <c r="L134" i="58"/>
  <c r="K134" i="58"/>
  <c r="P133" i="58"/>
  <c r="O133" i="58"/>
  <c r="L133" i="58"/>
  <c r="M133" i="58" s="1"/>
  <c r="K133" i="58"/>
  <c r="P132" i="58"/>
  <c r="O132" i="58"/>
  <c r="M132" i="58"/>
  <c r="L132" i="58"/>
  <c r="K132" i="58"/>
  <c r="P131" i="58"/>
  <c r="O131" i="58"/>
  <c r="M131" i="58"/>
  <c r="L131" i="58"/>
  <c r="K131" i="58"/>
  <c r="P130" i="58"/>
  <c r="O130" i="58"/>
  <c r="M130" i="58"/>
  <c r="L130" i="58"/>
  <c r="K130" i="58"/>
  <c r="P129" i="58"/>
  <c r="O129" i="58"/>
  <c r="M129" i="58"/>
  <c r="L129" i="58"/>
  <c r="K129" i="58"/>
  <c r="O128" i="58"/>
  <c r="M128" i="58"/>
  <c r="L128" i="58"/>
  <c r="P128" i="58" s="1"/>
  <c r="K128" i="58"/>
  <c r="P127" i="58"/>
  <c r="O127" i="58"/>
  <c r="M127" i="58"/>
  <c r="L127" i="58"/>
  <c r="K127" i="58"/>
  <c r="P126" i="58"/>
  <c r="O126" i="58"/>
  <c r="M126" i="58"/>
  <c r="L126" i="58"/>
  <c r="K126" i="58"/>
  <c r="P125" i="58"/>
  <c r="M125" i="58"/>
  <c r="L125" i="58"/>
  <c r="O125" i="58" s="1"/>
  <c r="K125" i="58"/>
  <c r="P124" i="58"/>
  <c r="O124" i="58"/>
  <c r="M124" i="58"/>
  <c r="L124" i="58"/>
  <c r="K124" i="58"/>
  <c r="P123" i="58"/>
  <c r="O123" i="58"/>
  <c r="M123" i="58"/>
  <c r="L123" i="58"/>
  <c r="K123" i="58"/>
  <c r="P122" i="58"/>
  <c r="O122" i="58"/>
  <c r="M122" i="58"/>
  <c r="L122" i="58"/>
  <c r="K122" i="58"/>
  <c r="P121" i="58"/>
  <c r="O121" i="58"/>
  <c r="M121" i="58"/>
  <c r="L121" i="58"/>
  <c r="K121" i="58"/>
  <c r="P120" i="58"/>
  <c r="O120" i="58"/>
  <c r="M120" i="58"/>
  <c r="L120" i="58"/>
  <c r="K120" i="58"/>
  <c r="P119" i="58"/>
  <c r="O119" i="58"/>
  <c r="M119" i="58"/>
  <c r="L119" i="58"/>
  <c r="K119" i="58"/>
  <c r="P118" i="58"/>
  <c r="O118" i="58"/>
  <c r="M118" i="58"/>
  <c r="L118" i="58"/>
  <c r="K118" i="58"/>
  <c r="P117" i="58"/>
  <c r="O117" i="58"/>
  <c r="M117" i="58"/>
  <c r="L117" i="58"/>
  <c r="K117" i="58"/>
  <c r="P116" i="58"/>
  <c r="O116" i="58"/>
  <c r="M116" i="58"/>
  <c r="L116" i="58"/>
  <c r="K116" i="58"/>
  <c r="P115" i="58"/>
  <c r="O115" i="58"/>
  <c r="M115" i="58"/>
  <c r="L115" i="58"/>
  <c r="K115" i="58"/>
  <c r="P114" i="58"/>
  <c r="O114" i="58"/>
  <c r="M114" i="58"/>
  <c r="L114" i="58"/>
  <c r="K114" i="58"/>
  <c r="P113" i="58"/>
  <c r="O113" i="58"/>
  <c r="M113" i="58"/>
  <c r="L113" i="58"/>
  <c r="K113" i="58"/>
  <c r="P112" i="58"/>
  <c r="O112" i="58"/>
  <c r="M112" i="58"/>
  <c r="L112" i="58"/>
  <c r="K112" i="58"/>
  <c r="P111" i="58"/>
  <c r="O111" i="58"/>
  <c r="M111" i="58"/>
  <c r="L111" i="58"/>
  <c r="K111" i="58"/>
  <c r="P110" i="58"/>
  <c r="O110" i="58"/>
  <c r="M110" i="58"/>
  <c r="L110" i="58"/>
  <c r="K110" i="58"/>
  <c r="P109" i="58"/>
  <c r="O109" i="58"/>
  <c r="M109" i="58"/>
  <c r="L109" i="58"/>
  <c r="K109" i="58"/>
  <c r="P108" i="58"/>
  <c r="O108" i="58"/>
  <c r="M108" i="58"/>
  <c r="L108" i="58"/>
  <c r="K108" i="58"/>
  <c r="P107" i="58"/>
  <c r="O107" i="58"/>
  <c r="M107" i="58"/>
  <c r="L107" i="58"/>
  <c r="K107" i="58"/>
  <c r="P106" i="58"/>
  <c r="O106" i="58"/>
  <c r="M106" i="58"/>
  <c r="L106" i="58"/>
  <c r="K106" i="58"/>
  <c r="P105" i="58"/>
  <c r="O105" i="58"/>
  <c r="M105" i="58"/>
  <c r="L105" i="58"/>
  <c r="K105" i="58"/>
  <c r="P104" i="58"/>
  <c r="O104" i="58"/>
  <c r="M104" i="58"/>
  <c r="L104" i="58"/>
  <c r="K104" i="58"/>
  <c r="P103" i="58"/>
  <c r="O103" i="58"/>
  <c r="M103" i="58"/>
  <c r="L103" i="58"/>
  <c r="K103" i="58"/>
  <c r="P102" i="58"/>
  <c r="O102" i="58"/>
  <c r="M102" i="58"/>
  <c r="L102" i="58"/>
  <c r="K102" i="58"/>
  <c r="P101" i="58"/>
  <c r="O101" i="58"/>
  <c r="M101" i="58"/>
  <c r="L101" i="58"/>
  <c r="K101" i="58"/>
  <c r="P100" i="58"/>
  <c r="O100" i="58"/>
  <c r="M100" i="58"/>
  <c r="L100" i="58"/>
  <c r="K100" i="58"/>
  <c r="P99" i="58"/>
  <c r="O99" i="58"/>
  <c r="M99" i="58"/>
  <c r="L99" i="58"/>
  <c r="K99" i="58"/>
  <c r="P98" i="58"/>
  <c r="O98" i="58"/>
  <c r="M98" i="58"/>
  <c r="L98" i="58"/>
  <c r="K98" i="58"/>
  <c r="P97" i="58"/>
  <c r="O97" i="58"/>
  <c r="M97" i="58"/>
  <c r="L97" i="58"/>
  <c r="K97" i="58"/>
  <c r="P96" i="58"/>
  <c r="O96" i="58"/>
  <c r="M96" i="58"/>
  <c r="L96" i="58"/>
  <c r="K96" i="58"/>
  <c r="P95" i="58"/>
  <c r="O95" i="58"/>
  <c r="M95" i="58"/>
  <c r="L95" i="58"/>
  <c r="K95" i="58"/>
  <c r="P94" i="58"/>
  <c r="O94" i="58"/>
  <c r="M94" i="58"/>
  <c r="L94" i="58"/>
  <c r="K94" i="58"/>
  <c r="P93" i="58"/>
  <c r="O93" i="58"/>
  <c r="M93" i="58"/>
  <c r="L93" i="58"/>
  <c r="K93" i="58"/>
  <c r="P92" i="58"/>
  <c r="O92" i="58"/>
  <c r="M92" i="58"/>
  <c r="L92" i="58"/>
  <c r="K92" i="58"/>
  <c r="P91" i="58"/>
  <c r="O91" i="58"/>
  <c r="M91" i="58"/>
  <c r="L91" i="58"/>
  <c r="K91" i="58"/>
  <c r="P90" i="58"/>
  <c r="O90" i="58"/>
  <c r="M90" i="58"/>
  <c r="L90" i="58"/>
  <c r="K90" i="58"/>
  <c r="P89" i="58"/>
  <c r="O89" i="58"/>
  <c r="M89" i="58"/>
  <c r="L89" i="58"/>
  <c r="K89" i="58"/>
  <c r="P88" i="58"/>
  <c r="O88" i="58"/>
  <c r="M88" i="58"/>
  <c r="L88" i="58"/>
  <c r="K88" i="58"/>
  <c r="P87" i="58"/>
  <c r="O87" i="58"/>
  <c r="M87" i="58"/>
  <c r="L87" i="58"/>
  <c r="K87" i="58"/>
  <c r="P86" i="58"/>
  <c r="O86" i="58"/>
  <c r="M86" i="58"/>
  <c r="L86" i="58"/>
  <c r="K86" i="58"/>
  <c r="P85" i="58"/>
  <c r="O85" i="58"/>
  <c r="M85" i="58"/>
  <c r="L85" i="58"/>
  <c r="K85" i="58"/>
  <c r="P84" i="58"/>
  <c r="O84" i="58"/>
  <c r="M84" i="58"/>
  <c r="L84" i="58"/>
  <c r="K84" i="58"/>
  <c r="P83" i="58"/>
  <c r="O83" i="58"/>
  <c r="M83" i="58"/>
  <c r="L83" i="58"/>
  <c r="K83" i="58"/>
  <c r="P82" i="58"/>
  <c r="O82" i="58"/>
  <c r="M82" i="58"/>
  <c r="L82" i="58"/>
  <c r="K82" i="58"/>
  <c r="P81" i="58"/>
  <c r="O81" i="58"/>
  <c r="M81" i="58"/>
  <c r="L81" i="58"/>
  <c r="K81" i="58"/>
  <c r="P80" i="58"/>
  <c r="O80" i="58"/>
  <c r="M80" i="58"/>
  <c r="L80" i="58"/>
  <c r="K80" i="58"/>
  <c r="P79" i="58"/>
  <c r="O79" i="58"/>
  <c r="M79" i="58"/>
  <c r="L79" i="58"/>
  <c r="K79" i="58"/>
  <c r="P78" i="58"/>
  <c r="O78" i="58"/>
  <c r="M78" i="58"/>
  <c r="L78" i="58"/>
  <c r="K78" i="58"/>
  <c r="P77" i="58"/>
  <c r="O77" i="58"/>
  <c r="M77" i="58"/>
  <c r="L77" i="58"/>
  <c r="K77" i="58"/>
  <c r="P76" i="58"/>
  <c r="O76" i="58"/>
  <c r="M76" i="58"/>
  <c r="L76" i="58"/>
  <c r="K76" i="58"/>
  <c r="P75" i="58"/>
  <c r="O75" i="58"/>
  <c r="M75" i="58"/>
  <c r="L75" i="58"/>
  <c r="K75" i="58"/>
  <c r="P74" i="58"/>
  <c r="O74" i="58"/>
  <c r="M74" i="58"/>
  <c r="L74" i="58"/>
  <c r="K74" i="58"/>
  <c r="P73" i="58"/>
  <c r="O73" i="58"/>
  <c r="M73" i="58"/>
  <c r="L73" i="58"/>
  <c r="K73" i="58"/>
  <c r="P72" i="58"/>
  <c r="O72" i="58"/>
  <c r="M72" i="58"/>
  <c r="L72" i="58"/>
  <c r="K72" i="58"/>
  <c r="P71" i="58"/>
  <c r="O71" i="58"/>
  <c r="M71" i="58"/>
  <c r="L71" i="58"/>
  <c r="K71" i="58"/>
  <c r="P70" i="58"/>
  <c r="O70" i="58"/>
  <c r="M70" i="58"/>
  <c r="L70" i="58"/>
  <c r="K70" i="58"/>
  <c r="P69" i="58"/>
  <c r="O69" i="58"/>
  <c r="M69" i="58"/>
  <c r="L69" i="58"/>
  <c r="K69" i="58"/>
  <c r="P68" i="58"/>
  <c r="O68" i="58"/>
  <c r="M68" i="58"/>
  <c r="L68" i="58"/>
  <c r="K68" i="58"/>
  <c r="H68" i="58"/>
  <c r="F68" i="58"/>
  <c r="P67" i="58"/>
  <c r="O67" i="58"/>
  <c r="M67" i="58"/>
  <c r="L67" i="58"/>
  <c r="K67" i="58"/>
  <c r="P66" i="58"/>
  <c r="O66" i="58"/>
  <c r="M66" i="58"/>
  <c r="L66" i="58"/>
  <c r="K66" i="58"/>
  <c r="H66" i="58"/>
  <c r="F66" i="58"/>
  <c r="P65" i="58"/>
  <c r="O65" i="58"/>
  <c r="M65" i="58"/>
  <c r="L65" i="58"/>
  <c r="K65" i="58"/>
  <c r="H65" i="58"/>
  <c r="F65" i="58"/>
  <c r="P64" i="58"/>
  <c r="O64" i="58"/>
  <c r="M64" i="58"/>
  <c r="L64" i="58"/>
  <c r="K64" i="58"/>
  <c r="H64" i="58"/>
  <c r="F64" i="58"/>
  <c r="P63" i="58"/>
  <c r="O63" i="58"/>
  <c r="M63" i="58"/>
  <c r="L63" i="58"/>
  <c r="K63" i="58"/>
  <c r="P62" i="58"/>
  <c r="O62" i="58"/>
  <c r="M62" i="58"/>
  <c r="L62" i="58"/>
  <c r="K62" i="58"/>
  <c r="P61" i="58"/>
  <c r="O61" i="58"/>
  <c r="M61" i="58"/>
  <c r="L61" i="58"/>
  <c r="K61" i="58"/>
  <c r="P60" i="58"/>
  <c r="O60" i="58"/>
  <c r="M60" i="58"/>
  <c r="L60" i="58"/>
  <c r="K60" i="58"/>
  <c r="P59" i="58"/>
  <c r="O59" i="58"/>
  <c r="M59" i="58"/>
  <c r="L59" i="58"/>
  <c r="K59" i="58"/>
  <c r="P58" i="58"/>
  <c r="O58" i="58"/>
  <c r="M58" i="58"/>
  <c r="L58" i="58"/>
  <c r="K58" i="58"/>
  <c r="P57" i="58"/>
  <c r="O57" i="58"/>
  <c r="M57" i="58"/>
  <c r="L57" i="58"/>
  <c r="K57" i="58"/>
  <c r="P56" i="58"/>
  <c r="O56" i="58"/>
  <c r="M56" i="58"/>
  <c r="L56" i="58"/>
  <c r="K56" i="58"/>
  <c r="P55" i="58"/>
  <c r="O55" i="58"/>
  <c r="M55" i="58"/>
  <c r="L55" i="58"/>
  <c r="K55" i="58"/>
  <c r="P54" i="58"/>
  <c r="O54" i="58"/>
  <c r="M54" i="58"/>
  <c r="L54" i="58"/>
  <c r="K54" i="58"/>
  <c r="P53" i="58"/>
  <c r="O53" i="58"/>
  <c r="M53" i="58"/>
  <c r="L53" i="58"/>
  <c r="K53" i="58"/>
  <c r="P52" i="58"/>
  <c r="O52" i="58"/>
  <c r="M52" i="58"/>
  <c r="L52" i="58"/>
  <c r="K52" i="58"/>
  <c r="P51" i="58"/>
  <c r="O51" i="58"/>
  <c r="M51" i="58"/>
  <c r="L51" i="58"/>
  <c r="K51" i="58"/>
  <c r="P50" i="58"/>
  <c r="O50" i="58"/>
  <c r="M50" i="58"/>
  <c r="L50" i="58"/>
  <c r="K50" i="58"/>
  <c r="P49" i="58"/>
  <c r="O49" i="58"/>
  <c r="M49" i="58"/>
  <c r="L49" i="58"/>
  <c r="K49" i="58"/>
  <c r="P48" i="58"/>
  <c r="O48" i="58"/>
  <c r="M48" i="58"/>
  <c r="L48" i="58"/>
  <c r="K48" i="58"/>
  <c r="P47" i="58"/>
  <c r="O47" i="58"/>
  <c r="M47" i="58"/>
  <c r="L47" i="58"/>
  <c r="K47" i="58"/>
  <c r="P46" i="58"/>
  <c r="O46" i="58"/>
  <c r="M46" i="58"/>
  <c r="L46" i="58"/>
  <c r="K46" i="58"/>
  <c r="P45" i="58"/>
  <c r="O45" i="58"/>
  <c r="M45" i="58"/>
  <c r="L45" i="58"/>
  <c r="K45" i="58"/>
  <c r="P44" i="58"/>
  <c r="O44" i="58"/>
  <c r="M44" i="58"/>
  <c r="L44" i="58"/>
  <c r="K44" i="58"/>
  <c r="P43" i="58"/>
  <c r="O43" i="58"/>
  <c r="M43" i="58"/>
  <c r="L43" i="58"/>
  <c r="K43" i="58"/>
  <c r="P42" i="58"/>
  <c r="O42" i="58"/>
  <c r="M42" i="58"/>
  <c r="L42" i="58"/>
  <c r="K42" i="58"/>
  <c r="P41" i="58"/>
  <c r="O41" i="58"/>
  <c r="M41" i="58"/>
  <c r="L41" i="58"/>
  <c r="K41" i="58"/>
  <c r="P40" i="58"/>
  <c r="O40" i="58"/>
  <c r="M40" i="58"/>
  <c r="L40" i="58"/>
  <c r="K40" i="58"/>
  <c r="P39" i="58"/>
  <c r="O39" i="58"/>
  <c r="M39" i="58"/>
  <c r="L39" i="58"/>
  <c r="K39" i="58"/>
  <c r="P38" i="58"/>
  <c r="O38" i="58"/>
  <c r="M38" i="58"/>
  <c r="L38" i="58"/>
  <c r="K38" i="58"/>
  <c r="P37" i="58"/>
  <c r="O37" i="58"/>
  <c r="M37" i="58"/>
  <c r="L37" i="58"/>
  <c r="K37" i="58"/>
  <c r="P36" i="58"/>
  <c r="O36" i="58"/>
  <c r="M36" i="58"/>
  <c r="L36" i="58"/>
  <c r="K36" i="58"/>
  <c r="P35" i="58"/>
  <c r="O35" i="58"/>
  <c r="M35" i="58"/>
  <c r="L35" i="58"/>
  <c r="K35" i="58"/>
  <c r="P34" i="58"/>
  <c r="O34" i="58"/>
  <c r="M34" i="58"/>
  <c r="L34" i="58"/>
  <c r="K34" i="58"/>
  <c r="P33" i="58"/>
  <c r="O33" i="58"/>
  <c r="M33" i="58"/>
  <c r="L33" i="58"/>
  <c r="K33" i="58"/>
  <c r="P32" i="58"/>
  <c r="O32" i="58"/>
  <c r="M32" i="58"/>
  <c r="L32" i="58"/>
  <c r="K32" i="58"/>
  <c r="P31" i="58"/>
  <c r="O31" i="58"/>
  <c r="M31" i="58"/>
  <c r="L31" i="58"/>
  <c r="K31" i="58"/>
  <c r="P30" i="58"/>
  <c r="O30" i="58"/>
  <c r="M30" i="58"/>
  <c r="L30" i="58"/>
  <c r="K30" i="58"/>
  <c r="P29" i="58"/>
  <c r="O29" i="58"/>
  <c r="M29" i="58"/>
  <c r="L29" i="58"/>
  <c r="K29" i="58"/>
  <c r="H29" i="58"/>
  <c r="F29" i="58"/>
  <c r="P28" i="58"/>
  <c r="O28" i="58"/>
  <c r="M28" i="58"/>
  <c r="L28" i="58"/>
  <c r="K28" i="58"/>
  <c r="H28" i="58"/>
  <c r="F28" i="58"/>
  <c r="P27" i="58"/>
  <c r="O27" i="58"/>
  <c r="M27" i="58"/>
  <c r="L27" i="58"/>
  <c r="K27" i="58"/>
  <c r="H27" i="58"/>
  <c r="F27" i="58"/>
  <c r="P26" i="58"/>
  <c r="O26" i="58"/>
  <c r="M26" i="58"/>
  <c r="L26" i="58"/>
  <c r="K26" i="58"/>
  <c r="H26" i="58"/>
  <c r="F26" i="58"/>
  <c r="P25" i="58"/>
  <c r="O25" i="58"/>
  <c r="M25" i="58"/>
  <c r="L25" i="58"/>
  <c r="K25" i="58"/>
  <c r="H25" i="58"/>
  <c r="F25" i="58"/>
  <c r="P24" i="58"/>
  <c r="O24" i="58"/>
  <c r="M24" i="58"/>
  <c r="L24" i="58"/>
  <c r="K24" i="58"/>
  <c r="H24" i="58"/>
  <c r="F24" i="58"/>
  <c r="P23" i="58"/>
  <c r="O23" i="58"/>
  <c r="M23" i="58"/>
  <c r="L23" i="58"/>
  <c r="K23" i="58"/>
  <c r="H23" i="58"/>
  <c r="F23" i="58"/>
  <c r="P22" i="58"/>
  <c r="O22" i="58"/>
  <c r="M22" i="58"/>
  <c r="L22" i="58"/>
  <c r="K22" i="58"/>
  <c r="P21" i="58"/>
  <c r="O21" i="58"/>
  <c r="M21" i="58"/>
  <c r="L21" i="58"/>
  <c r="K21" i="58"/>
  <c r="H21" i="58"/>
  <c r="F21" i="58"/>
  <c r="P20" i="58"/>
  <c r="O20" i="58"/>
  <c r="M20" i="58"/>
  <c r="L20" i="58"/>
  <c r="K20" i="58"/>
  <c r="H20" i="58"/>
  <c r="F20" i="58"/>
  <c r="P19" i="58"/>
  <c r="O19" i="58"/>
  <c r="M19" i="58"/>
  <c r="L19" i="58"/>
  <c r="K19" i="58"/>
  <c r="H19" i="58"/>
  <c r="F19" i="58"/>
  <c r="P18" i="58"/>
  <c r="O18" i="58"/>
  <c r="M18" i="58"/>
  <c r="L18" i="58"/>
  <c r="K18" i="58"/>
  <c r="H18" i="58"/>
  <c r="F18" i="58"/>
  <c r="O17" i="58"/>
  <c r="M17" i="58"/>
  <c r="L17" i="58"/>
  <c r="K17" i="58"/>
  <c r="P16" i="58"/>
  <c r="O16" i="58"/>
  <c r="M16" i="58"/>
  <c r="L16" i="58"/>
  <c r="K16" i="58"/>
  <c r="P15" i="58"/>
  <c r="O15" i="58"/>
  <c r="M15" i="58"/>
  <c r="L15" i="58"/>
  <c r="K15" i="58"/>
  <c r="P14" i="58"/>
  <c r="O14" i="58"/>
  <c r="M14" i="58"/>
  <c r="L14" i="58"/>
  <c r="K14" i="58"/>
  <c r="P13" i="58"/>
  <c r="O13" i="58"/>
  <c r="M13" i="58"/>
  <c r="L13" i="58"/>
  <c r="K13" i="58"/>
  <c r="P12" i="58"/>
  <c r="O12" i="58"/>
  <c r="M12" i="58"/>
  <c r="L12" i="58"/>
  <c r="K12" i="58"/>
  <c r="P11" i="58"/>
  <c r="O11" i="58"/>
  <c r="M11" i="58"/>
  <c r="L11" i="58"/>
  <c r="K11" i="58"/>
  <c r="P10" i="58"/>
  <c r="O10" i="58"/>
  <c r="M10" i="58"/>
  <c r="L10" i="58"/>
  <c r="K10" i="58"/>
  <c r="P9" i="58"/>
  <c r="O9" i="58"/>
  <c r="M9" i="58"/>
  <c r="L9" i="58"/>
  <c r="K9" i="58"/>
  <c r="P8" i="58"/>
  <c r="O8" i="58"/>
  <c r="M8" i="58"/>
  <c r="L8" i="58"/>
  <c r="K8" i="58"/>
  <c r="P7" i="58"/>
  <c r="O7" i="58"/>
  <c r="M7" i="58"/>
  <c r="L7" i="58"/>
  <c r="K7" i="58"/>
  <c r="P6" i="58"/>
  <c r="O6" i="58"/>
  <c r="M6" i="58"/>
  <c r="L6" i="58"/>
  <c r="K6" i="58"/>
  <c r="P5" i="58"/>
  <c r="O5" i="58"/>
  <c r="M5" i="58"/>
  <c r="L5" i="58"/>
  <c r="K5" i="58"/>
  <c r="P4" i="58"/>
  <c r="O4" i="58"/>
  <c r="M4" i="58"/>
  <c r="L4" i="58"/>
  <c r="K4" i="58"/>
  <c r="AQ79" i="47"/>
  <c r="AR79" i="47" s="1"/>
  <c r="AD79" i="47"/>
  <c r="AE79" i="47" s="1"/>
  <c r="R79" i="47"/>
  <c r="S79" i="47" s="1"/>
  <c r="AQ78" i="47"/>
  <c r="AD78" i="47"/>
  <c r="AE78" i="47" s="1"/>
  <c r="R78" i="47"/>
  <c r="AQ77" i="47"/>
  <c r="AD77" i="47"/>
  <c r="AE77" i="47" s="1"/>
  <c r="R77" i="47"/>
  <c r="AQ76" i="47"/>
  <c r="AD76" i="47"/>
  <c r="AE76" i="47" s="1"/>
  <c r="R76" i="47"/>
  <c r="AQ75" i="47"/>
  <c r="AR75" i="47" s="1"/>
  <c r="AD75" i="47"/>
  <c r="AE75" i="47" s="1"/>
  <c r="R75" i="47"/>
  <c r="AQ74" i="47"/>
  <c r="AR74" i="47" s="1"/>
  <c r="AD74" i="47"/>
  <c r="AE74" i="47" s="1"/>
  <c r="R74" i="47"/>
  <c r="AQ73" i="47"/>
  <c r="AR73" i="47" s="1"/>
  <c r="AD73" i="47"/>
  <c r="AE73" i="47" s="1"/>
  <c r="R73" i="47"/>
  <c r="AQ72" i="47"/>
  <c r="AD72" i="47"/>
  <c r="AE72" i="47" s="1"/>
  <c r="R72" i="47"/>
  <c r="S72" i="47" s="1"/>
  <c r="AQ71" i="47"/>
  <c r="AR71" i="47" s="1"/>
  <c r="AD71" i="47"/>
  <c r="AE71" i="47" s="1"/>
  <c r="R71" i="47"/>
  <c r="AQ70" i="47"/>
  <c r="AD70" i="47"/>
  <c r="AE70" i="47" s="1"/>
  <c r="R70" i="47"/>
  <c r="AQ69" i="47"/>
  <c r="AD69" i="47"/>
  <c r="AE69" i="47" s="1"/>
  <c r="R69" i="47"/>
  <c r="AQ68" i="47"/>
  <c r="AR68" i="47" s="1"/>
  <c r="AD68" i="47"/>
  <c r="AE68" i="47" s="1"/>
  <c r="R68" i="47"/>
  <c r="AQ67" i="47"/>
  <c r="AD67" i="47"/>
  <c r="AE67" i="47" s="1"/>
  <c r="R67" i="47"/>
  <c r="S67" i="47" s="1"/>
  <c r="AQ66" i="47"/>
  <c r="AR66" i="47" s="1"/>
  <c r="AD66" i="47"/>
  <c r="AE66" i="47" s="1"/>
  <c r="R66" i="47"/>
  <c r="AQ65" i="47"/>
  <c r="AR65" i="47" s="1"/>
  <c r="AD65" i="47"/>
  <c r="AE65" i="47" s="1"/>
  <c r="R65" i="47"/>
  <c r="AQ64" i="47"/>
  <c r="AR64" i="47" s="1"/>
  <c r="AD64" i="47"/>
  <c r="AE64" i="47" s="1"/>
  <c r="R64" i="47"/>
  <c r="AQ63" i="47"/>
  <c r="AD63" i="47"/>
  <c r="AE63" i="47" s="1"/>
  <c r="R63" i="47"/>
  <c r="S63" i="47" s="1"/>
  <c r="AQ62" i="47"/>
  <c r="AD62" i="47"/>
  <c r="AE62" i="47" s="1"/>
  <c r="R62" i="47"/>
  <c r="AQ61" i="47"/>
  <c r="AD61" i="47"/>
  <c r="AE61" i="47" s="1"/>
  <c r="R61" i="47"/>
  <c r="AQ60" i="47"/>
  <c r="AD60" i="47"/>
  <c r="AE60" i="47" s="1"/>
  <c r="R60" i="47"/>
  <c r="AQ59" i="47"/>
  <c r="AR59" i="47" s="1"/>
  <c r="AD59" i="47"/>
  <c r="AE59" i="47" s="1"/>
  <c r="R59" i="47"/>
  <c r="AQ58" i="47"/>
  <c r="AR58" i="47" s="1"/>
  <c r="AD58" i="47"/>
  <c r="AE58" i="47" s="1"/>
  <c r="R58" i="47"/>
  <c r="AQ57" i="47"/>
  <c r="AR57" i="47" s="1"/>
  <c r="AD57" i="47"/>
  <c r="AE57" i="47" s="1"/>
  <c r="R57" i="47"/>
  <c r="AQ56" i="47"/>
  <c r="AD56" i="47"/>
  <c r="AE56" i="47" s="1"/>
  <c r="R56" i="47"/>
  <c r="S56" i="47" s="1"/>
  <c r="AQ55" i="47"/>
  <c r="AD55" i="47"/>
  <c r="AE55" i="47" s="1"/>
  <c r="R55" i="47"/>
  <c r="AQ54" i="47"/>
  <c r="AD54" i="47"/>
  <c r="AE54" i="47" s="1"/>
  <c r="R54" i="47"/>
  <c r="AQ53" i="47"/>
  <c r="AR53" i="47" s="1"/>
  <c r="AD53" i="47"/>
  <c r="AE53" i="47" s="1"/>
  <c r="R53" i="47"/>
  <c r="AQ52" i="47"/>
  <c r="AR52" i="47" s="1"/>
  <c r="AD52" i="47"/>
  <c r="AE52" i="47" s="1"/>
  <c r="R52" i="47"/>
  <c r="AQ51" i="47"/>
  <c r="AD51" i="47"/>
  <c r="AE51" i="47" s="1"/>
  <c r="R51" i="47"/>
  <c r="S51" i="47" s="1"/>
  <c r="AQ50" i="47"/>
  <c r="AR50" i="47" s="1"/>
  <c r="AD50" i="47"/>
  <c r="AE50" i="47" s="1"/>
  <c r="R50" i="47"/>
  <c r="AQ49" i="47"/>
  <c r="AD49" i="47"/>
  <c r="AE49" i="47" s="1"/>
  <c r="R49" i="47"/>
  <c r="AQ48" i="47"/>
  <c r="AR48" i="47" s="1"/>
  <c r="AD48" i="47"/>
  <c r="AE48" i="47" s="1"/>
  <c r="R48" i="47"/>
  <c r="AQ47" i="47"/>
  <c r="AD47" i="47"/>
  <c r="AE47" i="47" s="1"/>
  <c r="R47" i="47"/>
  <c r="S47" i="47" s="1"/>
  <c r="AQ46" i="47"/>
  <c r="AD46" i="47"/>
  <c r="AE46" i="47" s="1"/>
  <c r="R46" i="47"/>
  <c r="AQ45" i="47"/>
  <c r="AD45" i="47"/>
  <c r="AE45" i="47" s="1"/>
  <c r="R45" i="47"/>
  <c r="AQ44" i="47"/>
  <c r="AR44" i="47" s="1"/>
  <c r="AD44" i="47"/>
  <c r="AE44" i="47" s="1"/>
  <c r="R44" i="47"/>
  <c r="AQ43" i="47"/>
  <c r="AR43" i="47" s="1"/>
  <c r="AD43" i="47"/>
  <c r="AE43" i="47" s="1"/>
  <c r="R43" i="47"/>
  <c r="S43" i="47" s="1"/>
  <c r="AQ42" i="47"/>
  <c r="AR42" i="47" s="1"/>
  <c r="AD42" i="47"/>
  <c r="AE42" i="47" s="1"/>
  <c r="R42" i="47"/>
  <c r="S42" i="47" s="1"/>
  <c r="AQ41" i="47"/>
  <c r="AD41" i="47"/>
  <c r="AE41" i="47" s="1"/>
  <c r="R41" i="47"/>
  <c r="S41" i="47" s="1"/>
  <c r="AQ40" i="47"/>
  <c r="AD40" i="47"/>
  <c r="AE40" i="47" s="1"/>
  <c r="R40" i="47"/>
  <c r="AQ39" i="47"/>
  <c r="AD39" i="47"/>
  <c r="AE39" i="47" s="1"/>
  <c r="R39" i="47"/>
  <c r="S39" i="47" s="1"/>
  <c r="AQ38" i="47"/>
  <c r="AD38" i="47"/>
  <c r="AE38" i="47" s="1"/>
  <c r="R38" i="47"/>
  <c r="S38" i="47" s="1"/>
  <c r="AQ37" i="47"/>
  <c r="AR37" i="47" s="1"/>
  <c r="AD37" i="47"/>
  <c r="AE37" i="47" s="1"/>
  <c r="R37" i="47"/>
  <c r="AQ36" i="47"/>
  <c r="AR36" i="47" s="1"/>
  <c r="AD36" i="47"/>
  <c r="AE36" i="47" s="1"/>
  <c r="R36" i="47"/>
  <c r="AQ35" i="47"/>
  <c r="AD35" i="47"/>
  <c r="AE35" i="47" s="1"/>
  <c r="R35" i="47"/>
  <c r="AQ34" i="47"/>
  <c r="AR34" i="47" s="1"/>
  <c r="AD34" i="47"/>
  <c r="AE34" i="47" s="1"/>
  <c r="R34" i="47"/>
  <c r="S34" i="47" s="1"/>
  <c r="AQ33" i="47"/>
  <c r="AD33" i="47"/>
  <c r="AE33" i="47" s="1"/>
  <c r="R33" i="47"/>
  <c r="AQ32" i="47"/>
  <c r="AR32" i="47" s="1"/>
  <c r="AD32" i="47"/>
  <c r="AE32" i="47" s="1"/>
  <c r="R32" i="47"/>
  <c r="S32" i="47" s="1"/>
  <c r="AQ31" i="47"/>
  <c r="AR31" i="47" s="1"/>
  <c r="AD31" i="47"/>
  <c r="AE31" i="47" s="1"/>
  <c r="R31" i="47"/>
  <c r="S31" i="47" s="1"/>
  <c r="AQ30" i="47"/>
  <c r="AR30" i="47" s="1"/>
  <c r="AD30" i="47"/>
  <c r="AE30" i="47" s="1"/>
  <c r="R30" i="47"/>
  <c r="AQ29" i="47"/>
  <c r="AD29" i="47"/>
  <c r="AE29" i="47" s="1"/>
  <c r="R29" i="47"/>
  <c r="AQ28" i="47"/>
  <c r="AR28" i="47" s="1"/>
  <c r="AD28" i="47"/>
  <c r="AE28" i="47" s="1"/>
  <c r="R28" i="47"/>
  <c r="AQ27" i="47"/>
  <c r="AR27" i="47" s="1"/>
  <c r="AD27" i="47"/>
  <c r="AE27" i="47" s="1"/>
  <c r="R27" i="47"/>
  <c r="S27" i="47" s="1"/>
  <c r="AQ26" i="47"/>
  <c r="AD26" i="47"/>
  <c r="AE26" i="47" s="1"/>
  <c r="R26" i="47"/>
  <c r="S26" i="47" s="1"/>
  <c r="AQ25" i="47"/>
  <c r="AD25" i="47"/>
  <c r="AE25" i="47" s="1"/>
  <c r="R25" i="47"/>
  <c r="AQ24" i="47"/>
  <c r="AD24" i="47"/>
  <c r="AE24" i="47" s="1"/>
  <c r="R24" i="47"/>
  <c r="AQ23" i="47"/>
  <c r="AD23" i="47"/>
  <c r="AE23" i="47" s="1"/>
  <c r="R23" i="47"/>
  <c r="AQ22" i="47"/>
  <c r="AR22" i="47" s="1"/>
  <c r="AD22" i="47"/>
  <c r="AE22" i="47" s="1"/>
  <c r="R22" i="47"/>
  <c r="S22" i="47" s="1"/>
  <c r="AQ21" i="47"/>
  <c r="AR21" i="47" s="1"/>
  <c r="AD21" i="47"/>
  <c r="AE21" i="47" s="1"/>
  <c r="R21" i="47"/>
  <c r="S21" i="47" s="1"/>
  <c r="AQ20" i="47"/>
  <c r="AR20" i="47" s="1"/>
  <c r="AD20" i="47"/>
  <c r="AE20" i="47" s="1"/>
  <c r="R20" i="47"/>
  <c r="AQ19" i="47"/>
  <c r="AD19" i="47"/>
  <c r="AE19" i="47" s="1"/>
  <c r="R19" i="47"/>
  <c r="S19" i="47" s="1"/>
  <c r="AQ18" i="47"/>
  <c r="AR18" i="47" s="1"/>
  <c r="AD18" i="47"/>
  <c r="AE18" i="47" s="1"/>
  <c r="R18" i="47"/>
  <c r="S18" i="47" s="1"/>
  <c r="AQ17" i="47"/>
  <c r="AR17" i="47" s="1"/>
  <c r="AD17" i="47"/>
  <c r="AE17" i="47" s="1"/>
  <c r="R17" i="47"/>
  <c r="S17" i="47" s="1"/>
  <c r="AQ16" i="47"/>
  <c r="AR16" i="47" s="1"/>
  <c r="AD16" i="47"/>
  <c r="AE16" i="47" s="1"/>
  <c r="R16" i="47"/>
  <c r="S16" i="47" s="1"/>
  <c r="AQ15" i="47"/>
  <c r="AR15" i="47" s="1"/>
  <c r="AD15" i="47"/>
  <c r="AE15" i="47" s="1"/>
  <c r="R15" i="47"/>
  <c r="S15" i="47" s="1"/>
  <c r="AQ14" i="47"/>
  <c r="AD14" i="47"/>
  <c r="AE14" i="47" s="1"/>
  <c r="R14" i="47"/>
  <c r="AQ13" i="47"/>
  <c r="AR13" i="47" s="1"/>
  <c r="AD13" i="47"/>
  <c r="AE13" i="47" s="1"/>
  <c r="R13" i="47"/>
  <c r="AQ12" i="47"/>
  <c r="AD12" i="47"/>
  <c r="AE12" i="47" s="1"/>
  <c r="R12" i="47"/>
  <c r="AQ11" i="47"/>
  <c r="AR11" i="47" s="1"/>
  <c r="AD11" i="47"/>
  <c r="AE11" i="47" s="1"/>
  <c r="R11" i="47"/>
  <c r="S11" i="47" s="1"/>
  <c r="AQ10" i="47"/>
  <c r="AR10" i="47" s="1"/>
  <c r="AD10" i="47"/>
  <c r="AE10" i="47" s="1"/>
  <c r="R10" i="47"/>
  <c r="S10" i="47" s="1"/>
  <c r="AQ9" i="47"/>
  <c r="AD9" i="47"/>
  <c r="AE9" i="47" s="1"/>
  <c r="R9" i="47"/>
  <c r="AQ8" i="47"/>
  <c r="AD8" i="47"/>
  <c r="AE8" i="47" s="1"/>
  <c r="R8" i="47"/>
  <c r="AQ7" i="47"/>
  <c r="AR7" i="47" s="1"/>
  <c r="AD7" i="47"/>
  <c r="AE7" i="47" s="1"/>
  <c r="R7" i="47"/>
  <c r="AQ6" i="47"/>
  <c r="AR6" i="47" s="1"/>
  <c r="AD6" i="47"/>
  <c r="AE6" i="47" s="1"/>
  <c r="R6" i="47"/>
  <c r="S6" i="47" s="1"/>
  <c r="AQ5" i="47"/>
  <c r="AR5" i="47" s="1"/>
  <c r="AD5" i="47"/>
  <c r="AE5" i="47" s="1"/>
  <c r="R5" i="47"/>
  <c r="S5" i="47" s="1"/>
  <c r="AQ4" i="47"/>
  <c r="AR4" i="47" s="1"/>
  <c r="AD4" i="47"/>
  <c r="AE4" i="47" s="1"/>
  <c r="R4" i="47"/>
  <c r="S4" i="47" s="1"/>
  <c r="AQ3" i="47"/>
  <c r="AR3" i="47" s="1"/>
  <c r="AD3" i="47"/>
  <c r="R3" i="47"/>
  <c r="T9" i="61" l="1" a="1"/>
  <c r="T9" i="61" s="1"/>
  <c r="X9" i="61" a="1"/>
  <c r="X9" i="61" s="1"/>
  <c r="S8" i="61"/>
  <c r="R8" i="61"/>
  <c r="S6" i="61"/>
  <c r="R6" i="61"/>
  <c r="S23" i="47"/>
  <c r="X23" i="47" s="1"/>
  <c r="S55" i="47"/>
  <c r="X55" i="47" s="1"/>
  <c r="S71" i="47"/>
  <c r="X71" i="47" s="1"/>
  <c r="S50" i="47"/>
  <c r="X50" i="47" s="1"/>
  <c r="U58" i="47"/>
  <c r="Z58" i="47" s="1"/>
  <c r="S58" i="47"/>
  <c r="X58" i="47" s="1"/>
  <c r="S66" i="47"/>
  <c r="X66" i="47" s="1"/>
  <c r="U74" i="47"/>
  <c r="Z74" i="47" s="1"/>
  <c r="S74" i="47"/>
  <c r="U13" i="47"/>
  <c r="Z13" i="47" s="1"/>
  <c r="S13" i="47"/>
  <c r="X13" i="47" s="1"/>
  <c r="U29" i="47"/>
  <c r="Z29" i="47" s="1"/>
  <c r="S29" i="47"/>
  <c r="T37" i="47"/>
  <c r="Y37" i="47" s="1"/>
  <c r="S37" i="47"/>
  <c r="S45" i="47"/>
  <c r="X45" i="47" s="1"/>
  <c r="S53" i="47"/>
  <c r="X53" i="47" s="1"/>
  <c r="S61" i="47"/>
  <c r="X61" i="47" s="1"/>
  <c r="S69" i="47"/>
  <c r="X69" i="47" s="1"/>
  <c r="S77" i="47"/>
  <c r="X77" i="47" s="1"/>
  <c r="S24" i="47"/>
  <c r="X24" i="47" s="1"/>
  <c r="S40" i="47"/>
  <c r="X40" i="47" s="1"/>
  <c r="S48" i="47"/>
  <c r="X48" i="47" s="1"/>
  <c r="S64" i="47"/>
  <c r="X64" i="47" s="1"/>
  <c r="U35" i="47"/>
  <c r="Z35" i="47" s="1"/>
  <c r="S35" i="47"/>
  <c r="S59" i="47"/>
  <c r="X59" i="47" s="1"/>
  <c r="S75" i="47"/>
  <c r="X75" i="47" s="1"/>
  <c r="S8" i="47"/>
  <c r="X8" i="47" s="1"/>
  <c r="S14" i="47"/>
  <c r="X14" i="47" s="1"/>
  <c r="W30" i="47"/>
  <c r="AB30" i="47" s="1"/>
  <c r="S30" i="47"/>
  <c r="X30" i="47" s="1"/>
  <c r="S46" i="47"/>
  <c r="X46" i="47" s="1"/>
  <c r="S54" i="47"/>
  <c r="X54" i="47" s="1"/>
  <c r="S62" i="47"/>
  <c r="X62" i="47" s="1"/>
  <c r="S70" i="47"/>
  <c r="X70" i="47" s="1"/>
  <c r="S78" i="47"/>
  <c r="X78" i="47" s="1"/>
  <c r="S7" i="47"/>
  <c r="X7" i="47" s="1"/>
  <c r="T25" i="47"/>
  <c r="Y25" i="47" s="1"/>
  <c r="S25" i="47"/>
  <c r="X25" i="47" s="1"/>
  <c r="S33" i="47"/>
  <c r="X33" i="47" s="1"/>
  <c r="T49" i="47"/>
  <c r="Y49" i="47" s="1"/>
  <c r="S49" i="47"/>
  <c r="X49" i="47" s="1"/>
  <c r="S57" i="47"/>
  <c r="X57" i="47" s="1"/>
  <c r="T65" i="47"/>
  <c r="Y65" i="47" s="1"/>
  <c r="S65" i="47"/>
  <c r="X65" i="47" s="1"/>
  <c r="S73" i="47"/>
  <c r="X73" i="47" s="1"/>
  <c r="T3" i="47"/>
  <c r="Y3" i="47" s="1"/>
  <c r="S3" i="47"/>
  <c r="X3" i="47" s="1"/>
  <c r="S9" i="47"/>
  <c r="X9" i="47" s="1"/>
  <c r="T12" i="47"/>
  <c r="Y12" i="47" s="1"/>
  <c r="S12" i="47"/>
  <c r="X12" i="47" s="1"/>
  <c r="T20" i="47"/>
  <c r="Y20" i="47" s="1"/>
  <c r="S20" i="47"/>
  <c r="X20" i="47" s="1"/>
  <c r="S28" i="47"/>
  <c r="X28" i="47" s="1"/>
  <c r="W36" i="47"/>
  <c r="AB36" i="47" s="1"/>
  <c r="S36" i="47"/>
  <c r="X36" i="47" s="1"/>
  <c r="W44" i="47"/>
  <c r="AB44" i="47" s="1"/>
  <c r="S44" i="47"/>
  <c r="X44" i="47" s="1"/>
  <c r="S52" i="47"/>
  <c r="X52" i="47" s="1"/>
  <c r="W60" i="47"/>
  <c r="AB60" i="47" s="1"/>
  <c r="S60" i="47"/>
  <c r="X60" i="47" s="1"/>
  <c r="S68" i="47"/>
  <c r="X68" i="47" s="1"/>
  <c r="W76" i="47"/>
  <c r="AB76" i="47" s="1"/>
  <c r="S76" i="47"/>
  <c r="X76" i="47" s="1"/>
  <c r="AS33" i="47"/>
  <c r="AX33" i="47" s="1"/>
  <c r="AR33" i="47"/>
  <c r="AW41" i="47"/>
  <c r="BB41" i="47" s="1"/>
  <c r="AR41" i="47"/>
  <c r="AU23" i="47"/>
  <c r="AZ23" i="47" s="1"/>
  <c r="AR23" i="47"/>
  <c r="AU39" i="47"/>
  <c r="AZ39" i="47" s="1"/>
  <c r="AR39" i="47"/>
  <c r="AS47" i="47"/>
  <c r="AX47" i="47" s="1"/>
  <c r="AR47" i="47"/>
  <c r="AU55" i="47"/>
  <c r="AZ55" i="47" s="1"/>
  <c r="AR55" i="47"/>
  <c r="AS63" i="47"/>
  <c r="AX63" i="47" s="1"/>
  <c r="AR63" i="47"/>
  <c r="AR26" i="47"/>
  <c r="AW9" i="47"/>
  <c r="BB9" i="47" s="1"/>
  <c r="AR9" i="47"/>
  <c r="AW25" i="47"/>
  <c r="BB25" i="47" s="1"/>
  <c r="AR25" i="47"/>
  <c r="AS49" i="47"/>
  <c r="AX49" i="47" s="1"/>
  <c r="AR49" i="47"/>
  <c r="AR29" i="47"/>
  <c r="AR45" i="47"/>
  <c r="AR61" i="47"/>
  <c r="AU69" i="47"/>
  <c r="AZ69" i="47" s="1"/>
  <c r="AR69" i="47"/>
  <c r="AR77" i="47"/>
  <c r="AS8" i="47"/>
  <c r="AX8" i="47" s="1"/>
  <c r="AR8" i="47"/>
  <c r="AS40" i="47"/>
  <c r="AX40" i="47" s="1"/>
  <c r="AR40" i="47"/>
  <c r="AS56" i="47"/>
  <c r="AX56" i="47" s="1"/>
  <c r="AR56" i="47"/>
  <c r="AR72" i="47"/>
  <c r="AS24" i="47"/>
  <c r="AX24" i="47" s="1"/>
  <c r="AR24" i="47"/>
  <c r="AS19" i="47"/>
  <c r="AX19" i="47" s="1"/>
  <c r="AR19" i="47"/>
  <c r="AT35" i="47"/>
  <c r="AY35" i="47" s="1"/>
  <c r="AR35" i="47"/>
  <c r="AS51" i="47"/>
  <c r="AX51" i="47" s="1"/>
  <c r="AR51" i="47"/>
  <c r="AS67" i="47"/>
  <c r="AX67" i="47" s="1"/>
  <c r="AR67" i="47"/>
  <c r="AT14" i="47"/>
  <c r="AY14" i="47" s="1"/>
  <c r="AR14" i="47"/>
  <c r="AT38" i="47"/>
  <c r="AY38" i="47" s="1"/>
  <c r="AR38" i="47"/>
  <c r="AT46" i="47"/>
  <c r="AY46" i="47" s="1"/>
  <c r="AR46" i="47"/>
  <c r="AT54" i="47"/>
  <c r="AY54" i="47" s="1"/>
  <c r="AR54" i="47"/>
  <c r="AT62" i="47"/>
  <c r="AY62" i="47" s="1"/>
  <c r="AR62" i="47"/>
  <c r="AT70" i="47"/>
  <c r="AY70" i="47" s="1"/>
  <c r="AR70" i="47"/>
  <c r="AW78" i="47"/>
  <c r="BB78" i="47" s="1"/>
  <c r="AR78" i="47"/>
  <c r="AR12" i="47"/>
  <c r="AR60" i="47"/>
  <c r="AR76" i="47"/>
  <c r="AZ3" i="46"/>
  <c r="S4" i="61"/>
  <c r="R4" i="61"/>
  <c r="BD3" i="46"/>
  <c r="BB3" i="46"/>
  <c r="BA3" i="46"/>
  <c r="R5" i="61"/>
  <c r="S5" i="61"/>
  <c r="AG65" i="47"/>
  <c r="AL65" i="47" s="1"/>
  <c r="AG73" i="47"/>
  <c r="AL73" i="47" s="1"/>
  <c r="AJ12" i="47"/>
  <c r="AO12" i="47" s="1"/>
  <c r="AF20" i="47"/>
  <c r="AK20" i="47" s="1"/>
  <c r="AJ28" i="47"/>
  <c r="AO28" i="47" s="1"/>
  <c r="AJ44" i="47"/>
  <c r="AO44" i="47" s="1"/>
  <c r="AH18" i="47"/>
  <c r="AM18" i="47" s="1"/>
  <c r="AF34" i="47"/>
  <c r="AK34" i="47" s="1"/>
  <c r="AF50" i="47"/>
  <c r="AK50" i="47" s="1"/>
  <c r="AH58" i="47"/>
  <c r="AM58" i="47" s="1"/>
  <c r="AF66" i="47"/>
  <c r="AK66" i="47" s="1"/>
  <c r="AH74" i="47"/>
  <c r="AM74" i="47" s="1"/>
  <c r="AG49" i="47"/>
  <c r="AL49" i="47" s="1"/>
  <c r="AG57" i="47"/>
  <c r="AL57" i="47" s="1"/>
  <c r="AJ24" i="47"/>
  <c r="AO24" i="47" s="1"/>
  <c r="AG3" i="47"/>
  <c r="AE3" i="47"/>
  <c r="H9" i="61" s="1" a="1"/>
  <c r="H9" i="61" s="1"/>
  <c r="AF27" i="47"/>
  <c r="AK27" i="47" s="1"/>
  <c r="AF43" i="47"/>
  <c r="AK43" i="47" s="1"/>
  <c r="AF59" i="47"/>
  <c r="AK59" i="47" s="1"/>
  <c r="AJ33" i="47"/>
  <c r="AO33" i="47" s="1"/>
  <c r="AG41" i="47"/>
  <c r="AL41" i="47" s="1"/>
  <c r="AH15" i="47"/>
  <c r="AM15" i="47" s="1"/>
  <c r="AF14" i="47"/>
  <c r="AK14" i="47" s="1"/>
  <c r="AF22" i="47"/>
  <c r="AK22" i="47" s="1"/>
  <c r="AF30" i="47"/>
  <c r="AK30" i="47" s="1"/>
  <c r="AF38" i="47"/>
  <c r="AK38" i="47" s="1"/>
  <c r="AF46" i="47"/>
  <c r="AK46" i="47" s="1"/>
  <c r="AF62" i="47"/>
  <c r="AK62" i="47" s="1"/>
  <c r="AF78" i="47"/>
  <c r="AK78" i="47" s="1"/>
  <c r="AW3" i="47"/>
  <c r="AS3" i="47"/>
  <c r="BC17" i="47"/>
  <c r="BC15" i="47"/>
  <c r="BC31" i="47"/>
  <c r="BC10" i="47"/>
  <c r="BC21" i="47"/>
  <c r="BC5" i="47"/>
  <c r="BC16" i="47"/>
  <c r="BC32" i="47"/>
  <c r="BC6" i="47"/>
  <c r="BC22" i="47"/>
  <c r="BC38" i="47"/>
  <c r="BC39" i="47"/>
  <c r="BC51" i="47"/>
  <c r="BC67" i="47"/>
  <c r="BC4" i="47"/>
  <c r="BC26" i="47"/>
  <c r="BC42" i="47"/>
  <c r="BC11" i="47"/>
  <c r="BC27" i="47"/>
  <c r="BC43" i="47"/>
  <c r="BC79" i="47"/>
  <c r="BC63" i="47"/>
  <c r="BC47" i="47"/>
  <c r="BC78" i="47"/>
  <c r="BC62" i="47"/>
  <c r="BC46" i="47"/>
  <c r="BC30" i="47"/>
  <c r="BC14" i="47"/>
  <c r="BC77" i="47"/>
  <c r="BC61" i="47"/>
  <c r="BC45" i="47"/>
  <c r="BC29" i="47"/>
  <c r="BC13" i="47"/>
  <c r="BC76" i="47"/>
  <c r="BC60" i="47"/>
  <c r="BC44" i="47"/>
  <c r="BC28" i="47"/>
  <c r="BC12" i="47"/>
  <c r="BC75" i="47"/>
  <c r="BC59" i="47"/>
  <c r="BC74" i="47"/>
  <c r="BC58" i="47"/>
  <c r="BC73" i="47"/>
  <c r="BC57" i="47"/>
  <c r="BC41" i="47"/>
  <c r="BC25" i="47"/>
  <c r="BC9" i="47"/>
  <c r="BC72" i="47"/>
  <c r="BC56" i="47"/>
  <c r="BC40" i="47"/>
  <c r="BC24" i="47"/>
  <c r="BC8" i="47"/>
  <c r="BC71" i="47"/>
  <c r="BC55" i="47"/>
  <c r="BC23" i="47"/>
  <c r="BC7" i="47"/>
  <c r="BC70" i="47"/>
  <c r="BC54" i="47"/>
  <c r="BC69" i="47"/>
  <c r="BC53" i="47"/>
  <c r="BC37" i="47"/>
  <c r="BC68" i="47"/>
  <c r="BC52" i="47"/>
  <c r="BC36" i="47"/>
  <c r="BC20" i="47"/>
  <c r="BC3" i="47"/>
  <c r="BC35" i="47"/>
  <c r="BC19" i="47"/>
  <c r="BC66" i="47"/>
  <c r="BC50" i="47"/>
  <c r="BC34" i="47"/>
  <c r="BC18" i="47"/>
  <c r="BC65" i="47"/>
  <c r="BC49" i="47"/>
  <c r="BC33" i="47"/>
  <c r="BC64" i="47"/>
  <c r="BC48" i="47"/>
  <c r="DC44" i="45"/>
  <c r="DA44" i="45"/>
  <c r="DB44" i="45"/>
  <c r="DE44" i="45"/>
  <c r="AC102" i="45"/>
  <c r="AH102" i="45" s="1"/>
  <c r="AE102" i="45"/>
  <c r="AJ102" i="45" s="1"/>
  <c r="AA102" i="45"/>
  <c r="AF102" i="45" s="1"/>
  <c r="AB102" i="45"/>
  <c r="AG102" i="45" s="1"/>
  <c r="AC62" i="45"/>
  <c r="AH62" i="45" s="1"/>
  <c r="AE62" i="45"/>
  <c r="AJ62" i="45" s="1"/>
  <c r="AA62" i="45"/>
  <c r="AF62" i="45" s="1"/>
  <c r="AB62" i="45"/>
  <c r="AG62" i="45" s="1"/>
  <c r="AC35" i="45"/>
  <c r="AH35" i="45" s="1"/>
  <c r="AE35" i="45"/>
  <c r="AJ35" i="45" s="1"/>
  <c r="AB35" i="45"/>
  <c r="AG35" i="45" s="1"/>
  <c r="AA35" i="45"/>
  <c r="AF35" i="45" s="1"/>
  <c r="AB95" i="45"/>
  <c r="AG95" i="45" s="1"/>
  <c r="AA95" i="45"/>
  <c r="AF95" i="45" s="1"/>
  <c r="AC95" i="45"/>
  <c r="AH95" i="45" s="1"/>
  <c r="AE95" i="45"/>
  <c r="AJ95" i="45" s="1"/>
  <c r="AB16" i="45"/>
  <c r="AG16" i="45" s="1"/>
  <c r="AC16" i="45"/>
  <c r="AH16" i="45" s="1"/>
  <c r="AE16" i="45"/>
  <c r="AJ16" i="45" s="1"/>
  <c r="AA16" i="45"/>
  <c r="AF16" i="45" s="1"/>
  <c r="AB114" i="45"/>
  <c r="AG114" i="45" s="1"/>
  <c r="AC114" i="45"/>
  <c r="AH114" i="45" s="1"/>
  <c r="AE114" i="45"/>
  <c r="AJ114" i="45" s="1"/>
  <c r="AA114" i="45"/>
  <c r="AF114" i="45" s="1"/>
  <c r="DB104" i="45"/>
  <c r="DC104" i="45"/>
  <c r="DE104" i="45"/>
  <c r="DA104" i="45"/>
  <c r="DB64" i="45"/>
  <c r="DC64" i="45"/>
  <c r="DE64" i="45"/>
  <c r="DA64" i="45"/>
  <c r="DB8" i="45"/>
  <c r="DC8" i="45"/>
  <c r="DE8" i="45"/>
  <c r="DA8" i="45"/>
  <c r="DB97" i="45"/>
  <c r="DC97" i="45"/>
  <c r="DE97" i="45"/>
  <c r="DA97" i="45"/>
  <c r="DB18" i="45"/>
  <c r="DC18" i="45"/>
  <c r="DE18" i="45"/>
  <c r="DA18" i="45"/>
  <c r="DB116" i="45"/>
  <c r="DC116" i="45"/>
  <c r="DE116" i="45"/>
  <c r="DA116" i="45"/>
  <c r="AB61" i="45"/>
  <c r="AG61" i="45" s="1"/>
  <c r="AE61" i="45"/>
  <c r="AJ61" i="45" s="1"/>
  <c r="AA61" i="45"/>
  <c r="AF61" i="45" s="1"/>
  <c r="AC61" i="45"/>
  <c r="AH61" i="45" s="1"/>
  <c r="AB34" i="45"/>
  <c r="AG34" i="45" s="1"/>
  <c r="AE34" i="45"/>
  <c r="AJ34" i="45" s="1"/>
  <c r="AA34" i="45"/>
  <c r="AF34" i="45" s="1"/>
  <c r="AC34" i="45"/>
  <c r="AH34" i="45" s="1"/>
  <c r="AB94" i="45"/>
  <c r="AG94" i="45" s="1"/>
  <c r="AC94" i="45"/>
  <c r="AH94" i="45" s="1"/>
  <c r="AA94" i="45"/>
  <c r="AF94" i="45" s="1"/>
  <c r="AE94" i="45"/>
  <c r="AJ94" i="45" s="1"/>
  <c r="AB113" i="45"/>
  <c r="AG113" i="45" s="1"/>
  <c r="AC113" i="45"/>
  <c r="AH113" i="45" s="1"/>
  <c r="AE113" i="45"/>
  <c r="AJ113" i="45" s="1"/>
  <c r="AA113" i="45"/>
  <c r="AF113" i="45" s="1"/>
  <c r="DB63" i="45"/>
  <c r="DC63" i="45"/>
  <c r="DA63" i="45"/>
  <c r="DE63" i="45"/>
  <c r="DB115" i="45"/>
  <c r="DC115" i="45"/>
  <c r="DE115" i="45"/>
  <c r="DA115" i="45"/>
  <c r="AC100" i="45"/>
  <c r="AH100" i="45" s="1"/>
  <c r="AE100" i="45"/>
  <c r="AJ100" i="45" s="1"/>
  <c r="AA100" i="45"/>
  <c r="AF100" i="45" s="1"/>
  <c r="AB100" i="45"/>
  <c r="AG100" i="45" s="1"/>
  <c r="AC30" i="45"/>
  <c r="AH30" i="45" s="1"/>
  <c r="AE30" i="45"/>
  <c r="AJ30" i="45" s="1"/>
  <c r="AA30" i="45"/>
  <c r="AF30" i="45" s="1"/>
  <c r="AB30" i="45"/>
  <c r="AG30" i="45" s="1"/>
  <c r="AC33" i="45"/>
  <c r="AH33" i="45" s="1"/>
  <c r="AE33" i="45"/>
  <c r="AJ33" i="45" s="1"/>
  <c r="AA33" i="45"/>
  <c r="AF33" i="45" s="1"/>
  <c r="AB33" i="45"/>
  <c r="AG33" i="45" s="1"/>
  <c r="AB80" i="45"/>
  <c r="AG80" i="45" s="1"/>
  <c r="AA80" i="45"/>
  <c r="AF80" i="45" s="1"/>
  <c r="AC80" i="45"/>
  <c r="AH80" i="45" s="1"/>
  <c r="AE80" i="45"/>
  <c r="AJ80" i="45" s="1"/>
  <c r="AC42" i="45"/>
  <c r="AH42" i="45" s="1"/>
  <c r="AE42" i="45"/>
  <c r="AJ42" i="45" s="1"/>
  <c r="AA42" i="45"/>
  <c r="AF42" i="45" s="1"/>
  <c r="AB42" i="45"/>
  <c r="AG42" i="45" s="1"/>
  <c r="AC14" i="45"/>
  <c r="AH14" i="45" s="1"/>
  <c r="AA14" i="45"/>
  <c r="AF14" i="45" s="1"/>
  <c r="AB14" i="45"/>
  <c r="AG14" i="45" s="1"/>
  <c r="AE14" i="45"/>
  <c r="AJ14" i="45" s="1"/>
  <c r="AC112" i="45"/>
  <c r="AH112" i="45" s="1"/>
  <c r="AA112" i="45"/>
  <c r="AF112" i="45" s="1"/>
  <c r="AB112" i="45"/>
  <c r="AG112" i="45" s="1"/>
  <c r="AE112" i="45"/>
  <c r="AJ112" i="45" s="1"/>
  <c r="DC102" i="45"/>
  <c r="DA102" i="45"/>
  <c r="DB102" i="45"/>
  <c r="DE102" i="45"/>
  <c r="DC62" i="45"/>
  <c r="DB62" i="45"/>
  <c r="DE62" i="45"/>
  <c r="DA62" i="45"/>
  <c r="DC35" i="45"/>
  <c r="DA35" i="45"/>
  <c r="DB35" i="45"/>
  <c r="DE35" i="45"/>
  <c r="DC95" i="45"/>
  <c r="DA95" i="45"/>
  <c r="DB95" i="45"/>
  <c r="DE95" i="45"/>
  <c r="DC16" i="45"/>
  <c r="DA16" i="45"/>
  <c r="DB16" i="45"/>
  <c r="DE16" i="45"/>
  <c r="DC114" i="45"/>
  <c r="DA114" i="45"/>
  <c r="DB114" i="45"/>
  <c r="DE114" i="45"/>
  <c r="AB101" i="45"/>
  <c r="AG101" i="45" s="1"/>
  <c r="AA101" i="45"/>
  <c r="AF101" i="45" s="1"/>
  <c r="AE101" i="45"/>
  <c r="AJ101" i="45" s="1"/>
  <c r="AC101" i="45"/>
  <c r="AH101" i="45" s="1"/>
  <c r="AB81" i="45"/>
  <c r="AG81" i="45" s="1"/>
  <c r="AC81" i="45"/>
  <c r="AH81" i="45" s="1"/>
  <c r="AE81" i="45"/>
  <c r="AJ81" i="45" s="1"/>
  <c r="AA81" i="45"/>
  <c r="AF81" i="45" s="1"/>
  <c r="AB15" i="45"/>
  <c r="AG15" i="45" s="1"/>
  <c r="AC15" i="45"/>
  <c r="AH15" i="45" s="1"/>
  <c r="AA15" i="45"/>
  <c r="AF15" i="45" s="1"/>
  <c r="AE15" i="45"/>
  <c r="AJ15" i="45" s="1"/>
  <c r="DB103" i="45"/>
  <c r="DC103" i="45"/>
  <c r="DA103" i="45"/>
  <c r="DE103" i="45"/>
  <c r="DB17" i="45"/>
  <c r="DC17" i="45"/>
  <c r="DE17" i="45"/>
  <c r="DA17" i="45"/>
  <c r="AA60" i="45"/>
  <c r="AF60" i="45" s="1"/>
  <c r="AB60" i="45"/>
  <c r="AG60" i="45" s="1"/>
  <c r="AC60" i="45"/>
  <c r="AH60" i="45" s="1"/>
  <c r="AE60" i="45"/>
  <c r="AJ60" i="45" s="1"/>
  <c r="AE29" i="45"/>
  <c r="AJ29" i="45" s="1"/>
  <c r="AA29" i="45"/>
  <c r="AF29" i="45" s="1"/>
  <c r="AB29" i="45"/>
  <c r="AG29" i="45" s="1"/>
  <c r="AC29" i="45"/>
  <c r="AH29" i="45" s="1"/>
  <c r="AE32" i="45"/>
  <c r="AJ32" i="45" s="1"/>
  <c r="AC32" i="45"/>
  <c r="AH32" i="45" s="1"/>
  <c r="AB32" i="45"/>
  <c r="AG32" i="45" s="1"/>
  <c r="AA32" i="45"/>
  <c r="AF32" i="45" s="1"/>
  <c r="AB79" i="45"/>
  <c r="AG79" i="45" s="1"/>
  <c r="AE79" i="45"/>
  <c r="AJ79" i="45" s="1"/>
  <c r="AA79" i="45"/>
  <c r="AF79" i="45" s="1"/>
  <c r="AC79" i="45"/>
  <c r="AH79" i="45" s="1"/>
  <c r="AB41" i="45"/>
  <c r="AG41" i="45" s="1"/>
  <c r="AE41" i="45"/>
  <c r="AJ41" i="45" s="1"/>
  <c r="AA41" i="45"/>
  <c r="AF41" i="45" s="1"/>
  <c r="AC41" i="45"/>
  <c r="AH41" i="45" s="1"/>
  <c r="AB54" i="45"/>
  <c r="AG54" i="45" s="1"/>
  <c r="AE54" i="45"/>
  <c r="AJ54" i="45" s="1"/>
  <c r="AA54" i="45"/>
  <c r="AF54" i="45" s="1"/>
  <c r="AC54" i="45"/>
  <c r="AH54" i="45" s="1"/>
  <c r="DB101" i="45"/>
  <c r="DE101" i="45"/>
  <c r="DC101" i="45"/>
  <c r="DA101" i="45"/>
  <c r="DB61" i="45"/>
  <c r="DE61" i="45"/>
  <c r="DA61" i="45"/>
  <c r="DC61" i="45"/>
  <c r="DB34" i="45"/>
  <c r="DC34" i="45"/>
  <c r="DE34" i="45"/>
  <c r="DA34" i="45"/>
  <c r="DB81" i="45"/>
  <c r="DC81" i="45"/>
  <c r="DE81" i="45"/>
  <c r="DA81" i="45"/>
  <c r="DB94" i="45"/>
  <c r="DC94" i="45"/>
  <c r="DE94" i="45"/>
  <c r="DA94" i="45"/>
  <c r="DB15" i="45"/>
  <c r="DC15" i="45"/>
  <c r="DE15" i="45"/>
  <c r="DA15" i="45"/>
  <c r="DB113" i="45"/>
  <c r="DC113" i="45"/>
  <c r="DE113" i="45"/>
  <c r="DA113" i="45"/>
  <c r="AA59" i="45"/>
  <c r="AF59" i="45" s="1"/>
  <c r="AC59" i="45"/>
  <c r="AH59" i="45" s="1"/>
  <c r="AE59" i="45"/>
  <c r="AJ59" i="45" s="1"/>
  <c r="AB59" i="45"/>
  <c r="AG59" i="45" s="1"/>
  <c r="AA28" i="45"/>
  <c r="AF28" i="45" s="1"/>
  <c r="AB28" i="45"/>
  <c r="AG28" i="45" s="1"/>
  <c r="AC28" i="45"/>
  <c r="AH28" i="45" s="1"/>
  <c r="AE28" i="45"/>
  <c r="AJ28" i="45" s="1"/>
  <c r="AA111" i="45"/>
  <c r="AF111" i="45" s="1"/>
  <c r="AB111" i="45"/>
  <c r="AG111" i="45" s="1"/>
  <c r="AC111" i="45"/>
  <c r="AH111" i="45" s="1"/>
  <c r="AE111" i="45"/>
  <c r="AJ111" i="45" s="1"/>
  <c r="AA31" i="45"/>
  <c r="AF31" i="45" s="1"/>
  <c r="AB31" i="45"/>
  <c r="AG31" i="45" s="1"/>
  <c r="AC31" i="45"/>
  <c r="AH31" i="45" s="1"/>
  <c r="AE31" i="45"/>
  <c r="AJ31" i="45" s="1"/>
  <c r="AB78" i="45"/>
  <c r="AG78" i="45" s="1"/>
  <c r="AC78" i="45"/>
  <c r="AH78" i="45" s="1"/>
  <c r="AA78" i="45"/>
  <c r="AF78" i="45" s="1"/>
  <c r="AE78" i="45"/>
  <c r="AJ78" i="45" s="1"/>
  <c r="AA40" i="45"/>
  <c r="AF40" i="45" s="1"/>
  <c r="AC40" i="45"/>
  <c r="AH40" i="45" s="1"/>
  <c r="AE40" i="45"/>
  <c r="AJ40" i="45" s="1"/>
  <c r="AB40" i="45"/>
  <c r="AG40" i="45" s="1"/>
  <c r="AA119" i="45"/>
  <c r="AF119" i="45" s="1"/>
  <c r="AB119" i="45"/>
  <c r="AG119" i="45" s="1"/>
  <c r="AC119" i="45"/>
  <c r="AH119" i="45" s="1"/>
  <c r="AE119" i="45"/>
  <c r="AJ119" i="45" s="1"/>
  <c r="AA53" i="45"/>
  <c r="AF53" i="45" s="1"/>
  <c r="AC53" i="45"/>
  <c r="AH53" i="45" s="1"/>
  <c r="AB53" i="45"/>
  <c r="AG53" i="45" s="1"/>
  <c r="AE53" i="45"/>
  <c r="AJ53" i="45" s="1"/>
  <c r="DA100" i="45"/>
  <c r="DB100" i="45"/>
  <c r="DE100" i="45"/>
  <c r="DC100" i="45"/>
  <c r="DA30" i="45"/>
  <c r="DB30" i="45"/>
  <c r="DC30" i="45"/>
  <c r="DE30" i="45"/>
  <c r="DB33" i="45"/>
  <c r="DA33" i="45"/>
  <c r="DC33" i="45"/>
  <c r="DE33" i="45"/>
  <c r="DB80" i="45"/>
  <c r="DA80" i="45"/>
  <c r="DC80" i="45"/>
  <c r="DE80" i="45"/>
  <c r="DB42" i="45"/>
  <c r="DA42" i="45"/>
  <c r="DC42" i="45"/>
  <c r="DE42" i="45"/>
  <c r="DB14" i="45"/>
  <c r="DA14" i="45"/>
  <c r="DC14" i="45"/>
  <c r="DE14" i="45"/>
  <c r="DB112" i="45"/>
  <c r="DA112" i="45"/>
  <c r="DE112" i="45"/>
  <c r="DC112" i="45"/>
  <c r="DB96" i="45"/>
  <c r="DC96" i="45"/>
  <c r="DE96" i="45"/>
  <c r="DA96" i="45"/>
  <c r="AC58" i="45"/>
  <c r="AH58" i="45" s="1"/>
  <c r="AB58" i="45"/>
  <c r="AG58" i="45" s="1"/>
  <c r="AA58" i="45"/>
  <c r="AF58" i="45" s="1"/>
  <c r="AE58" i="45"/>
  <c r="AJ58" i="45" s="1"/>
  <c r="AC27" i="45"/>
  <c r="AH27" i="45" s="1"/>
  <c r="AE27" i="45"/>
  <c r="AJ27" i="45" s="1"/>
  <c r="AA27" i="45"/>
  <c r="AF27" i="45" s="1"/>
  <c r="AB27" i="45"/>
  <c r="AG27" i="45" s="1"/>
  <c r="AC110" i="45"/>
  <c r="AH110" i="45" s="1"/>
  <c r="AA110" i="45"/>
  <c r="AF110" i="45" s="1"/>
  <c r="AB110" i="45"/>
  <c r="AG110" i="45" s="1"/>
  <c r="AE110" i="45"/>
  <c r="AJ110" i="45" s="1"/>
  <c r="AC48" i="45"/>
  <c r="AH48" i="45" s="1"/>
  <c r="AE48" i="45"/>
  <c r="AJ48" i="45" s="1"/>
  <c r="AA48" i="45"/>
  <c r="AF48" i="45" s="1"/>
  <c r="AB48" i="45"/>
  <c r="AG48" i="45" s="1"/>
  <c r="AA77" i="45"/>
  <c r="AF77" i="45" s="1"/>
  <c r="AC77" i="45"/>
  <c r="AH77" i="45" s="1"/>
  <c r="AE77" i="45"/>
  <c r="AJ77" i="45" s="1"/>
  <c r="AB77" i="45"/>
  <c r="AG77" i="45" s="1"/>
  <c r="AA39" i="45"/>
  <c r="AF39" i="45" s="1"/>
  <c r="AC39" i="45"/>
  <c r="AH39" i="45" s="1"/>
  <c r="AE39" i="45"/>
  <c r="AJ39" i="45" s="1"/>
  <c r="AB39" i="45"/>
  <c r="AG39" i="45" s="1"/>
  <c r="AA75" i="45"/>
  <c r="AF75" i="45" s="1"/>
  <c r="AC75" i="45"/>
  <c r="AH75" i="45" s="1"/>
  <c r="AE75" i="45"/>
  <c r="AJ75" i="45" s="1"/>
  <c r="AB75" i="45"/>
  <c r="AG75" i="45" s="1"/>
  <c r="AA52" i="45"/>
  <c r="AF52" i="45" s="1"/>
  <c r="AC52" i="45"/>
  <c r="AH52" i="45" s="1"/>
  <c r="AE52" i="45"/>
  <c r="AJ52" i="45" s="1"/>
  <c r="AB52" i="45"/>
  <c r="AG52" i="45" s="1"/>
  <c r="DA60" i="45"/>
  <c r="DC60" i="45"/>
  <c r="DE60" i="45"/>
  <c r="DB60" i="45"/>
  <c r="DA29" i="45"/>
  <c r="DC29" i="45"/>
  <c r="DE29" i="45"/>
  <c r="DB29" i="45"/>
  <c r="DA32" i="45"/>
  <c r="DC32" i="45"/>
  <c r="DE32" i="45"/>
  <c r="DB32" i="45"/>
  <c r="DA79" i="45"/>
  <c r="DC79" i="45"/>
  <c r="DE79" i="45"/>
  <c r="DB79" i="45"/>
  <c r="DA41" i="45"/>
  <c r="DC41" i="45"/>
  <c r="DE41" i="45"/>
  <c r="DB41" i="45"/>
  <c r="DA54" i="45"/>
  <c r="DC54" i="45"/>
  <c r="DE54" i="45"/>
  <c r="DB54" i="45"/>
  <c r="DB36" i="45"/>
  <c r="DC36" i="45"/>
  <c r="DA36" i="45"/>
  <c r="DE36" i="45"/>
  <c r="AA57" i="45"/>
  <c r="AF57" i="45" s="1"/>
  <c r="AC57" i="45"/>
  <c r="AH57" i="45" s="1"/>
  <c r="AE57" i="45"/>
  <c r="AJ57" i="45" s="1"/>
  <c r="AB57" i="45"/>
  <c r="AG57" i="45" s="1"/>
  <c r="AA26" i="45"/>
  <c r="AF26" i="45" s="1"/>
  <c r="AC26" i="45"/>
  <c r="AH26" i="45" s="1"/>
  <c r="AE26" i="45"/>
  <c r="AJ26" i="45" s="1"/>
  <c r="AB26" i="45"/>
  <c r="AG26" i="45" s="1"/>
  <c r="AA109" i="45"/>
  <c r="AF109" i="45" s="1"/>
  <c r="AC109" i="45"/>
  <c r="AH109" i="45" s="1"/>
  <c r="AE109" i="45"/>
  <c r="AJ109" i="45" s="1"/>
  <c r="AB109" i="45"/>
  <c r="AG109" i="45" s="1"/>
  <c r="AA47" i="45"/>
  <c r="AF47" i="45" s="1"/>
  <c r="AC47" i="45"/>
  <c r="AH47" i="45" s="1"/>
  <c r="AE47" i="45"/>
  <c r="AJ47" i="45" s="1"/>
  <c r="AB47" i="45"/>
  <c r="AG47" i="45" s="1"/>
  <c r="AE76" i="45"/>
  <c r="AJ76" i="45" s="1"/>
  <c r="AA76" i="45"/>
  <c r="AF76" i="45" s="1"/>
  <c r="AB76" i="45"/>
  <c r="AG76" i="45" s="1"/>
  <c r="AC76" i="45"/>
  <c r="AH76" i="45" s="1"/>
  <c r="AE38" i="45"/>
  <c r="AJ38" i="45" s="1"/>
  <c r="AC38" i="45"/>
  <c r="AH38" i="45" s="1"/>
  <c r="AA38" i="45"/>
  <c r="AF38" i="45" s="1"/>
  <c r="AB38" i="45"/>
  <c r="AG38" i="45" s="1"/>
  <c r="AE74" i="45"/>
  <c r="AJ74" i="45" s="1"/>
  <c r="AA74" i="45"/>
  <c r="AF74" i="45" s="1"/>
  <c r="AB74" i="45"/>
  <c r="AG74" i="45" s="1"/>
  <c r="AC74" i="45"/>
  <c r="AH74" i="45" s="1"/>
  <c r="AE51" i="45"/>
  <c r="AJ51" i="45" s="1"/>
  <c r="AA51" i="45"/>
  <c r="AF51" i="45" s="1"/>
  <c r="AC51" i="45"/>
  <c r="AH51" i="45" s="1"/>
  <c r="AB51" i="45"/>
  <c r="AG51" i="45" s="1"/>
  <c r="DE59" i="45"/>
  <c r="DA59" i="45"/>
  <c r="DB59" i="45"/>
  <c r="DC59" i="45"/>
  <c r="DE28" i="45"/>
  <c r="DA28" i="45"/>
  <c r="DC28" i="45"/>
  <c r="DB28" i="45"/>
  <c r="DE111" i="45"/>
  <c r="DA111" i="45"/>
  <c r="DB111" i="45"/>
  <c r="DC111" i="45"/>
  <c r="DE31" i="45"/>
  <c r="DA31" i="45"/>
  <c r="DB31" i="45"/>
  <c r="DC31" i="45"/>
  <c r="DE78" i="45"/>
  <c r="DA78" i="45"/>
  <c r="DC78" i="45"/>
  <c r="DB78" i="45"/>
  <c r="DE40" i="45"/>
  <c r="DA40" i="45"/>
  <c r="DB40" i="45"/>
  <c r="DC40" i="45"/>
  <c r="DE119" i="45"/>
  <c r="DA119" i="45"/>
  <c r="DC119" i="45"/>
  <c r="DB119" i="45"/>
  <c r="DE53" i="45"/>
  <c r="DA53" i="45"/>
  <c r="DB53" i="45"/>
  <c r="DC53" i="45"/>
  <c r="AA56" i="45"/>
  <c r="AF56" i="45" s="1"/>
  <c r="AB56" i="45"/>
  <c r="AG56" i="45" s="1"/>
  <c r="AC56" i="45"/>
  <c r="AH56" i="45" s="1"/>
  <c r="AE56" i="45"/>
  <c r="AJ56" i="45" s="1"/>
  <c r="AA25" i="45"/>
  <c r="AF25" i="45" s="1"/>
  <c r="AC25" i="45"/>
  <c r="AH25" i="45" s="1"/>
  <c r="AB25" i="45"/>
  <c r="AG25" i="45" s="1"/>
  <c r="AE25" i="45"/>
  <c r="AJ25" i="45" s="1"/>
  <c r="AA108" i="45"/>
  <c r="AF108" i="45" s="1"/>
  <c r="AC108" i="45"/>
  <c r="AH108" i="45" s="1"/>
  <c r="AE108" i="45"/>
  <c r="AJ108" i="45" s="1"/>
  <c r="AB108" i="45"/>
  <c r="AG108" i="45" s="1"/>
  <c r="AA46" i="45"/>
  <c r="AF46" i="45" s="1"/>
  <c r="AB46" i="45"/>
  <c r="AG46" i="45" s="1"/>
  <c r="AC46" i="45"/>
  <c r="AH46" i="45" s="1"/>
  <c r="AE46" i="45"/>
  <c r="AJ46" i="45" s="1"/>
  <c r="AC73" i="45"/>
  <c r="AH73" i="45" s="1"/>
  <c r="AB73" i="45"/>
  <c r="AG73" i="45" s="1"/>
  <c r="AA73" i="45"/>
  <c r="AF73" i="45" s="1"/>
  <c r="AE73" i="45"/>
  <c r="AJ73" i="45" s="1"/>
  <c r="AC37" i="45"/>
  <c r="AH37" i="45" s="1"/>
  <c r="AA37" i="45"/>
  <c r="AF37" i="45" s="1"/>
  <c r="AB37" i="45"/>
  <c r="AG37" i="45" s="1"/>
  <c r="AE37" i="45"/>
  <c r="AJ37" i="45" s="1"/>
  <c r="AC93" i="45"/>
  <c r="AH93" i="45" s="1"/>
  <c r="AB93" i="45"/>
  <c r="AG93" i="45" s="1"/>
  <c r="AE93" i="45"/>
  <c r="AJ93" i="45" s="1"/>
  <c r="AA93" i="45"/>
  <c r="AF93" i="45" s="1"/>
  <c r="AC50" i="45"/>
  <c r="AH50" i="45" s="1"/>
  <c r="AE50" i="45"/>
  <c r="AJ50" i="45" s="1"/>
  <c r="AA50" i="45"/>
  <c r="AF50" i="45" s="1"/>
  <c r="AB50" i="45"/>
  <c r="AG50" i="45" s="1"/>
  <c r="DC58" i="45"/>
  <c r="DA58" i="45"/>
  <c r="DB58" i="45"/>
  <c r="DE58" i="45"/>
  <c r="DC27" i="45"/>
  <c r="DB27" i="45"/>
  <c r="DE27" i="45"/>
  <c r="DA27" i="45"/>
  <c r="DC110" i="45"/>
  <c r="DA110" i="45"/>
  <c r="DB110" i="45"/>
  <c r="DE110" i="45"/>
  <c r="DA48" i="45"/>
  <c r="DC48" i="45"/>
  <c r="DE48" i="45"/>
  <c r="DB48" i="45"/>
  <c r="DA77" i="45"/>
  <c r="DC77" i="45"/>
  <c r="DB77" i="45"/>
  <c r="DE77" i="45"/>
  <c r="DA39" i="45"/>
  <c r="DC39" i="45"/>
  <c r="DB39" i="45"/>
  <c r="DE39" i="45"/>
  <c r="DA75" i="45"/>
  <c r="DC75" i="45"/>
  <c r="DB75" i="45"/>
  <c r="DE75" i="45"/>
  <c r="DA52" i="45"/>
  <c r="DC52" i="45"/>
  <c r="DB52" i="45"/>
  <c r="DE52" i="45"/>
  <c r="AA55" i="45"/>
  <c r="AF55" i="45" s="1"/>
  <c r="AC55" i="45"/>
  <c r="AH55" i="45" s="1"/>
  <c r="AE55" i="45"/>
  <c r="AJ55" i="45" s="1"/>
  <c r="AB55" i="45"/>
  <c r="AG55" i="45" s="1"/>
  <c r="AA87" i="45"/>
  <c r="AF87" i="45" s="1"/>
  <c r="AC87" i="45"/>
  <c r="AH87" i="45" s="1"/>
  <c r="AE87" i="45"/>
  <c r="AJ87" i="45" s="1"/>
  <c r="AB87" i="45"/>
  <c r="AG87" i="45" s="1"/>
  <c r="AA107" i="45"/>
  <c r="AF107" i="45" s="1"/>
  <c r="AC107" i="45"/>
  <c r="AH107" i="45" s="1"/>
  <c r="AE107" i="45"/>
  <c r="AJ107" i="45" s="1"/>
  <c r="AB107" i="45"/>
  <c r="AG107" i="45" s="1"/>
  <c r="AA45" i="45"/>
  <c r="AF45" i="45" s="1"/>
  <c r="AC45" i="45"/>
  <c r="AH45" i="45" s="1"/>
  <c r="AE45" i="45"/>
  <c r="AJ45" i="45" s="1"/>
  <c r="AB45" i="45"/>
  <c r="AG45" i="45" s="1"/>
  <c r="AC72" i="45"/>
  <c r="AH72" i="45" s="1"/>
  <c r="AE72" i="45"/>
  <c r="AJ72" i="45" s="1"/>
  <c r="AA72" i="45"/>
  <c r="AF72" i="45" s="1"/>
  <c r="AB72" i="45"/>
  <c r="AG72" i="45" s="1"/>
  <c r="AC24" i="45"/>
  <c r="AH24" i="45" s="1"/>
  <c r="AE24" i="45"/>
  <c r="AJ24" i="45" s="1"/>
  <c r="AA24" i="45"/>
  <c r="AF24" i="45" s="1"/>
  <c r="AB24" i="45"/>
  <c r="AG24" i="45" s="1"/>
  <c r="AC92" i="45"/>
  <c r="AH92" i="45" s="1"/>
  <c r="AE92" i="45"/>
  <c r="AJ92" i="45" s="1"/>
  <c r="AB92" i="45"/>
  <c r="AG92" i="45" s="1"/>
  <c r="AA92" i="45"/>
  <c r="AF92" i="45" s="1"/>
  <c r="AC49" i="45"/>
  <c r="AH49" i="45" s="1"/>
  <c r="AE49" i="45"/>
  <c r="AJ49" i="45" s="1"/>
  <c r="AA49" i="45"/>
  <c r="AF49" i="45" s="1"/>
  <c r="AB49" i="45"/>
  <c r="AG49" i="45" s="1"/>
  <c r="DC109" i="45"/>
  <c r="DE109" i="45"/>
  <c r="DB109" i="45"/>
  <c r="DA109" i="45"/>
  <c r="DC47" i="45"/>
  <c r="DE47" i="45"/>
  <c r="DB47" i="45"/>
  <c r="DA47" i="45"/>
  <c r="DC76" i="45"/>
  <c r="DE76" i="45"/>
  <c r="DA76" i="45"/>
  <c r="DB76" i="45"/>
  <c r="DC38" i="45"/>
  <c r="DE38" i="45"/>
  <c r="DA38" i="45"/>
  <c r="DB38" i="45"/>
  <c r="DC74" i="45"/>
  <c r="DE74" i="45"/>
  <c r="DA74" i="45"/>
  <c r="DB74" i="45"/>
  <c r="DC51" i="45"/>
  <c r="DE51" i="45"/>
  <c r="DA51" i="45"/>
  <c r="DB51" i="45"/>
  <c r="DC26" i="45"/>
  <c r="DE26" i="45"/>
  <c r="DA26" i="45"/>
  <c r="DB26" i="45"/>
  <c r="AA69" i="45"/>
  <c r="AF69" i="45" s="1"/>
  <c r="AB69" i="45"/>
  <c r="AG69" i="45" s="1"/>
  <c r="AC69" i="45"/>
  <c r="AH69" i="45" s="1"/>
  <c r="AE69" i="45"/>
  <c r="AJ69" i="45" s="1"/>
  <c r="AA86" i="45"/>
  <c r="AF86" i="45" s="1"/>
  <c r="AB86" i="45"/>
  <c r="AG86" i="45" s="1"/>
  <c r="AE86" i="45"/>
  <c r="AJ86" i="45" s="1"/>
  <c r="AC86" i="45"/>
  <c r="AH86" i="45" s="1"/>
  <c r="AA13" i="45"/>
  <c r="AF13" i="45" s="1"/>
  <c r="AB13" i="45"/>
  <c r="AG13" i="45" s="1"/>
  <c r="AE13" i="45"/>
  <c r="AJ13" i="45" s="1"/>
  <c r="AC13" i="45"/>
  <c r="AH13" i="45" s="1"/>
  <c r="AA44" i="45"/>
  <c r="AF44" i="45" s="1"/>
  <c r="AB44" i="45"/>
  <c r="AG44" i="45" s="1"/>
  <c r="AE44" i="45"/>
  <c r="AJ44" i="45" s="1"/>
  <c r="AC44" i="45"/>
  <c r="AH44" i="45" s="1"/>
  <c r="AA71" i="45"/>
  <c r="AF71" i="45" s="1"/>
  <c r="AB71" i="45"/>
  <c r="AG71" i="45" s="1"/>
  <c r="AC71" i="45"/>
  <c r="AH71" i="45" s="1"/>
  <c r="AE71" i="45"/>
  <c r="AJ71" i="45" s="1"/>
  <c r="AA23" i="45"/>
  <c r="AF23" i="45" s="1"/>
  <c r="AC23" i="45"/>
  <c r="AH23" i="45" s="1"/>
  <c r="AE23" i="45"/>
  <c r="AJ23" i="45" s="1"/>
  <c r="AB23" i="45"/>
  <c r="AG23" i="45" s="1"/>
  <c r="AA91" i="45"/>
  <c r="AF91" i="45" s="1"/>
  <c r="AB91" i="45"/>
  <c r="AG91" i="45" s="1"/>
  <c r="AC91" i="45"/>
  <c r="AH91" i="45" s="1"/>
  <c r="AE91" i="45"/>
  <c r="AJ91" i="45" s="1"/>
  <c r="AA7" i="45"/>
  <c r="AF7" i="45" s="1"/>
  <c r="AB7" i="45"/>
  <c r="AG7" i="45" s="1"/>
  <c r="AC7" i="45"/>
  <c r="AH7" i="45" s="1"/>
  <c r="AE7" i="45"/>
  <c r="AJ7" i="45" s="1"/>
  <c r="DA56" i="45"/>
  <c r="DB56" i="45"/>
  <c r="DE56" i="45"/>
  <c r="DC56" i="45"/>
  <c r="DA25" i="45"/>
  <c r="DB25" i="45"/>
  <c r="DC25" i="45"/>
  <c r="DE25" i="45"/>
  <c r="DA108" i="45"/>
  <c r="DB108" i="45"/>
  <c r="DE108" i="45"/>
  <c r="DC108" i="45"/>
  <c r="DE46" i="45"/>
  <c r="DA46" i="45"/>
  <c r="DB46" i="45"/>
  <c r="DC46" i="45"/>
  <c r="DE73" i="45"/>
  <c r="DA73" i="45"/>
  <c r="DB73" i="45"/>
  <c r="DC73" i="45"/>
  <c r="DE37" i="45"/>
  <c r="DA37" i="45"/>
  <c r="DB37" i="45"/>
  <c r="DC37" i="45"/>
  <c r="DE93" i="45"/>
  <c r="DA93" i="45"/>
  <c r="DB93" i="45"/>
  <c r="DC93" i="45"/>
  <c r="DE50" i="45"/>
  <c r="DA50" i="45"/>
  <c r="DB50" i="45"/>
  <c r="DC50" i="45"/>
  <c r="DC57" i="45"/>
  <c r="DE57" i="45"/>
  <c r="DB57" i="45"/>
  <c r="DA57" i="45"/>
  <c r="AA68" i="45"/>
  <c r="AF68" i="45" s="1"/>
  <c r="AB68" i="45"/>
  <c r="AG68" i="45" s="1"/>
  <c r="AE68" i="45"/>
  <c r="AJ68" i="45" s="1"/>
  <c r="AC68" i="45"/>
  <c r="AH68" i="45" s="1"/>
  <c r="AA85" i="45"/>
  <c r="AF85" i="45" s="1"/>
  <c r="AB85" i="45"/>
  <c r="AG85" i="45" s="1"/>
  <c r="AC85" i="45"/>
  <c r="AH85" i="45" s="1"/>
  <c r="AE85" i="45"/>
  <c r="AJ85" i="45" s="1"/>
  <c r="AA12" i="45"/>
  <c r="AF12" i="45" s="1"/>
  <c r="AB12" i="45"/>
  <c r="AG12" i="45" s="1"/>
  <c r="AC12" i="45"/>
  <c r="AH12" i="45" s="1"/>
  <c r="AE12" i="45"/>
  <c r="AJ12" i="45" s="1"/>
  <c r="AA43" i="45"/>
  <c r="AF43" i="45" s="1"/>
  <c r="AB43" i="45"/>
  <c r="AG43" i="45" s="1"/>
  <c r="AC43" i="45"/>
  <c r="AH43" i="45" s="1"/>
  <c r="AE43" i="45"/>
  <c r="AJ43" i="45" s="1"/>
  <c r="AB70" i="45"/>
  <c r="AG70" i="45" s="1"/>
  <c r="AC70" i="45"/>
  <c r="AH70" i="45" s="1"/>
  <c r="AA70" i="45"/>
  <c r="AF70" i="45" s="1"/>
  <c r="AE70" i="45"/>
  <c r="AJ70" i="45" s="1"/>
  <c r="AB22" i="45"/>
  <c r="AG22" i="45" s="1"/>
  <c r="AC22" i="45"/>
  <c r="AH22" i="45" s="1"/>
  <c r="AE22" i="45"/>
  <c r="AJ22" i="45" s="1"/>
  <c r="AA22" i="45"/>
  <c r="AF22" i="45" s="1"/>
  <c r="AB90" i="45"/>
  <c r="AG90" i="45" s="1"/>
  <c r="AC90" i="45"/>
  <c r="AH90" i="45" s="1"/>
  <c r="AA90" i="45"/>
  <c r="AF90" i="45" s="1"/>
  <c r="AE90" i="45"/>
  <c r="AJ90" i="45" s="1"/>
  <c r="AB6" i="45"/>
  <c r="AG6" i="45" s="1"/>
  <c r="AC6" i="45"/>
  <c r="AH6" i="45" s="1"/>
  <c r="AA6" i="45"/>
  <c r="AF6" i="45" s="1"/>
  <c r="AE6" i="45"/>
  <c r="AJ6" i="45" s="1"/>
  <c r="DB55" i="45"/>
  <c r="DC55" i="45"/>
  <c r="DE55" i="45"/>
  <c r="DJ108" i="45" s="1"/>
  <c r="DA55" i="45"/>
  <c r="DB87" i="45"/>
  <c r="DC87" i="45"/>
  <c r="DA87" i="45"/>
  <c r="DE87" i="45"/>
  <c r="DB107" i="45"/>
  <c r="DC107" i="45"/>
  <c r="DE107" i="45"/>
  <c r="DA107" i="45"/>
  <c r="DB45" i="45"/>
  <c r="DC45" i="45"/>
  <c r="DA45" i="45"/>
  <c r="DE45" i="45"/>
  <c r="DB72" i="45"/>
  <c r="DC72" i="45"/>
  <c r="DE72" i="45"/>
  <c r="DA72" i="45"/>
  <c r="DB24" i="45"/>
  <c r="DC24" i="45"/>
  <c r="DE24" i="45"/>
  <c r="DA24" i="45"/>
  <c r="DB92" i="45"/>
  <c r="DC92" i="45"/>
  <c r="DA92" i="45"/>
  <c r="DE92" i="45"/>
  <c r="DJ25" i="45" s="1"/>
  <c r="DB49" i="45"/>
  <c r="DC49" i="45"/>
  <c r="DE49" i="45"/>
  <c r="DA49" i="45"/>
  <c r="AB67" i="45"/>
  <c r="AG67" i="45" s="1"/>
  <c r="AA67" i="45"/>
  <c r="AF67" i="45" s="1"/>
  <c r="AE67" i="45"/>
  <c r="AJ67" i="45" s="1"/>
  <c r="AC67" i="45"/>
  <c r="AH67" i="45" s="1"/>
  <c r="AB84" i="45"/>
  <c r="AG84" i="45" s="1"/>
  <c r="AC84" i="45"/>
  <c r="AH84" i="45" s="1"/>
  <c r="AA84" i="45"/>
  <c r="AF84" i="45" s="1"/>
  <c r="AE84" i="45"/>
  <c r="AJ84" i="45" s="1"/>
  <c r="AB11" i="45"/>
  <c r="AG11" i="45" s="1"/>
  <c r="AC11" i="45"/>
  <c r="AH11" i="45" s="1"/>
  <c r="AA11" i="45"/>
  <c r="AF11" i="45" s="1"/>
  <c r="AE11" i="45"/>
  <c r="AJ11" i="45" s="1"/>
  <c r="AA106" i="45"/>
  <c r="AF106" i="45" s="1"/>
  <c r="AB106" i="45"/>
  <c r="AG106" i="45" s="1"/>
  <c r="AE106" i="45"/>
  <c r="AJ106" i="45" s="1"/>
  <c r="AC106" i="45"/>
  <c r="AH106" i="45" s="1"/>
  <c r="AA21" i="45"/>
  <c r="AF21" i="45" s="1"/>
  <c r="AB21" i="45"/>
  <c r="AG21" i="45" s="1"/>
  <c r="AC21" i="45"/>
  <c r="AH21" i="45" s="1"/>
  <c r="AE21" i="45"/>
  <c r="AJ21" i="45" s="1"/>
  <c r="AA89" i="45"/>
  <c r="AF89" i="45" s="1"/>
  <c r="AB89" i="45"/>
  <c r="AG89" i="45" s="1"/>
  <c r="AC89" i="45"/>
  <c r="AH89" i="45" s="1"/>
  <c r="AE89" i="45"/>
  <c r="AJ89" i="45" s="1"/>
  <c r="AA5" i="45"/>
  <c r="AF5" i="45" s="1"/>
  <c r="AB5" i="45"/>
  <c r="AG5" i="45" s="1"/>
  <c r="AE5" i="45"/>
  <c r="AJ5" i="45" s="1"/>
  <c r="AC5" i="45"/>
  <c r="AH5" i="45" s="1"/>
  <c r="DA69" i="45"/>
  <c r="DB69" i="45"/>
  <c r="DC69" i="45"/>
  <c r="DE69" i="45"/>
  <c r="DA86" i="45"/>
  <c r="DB86" i="45"/>
  <c r="DC86" i="45"/>
  <c r="DE86" i="45"/>
  <c r="DA13" i="45"/>
  <c r="DB13" i="45"/>
  <c r="DC13" i="45"/>
  <c r="DE13" i="45"/>
  <c r="DC7" i="45"/>
  <c r="DA7" i="45"/>
  <c r="DB7" i="45"/>
  <c r="DE7" i="45"/>
  <c r="AB3" i="45"/>
  <c r="AE3" i="45"/>
  <c r="AC3" i="45"/>
  <c r="AA3" i="45"/>
  <c r="AA66" i="45"/>
  <c r="AF66" i="45" s="1"/>
  <c r="AE66" i="45"/>
  <c r="AJ66" i="45" s="1"/>
  <c r="AC66" i="45"/>
  <c r="AH66" i="45" s="1"/>
  <c r="AB66" i="45"/>
  <c r="AG66" i="45" s="1"/>
  <c r="AA83" i="45"/>
  <c r="AF83" i="45" s="1"/>
  <c r="AB83" i="45"/>
  <c r="AG83" i="45" s="1"/>
  <c r="AC83" i="45"/>
  <c r="AH83" i="45" s="1"/>
  <c r="AE83" i="45"/>
  <c r="AJ83" i="45" s="1"/>
  <c r="AA10" i="45"/>
  <c r="AF10" i="45" s="1"/>
  <c r="AB10" i="45"/>
  <c r="AG10" i="45" s="1"/>
  <c r="AE10" i="45"/>
  <c r="AJ10" i="45" s="1"/>
  <c r="AC10" i="45"/>
  <c r="AH10" i="45" s="1"/>
  <c r="AA99" i="45"/>
  <c r="AF99" i="45" s="1"/>
  <c r="AE99" i="45"/>
  <c r="AJ99" i="45" s="1"/>
  <c r="AB99" i="45"/>
  <c r="AG99" i="45" s="1"/>
  <c r="AC99" i="45"/>
  <c r="AH99" i="45" s="1"/>
  <c r="AA20" i="45"/>
  <c r="AF20" i="45" s="1"/>
  <c r="AE20" i="45"/>
  <c r="AJ20" i="45" s="1"/>
  <c r="AB20" i="45"/>
  <c r="AG20" i="45" s="1"/>
  <c r="AC20" i="45"/>
  <c r="AH20" i="45" s="1"/>
  <c r="AA88" i="45"/>
  <c r="AF88" i="45" s="1"/>
  <c r="AC88" i="45"/>
  <c r="AH88" i="45" s="1"/>
  <c r="AB88" i="45"/>
  <c r="AG88" i="45" s="1"/>
  <c r="AE88" i="45"/>
  <c r="AJ88" i="45" s="1"/>
  <c r="AA4" i="45"/>
  <c r="AF4" i="45" s="1"/>
  <c r="AB4" i="45"/>
  <c r="AG4" i="45" s="1"/>
  <c r="AC4" i="45"/>
  <c r="AH4" i="45" s="1"/>
  <c r="AE4" i="45"/>
  <c r="AJ4" i="45" s="1"/>
  <c r="DA68" i="45"/>
  <c r="DE68" i="45"/>
  <c r="DB68" i="45"/>
  <c r="DC68" i="45"/>
  <c r="DA85" i="45"/>
  <c r="DC85" i="45"/>
  <c r="DB85" i="45"/>
  <c r="DE85" i="45"/>
  <c r="DA12" i="45"/>
  <c r="DB12" i="45"/>
  <c r="DE12" i="45"/>
  <c r="DC12" i="45"/>
  <c r="DA43" i="45"/>
  <c r="DB43" i="45"/>
  <c r="DC43" i="45"/>
  <c r="DE43" i="45"/>
  <c r="DA70" i="45"/>
  <c r="DB70" i="45"/>
  <c r="DE70" i="45"/>
  <c r="DC70" i="45"/>
  <c r="DA22" i="45"/>
  <c r="DB22" i="45"/>
  <c r="DC22" i="45"/>
  <c r="DE22" i="45"/>
  <c r="DA90" i="45"/>
  <c r="DB90" i="45"/>
  <c r="DC90" i="45"/>
  <c r="DE90" i="45"/>
  <c r="DA6" i="45"/>
  <c r="DB6" i="45"/>
  <c r="DC6" i="45"/>
  <c r="DE6" i="45"/>
  <c r="DC23" i="45"/>
  <c r="DA23" i="45"/>
  <c r="DB23" i="45"/>
  <c r="DG39" i="45" s="1"/>
  <c r="DE23" i="45"/>
  <c r="AB105" i="45"/>
  <c r="AG105" i="45" s="1"/>
  <c r="AA105" i="45"/>
  <c r="AF105" i="45" s="1"/>
  <c r="AE105" i="45"/>
  <c r="AJ105" i="45" s="1"/>
  <c r="AC105" i="45"/>
  <c r="AH105" i="45" s="1"/>
  <c r="AB65" i="45"/>
  <c r="AG65" i="45" s="1"/>
  <c r="AA65" i="45"/>
  <c r="AF65" i="45" s="1"/>
  <c r="AC65" i="45"/>
  <c r="AH65" i="45" s="1"/>
  <c r="AE65" i="45"/>
  <c r="AJ65" i="45" s="1"/>
  <c r="AB82" i="45"/>
  <c r="AG82" i="45" s="1"/>
  <c r="AA82" i="45"/>
  <c r="AF82" i="45" s="1"/>
  <c r="AE82" i="45"/>
  <c r="AJ82" i="45" s="1"/>
  <c r="AC82" i="45"/>
  <c r="AH82" i="45" s="1"/>
  <c r="AB9" i="45"/>
  <c r="AG9" i="45" s="1"/>
  <c r="AA9" i="45"/>
  <c r="AF9" i="45" s="1"/>
  <c r="AC9" i="45"/>
  <c r="AH9" i="45" s="1"/>
  <c r="AE9" i="45"/>
  <c r="AJ9" i="45" s="1"/>
  <c r="AA98" i="45"/>
  <c r="AF98" i="45" s="1"/>
  <c r="AC98" i="45"/>
  <c r="AH98" i="45" s="1"/>
  <c r="AE98" i="45"/>
  <c r="AJ98" i="45" s="1"/>
  <c r="AB98" i="45"/>
  <c r="AG98" i="45" s="1"/>
  <c r="AE19" i="45"/>
  <c r="AJ19" i="45" s="1"/>
  <c r="AC19" i="45"/>
  <c r="AH19" i="45" s="1"/>
  <c r="AB19" i="45"/>
  <c r="AG19" i="45" s="1"/>
  <c r="AA19" i="45"/>
  <c r="AF19" i="45" s="1"/>
  <c r="AA117" i="45"/>
  <c r="AF117" i="45" s="1"/>
  <c r="AB117" i="45"/>
  <c r="AG117" i="45" s="1"/>
  <c r="AE117" i="45"/>
  <c r="AJ117" i="45" s="1"/>
  <c r="AC117" i="45"/>
  <c r="AH117" i="45" s="1"/>
  <c r="AB118" i="45"/>
  <c r="AG118" i="45" s="1"/>
  <c r="AC118" i="45"/>
  <c r="AH118" i="45" s="1"/>
  <c r="AE118" i="45"/>
  <c r="AJ118" i="45" s="1"/>
  <c r="AA118" i="45"/>
  <c r="AF118" i="45" s="1"/>
  <c r="DE67" i="45"/>
  <c r="DA67" i="45"/>
  <c r="DC67" i="45"/>
  <c r="DB67" i="45"/>
  <c r="DB84" i="45"/>
  <c r="DA84" i="45"/>
  <c r="DC84" i="45"/>
  <c r="DE84" i="45"/>
  <c r="DC11" i="45"/>
  <c r="DB11" i="45"/>
  <c r="DA11" i="45"/>
  <c r="DE11" i="45"/>
  <c r="DB106" i="45"/>
  <c r="DE106" i="45"/>
  <c r="DA106" i="45"/>
  <c r="DC106" i="45"/>
  <c r="DA21" i="45"/>
  <c r="DB21" i="45"/>
  <c r="DC21" i="45"/>
  <c r="DE21" i="45"/>
  <c r="DA89" i="45"/>
  <c r="DB89" i="45"/>
  <c r="DC89" i="45"/>
  <c r="DE89" i="45"/>
  <c r="DA5" i="45"/>
  <c r="DB5" i="45"/>
  <c r="DC5" i="45"/>
  <c r="DE5" i="45"/>
  <c r="DC91" i="45"/>
  <c r="DA91" i="45"/>
  <c r="DB91" i="45"/>
  <c r="DE91" i="45"/>
  <c r="AE104" i="45"/>
  <c r="AJ104" i="45" s="1"/>
  <c r="AC104" i="45"/>
  <c r="AH104" i="45" s="1"/>
  <c r="AA104" i="45"/>
  <c r="AF104" i="45" s="1"/>
  <c r="AB104" i="45"/>
  <c r="AG104" i="45" s="1"/>
  <c r="AB64" i="45"/>
  <c r="AG64" i="45" s="1"/>
  <c r="AE64" i="45"/>
  <c r="AJ64" i="45" s="1"/>
  <c r="AA64" i="45"/>
  <c r="AF64" i="45" s="1"/>
  <c r="AC64" i="45"/>
  <c r="AH64" i="45" s="1"/>
  <c r="AB8" i="45"/>
  <c r="AG8" i="45" s="1"/>
  <c r="AE8" i="45"/>
  <c r="AJ8" i="45" s="1"/>
  <c r="AA8" i="45"/>
  <c r="AF8" i="45" s="1"/>
  <c r="AC8" i="45"/>
  <c r="AH8" i="45" s="1"/>
  <c r="AA97" i="45"/>
  <c r="AF97" i="45" s="1"/>
  <c r="AB97" i="45"/>
  <c r="AG97" i="45" s="1"/>
  <c r="AC97" i="45"/>
  <c r="AH97" i="45" s="1"/>
  <c r="AE97" i="45"/>
  <c r="AJ97" i="45" s="1"/>
  <c r="AA18" i="45"/>
  <c r="AF18" i="45" s="1"/>
  <c r="AB18" i="45"/>
  <c r="AG18" i="45" s="1"/>
  <c r="AE18" i="45"/>
  <c r="AJ18" i="45" s="1"/>
  <c r="AC18" i="45"/>
  <c r="AH18" i="45" s="1"/>
  <c r="AA116" i="45"/>
  <c r="AF116" i="45" s="1"/>
  <c r="AB116" i="45"/>
  <c r="AG116" i="45" s="1"/>
  <c r="AE116" i="45"/>
  <c r="AJ116" i="45" s="1"/>
  <c r="AC116" i="45"/>
  <c r="AH116" i="45" s="1"/>
  <c r="DC3" i="45"/>
  <c r="DE3" i="45"/>
  <c r="DA3" i="45"/>
  <c r="DB3" i="45"/>
  <c r="DA66" i="45"/>
  <c r="DB66" i="45"/>
  <c r="DE66" i="45"/>
  <c r="DC66" i="45"/>
  <c r="DA83" i="45"/>
  <c r="DB83" i="45"/>
  <c r="DE83" i="45"/>
  <c r="DC83" i="45"/>
  <c r="DA10" i="45"/>
  <c r="DB10" i="45"/>
  <c r="DE10" i="45"/>
  <c r="DC10" i="45"/>
  <c r="DA99" i="45"/>
  <c r="DB99" i="45"/>
  <c r="DE99" i="45"/>
  <c r="DC99" i="45"/>
  <c r="DA20" i="45"/>
  <c r="DB20" i="45"/>
  <c r="DE20" i="45"/>
  <c r="DC20" i="45"/>
  <c r="DA88" i="45"/>
  <c r="DB88" i="45"/>
  <c r="DE88" i="45"/>
  <c r="DC88" i="45"/>
  <c r="DA4" i="45"/>
  <c r="DB4" i="45"/>
  <c r="DE4" i="45"/>
  <c r="DC4" i="45"/>
  <c r="DC71" i="45"/>
  <c r="DA71" i="45"/>
  <c r="DB71" i="45"/>
  <c r="DE71" i="45"/>
  <c r="AB103" i="45"/>
  <c r="AG103" i="45" s="1"/>
  <c r="AC103" i="45"/>
  <c r="AH103" i="45" s="1"/>
  <c r="AE103" i="45"/>
  <c r="AJ103" i="45" s="1"/>
  <c r="AA103" i="45"/>
  <c r="AF103" i="45" s="1"/>
  <c r="AA63" i="45"/>
  <c r="AF63" i="45" s="1"/>
  <c r="AB63" i="45"/>
  <c r="AG63" i="45" s="1"/>
  <c r="AC63" i="45"/>
  <c r="AH63" i="45" s="1"/>
  <c r="AE63" i="45"/>
  <c r="AJ63" i="45" s="1"/>
  <c r="AA36" i="45"/>
  <c r="AF36" i="45" s="1"/>
  <c r="AB36" i="45"/>
  <c r="AG36" i="45" s="1"/>
  <c r="AE36" i="45"/>
  <c r="AJ36" i="45" s="1"/>
  <c r="AC36" i="45"/>
  <c r="AH36" i="45" s="1"/>
  <c r="AE96" i="45"/>
  <c r="AJ96" i="45" s="1"/>
  <c r="AA96" i="45"/>
  <c r="AF96" i="45" s="1"/>
  <c r="AB96" i="45"/>
  <c r="AG96" i="45" s="1"/>
  <c r="AC96" i="45"/>
  <c r="AH96" i="45" s="1"/>
  <c r="AE17" i="45"/>
  <c r="AJ17" i="45" s="1"/>
  <c r="AC17" i="45"/>
  <c r="AH17" i="45" s="1"/>
  <c r="AB17" i="45"/>
  <c r="AG17" i="45" s="1"/>
  <c r="AA17" i="45"/>
  <c r="AF17" i="45" s="1"/>
  <c r="AE115" i="45"/>
  <c r="AJ115" i="45" s="1"/>
  <c r="AC115" i="45"/>
  <c r="AH115" i="45" s="1"/>
  <c r="AB115" i="45"/>
  <c r="AG115" i="45" s="1"/>
  <c r="AA115" i="45"/>
  <c r="AF115" i="45" s="1"/>
  <c r="DE105" i="45"/>
  <c r="DB105" i="45"/>
  <c r="DC105" i="45"/>
  <c r="DA105" i="45"/>
  <c r="DE65" i="45"/>
  <c r="DA65" i="45"/>
  <c r="DB65" i="45"/>
  <c r="DC65" i="45"/>
  <c r="DE82" i="45"/>
  <c r="DB82" i="45"/>
  <c r="DA82" i="45"/>
  <c r="DC82" i="45"/>
  <c r="DE9" i="45"/>
  <c r="DA9" i="45"/>
  <c r="DC9" i="45"/>
  <c r="DB9" i="45"/>
  <c r="DA98" i="45"/>
  <c r="DE98" i="45"/>
  <c r="DB98" i="45"/>
  <c r="DC98" i="45"/>
  <c r="DA19" i="45"/>
  <c r="DE19" i="45"/>
  <c r="DB19" i="45"/>
  <c r="DC19" i="45"/>
  <c r="DA117" i="45"/>
  <c r="DE117" i="45"/>
  <c r="DC117" i="45"/>
  <c r="DB117" i="45"/>
  <c r="DA118" i="45"/>
  <c r="DE118" i="45"/>
  <c r="DB118" i="45"/>
  <c r="DC118" i="45"/>
  <c r="X79" i="47"/>
  <c r="T74" i="47"/>
  <c r="Y74" i="47" s="1"/>
  <c r="W69" i="47"/>
  <c r="AB69" i="47" s="1"/>
  <c r="U67" i="47"/>
  <c r="Z67" i="47" s="1"/>
  <c r="X63" i="47"/>
  <c r="T58" i="47"/>
  <c r="Y58" i="47" s="1"/>
  <c r="W53" i="47"/>
  <c r="AB53" i="47" s="1"/>
  <c r="U51" i="47"/>
  <c r="Z51" i="47" s="1"/>
  <c r="X47" i="47"/>
  <c r="W41" i="47"/>
  <c r="AB41" i="47" s="1"/>
  <c r="X39" i="47"/>
  <c r="U34" i="47"/>
  <c r="Z34" i="47" s="1"/>
  <c r="W14" i="47"/>
  <c r="AB14" i="47" s="1"/>
  <c r="U9" i="47"/>
  <c r="Z9" i="47" s="1"/>
  <c r="AH3" i="47"/>
  <c r="AH66" i="47"/>
  <c r="AM66" i="47" s="1"/>
  <c r="AH22" i="47"/>
  <c r="AM22" i="47" s="1"/>
  <c r="AH8" i="47"/>
  <c r="AM8" i="47" s="1"/>
  <c r="AT78" i="47"/>
  <c r="AY78" i="47" s="1"/>
  <c r="AW33" i="47"/>
  <c r="BB33" i="47" s="1"/>
  <c r="AT26" i="47"/>
  <c r="AY26" i="47" s="1"/>
  <c r="AW14" i="47"/>
  <c r="BB14" i="47" s="1"/>
  <c r="W25" i="47"/>
  <c r="AB25" i="47" s="1"/>
  <c r="AS30" i="47"/>
  <c r="AX30" i="47" s="1"/>
  <c r="AU30" i="47"/>
  <c r="AZ30" i="47" s="1"/>
  <c r="T31" i="47"/>
  <c r="Y31" i="47" s="1"/>
  <c r="U31" i="47"/>
  <c r="Z31" i="47" s="1"/>
  <c r="AG36" i="47"/>
  <c r="AL36" i="47" s="1"/>
  <c r="AH36" i="47"/>
  <c r="AM36" i="47" s="1"/>
  <c r="AS41" i="47"/>
  <c r="AX41" i="47" s="1"/>
  <c r="AT41" i="47"/>
  <c r="AY41" i="47" s="1"/>
  <c r="AU41" i="47"/>
  <c r="AZ41" i="47" s="1"/>
  <c r="AG52" i="47"/>
  <c r="AL52" i="47" s="1"/>
  <c r="AH52" i="47"/>
  <c r="AM52" i="47" s="1"/>
  <c r="AS57" i="47"/>
  <c r="AX57" i="47" s="1"/>
  <c r="AT57" i="47"/>
  <c r="AY57" i="47" s="1"/>
  <c r="AU57" i="47"/>
  <c r="AZ57" i="47" s="1"/>
  <c r="AG68" i="47"/>
  <c r="AL68" i="47" s="1"/>
  <c r="AH68" i="47"/>
  <c r="AM68" i="47" s="1"/>
  <c r="AS73" i="47"/>
  <c r="AX73" i="47" s="1"/>
  <c r="AT73" i="47"/>
  <c r="AY73" i="47" s="1"/>
  <c r="AU73" i="47"/>
  <c r="AZ73" i="47" s="1"/>
  <c r="AS4" i="47"/>
  <c r="AX4" i="47" s="1"/>
  <c r="AT4" i="47"/>
  <c r="AY4" i="47" s="1"/>
  <c r="AU4" i="47"/>
  <c r="AZ4" i="47" s="1"/>
  <c r="AW4" i="47"/>
  <c r="BB4" i="47" s="1"/>
  <c r="X10" i="47"/>
  <c r="U10" i="47"/>
  <c r="Z10" i="47" s="1"/>
  <c r="W10" i="47"/>
  <c r="AB10" i="47" s="1"/>
  <c r="AJ15" i="47"/>
  <c r="AO15" i="47" s="1"/>
  <c r="AF15" i="47"/>
  <c r="AK15" i="47" s="1"/>
  <c r="AS20" i="47"/>
  <c r="AX20" i="47" s="1"/>
  <c r="AT20" i="47"/>
  <c r="AY20" i="47" s="1"/>
  <c r="AU20" i="47"/>
  <c r="AZ20" i="47" s="1"/>
  <c r="AW20" i="47"/>
  <c r="BB20" i="47" s="1"/>
  <c r="X26" i="47"/>
  <c r="U26" i="47"/>
  <c r="Z26" i="47" s="1"/>
  <c r="W26" i="47"/>
  <c r="AB26" i="47" s="1"/>
  <c r="AJ31" i="47"/>
  <c r="AO31" i="47" s="1"/>
  <c r="AF31" i="47"/>
  <c r="AK31" i="47" s="1"/>
  <c r="AS36" i="47"/>
  <c r="AX36" i="47" s="1"/>
  <c r="AT36" i="47"/>
  <c r="AY36" i="47" s="1"/>
  <c r="AU36" i="47"/>
  <c r="AZ36" i="47" s="1"/>
  <c r="AW36" i="47"/>
  <c r="BB36" i="47" s="1"/>
  <c r="X42" i="47"/>
  <c r="AJ47" i="47"/>
  <c r="AO47" i="47" s="1"/>
  <c r="AF47" i="47"/>
  <c r="AK47" i="47" s="1"/>
  <c r="AS52" i="47"/>
  <c r="AX52" i="47" s="1"/>
  <c r="AT52" i="47"/>
  <c r="AY52" i="47" s="1"/>
  <c r="AU52" i="47"/>
  <c r="AZ52" i="47" s="1"/>
  <c r="AW52" i="47"/>
  <c r="BB52" i="47" s="1"/>
  <c r="AJ63" i="47"/>
  <c r="AO63" i="47" s="1"/>
  <c r="AF63" i="47"/>
  <c r="AK63" i="47" s="1"/>
  <c r="AS68" i="47"/>
  <c r="AX68" i="47" s="1"/>
  <c r="AT68" i="47"/>
  <c r="AY68" i="47" s="1"/>
  <c r="AU68" i="47"/>
  <c r="AZ68" i="47" s="1"/>
  <c r="AW68" i="47"/>
  <c r="BB68" i="47" s="1"/>
  <c r="AJ79" i="47"/>
  <c r="AO79" i="47" s="1"/>
  <c r="AF79" i="47"/>
  <c r="AK79" i="47" s="1"/>
  <c r="W78" i="47"/>
  <c r="AB78" i="47" s="1"/>
  <c r="U76" i="47"/>
  <c r="Z76" i="47" s="1"/>
  <c r="X72" i="47"/>
  <c r="T67" i="47"/>
  <c r="Y67" i="47" s="1"/>
  <c r="W62" i="47"/>
  <c r="AB62" i="47" s="1"/>
  <c r="U60" i="47"/>
  <c r="Z60" i="47" s="1"/>
  <c r="X56" i="47"/>
  <c r="T51" i="47"/>
  <c r="Y51" i="47" s="1"/>
  <c r="W46" i="47"/>
  <c r="AB46" i="47" s="1"/>
  <c r="U44" i="47"/>
  <c r="Z44" i="47" s="1"/>
  <c r="T34" i="47"/>
  <c r="Y34" i="47" s="1"/>
  <c r="W29" i="47"/>
  <c r="AB29" i="47" s="1"/>
  <c r="U19" i="47"/>
  <c r="Z19" i="47" s="1"/>
  <c r="T9" i="47"/>
  <c r="Y9" i="47" s="1"/>
  <c r="AF52" i="47"/>
  <c r="AK52" i="47" s="1"/>
  <c r="AJ36" i="47"/>
  <c r="AO36" i="47" s="1"/>
  <c r="AG29" i="47"/>
  <c r="AL29" i="47" s="1"/>
  <c r="AG22" i="47"/>
  <c r="AL22" i="47" s="1"/>
  <c r="AG15" i="47"/>
  <c r="AL15" i="47" s="1"/>
  <c r="AW69" i="47"/>
  <c r="BB69" i="47" s="1"/>
  <c r="AW62" i="47"/>
  <c r="BB62" i="47" s="1"/>
  <c r="AW55" i="47"/>
  <c r="BB55" i="47" s="1"/>
  <c r="AT79" i="47"/>
  <c r="AY79" i="47" s="1"/>
  <c r="AW79" i="47"/>
  <c r="BB79" i="47" s="1"/>
  <c r="T76" i="47"/>
  <c r="Y76" i="47" s="1"/>
  <c r="W71" i="47"/>
  <c r="AB71" i="47" s="1"/>
  <c r="U69" i="47"/>
  <c r="Z69" i="47" s="1"/>
  <c r="T60" i="47"/>
  <c r="Y60" i="47" s="1"/>
  <c r="W55" i="47"/>
  <c r="AB55" i="47" s="1"/>
  <c r="U53" i="47"/>
  <c r="Z53" i="47" s="1"/>
  <c r="T44" i="47"/>
  <c r="Y44" i="47" s="1"/>
  <c r="U41" i="47"/>
  <c r="Z41" i="47" s="1"/>
  <c r="W37" i="47"/>
  <c r="AB37" i="47" s="1"/>
  <c r="T19" i="47"/>
  <c r="Y19" i="47" s="1"/>
  <c r="AJ72" i="47"/>
  <c r="AO72" i="47" s="1"/>
  <c r="AJ65" i="47"/>
  <c r="AO65" i="47" s="1"/>
  <c r="AJ58" i="47"/>
  <c r="AO58" i="47" s="1"/>
  <c r="AU47" i="47"/>
  <c r="AZ47" i="47" s="1"/>
  <c r="AG4" i="47"/>
  <c r="AH4" i="47"/>
  <c r="AM4" i="47" s="1"/>
  <c r="AF10" i="47"/>
  <c r="AK10" i="47" s="1"/>
  <c r="AG10" i="47"/>
  <c r="AL10" i="47" s="1"/>
  <c r="AT15" i="47"/>
  <c r="AY15" i="47" s="1"/>
  <c r="AU15" i="47"/>
  <c r="AZ15" i="47" s="1"/>
  <c r="AW15" i="47"/>
  <c r="BB15" i="47" s="1"/>
  <c r="T21" i="47"/>
  <c r="Y21" i="47" s="1"/>
  <c r="AF26" i="47"/>
  <c r="AK26" i="47" s="1"/>
  <c r="AG26" i="47"/>
  <c r="AL26" i="47" s="1"/>
  <c r="AT31" i="47"/>
  <c r="AY31" i="47" s="1"/>
  <c r="AW31" i="47"/>
  <c r="BB31" i="47" s="1"/>
  <c r="AF42" i="47"/>
  <c r="AK42" i="47" s="1"/>
  <c r="AG42" i="47"/>
  <c r="AL42" i="47" s="1"/>
  <c r="AT63" i="47"/>
  <c r="AY63" i="47" s="1"/>
  <c r="AW63" i="47"/>
  <c r="BB63" i="47" s="1"/>
  <c r="AF5" i="47"/>
  <c r="AK5" i="47" s="1"/>
  <c r="AG5" i="47"/>
  <c r="AL5" i="47" s="1"/>
  <c r="AH5" i="47"/>
  <c r="AM5" i="47" s="1"/>
  <c r="AJ5" i="47"/>
  <c r="AO5" i="47" s="1"/>
  <c r="U16" i="47"/>
  <c r="Z16" i="47" s="1"/>
  <c r="W16" i="47"/>
  <c r="AB16" i="47" s="1"/>
  <c r="X16" i="47"/>
  <c r="AF21" i="47"/>
  <c r="AK21" i="47" s="1"/>
  <c r="AG21" i="47"/>
  <c r="AL21" i="47" s="1"/>
  <c r="AH21" i="47"/>
  <c r="AM21" i="47" s="1"/>
  <c r="AJ21" i="47"/>
  <c r="AO21" i="47" s="1"/>
  <c r="AU26" i="47"/>
  <c r="AZ26" i="47" s="1"/>
  <c r="AW26" i="47"/>
  <c r="BB26" i="47" s="1"/>
  <c r="AS26" i="47"/>
  <c r="AX26" i="47" s="1"/>
  <c r="W32" i="47"/>
  <c r="AB32" i="47" s="1"/>
  <c r="X32" i="47"/>
  <c r="AF37" i="47"/>
  <c r="AK37" i="47" s="1"/>
  <c r="AG37" i="47"/>
  <c r="AL37" i="47" s="1"/>
  <c r="AH37" i="47"/>
  <c r="AM37" i="47" s="1"/>
  <c r="AJ37" i="47"/>
  <c r="AO37" i="47" s="1"/>
  <c r="AU42" i="47"/>
  <c r="AZ42" i="47" s="1"/>
  <c r="AW42" i="47"/>
  <c r="BB42" i="47" s="1"/>
  <c r="AS42" i="47"/>
  <c r="AX42" i="47" s="1"/>
  <c r="AF53" i="47"/>
  <c r="AK53" i="47" s="1"/>
  <c r="AG53" i="47"/>
  <c r="AL53" i="47" s="1"/>
  <c r="AH53" i="47"/>
  <c r="AM53" i="47" s="1"/>
  <c r="AJ53" i="47"/>
  <c r="AO53" i="47" s="1"/>
  <c r="AU58" i="47"/>
  <c r="AZ58" i="47" s="1"/>
  <c r="AW58" i="47"/>
  <c r="BB58" i="47" s="1"/>
  <c r="AS58" i="47"/>
  <c r="AX58" i="47" s="1"/>
  <c r="AF69" i="47"/>
  <c r="AK69" i="47" s="1"/>
  <c r="AG69" i="47"/>
  <c r="AL69" i="47" s="1"/>
  <c r="AH69" i="47"/>
  <c r="AM69" i="47" s="1"/>
  <c r="AJ69" i="47"/>
  <c r="AO69" i="47" s="1"/>
  <c r="AU74" i="47"/>
  <c r="AZ74" i="47" s="1"/>
  <c r="AW74" i="47"/>
  <c r="BB74" i="47" s="1"/>
  <c r="AS74" i="47"/>
  <c r="AX74" i="47" s="1"/>
  <c r="U78" i="47"/>
  <c r="Z78" i="47" s="1"/>
  <c r="X74" i="47"/>
  <c r="T69" i="47"/>
  <c r="Y69" i="47" s="1"/>
  <c r="W64" i="47"/>
  <c r="AB64" i="47" s="1"/>
  <c r="U62" i="47"/>
  <c r="Z62" i="47" s="1"/>
  <c r="T53" i="47"/>
  <c r="Y53" i="47" s="1"/>
  <c r="W48" i="47"/>
  <c r="AB48" i="47" s="1"/>
  <c r="U46" i="47"/>
  <c r="Z46" i="47" s="1"/>
  <c r="T41" i="47"/>
  <c r="Y41" i="47" s="1"/>
  <c r="AH79" i="47"/>
  <c r="AM79" i="47" s="1"/>
  <c r="AH50" i="47"/>
  <c r="AM50" i="47" s="1"/>
  <c r="AH6" i="47"/>
  <c r="AM6" i="47" s="1"/>
  <c r="AU76" i="47"/>
  <c r="AZ76" i="47" s="1"/>
  <c r="AU12" i="47"/>
  <c r="AZ12" i="47" s="1"/>
  <c r="AT47" i="47"/>
  <c r="AY47" i="47" s="1"/>
  <c r="AW47" i="47"/>
  <c r="BB47" i="47" s="1"/>
  <c r="AF58" i="47"/>
  <c r="AK58" i="47" s="1"/>
  <c r="AG58" i="47"/>
  <c r="AL58" i="47" s="1"/>
  <c r="AF74" i="47"/>
  <c r="AK74" i="47" s="1"/>
  <c r="AG74" i="47"/>
  <c r="AL74" i="47" s="1"/>
  <c r="AU10" i="47"/>
  <c r="AZ10" i="47" s="1"/>
  <c r="AW10" i="47"/>
  <c r="BB10" i="47" s="1"/>
  <c r="AS10" i="47"/>
  <c r="AX10" i="47" s="1"/>
  <c r="AS5" i="47"/>
  <c r="AX5" i="47" s="1"/>
  <c r="AT5" i="47"/>
  <c r="AY5" i="47" s="1"/>
  <c r="AU5" i="47"/>
  <c r="AZ5" i="47" s="1"/>
  <c r="X11" i="47"/>
  <c r="T11" i="47"/>
  <c r="Y11" i="47" s="1"/>
  <c r="AF16" i="47"/>
  <c r="AK16" i="47" s="1"/>
  <c r="AG16" i="47"/>
  <c r="AL16" i="47" s="1"/>
  <c r="AH16" i="47"/>
  <c r="AM16" i="47" s="1"/>
  <c r="AJ16" i="47"/>
  <c r="AO16" i="47" s="1"/>
  <c r="AS21" i="47"/>
  <c r="AX21" i="47" s="1"/>
  <c r="AT21" i="47"/>
  <c r="AY21" i="47" s="1"/>
  <c r="AU21" i="47"/>
  <c r="AZ21" i="47" s="1"/>
  <c r="X27" i="47"/>
  <c r="T27" i="47"/>
  <c r="Y27" i="47" s="1"/>
  <c r="AF32" i="47"/>
  <c r="AK32" i="47" s="1"/>
  <c r="AG32" i="47"/>
  <c r="AL32" i="47" s="1"/>
  <c r="AH32" i="47"/>
  <c r="AM32" i="47" s="1"/>
  <c r="AJ32" i="47"/>
  <c r="AO32" i="47" s="1"/>
  <c r="AS37" i="47"/>
  <c r="AX37" i="47" s="1"/>
  <c r="AT37" i="47"/>
  <c r="AY37" i="47" s="1"/>
  <c r="T43" i="47"/>
  <c r="Y43" i="47" s="1"/>
  <c r="AF48" i="47"/>
  <c r="AK48" i="47" s="1"/>
  <c r="AG48" i="47"/>
  <c r="AL48" i="47" s="1"/>
  <c r="AH48" i="47"/>
  <c r="AM48" i="47" s="1"/>
  <c r="AJ48" i="47"/>
  <c r="AO48" i="47" s="1"/>
  <c r="AS53" i="47"/>
  <c r="AX53" i="47" s="1"/>
  <c r="AT53" i="47"/>
  <c r="AY53" i="47" s="1"/>
  <c r="AF64" i="47"/>
  <c r="AK64" i="47" s="1"/>
  <c r="AG64" i="47"/>
  <c r="AL64" i="47" s="1"/>
  <c r="AH64" i="47"/>
  <c r="AM64" i="47" s="1"/>
  <c r="AJ64" i="47"/>
  <c r="AO64" i="47" s="1"/>
  <c r="AS69" i="47"/>
  <c r="AX69" i="47" s="1"/>
  <c r="AT69" i="47"/>
  <c r="AY69" i="47" s="1"/>
  <c r="W3" i="47"/>
  <c r="AB3" i="47" s="1"/>
  <c r="T78" i="47"/>
  <c r="Y78" i="47" s="1"/>
  <c r="W73" i="47"/>
  <c r="AB73" i="47" s="1"/>
  <c r="U71" i="47"/>
  <c r="Z71" i="47" s="1"/>
  <c r="X67" i="47"/>
  <c r="T62" i="47"/>
  <c r="Y62" i="47" s="1"/>
  <c r="W57" i="47"/>
  <c r="AB57" i="47" s="1"/>
  <c r="U55" i="47"/>
  <c r="Z55" i="47" s="1"/>
  <c r="X51" i="47"/>
  <c r="T46" i="47"/>
  <c r="Y46" i="47" s="1"/>
  <c r="U37" i="47"/>
  <c r="Z37" i="47" s="1"/>
  <c r="U28" i="47"/>
  <c r="Z28" i="47" s="1"/>
  <c r="W13" i="47"/>
  <c r="AB13" i="47" s="1"/>
  <c r="AG79" i="47"/>
  <c r="AL79" i="47" s="1"/>
  <c r="AH72" i="47"/>
  <c r="AM72" i="47" s="1"/>
  <c r="AF36" i="47"/>
  <c r="AK36" i="47" s="1"/>
  <c r="AJ20" i="47"/>
  <c r="AO20" i="47" s="1"/>
  <c r="AG13" i="47"/>
  <c r="AL13" i="47" s="1"/>
  <c r="AG6" i="47"/>
  <c r="AL6" i="47" s="1"/>
  <c r="AT76" i="47"/>
  <c r="AY76" i="47" s="1"/>
  <c r="AW53" i="47"/>
  <c r="BB53" i="47" s="1"/>
  <c r="AW46" i="47"/>
  <c r="BB46" i="47" s="1"/>
  <c r="AW39" i="47"/>
  <c r="BB39" i="47" s="1"/>
  <c r="AG75" i="47"/>
  <c r="AL75" i="47" s="1"/>
  <c r="AH75" i="47"/>
  <c r="AM75" i="47" s="1"/>
  <c r="AJ75" i="47"/>
  <c r="AO75" i="47" s="1"/>
  <c r="T71" i="47"/>
  <c r="Y71" i="47" s="1"/>
  <c r="W66" i="47"/>
  <c r="AB66" i="47" s="1"/>
  <c r="U64" i="47"/>
  <c r="Z64" i="47" s="1"/>
  <c r="T55" i="47"/>
  <c r="Y55" i="47" s="1"/>
  <c r="W50" i="47"/>
  <c r="AB50" i="47" s="1"/>
  <c r="U48" i="47"/>
  <c r="Z48" i="47" s="1"/>
  <c r="X41" i="47"/>
  <c r="T28" i="47"/>
  <c r="Y28" i="47" s="1"/>
  <c r="W23" i="47"/>
  <c r="AB23" i="47" s="1"/>
  <c r="U18" i="47"/>
  <c r="Z18" i="47" s="1"/>
  <c r="W7" i="47"/>
  <c r="AB7" i="47" s="1"/>
  <c r="AJ56" i="47"/>
  <c r="AO56" i="47" s="1"/>
  <c r="AJ49" i="47"/>
  <c r="AO49" i="47" s="1"/>
  <c r="AJ42" i="47"/>
  <c r="AO42" i="47" s="1"/>
  <c r="AU31" i="47"/>
  <c r="AZ31" i="47" s="1"/>
  <c r="AT10" i="47"/>
  <c r="AY10" i="47" s="1"/>
  <c r="AS14" i="47"/>
  <c r="AX14" i="47" s="1"/>
  <c r="AU14" i="47"/>
  <c r="AZ14" i="47" s="1"/>
  <c r="AF73" i="47"/>
  <c r="AK73" i="47" s="1"/>
  <c r="AH73" i="47"/>
  <c r="AM73" i="47" s="1"/>
  <c r="AJ73" i="47"/>
  <c r="AO73" i="47" s="1"/>
  <c r="AG11" i="47"/>
  <c r="AL11" i="47" s="1"/>
  <c r="AH11" i="47"/>
  <c r="AM11" i="47" s="1"/>
  <c r="AJ11" i="47"/>
  <c r="AO11" i="47" s="1"/>
  <c r="AG43" i="47"/>
  <c r="AL43" i="47" s="1"/>
  <c r="AH43" i="47"/>
  <c r="AM43" i="47" s="1"/>
  <c r="AJ43" i="47"/>
  <c r="AO43" i="47" s="1"/>
  <c r="AJ6" i="47"/>
  <c r="AO6" i="47" s="1"/>
  <c r="T17" i="47"/>
  <c r="Y17" i="47" s="1"/>
  <c r="U17" i="47"/>
  <c r="Z17" i="47" s="1"/>
  <c r="W17" i="47"/>
  <c r="AB17" i="47" s="1"/>
  <c r="AJ22" i="47"/>
  <c r="AO22" i="47" s="1"/>
  <c r="AT27" i="47"/>
  <c r="AY27" i="47" s="1"/>
  <c r="AU27" i="47"/>
  <c r="AZ27" i="47" s="1"/>
  <c r="AW27" i="47"/>
  <c r="BB27" i="47" s="1"/>
  <c r="T33" i="47"/>
  <c r="Y33" i="47" s="1"/>
  <c r="U33" i="47"/>
  <c r="Z33" i="47" s="1"/>
  <c r="W33" i="47"/>
  <c r="AB33" i="47" s="1"/>
  <c r="AJ38" i="47"/>
  <c r="AO38" i="47" s="1"/>
  <c r="AT43" i="47"/>
  <c r="AY43" i="47" s="1"/>
  <c r="AU43" i="47"/>
  <c r="AZ43" i="47" s="1"/>
  <c r="AW43" i="47"/>
  <c r="BB43" i="47" s="1"/>
  <c r="AJ54" i="47"/>
  <c r="AO54" i="47" s="1"/>
  <c r="AT59" i="47"/>
  <c r="AY59" i="47" s="1"/>
  <c r="AU59" i="47"/>
  <c r="AZ59" i="47" s="1"/>
  <c r="AW59" i="47"/>
  <c r="BB59" i="47" s="1"/>
  <c r="AJ70" i="47"/>
  <c r="AO70" i="47" s="1"/>
  <c r="AT75" i="47"/>
  <c r="AY75" i="47" s="1"/>
  <c r="AU75" i="47"/>
  <c r="AZ75" i="47" s="1"/>
  <c r="AW75" i="47"/>
  <c r="BB75" i="47" s="1"/>
  <c r="U3" i="47"/>
  <c r="Z3" i="47" s="1"/>
  <c r="W75" i="47"/>
  <c r="AB75" i="47" s="1"/>
  <c r="U73" i="47"/>
  <c r="Z73" i="47" s="1"/>
  <c r="T64" i="47"/>
  <c r="Y64" i="47" s="1"/>
  <c r="W59" i="47"/>
  <c r="AB59" i="47" s="1"/>
  <c r="U57" i="47"/>
  <c r="Z57" i="47" s="1"/>
  <c r="T48" i="47"/>
  <c r="Y48" i="47" s="1"/>
  <c r="W43" i="47"/>
  <c r="AB43" i="47" s="1"/>
  <c r="U32" i="47"/>
  <c r="Z32" i="47" s="1"/>
  <c r="T18" i="47"/>
  <c r="Y18" i="47" s="1"/>
  <c r="AH42" i="47"/>
  <c r="AM42" i="47" s="1"/>
  <c r="AH34" i="47"/>
  <c r="AM34" i="47" s="1"/>
  <c r="AF6" i="47"/>
  <c r="AK6" i="47" s="1"/>
  <c r="AS75" i="47"/>
  <c r="AX75" i="47" s="1"/>
  <c r="AU67" i="47"/>
  <c r="AZ67" i="47" s="1"/>
  <c r="AU60" i="47"/>
  <c r="AZ60" i="47" s="1"/>
  <c r="AU53" i="47"/>
  <c r="AZ53" i="47" s="1"/>
  <c r="AS31" i="47"/>
  <c r="AX31" i="47" s="1"/>
  <c r="AW21" i="47"/>
  <c r="BB21" i="47" s="1"/>
  <c r="AF25" i="47"/>
  <c r="AK25" i="47" s="1"/>
  <c r="AH25" i="47"/>
  <c r="AM25" i="47" s="1"/>
  <c r="AJ25" i="47"/>
  <c r="AO25" i="47" s="1"/>
  <c r="X6" i="47"/>
  <c r="T6" i="47"/>
  <c r="Y6" i="47" s="1"/>
  <c r="U6" i="47"/>
  <c r="Z6" i="47" s="1"/>
  <c r="W6" i="47"/>
  <c r="AB6" i="47" s="1"/>
  <c r="T73" i="47"/>
  <c r="Y73" i="47" s="1"/>
  <c r="W68" i="47"/>
  <c r="AB68" i="47" s="1"/>
  <c r="U66" i="47"/>
  <c r="Z66" i="47" s="1"/>
  <c r="T57" i="47"/>
  <c r="Y57" i="47" s="1"/>
  <c r="W52" i="47"/>
  <c r="AB52" i="47" s="1"/>
  <c r="U50" i="47"/>
  <c r="Z50" i="47" s="1"/>
  <c r="U40" i="47"/>
  <c r="Z40" i="47" s="1"/>
  <c r="X37" i="47"/>
  <c r="T32" i="47"/>
  <c r="Y32" i="47" s="1"/>
  <c r="W27" i="47"/>
  <c r="AB27" i="47" s="1"/>
  <c r="U12" i="47"/>
  <c r="Z12" i="47" s="1"/>
  <c r="AH70" i="47"/>
  <c r="AM70" i="47" s="1"/>
  <c r="AH63" i="47"/>
  <c r="AM63" i="47" s="1"/>
  <c r="AH56" i="47"/>
  <c r="AM56" i="47" s="1"/>
  <c r="AJ4" i="47"/>
  <c r="AO4" i="47" s="1"/>
  <c r="AT74" i="47"/>
  <c r="AY74" i="47" s="1"/>
  <c r="AT67" i="47"/>
  <c r="AY67" i="47" s="1"/>
  <c r="AT60" i="47"/>
  <c r="AY60" i="47" s="1"/>
  <c r="AW37" i="47"/>
  <c r="BB37" i="47" s="1"/>
  <c r="AW30" i="47"/>
  <c r="BB30" i="47" s="1"/>
  <c r="AF9" i="47"/>
  <c r="AK9" i="47" s="1"/>
  <c r="AH9" i="47"/>
  <c r="AM9" i="47" s="1"/>
  <c r="AJ9" i="47"/>
  <c r="AO9" i="47" s="1"/>
  <c r="AF44" i="47"/>
  <c r="AK44" i="47" s="1"/>
  <c r="AG44" i="47"/>
  <c r="AL44" i="47" s="1"/>
  <c r="AH44" i="47"/>
  <c r="AM44" i="47" s="1"/>
  <c r="AT49" i="47"/>
  <c r="AY49" i="47" s="1"/>
  <c r="AU49" i="47"/>
  <c r="AZ49" i="47" s="1"/>
  <c r="AF60" i="47"/>
  <c r="AK60" i="47" s="1"/>
  <c r="AG60" i="47"/>
  <c r="AL60" i="47" s="1"/>
  <c r="AH60" i="47"/>
  <c r="AM60" i="47" s="1"/>
  <c r="AT65" i="47"/>
  <c r="AY65" i="47" s="1"/>
  <c r="AU65" i="47"/>
  <c r="AZ65" i="47" s="1"/>
  <c r="AF76" i="47"/>
  <c r="AK76" i="47" s="1"/>
  <c r="AG76" i="47"/>
  <c r="AL76" i="47" s="1"/>
  <c r="AH76" i="47"/>
  <c r="AM76" i="47" s="1"/>
  <c r="W77" i="47"/>
  <c r="AB77" i="47" s="1"/>
  <c r="U75" i="47"/>
  <c r="Z75" i="47" s="1"/>
  <c r="T66" i="47"/>
  <c r="Y66" i="47" s="1"/>
  <c r="W61" i="47"/>
  <c r="AB61" i="47" s="1"/>
  <c r="U59" i="47"/>
  <c r="Z59" i="47" s="1"/>
  <c r="T50" i="47"/>
  <c r="Y50" i="47" s="1"/>
  <c r="W45" i="47"/>
  <c r="AB45" i="47" s="1"/>
  <c r="U43" i="47"/>
  <c r="Z43" i="47" s="1"/>
  <c r="AG77" i="47"/>
  <c r="AL77" i="47" s="1"/>
  <c r="AG70" i="47"/>
  <c r="AL70" i="47" s="1"/>
  <c r="AG63" i="47"/>
  <c r="AL63" i="47" s="1"/>
  <c r="AJ40" i="47"/>
  <c r="AO40" i="47" s="1"/>
  <c r="AJ26" i="47"/>
  <c r="AO26" i="47" s="1"/>
  <c r="U20" i="47"/>
  <c r="Z20" i="47" s="1"/>
  <c r="U36" i="47"/>
  <c r="Z36" i="47" s="1"/>
  <c r="AG20" i="47"/>
  <c r="AL20" i="47" s="1"/>
  <c r="AH20" i="47"/>
  <c r="AM20" i="47" s="1"/>
  <c r="AS32" i="47"/>
  <c r="AX32" i="47" s="1"/>
  <c r="AT32" i="47"/>
  <c r="AY32" i="47" s="1"/>
  <c r="AU32" i="47"/>
  <c r="AZ32" i="47" s="1"/>
  <c r="AW32" i="47"/>
  <c r="BB32" i="47" s="1"/>
  <c r="AG59" i="47"/>
  <c r="AL59" i="47" s="1"/>
  <c r="AH59" i="47"/>
  <c r="AM59" i="47" s="1"/>
  <c r="AJ59" i="47"/>
  <c r="AO59" i="47" s="1"/>
  <c r="W12" i="47"/>
  <c r="AB12" i="47" s="1"/>
  <c r="AF33" i="47"/>
  <c r="AK33" i="47" s="1"/>
  <c r="AH33" i="47"/>
  <c r="AM33" i="47" s="1"/>
  <c r="AF12" i="47"/>
  <c r="AK12" i="47" s="1"/>
  <c r="AG12" i="47"/>
  <c r="AL12" i="47" s="1"/>
  <c r="AH12" i="47"/>
  <c r="AM12" i="47" s="1"/>
  <c r="AF7" i="47"/>
  <c r="AK7" i="47" s="1"/>
  <c r="AG7" i="47"/>
  <c r="AL7" i="47" s="1"/>
  <c r="AH7" i="47"/>
  <c r="AM7" i="47" s="1"/>
  <c r="AJ7" i="47"/>
  <c r="AO7" i="47" s="1"/>
  <c r="W18" i="47"/>
  <c r="AB18" i="47" s="1"/>
  <c r="X18" i="47"/>
  <c r="AF23" i="47"/>
  <c r="AK23" i="47" s="1"/>
  <c r="AG23" i="47"/>
  <c r="AL23" i="47" s="1"/>
  <c r="AH23" i="47"/>
  <c r="AM23" i="47" s="1"/>
  <c r="AJ23" i="47"/>
  <c r="AO23" i="47" s="1"/>
  <c r="AW28" i="47"/>
  <c r="BB28" i="47" s="1"/>
  <c r="AS28" i="47"/>
  <c r="AX28" i="47" s="1"/>
  <c r="X34" i="47"/>
  <c r="AF39" i="47"/>
  <c r="AK39" i="47" s="1"/>
  <c r="AG39" i="47"/>
  <c r="AL39" i="47" s="1"/>
  <c r="AH39" i="47"/>
  <c r="AM39" i="47" s="1"/>
  <c r="AJ39" i="47"/>
  <c r="AO39" i="47" s="1"/>
  <c r="AW44" i="47"/>
  <c r="BB44" i="47" s="1"/>
  <c r="AS44" i="47"/>
  <c r="AX44" i="47" s="1"/>
  <c r="AF55" i="47"/>
  <c r="AK55" i="47" s="1"/>
  <c r="AG55" i="47"/>
  <c r="AL55" i="47" s="1"/>
  <c r="AH55" i="47"/>
  <c r="AM55" i="47" s="1"/>
  <c r="AJ55" i="47"/>
  <c r="AO55" i="47" s="1"/>
  <c r="AW60" i="47"/>
  <c r="BB60" i="47" s="1"/>
  <c r="AS60" i="47"/>
  <c r="AX60" i="47" s="1"/>
  <c r="AF71" i="47"/>
  <c r="AK71" i="47" s="1"/>
  <c r="AG71" i="47"/>
  <c r="AL71" i="47" s="1"/>
  <c r="AH71" i="47"/>
  <c r="AM71" i="47" s="1"/>
  <c r="AJ71" i="47"/>
  <c r="AO71" i="47" s="1"/>
  <c r="AW76" i="47"/>
  <c r="BB76" i="47" s="1"/>
  <c r="AS76" i="47"/>
  <c r="AX76" i="47" s="1"/>
  <c r="T75" i="47"/>
  <c r="Y75" i="47" s="1"/>
  <c r="W70" i="47"/>
  <c r="AB70" i="47" s="1"/>
  <c r="U68" i="47"/>
  <c r="Z68" i="47" s="1"/>
  <c r="T59" i="47"/>
  <c r="Y59" i="47" s="1"/>
  <c r="W54" i="47"/>
  <c r="AB54" i="47" s="1"/>
  <c r="U52" i="47"/>
  <c r="Z52" i="47" s="1"/>
  <c r="U27" i="47"/>
  <c r="Z27" i="47" s="1"/>
  <c r="W11" i="47"/>
  <c r="AB11" i="47" s="1"/>
  <c r="AH26" i="47"/>
  <c r="AM26" i="47" s="1"/>
  <c r="AS59" i="47"/>
  <c r="AX59" i="47" s="1"/>
  <c r="AU51" i="47"/>
  <c r="AZ51" i="47" s="1"/>
  <c r="AU44" i="47"/>
  <c r="AZ44" i="47" s="1"/>
  <c r="AU37" i="47"/>
  <c r="AZ37" i="47" s="1"/>
  <c r="AT30" i="47"/>
  <c r="AY30" i="47" s="1"/>
  <c r="AU19" i="47"/>
  <c r="AZ19" i="47" s="1"/>
  <c r="W9" i="47"/>
  <c r="AB9" i="47" s="1"/>
  <c r="AS62" i="47"/>
  <c r="AX62" i="47" s="1"/>
  <c r="AU62" i="47"/>
  <c r="AZ62" i="47" s="1"/>
  <c r="T5" i="47"/>
  <c r="Y5" i="47" s="1"/>
  <c r="W5" i="47"/>
  <c r="AB5" i="47" s="1"/>
  <c r="AG27" i="47"/>
  <c r="AL27" i="47" s="1"/>
  <c r="AH27" i="47"/>
  <c r="AM27" i="47" s="1"/>
  <c r="AJ27" i="47"/>
  <c r="AO27" i="47" s="1"/>
  <c r="AS48" i="47"/>
  <c r="AX48" i="47" s="1"/>
  <c r="AT48" i="47"/>
  <c r="AY48" i="47" s="1"/>
  <c r="AU48" i="47"/>
  <c r="AZ48" i="47" s="1"/>
  <c r="AW48" i="47"/>
  <c r="BB48" i="47" s="1"/>
  <c r="AS6" i="47"/>
  <c r="AX6" i="47" s="1"/>
  <c r="AT6" i="47"/>
  <c r="AY6" i="47" s="1"/>
  <c r="AU6" i="47"/>
  <c r="AZ6" i="47" s="1"/>
  <c r="AW6" i="47"/>
  <c r="BB6" i="47" s="1"/>
  <c r="AS38" i="47"/>
  <c r="AX38" i="47" s="1"/>
  <c r="AU38" i="47"/>
  <c r="AZ38" i="47" s="1"/>
  <c r="AW38" i="47"/>
  <c r="BB38" i="47" s="1"/>
  <c r="AF65" i="47"/>
  <c r="AK65" i="47" s="1"/>
  <c r="AH65" i="47"/>
  <c r="AM65" i="47" s="1"/>
  <c r="AT17" i="47"/>
  <c r="AY17" i="47" s="1"/>
  <c r="AU17" i="47"/>
  <c r="AZ17" i="47" s="1"/>
  <c r="AW17" i="47"/>
  <c r="BB17" i="47" s="1"/>
  <c r="AS17" i="47"/>
  <c r="AX17" i="47" s="1"/>
  <c r="AS7" i="47"/>
  <c r="AX7" i="47" s="1"/>
  <c r="AT7" i="47"/>
  <c r="AY7" i="47" s="1"/>
  <c r="AW7" i="47"/>
  <c r="BB7" i="47" s="1"/>
  <c r="AG18" i="47"/>
  <c r="AL18" i="47" s="1"/>
  <c r="AJ18" i="47"/>
  <c r="AO18" i="47" s="1"/>
  <c r="AS23" i="47"/>
  <c r="AX23" i="47" s="1"/>
  <c r="AT23" i="47"/>
  <c r="AY23" i="47" s="1"/>
  <c r="AW23" i="47"/>
  <c r="BB23" i="47" s="1"/>
  <c r="X29" i="47"/>
  <c r="T29" i="47"/>
  <c r="Y29" i="47" s="1"/>
  <c r="AG34" i="47"/>
  <c r="AL34" i="47" s="1"/>
  <c r="AJ34" i="47"/>
  <c r="AO34" i="47" s="1"/>
  <c r="AS39" i="47"/>
  <c r="AX39" i="47" s="1"/>
  <c r="AT39" i="47"/>
  <c r="AY39" i="47" s="1"/>
  <c r="AG50" i="47"/>
  <c r="AL50" i="47" s="1"/>
  <c r="AJ50" i="47"/>
  <c r="AO50" i="47" s="1"/>
  <c r="AS55" i="47"/>
  <c r="AX55" i="47" s="1"/>
  <c r="AT55" i="47"/>
  <c r="AY55" i="47" s="1"/>
  <c r="AG66" i="47"/>
  <c r="AL66" i="47" s="1"/>
  <c r="AJ66" i="47"/>
  <c r="AO66" i="47" s="1"/>
  <c r="AS71" i="47"/>
  <c r="AX71" i="47" s="1"/>
  <c r="AT71" i="47"/>
  <c r="AY71" i="47" s="1"/>
  <c r="W79" i="47"/>
  <c r="AB79" i="47" s="1"/>
  <c r="U77" i="47"/>
  <c r="Z77" i="47" s="1"/>
  <c r="T68" i="47"/>
  <c r="Y68" i="47" s="1"/>
  <c r="W63" i="47"/>
  <c r="AB63" i="47" s="1"/>
  <c r="U61" i="47"/>
  <c r="Z61" i="47" s="1"/>
  <c r="T52" i="47"/>
  <c r="Y52" i="47" s="1"/>
  <c r="W47" i="47"/>
  <c r="AB47" i="47" s="1"/>
  <c r="U45" i="47"/>
  <c r="Z45" i="47" s="1"/>
  <c r="X43" i="47"/>
  <c r="T36" i="47"/>
  <c r="Y36" i="47" s="1"/>
  <c r="W31" i="47"/>
  <c r="AB31" i="47" s="1"/>
  <c r="W21" i="47"/>
  <c r="AB21" i="47" s="1"/>
  <c r="X17" i="47"/>
  <c r="AF70" i="47"/>
  <c r="AK70" i="47" s="1"/>
  <c r="AH54" i="47"/>
  <c r="AM54" i="47" s="1"/>
  <c r="AH47" i="47"/>
  <c r="AM47" i="47" s="1"/>
  <c r="AH40" i="47"/>
  <c r="AM40" i="47" s="1"/>
  <c r="AG33" i="47"/>
  <c r="AL33" i="47" s="1"/>
  <c r="AG25" i="47"/>
  <c r="AL25" i="47" s="1"/>
  <c r="AF18" i="47"/>
  <c r="AK18" i="47" s="1"/>
  <c r="AF11" i="47"/>
  <c r="AK11" i="47" s="1"/>
  <c r="AF4" i="47"/>
  <c r="AK4" i="47" s="1"/>
  <c r="AW73" i="47"/>
  <c r="BB73" i="47" s="1"/>
  <c r="AW65" i="47"/>
  <c r="BB65" i="47" s="1"/>
  <c r="AT58" i="47"/>
  <c r="AY58" i="47" s="1"/>
  <c r="AT51" i="47"/>
  <c r="AY51" i="47" s="1"/>
  <c r="AT44" i="47"/>
  <c r="AY44" i="47" s="1"/>
  <c r="AT19" i="47"/>
  <c r="AY19" i="47" s="1"/>
  <c r="AU7" i="47"/>
  <c r="AZ7" i="47" s="1"/>
  <c r="X4" i="47"/>
  <c r="U4" i="47"/>
  <c r="Z4" i="47" s="1"/>
  <c r="AF41" i="47"/>
  <c r="AK41" i="47" s="1"/>
  <c r="AH41" i="47"/>
  <c r="AM41" i="47" s="1"/>
  <c r="AJ41" i="47"/>
  <c r="AO41" i="47" s="1"/>
  <c r="AS25" i="47"/>
  <c r="AX25" i="47" s="1"/>
  <c r="AT25" i="47"/>
  <c r="AY25" i="47" s="1"/>
  <c r="AU25" i="47"/>
  <c r="AZ25" i="47" s="1"/>
  <c r="X22" i="47"/>
  <c r="T22" i="47"/>
  <c r="Y22" i="47" s="1"/>
  <c r="U22" i="47"/>
  <c r="Z22" i="47" s="1"/>
  <c r="W22" i="47"/>
  <c r="AB22" i="47" s="1"/>
  <c r="AS64" i="47"/>
  <c r="AX64" i="47" s="1"/>
  <c r="AT64" i="47"/>
  <c r="AY64" i="47" s="1"/>
  <c r="AU64" i="47"/>
  <c r="AZ64" i="47" s="1"/>
  <c r="AW64" i="47"/>
  <c r="BB64" i="47" s="1"/>
  <c r="AF17" i="47"/>
  <c r="AK17" i="47" s="1"/>
  <c r="AH17" i="47"/>
  <c r="AM17" i="47" s="1"/>
  <c r="AS54" i="47"/>
  <c r="AX54" i="47" s="1"/>
  <c r="AU54" i="47"/>
  <c r="AZ54" i="47" s="1"/>
  <c r="AW54" i="47"/>
  <c r="BB54" i="47" s="1"/>
  <c r="T23" i="47"/>
  <c r="Y23" i="47" s="1"/>
  <c r="U23" i="47"/>
  <c r="Z23" i="47" s="1"/>
  <c r="AW12" i="47"/>
  <c r="BB12" i="47" s="1"/>
  <c r="AS12" i="47"/>
  <c r="AX12" i="47" s="1"/>
  <c r="AT12" i="47"/>
  <c r="AY12" i="47" s="1"/>
  <c r="T8" i="47"/>
  <c r="Y8" i="47" s="1"/>
  <c r="U8" i="47"/>
  <c r="Z8" i="47" s="1"/>
  <c r="W8" i="47"/>
  <c r="AB8" i="47" s="1"/>
  <c r="AH13" i="47"/>
  <c r="AM13" i="47" s="1"/>
  <c r="AJ13" i="47"/>
  <c r="AO13" i="47" s="1"/>
  <c r="AF13" i="47"/>
  <c r="AK13" i="47" s="1"/>
  <c r="AS18" i="47"/>
  <c r="AX18" i="47" s="1"/>
  <c r="AT18" i="47"/>
  <c r="AY18" i="47" s="1"/>
  <c r="AU18" i="47"/>
  <c r="AZ18" i="47" s="1"/>
  <c r="AW18" i="47"/>
  <c r="BB18" i="47" s="1"/>
  <c r="T24" i="47"/>
  <c r="Y24" i="47" s="1"/>
  <c r="U24" i="47"/>
  <c r="Z24" i="47" s="1"/>
  <c r="W24" i="47"/>
  <c r="AB24" i="47" s="1"/>
  <c r="AH29" i="47"/>
  <c r="AM29" i="47" s="1"/>
  <c r="AJ29" i="47"/>
  <c r="AO29" i="47" s="1"/>
  <c r="AF29" i="47"/>
  <c r="AK29" i="47" s="1"/>
  <c r="AS34" i="47"/>
  <c r="AX34" i="47" s="1"/>
  <c r="AT34" i="47"/>
  <c r="AY34" i="47" s="1"/>
  <c r="AU34" i="47"/>
  <c r="AZ34" i="47" s="1"/>
  <c r="AW34" i="47"/>
  <c r="BB34" i="47" s="1"/>
  <c r="T40" i="47"/>
  <c r="Y40" i="47" s="1"/>
  <c r="W40" i="47"/>
  <c r="AB40" i="47" s="1"/>
  <c r="AH45" i="47"/>
  <c r="AM45" i="47" s="1"/>
  <c r="AJ45" i="47"/>
  <c r="AO45" i="47" s="1"/>
  <c r="AF45" i="47"/>
  <c r="AK45" i="47" s="1"/>
  <c r="AS50" i="47"/>
  <c r="AX50" i="47" s="1"/>
  <c r="AT50" i="47"/>
  <c r="AY50" i="47" s="1"/>
  <c r="AU50" i="47"/>
  <c r="AZ50" i="47" s="1"/>
  <c r="AW50" i="47"/>
  <c r="BB50" i="47" s="1"/>
  <c r="AH61" i="47"/>
  <c r="AM61" i="47" s="1"/>
  <c r="AJ61" i="47"/>
  <c r="AO61" i="47" s="1"/>
  <c r="AF61" i="47"/>
  <c r="AK61" i="47" s="1"/>
  <c r="AS66" i="47"/>
  <c r="AX66" i="47" s="1"/>
  <c r="AT66" i="47"/>
  <c r="AY66" i="47" s="1"/>
  <c r="AU66" i="47"/>
  <c r="AZ66" i="47" s="1"/>
  <c r="AW66" i="47"/>
  <c r="BB66" i="47" s="1"/>
  <c r="AH77" i="47"/>
  <c r="AM77" i="47" s="1"/>
  <c r="AJ77" i="47"/>
  <c r="AO77" i="47" s="1"/>
  <c r="AF77" i="47"/>
  <c r="AK77" i="47" s="1"/>
  <c r="T77" i="47"/>
  <c r="Y77" i="47" s="1"/>
  <c r="W72" i="47"/>
  <c r="AB72" i="47" s="1"/>
  <c r="U70" i="47"/>
  <c r="Z70" i="47" s="1"/>
  <c r="T61" i="47"/>
  <c r="Y61" i="47" s="1"/>
  <c r="W56" i="47"/>
  <c r="AB56" i="47" s="1"/>
  <c r="U54" i="47"/>
  <c r="Z54" i="47" s="1"/>
  <c r="T45" i="47"/>
  <c r="Y45" i="47" s="1"/>
  <c r="W42" i="47"/>
  <c r="AB42" i="47" s="1"/>
  <c r="W39" i="47"/>
  <c r="AB39" i="47" s="1"/>
  <c r="X31" i="47"/>
  <c r="T26" i="47"/>
  <c r="Y26" i="47" s="1"/>
  <c r="T16" i="47"/>
  <c r="Y16" i="47" s="1"/>
  <c r="U11" i="47"/>
  <c r="Z11" i="47" s="1"/>
  <c r="U5" i="47"/>
  <c r="Z5" i="47" s="1"/>
  <c r="AJ76" i="47"/>
  <c r="AO76" i="47" s="1"/>
  <c r="AJ68" i="47"/>
  <c r="AO68" i="47" s="1"/>
  <c r="AG61" i="47"/>
  <c r="AL61" i="47" s="1"/>
  <c r="AG54" i="47"/>
  <c r="AL54" i="47" s="1"/>
  <c r="AG47" i="47"/>
  <c r="AL47" i="47" s="1"/>
  <c r="AJ17" i="47"/>
  <c r="AO17" i="47" s="1"/>
  <c r="AJ10" i="47"/>
  <c r="AO10" i="47" s="1"/>
  <c r="AW5" i="47"/>
  <c r="BB5" i="47" s="1"/>
  <c r="AG14" i="47"/>
  <c r="AL14" i="47" s="1"/>
  <c r="AH14" i="47"/>
  <c r="AM14" i="47" s="1"/>
  <c r="AJ14" i="47"/>
  <c r="AO14" i="47" s="1"/>
  <c r="AF57" i="47"/>
  <c r="AK57" i="47" s="1"/>
  <c r="AH57" i="47"/>
  <c r="AM57" i="47" s="1"/>
  <c r="AJ57" i="47"/>
  <c r="AO57" i="47" s="1"/>
  <c r="AS9" i="47"/>
  <c r="AX9" i="47" s="1"/>
  <c r="AT9" i="47"/>
  <c r="AY9" i="47" s="1"/>
  <c r="AU9" i="47"/>
  <c r="AZ9" i="47" s="1"/>
  <c r="AS16" i="47"/>
  <c r="AX16" i="47" s="1"/>
  <c r="AT16" i="47"/>
  <c r="AY16" i="47" s="1"/>
  <c r="AU16" i="47"/>
  <c r="AZ16" i="47" s="1"/>
  <c r="AW16" i="47"/>
  <c r="BB16" i="47" s="1"/>
  <c r="AS11" i="47"/>
  <c r="AX11" i="47" s="1"/>
  <c r="AT11" i="47"/>
  <c r="AY11" i="47" s="1"/>
  <c r="AU11" i="47"/>
  <c r="AZ11" i="47" s="1"/>
  <c r="AW11" i="47"/>
  <c r="BB11" i="47" s="1"/>
  <c r="AS22" i="47"/>
  <c r="AX22" i="47" s="1"/>
  <c r="AT22" i="47"/>
  <c r="AY22" i="47" s="1"/>
  <c r="AU22" i="47"/>
  <c r="AZ22" i="47" s="1"/>
  <c r="AW22" i="47"/>
  <c r="BB22" i="47" s="1"/>
  <c r="AF49" i="47"/>
  <c r="AK49" i="47" s="1"/>
  <c r="AH49" i="47"/>
  <c r="AM49" i="47" s="1"/>
  <c r="T7" i="47"/>
  <c r="Y7" i="47" s="1"/>
  <c r="U7" i="47"/>
  <c r="Z7" i="47" s="1"/>
  <c r="AF28" i="47"/>
  <c r="AK28" i="47" s="1"/>
  <c r="AG28" i="47"/>
  <c r="AL28" i="47" s="1"/>
  <c r="AH28" i="47"/>
  <c r="AM28" i="47" s="1"/>
  <c r="T13" i="47"/>
  <c r="Y13" i="47" s="1"/>
  <c r="AF8" i="47"/>
  <c r="AK8" i="47" s="1"/>
  <c r="AG8" i="47"/>
  <c r="AL8" i="47" s="1"/>
  <c r="AS13" i="47"/>
  <c r="AX13" i="47" s="1"/>
  <c r="AT13" i="47"/>
  <c r="AY13" i="47" s="1"/>
  <c r="AU13" i="47"/>
  <c r="AZ13" i="47" s="1"/>
  <c r="AW13" i="47"/>
  <c r="BB13" i="47" s="1"/>
  <c r="X19" i="47"/>
  <c r="W19" i="47"/>
  <c r="AB19" i="47" s="1"/>
  <c r="AF24" i="47"/>
  <c r="AK24" i="47" s="1"/>
  <c r="AG24" i="47"/>
  <c r="AL24" i="47" s="1"/>
  <c r="AS29" i="47"/>
  <c r="AX29" i="47" s="1"/>
  <c r="AT29" i="47"/>
  <c r="AY29" i="47" s="1"/>
  <c r="AU29" i="47"/>
  <c r="AZ29" i="47" s="1"/>
  <c r="AW29" i="47"/>
  <c r="BB29" i="47" s="1"/>
  <c r="X35" i="47"/>
  <c r="W35" i="47"/>
  <c r="AB35" i="47" s="1"/>
  <c r="AF40" i="47"/>
  <c r="AK40" i="47" s="1"/>
  <c r="AG40" i="47"/>
  <c r="AL40" i="47" s="1"/>
  <c r="AS45" i="47"/>
  <c r="AX45" i="47" s="1"/>
  <c r="AT45" i="47"/>
  <c r="AY45" i="47" s="1"/>
  <c r="AU45" i="47"/>
  <c r="AZ45" i="47" s="1"/>
  <c r="AW45" i="47"/>
  <c r="BB45" i="47" s="1"/>
  <c r="AF56" i="47"/>
  <c r="AK56" i="47" s="1"/>
  <c r="AG56" i="47"/>
  <c r="AL56" i="47" s="1"/>
  <c r="AS61" i="47"/>
  <c r="AX61" i="47" s="1"/>
  <c r="AT61" i="47"/>
  <c r="AY61" i="47" s="1"/>
  <c r="AU61" i="47"/>
  <c r="AZ61" i="47" s="1"/>
  <c r="AW61" i="47"/>
  <c r="BB61" i="47" s="1"/>
  <c r="AF72" i="47"/>
  <c r="AK72" i="47" s="1"/>
  <c r="AG72" i="47"/>
  <c r="AL72" i="47" s="1"/>
  <c r="AS77" i="47"/>
  <c r="AX77" i="47" s="1"/>
  <c r="AT77" i="47"/>
  <c r="AY77" i="47" s="1"/>
  <c r="AU77" i="47"/>
  <c r="AZ77" i="47" s="1"/>
  <c r="AW77" i="47"/>
  <c r="BB77" i="47" s="1"/>
  <c r="U79" i="47"/>
  <c r="Z79" i="47" s="1"/>
  <c r="T70" i="47"/>
  <c r="Y70" i="47" s="1"/>
  <c r="W65" i="47"/>
  <c r="AB65" i="47" s="1"/>
  <c r="U63" i="47"/>
  <c r="Z63" i="47" s="1"/>
  <c r="T54" i="47"/>
  <c r="Y54" i="47" s="1"/>
  <c r="W49" i="47"/>
  <c r="AB49" i="47" s="1"/>
  <c r="U47" i="47"/>
  <c r="Z47" i="47" s="1"/>
  <c r="U42" i="47"/>
  <c r="Z42" i="47" s="1"/>
  <c r="U39" i="47"/>
  <c r="Z39" i="47" s="1"/>
  <c r="T35" i="47"/>
  <c r="Y35" i="47" s="1"/>
  <c r="U21" i="47"/>
  <c r="Z21" i="47" s="1"/>
  <c r="X5" i="47"/>
  <c r="AH10" i="47"/>
  <c r="AM10" i="47" s="1"/>
  <c r="AU79" i="47"/>
  <c r="AZ79" i="47" s="1"/>
  <c r="AS43" i="47"/>
  <c r="AX43" i="47" s="1"/>
  <c r="AU35" i="47"/>
  <c r="AZ35" i="47" s="1"/>
  <c r="AU28" i="47"/>
  <c r="AZ28" i="47" s="1"/>
  <c r="AW19" i="47"/>
  <c r="BB19" i="47" s="1"/>
  <c r="AS46" i="47"/>
  <c r="AX46" i="47" s="1"/>
  <c r="AU46" i="47"/>
  <c r="AZ46" i="47" s="1"/>
  <c r="T15" i="47"/>
  <c r="Y15" i="47" s="1"/>
  <c r="U15" i="47"/>
  <c r="Z15" i="47" s="1"/>
  <c r="X38" i="47"/>
  <c r="T38" i="47"/>
  <c r="Y38" i="47" s="1"/>
  <c r="U38" i="47"/>
  <c r="Z38" i="47" s="1"/>
  <c r="W38" i="47"/>
  <c r="AB38" i="47" s="1"/>
  <c r="W28" i="47"/>
  <c r="AB28" i="47" s="1"/>
  <c r="AS70" i="47"/>
  <c r="AX70" i="47" s="1"/>
  <c r="AU70" i="47"/>
  <c r="AZ70" i="47" s="1"/>
  <c r="AW70" i="47"/>
  <c r="BB70" i="47" s="1"/>
  <c r="AT33" i="47"/>
  <c r="AY33" i="47" s="1"/>
  <c r="AU33" i="47"/>
  <c r="AZ33" i="47" s="1"/>
  <c r="AJ3" i="47"/>
  <c r="AF3" i="47"/>
  <c r="AT8" i="47"/>
  <c r="AY8" i="47" s="1"/>
  <c r="AU8" i="47"/>
  <c r="AZ8" i="47" s="1"/>
  <c r="AW8" i="47"/>
  <c r="BB8" i="47" s="1"/>
  <c r="T14" i="47"/>
  <c r="Y14" i="47" s="1"/>
  <c r="U14" i="47"/>
  <c r="Z14" i="47" s="1"/>
  <c r="AF19" i="47"/>
  <c r="AK19" i="47" s="1"/>
  <c r="AG19" i="47"/>
  <c r="AL19" i="47" s="1"/>
  <c r="AH19" i="47"/>
  <c r="AM19" i="47" s="1"/>
  <c r="AJ19" i="47"/>
  <c r="AO19" i="47" s="1"/>
  <c r="AT24" i="47"/>
  <c r="AY24" i="47" s="1"/>
  <c r="AU24" i="47"/>
  <c r="AZ24" i="47" s="1"/>
  <c r="AW24" i="47"/>
  <c r="BB24" i="47" s="1"/>
  <c r="T30" i="47"/>
  <c r="Y30" i="47" s="1"/>
  <c r="U30" i="47"/>
  <c r="Z30" i="47" s="1"/>
  <c r="AF35" i="47"/>
  <c r="AK35" i="47" s="1"/>
  <c r="AG35" i="47"/>
  <c r="AL35" i="47" s="1"/>
  <c r="AH35" i="47"/>
  <c r="AM35" i="47" s="1"/>
  <c r="AJ35" i="47"/>
  <c r="AO35" i="47" s="1"/>
  <c r="AT40" i="47"/>
  <c r="AY40" i="47" s="1"/>
  <c r="AU40" i="47"/>
  <c r="AZ40" i="47" s="1"/>
  <c r="AW40" i="47"/>
  <c r="BB40" i="47" s="1"/>
  <c r="AF51" i="47"/>
  <c r="AK51" i="47" s="1"/>
  <c r="AG51" i="47"/>
  <c r="AL51" i="47" s="1"/>
  <c r="AH51" i="47"/>
  <c r="AM51" i="47" s="1"/>
  <c r="AJ51" i="47"/>
  <c r="AO51" i="47" s="1"/>
  <c r="AT56" i="47"/>
  <c r="AY56" i="47" s="1"/>
  <c r="AU56" i="47"/>
  <c r="AZ56" i="47" s="1"/>
  <c r="AW56" i="47"/>
  <c r="BB56" i="47" s="1"/>
  <c r="AF67" i="47"/>
  <c r="AK67" i="47" s="1"/>
  <c r="AG67" i="47"/>
  <c r="AL67" i="47" s="1"/>
  <c r="AH67" i="47"/>
  <c r="AM67" i="47" s="1"/>
  <c r="AJ67" i="47"/>
  <c r="AO67" i="47" s="1"/>
  <c r="AT72" i="47"/>
  <c r="AY72" i="47" s="1"/>
  <c r="AU72" i="47"/>
  <c r="AZ72" i="47" s="1"/>
  <c r="AW72" i="47"/>
  <c r="BB72" i="47" s="1"/>
  <c r="T79" i="47"/>
  <c r="Y79" i="47" s="1"/>
  <c r="W74" i="47"/>
  <c r="AB74" i="47" s="1"/>
  <c r="U72" i="47"/>
  <c r="Z72" i="47" s="1"/>
  <c r="T63" i="47"/>
  <c r="Y63" i="47" s="1"/>
  <c r="W58" i="47"/>
  <c r="AB58" i="47" s="1"/>
  <c r="U56" i="47"/>
  <c r="Z56" i="47" s="1"/>
  <c r="T47" i="47"/>
  <c r="Y47" i="47" s="1"/>
  <c r="T42" i="47"/>
  <c r="Y42" i="47" s="1"/>
  <c r="T39" i="47"/>
  <c r="Y39" i="47" s="1"/>
  <c r="X21" i="47"/>
  <c r="T10" i="47"/>
  <c r="Y10" i="47" s="1"/>
  <c r="W4" i="47"/>
  <c r="AB4" i="47" s="1"/>
  <c r="AF54" i="47"/>
  <c r="AK54" i="47" s="1"/>
  <c r="AH38" i="47"/>
  <c r="AM38" i="47" s="1"/>
  <c r="AH31" i="47"/>
  <c r="AM31" i="47" s="1"/>
  <c r="AH24" i="47"/>
  <c r="AM24" i="47" s="1"/>
  <c r="AG17" i="47"/>
  <c r="AL17" i="47" s="1"/>
  <c r="AG9" i="47"/>
  <c r="AL9" i="47" s="1"/>
  <c r="AS79" i="47"/>
  <c r="AX79" i="47" s="1"/>
  <c r="AS72" i="47"/>
  <c r="AX72" i="47" s="1"/>
  <c r="AS65" i="47"/>
  <c r="AX65" i="47" s="1"/>
  <c r="AW57" i="47"/>
  <c r="BB57" i="47" s="1"/>
  <c r="AW49" i="47"/>
  <c r="BB49" i="47" s="1"/>
  <c r="AT42" i="47"/>
  <c r="AY42" i="47" s="1"/>
  <c r="AT28" i="47"/>
  <c r="AY28" i="47" s="1"/>
  <c r="AT3" i="47"/>
  <c r="AU3" i="47"/>
  <c r="AG30" i="47"/>
  <c r="AL30" i="47" s="1"/>
  <c r="AH30" i="47"/>
  <c r="AM30" i="47" s="1"/>
  <c r="AJ30" i="47"/>
  <c r="AO30" i="47" s="1"/>
  <c r="AW35" i="47"/>
  <c r="BB35" i="47" s="1"/>
  <c r="AG46" i="47"/>
  <c r="AL46" i="47" s="1"/>
  <c r="AH46" i="47"/>
  <c r="AM46" i="47" s="1"/>
  <c r="AJ46" i="47"/>
  <c r="AO46" i="47" s="1"/>
  <c r="AW51" i="47"/>
  <c r="BB51" i="47" s="1"/>
  <c r="AG62" i="47"/>
  <c r="AL62" i="47" s="1"/>
  <c r="AH62" i="47"/>
  <c r="AM62" i="47" s="1"/>
  <c r="AJ62" i="47"/>
  <c r="AO62" i="47" s="1"/>
  <c r="AW67" i="47"/>
  <c r="BB67" i="47" s="1"/>
  <c r="AG78" i="47"/>
  <c r="AL78" i="47" s="1"/>
  <c r="AH78" i="47"/>
  <c r="AM78" i="47" s="1"/>
  <c r="AJ78" i="47"/>
  <c r="AO78" i="47" s="1"/>
  <c r="T72" i="47"/>
  <c r="Y72" i="47" s="1"/>
  <c r="W67" i="47"/>
  <c r="AB67" i="47" s="1"/>
  <c r="U65" i="47"/>
  <c r="Z65" i="47" s="1"/>
  <c r="T56" i="47"/>
  <c r="Y56" i="47" s="1"/>
  <c r="W51" i="47"/>
  <c r="AB51" i="47" s="1"/>
  <c r="U49" i="47"/>
  <c r="Z49" i="47" s="1"/>
  <c r="W34" i="47"/>
  <c r="AB34" i="47" s="1"/>
  <c r="W20" i="47"/>
  <c r="AB20" i="47" s="1"/>
  <c r="W15" i="47"/>
  <c r="AB15" i="47" s="1"/>
  <c r="AF75" i="47"/>
  <c r="AK75" i="47" s="1"/>
  <c r="AF68" i="47"/>
  <c r="AK68" i="47" s="1"/>
  <c r="AJ60" i="47"/>
  <c r="AO60" i="47" s="1"/>
  <c r="AJ52" i="47"/>
  <c r="AO52" i="47" s="1"/>
  <c r="AG45" i="47"/>
  <c r="AL45" i="47" s="1"/>
  <c r="AG38" i="47"/>
  <c r="AL38" i="47" s="1"/>
  <c r="AG31" i="47"/>
  <c r="AL31" i="47" s="1"/>
  <c r="AJ8" i="47"/>
  <c r="AO8" i="47" s="1"/>
  <c r="AW71" i="47"/>
  <c r="BB71" i="47" s="1"/>
  <c r="AS78" i="47"/>
  <c r="AX78" i="47" s="1"/>
  <c r="AU78" i="47"/>
  <c r="AZ78" i="47" s="1"/>
  <c r="U25" i="47"/>
  <c r="Z25" i="47" s="1"/>
  <c r="X15" i="47"/>
  <c r="T4" i="47"/>
  <c r="Y4" i="47" s="1"/>
  <c r="AJ74" i="47"/>
  <c r="AO74" i="47" s="1"/>
  <c r="AU71" i="47"/>
  <c r="AZ71" i="47" s="1"/>
  <c r="AU63" i="47"/>
  <c r="AZ63" i="47" s="1"/>
  <c r="AS35" i="47"/>
  <c r="AX35" i="47" s="1"/>
  <c r="AS27" i="47"/>
  <c r="AX27" i="47" s="1"/>
  <c r="AS15" i="47"/>
  <c r="AX15" i="47" s="1"/>
  <c r="O136" i="58"/>
  <c r="M136" i="58"/>
  <c r="P139" i="58"/>
  <c r="O139" i="58"/>
  <c r="O152" i="58"/>
  <c r="M152" i="58"/>
  <c r="P155" i="58"/>
  <c r="O155" i="58"/>
  <c r="O168" i="58"/>
  <c r="M168" i="58"/>
  <c r="O169" i="58"/>
  <c r="M169" i="58"/>
  <c r="P171" i="58"/>
  <c r="O171" i="58"/>
  <c r="P172" i="58"/>
  <c r="O172" i="58"/>
  <c r="O184" i="58"/>
  <c r="M184" i="58"/>
  <c r="O185" i="58"/>
  <c r="M185" i="58"/>
  <c r="P187" i="58"/>
  <c r="O187" i="58"/>
  <c r="P188" i="58"/>
  <c r="O188" i="58"/>
  <c r="O200" i="58"/>
  <c r="M200" i="58"/>
  <c r="O201" i="58"/>
  <c r="M201" i="58"/>
  <c r="P203" i="58"/>
  <c r="O203" i="58"/>
  <c r="P204" i="58"/>
  <c r="O204" i="58"/>
  <c r="O228" i="58"/>
  <c r="M228" i="58"/>
  <c r="O229" i="58"/>
  <c r="M229" i="58"/>
  <c r="P232" i="58"/>
  <c r="O232" i="58"/>
  <c r="O237" i="58"/>
  <c r="M237" i="58"/>
  <c r="P240" i="58"/>
  <c r="O240" i="58"/>
  <c r="O244" i="58"/>
  <c r="M244" i="58"/>
  <c r="O245" i="58"/>
  <c r="M245" i="58"/>
  <c r="P248" i="58"/>
  <c r="O248" i="58"/>
  <c r="O253" i="58"/>
  <c r="M253" i="58"/>
  <c r="P254" i="58"/>
  <c r="O254" i="58"/>
  <c r="O261" i="58"/>
  <c r="M261" i="58"/>
  <c r="P262" i="58"/>
  <c r="O262" i="58"/>
  <c r="O264" i="58"/>
  <c r="M264" i="58"/>
  <c r="O265" i="58"/>
  <c r="M265" i="58"/>
  <c r="P268" i="58"/>
  <c r="O268" i="58"/>
  <c r="O273" i="58"/>
  <c r="M273" i="58"/>
  <c r="P276" i="58"/>
  <c r="O276" i="58"/>
  <c r="O280" i="58"/>
  <c r="M280" i="58"/>
  <c r="O281" i="58"/>
  <c r="M281" i="58"/>
  <c r="P284" i="58"/>
  <c r="O284" i="58"/>
  <c r="O289" i="58"/>
  <c r="M289" i="58"/>
  <c r="P292" i="58"/>
  <c r="O292" i="58"/>
  <c r="O296" i="58"/>
  <c r="M296" i="58"/>
  <c r="O297" i="58"/>
  <c r="M297" i="58"/>
  <c r="P300" i="58"/>
  <c r="O300" i="58"/>
  <c r="O305" i="58"/>
  <c r="M305" i="58"/>
  <c r="P308" i="58"/>
  <c r="O308" i="58"/>
  <c r="O312" i="58"/>
  <c r="M312" i="58"/>
  <c r="O313" i="58"/>
  <c r="M313" i="58"/>
  <c r="P316" i="58"/>
  <c r="O316" i="58"/>
  <c r="O321" i="58"/>
  <c r="M321" i="58"/>
  <c r="P324" i="58"/>
  <c r="O324" i="58"/>
  <c r="O328" i="58"/>
  <c r="M328" i="58"/>
  <c r="O329" i="58"/>
  <c r="M329" i="58"/>
  <c r="P332" i="58"/>
  <c r="O332" i="58"/>
  <c r="O337" i="58"/>
  <c r="M337" i="58"/>
  <c r="P340" i="58"/>
  <c r="O340" i="58"/>
  <c r="O344" i="58"/>
  <c r="M344" i="58"/>
  <c r="O345" i="58"/>
  <c r="M345" i="58"/>
  <c r="P348" i="58"/>
  <c r="O348" i="58"/>
  <c r="O353" i="58"/>
  <c r="M353" i="58"/>
  <c r="P356" i="58"/>
  <c r="O356" i="58"/>
  <c r="O360" i="58"/>
  <c r="M360" i="58"/>
  <c r="O361" i="58"/>
  <c r="M361" i="58"/>
  <c r="P364" i="58"/>
  <c r="O364" i="58"/>
  <c r="O367" i="58"/>
  <c r="M367" i="58"/>
  <c r="P370" i="58"/>
  <c r="O370" i="58"/>
  <c r="O373" i="58"/>
  <c r="M373" i="58"/>
  <c r="O378" i="58"/>
  <c r="M378" i="58"/>
  <c r="O379" i="58"/>
  <c r="M379" i="58"/>
  <c r="P382" i="58"/>
  <c r="O382" i="58"/>
  <c r="O387" i="58"/>
  <c r="M387" i="58"/>
  <c r="P390" i="58"/>
  <c r="O390" i="58"/>
  <c r="P393" i="58"/>
  <c r="O393" i="58"/>
  <c r="P394" i="58"/>
  <c r="O394" i="58"/>
  <c r="O396" i="58"/>
  <c r="M396" i="58"/>
  <c r="O397" i="58"/>
  <c r="M397" i="58"/>
  <c r="P400" i="58"/>
  <c r="O400" i="58"/>
  <c r="O405" i="58"/>
  <c r="M405" i="58"/>
  <c r="O412" i="58"/>
  <c r="M412" i="58"/>
  <c r="O413" i="58"/>
  <c r="M413" i="58"/>
  <c r="O414" i="58"/>
  <c r="M414" i="58"/>
  <c r="P416" i="58"/>
  <c r="O416" i="58"/>
  <c r="P417" i="58"/>
  <c r="O417" i="58"/>
  <c r="O421" i="58"/>
  <c r="M421" i="58"/>
  <c r="O428" i="58"/>
  <c r="M428" i="58"/>
  <c r="O430" i="58"/>
  <c r="M430" i="58"/>
  <c r="P432" i="58"/>
  <c r="O432" i="58"/>
  <c r="M432" i="58"/>
  <c r="P433" i="58"/>
  <c r="O433" i="58"/>
  <c r="P435" i="58"/>
  <c r="O435" i="58"/>
  <c r="O437" i="58"/>
  <c r="M437" i="58"/>
  <c r="O444" i="58"/>
  <c r="M444" i="58"/>
  <c r="O446" i="58"/>
  <c r="M446" i="58"/>
  <c r="P448" i="58"/>
  <c r="O448" i="58"/>
  <c r="M448" i="58"/>
  <c r="P449" i="58"/>
  <c r="O449" i="58"/>
  <c r="P451" i="58"/>
  <c r="O451" i="58"/>
  <c r="P452" i="58"/>
  <c r="O452" i="58"/>
  <c r="O453" i="58"/>
  <c r="M453" i="58"/>
  <c r="O460" i="58"/>
  <c r="M460" i="58"/>
  <c r="P465" i="58"/>
  <c r="O465" i="58"/>
  <c r="M465" i="58"/>
  <c r="P467" i="58"/>
  <c r="O467" i="58"/>
  <c r="M467" i="58"/>
  <c r="P468" i="58"/>
  <c r="O468" i="58"/>
  <c r="O469" i="58"/>
  <c r="M469" i="58"/>
  <c r="P481" i="58"/>
  <c r="O481" i="58"/>
  <c r="M481" i="58"/>
  <c r="P484" i="58"/>
  <c r="O484" i="58"/>
  <c r="P497" i="58"/>
  <c r="O497" i="58"/>
  <c r="M497" i="58"/>
  <c r="P509" i="58"/>
  <c r="O509" i="58"/>
  <c r="M509" i="58"/>
  <c r="P525" i="58"/>
  <c r="O525" i="58"/>
  <c r="M525" i="58"/>
  <c r="P537" i="58"/>
  <c r="O500" i="58"/>
  <c r="O506" i="58"/>
  <c r="O512" i="58"/>
  <c r="O528" i="58"/>
  <c r="M462" i="58"/>
  <c r="M478" i="58"/>
  <c r="M494" i="58"/>
  <c r="M522" i="58"/>
  <c r="M538" i="58"/>
  <c r="O538" i="58"/>
  <c r="O408" i="58"/>
  <c r="O424" i="58"/>
  <c r="O440" i="58"/>
  <c r="O456" i="58"/>
  <c r="O472" i="58"/>
  <c r="M485" i="58"/>
  <c r="O488" i="58"/>
  <c r="M501" i="58"/>
  <c r="O504" i="58"/>
  <c r="M507" i="58"/>
  <c r="M513" i="58"/>
  <c r="O516" i="58"/>
  <c r="M529" i="58"/>
  <c r="O532" i="58"/>
  <c r="O485" i="58"/>
  <c r="O529" i="58"/>
  <c r="O231" i="58"/>
  <c r="O247" i="58"/>
  <c r="O267" i="58"/>
  <c r="O283" i="58"/>
  <c r="O299" i="58"/>
  <c r="O315" i="58"/>
  <c r="O331" i="58"/>
  <c r="O347" i="58"/>
  <c r="O363" i="58"/>
  <c r="O366" i="58"/>
  <c r="O369" i="58"/>
  <c r="O375" i="58"/>
  <c r="O381" i="58"/>
  <c r="O399" i="58"/>
  <c r="O415" i="58"/>
  <c r="O431" i="58"/>
  <c r="O447" i="58"/>
  <c r="O463" i="58"/>
  <c r="M476" i="58"/>
  <c r="O479" i="58"/>
  <c r="M492" i="58"/>
  <c r="O495" i="58"/>
  <c r="M520" i="58"/>
  <c r="O523" i="58"/>
  <c r="M536" i="58"/>
  <c r="O539" i="58"/>
  <c r="O492" i="58"/>
  <c r="O520" i="58"/>
  <c r="O536" i="58"/>
  <c r="M483" i="58"/>
  <c r="M499" i="58"/>
  <c r="M527" i="58"/>
  <c r="M464" i="58"/>
  <c r="M480" i="58"/>
  <c r="O483" i="58"/>
  <c r="M496" i="58"/>
  <c r="O499" i="58"/>
  <c r="M508" i="58"/>
  <c r="O511" i="58"/>
  <c r="M524" i="58"/>
  <c r="O527" i="58"/>
  <c r="M540" i="58"/>
  <c r="M429" i="58"/>
  <c r="M445" i="58"/>
  <c r="M461" i="58"/>
  <c r="O464" i="58"/>
  <c r="M477" i="58"/>
  <c r="O480" i="58"/>
  <c r="M493" i="58"/>
  <c r="O496" i="58"/>
  <c r="O508" i="58"/>
  <c r="M521" i="58"/>
  <c r="O524" i="58"/>
  <c r="M537" i="58"/>
  <c r="O540" i="58"/>
  <c r="DG36" i="45" l="1"/>
  <c r="DF42" i="45"/>
  <c r="DJ64" i="45"/>
  <c r="DG64" i="45"/>
  <c r="DF64" i="45"/>
  <c r="DJ36" i="45"/>
  <c r="DF24" i="45"/>
  <c r="DH4" i="45"/>
  <c r="I6" i="61" a="1"/>
  <c r="I6" i="61" s="1"/>
  <c r="I4" i="61" a="1"/>
  <c r="I4" i="61" s="1"/>
  <c r="I5" i="61" a="1"/>
  <c r="I5" i="61" s="1"/>
  <c r="I8" i="61" a="1"/>
  <c r="I8" i="61" s="1"/>
  <c r="DF39" i="45"/>
  <c r="DJ53" i="45"/>
  <c r="DH44" i="45"/>
  <c r="DJ39" i="45"/>
  <c r="L9" i="61" a="1"/>
  <c r="L9" i="61" s="1"/>
  <c r="DJ41" i="45"/>
  <c r="DJ7" i="45"/>
  <c r="DJ17" i="45"/>
  <c r="DG44" i="45"/>
  <c r="DJ35" i="45"/>
  <c r="DF8" i="45"/>
  <c r="DG51" i="45"/>
  <c r="U5" i="61" a="1"/>
  <c r="U5" i="61" s="1"/>
  <c r="W5" i="61" s="1"/>
  <c r="T5" i="61" a="1"/>
  <c r="T5" i="61" s="1"/>
  <c r="V5" i="61" s="1"/>
  <c r="U4" i="61" a="1"/>
  <c r="U4" i="61" s="1"/>
  <c r="W4" i="61" s="1"/>
  <c r="T4" i="61" a="1"/>
  <c r="T4" i="61" s="1"/>
  <c r="V4" i="61" s="1"/>
  <c r="U8" i="61" a="1"/>
  <c r="U8" i="61" s="1"/>
  <c r="W8" i="61" s="1"/>
  <c r="T8" i="61" a="1"/>
  <c r="T8" i="61" s="1"/>
  <c r="V8" i="61" s="1"/>
  <c r="DJ42" i="45"/>
  <c r="DJ90" i="45"/>
  <c r="U6" i="61" a="1"/>
  <c r="U6" i="61" s="1"/>
  <c r="W6" i="61" s="1"/>
  <c r="T6" i="61" a="1"/>
  <c r="T6" i="61" s="1"/>
  <c r="V6" i="61" s="1"/>
  <c r="DJ44" i="45"/>
  <c r="Y4" i="61" a="1"/>
  <c r="Y4" i="61" s="1"/>
  <c r="AA4" i="61" s="1"/>
  <c r="X4" i="61" a="1"/>
  <c r="X4" i="61" s="1"/>
  <c r="Z4" i="61" s="1"/>
  <c r="Y6" i="61" a="1"/>
  <c r="Y6" i="61" s="1"/>
  <c r="AA6" i="61" s="1"/>
  <c r="X6" i="61" a="1"/>
  <c r="X6" i="61" s="1"/>
  <c r="Z6" i="61" s="1"/>
  <c r="Y8" i="61" a="1"/>
  <c r="Y8" i="61" s="1"/>
  <c r="AA8" i="61" s="1"/>
  <c r="X8" i="61" a="1"/>
  <c r="X8" i="61" s="1"/>
  <c r="Z8" i="61" s="1"/>
  <c r="Y5" i="61" a="1"/>
  <c r="Y5" i="61" s="1"/>
  <c r="AA5" i="61" s="1"/>
  <c r="X5" i="61" a="1"/>
  <c r="X5" i="61" s="1"/>
  <c r="Z5" i="61" s="1"/>
  <c r="H6" i="61" a="1"/>
  <c r="H6" i="61" s="1"/>
  <c r="J6" i="61" s="1"/>
  <c r="H4" i="61" a="1"/>
  <c r="H4" i="61" s="1"/>
  <c r="J4" i="61" s="1"/>
  <c r="H8" i="61" a="1"/>
  <c r="H8" i="61" s="1"/>
  <c r="J8" i="61" s="1"/>
  <c r="AX3" i="47"/>
  <c r="M4" i="61" a="1"/>
  <c r="M4" i="61" s="1"/>
  <c r="O4" i="61" s="1"/>
  <c r="L4" i="61" a="1"/>
  <c r="L4" i="61" s="1"/>
  <c r="N4" i="61" s="1"/>
  <c r="AL3" i="47"/>
  <c r="H5" i="61" a="1"/>
  <c r="H5" i="61" s="1"/>
  <c r="J5" i="61" s="1"/>
  <c r="M6" i="61" a="1"/>
  <c r="M6" i="61" s="1"/>
  <c r="O6" i="61" s="1"/>
  <c r="L6" i="61" a="1"/>
  <c r="L6" i="61" s="1"/>
  <c r="N6" i="61" s="1"/>
  <c r="L8" i="61" a="1"/>
  <c r="L8" i="61" s="1"/>
  <c r="N8" i="61" s="1"/>
  <c r="M8" i="61" a="1"/>
  <c r="M8" i="61" s="1"/>
  <c r="O8" i="61" s="1"/>
  <c r="M5" i="61" a="1"/>
  <c r="M5" i="61" s="1"/>
  <c r="O5" i="61" s="1"/>
  <c r="L5" i="61" a="1"/>
  <c r="L5" i="61" s="1"/>
  <c r="N5" i="61" s="1"/>
  <c r="DG119" i="45"/>
  <c r="DF35" i="45"/>
  <c r="J6" i="68"/>
  <c r="K6" i="68"/>
  <c r="DJ38" i="45"/>
  <c r="O8" i="68"/>
  <c r="N8" i="68"/>
  <c r="O5" i="68"/>
  <c r="N5" i="68"/>
  <c r="DH6" i="45"/>
  <c r="DF53" i="45"/>
  <c r="DH81" i="45"/>
  <c r="DG52" i="45"/>
  <c r="J5" i="68"/>
  <c r="K5" i="68"/>
  <c r="O4" i="68"/>
  <c r="N4" i="68"/>
  <c r="K4" i="68"/>
  <c r="J4" i="68"/>
  <c r="O6" i="68"/>
  <c r="N6" i="68"/>
  <c r="J8" i="68"/>
  <c r="K8" i="68"/>
  <c r="DH87" i="45"/>
  <c r="DF111" i="45"/>
  <c r="DJ52" i="45"/>
  <c r="DJ80" i="45"/>
  <c r="DF20" i="45"/>
  <c r="DJ77" i="45"/>
  <c r="DF21" i="45"/>
  <c r="DH41" i="45"/>
  <c r="DG35" i="45"/>
  <c r="DF87" i="45"/>
  <c r="DH37" i="45"/>
  <c r="DH64" i="45"/>
  <c r="DG41" i="45"/>
  <c r="DG111" i="45"/>
  <c r="DG87" i="45"/>
  <c r="DJ87" i="45"/>
  <c r="DF36" i="45"/>
  <c r="DH51" i="45"/>
  <c r="DJ6" i="45"/>
  <c r="DH53" i="45"/>
  <c r="DJ81" i="45"/>
  <c r="DG29" i="45"/>
  <c r="DG38" i="45"/>
  <c r="DJ51" i="45"/>
  <c r="DG81" i="45"/>
  <c r="DH40" i="45"/>
  <c r="DF116" i="45"/>
  <c r="DF51" i="45"/>
  <c r="DF52" i="45"/>
  <c r="DF6" i="45"/>
  <c r="DG53" i="45"/>
  <c r="DH39" i="45"/>
  <c r="DF38" i="45"/>
  <c r="DF81" i="45"/>
  <c r="DH115" i="45"/>
  <c r="DG21" i="45"/>
  <c r="DG78" i="45"/>
  <c r="DG54" i="45"/>
  <c r="DF44" i="45"/>
  <c r="DF15" i="45"/>
  <c r="DH35" i="45"/>
  <c r="DG103" i="45"/>
  <c r="DG8" i="45"/>
  <c r="DF77" i="45"/>
  <c r="DJ78" i="45"/>
  <c r="DG104" i="45"/>
  <c r="DG80" i="45"/>
  <c r="DG107" i="45"/>
  <c r="DJ119" i="45"/>
  <c r="DH110" i="45"/>
  <c r="DJ37" i="45"/>
  <c r="DJ111" i="45"/>
  <c r="DG4" i="45"/>
  <c r="DH7" i="45"/>
  <c r="DG90" i="45"/>
  <c r="DF25" i="45"/>
  <c r="DG42" i="45"/>
  <c r="DH20" i="45"/>
  <c r="DF108" i="45"/>
  <c r="DJ28" i="45"/>
  <c r="DG6" i="45"/>
  <c r="DF103" i="45"/>
  <c r="DF4" i="45"/>
  <c r="DG115" i="45"/>
  <c r="DJ104" i="45"/>
  <c r="DF89" i="45"/>
  <c r="DF57" i="45"/>
  <c r="DG95" i="45"/>
  <c r="DG77" i="45"/>
  <c r="DJ55" i="45"/>
  <c r="DJ8" i="45"/>
  <c r="DJ62" i="45"/>
  <c r="DJ21" i="45"/>
  <c r="DJ4" i="45"/>
  <c r="DF55" i="45"/>
  <c r="DG37" i="45"/>
  <c r="DF105" i="45"/>
  <c r="DG7" i="45"/>
  <c r="DH90" i="45"/>
  <c r="DH82" i="45"/>
  <c r="DH108" i="45"/>
  <c r="DF10" i="45"/>
  <c r="DJ84" i="45"/>
  <c r="DF85" i="45"/>
  <c r="DF29" i="45"/>
  <c r="DH73" i="45"/>
  <c r="DJ115" i="45"/>
  <c r="DJ24" i="45"/>
  <c r="DH80" i="45"/>
  <c r="DH109" i="45"/>
  <c r="DG23" i="45"/>
  <c r="DJ110" i="45"/>
  <c r="DJ20" i="45"/>
  <c r="DF5" i="45"/>
  <c r="DH24" i="45"/>
  <c r="DH105" i="45"/>
  <c r="DF7" i="45"/>
  <c r="DG82" i="45"/>
  <c r="DG108" i="45"/>
  <c r="DH84" i="45"/>
  <c r="DJ29" i="45"/>
  <c r="DJ86" i="45"/>
  <c r="DG73" i="45"/>
  <c r="DG20" i="45"/>
  <c r="DF119" i="45"/>
  <c r="DH5" i="45"/>
  <c r="DH104" i="45"/>
  <c r="DJ89" i="45"/>
  <c r="DH106" i="45"/>
  <c r="DJ107" i="45"/>
  <c r="DF9" i="45"/>
  <c r="DJ66" i="45"/>
  <c r="DF110" i="45"/>
  <c r="DF68" i="45"/>
  <c r="DJ43" i="45"/>
  <c r="DG69" i="45"/>
  <c r="DH70" i="45"/>
  <c r="DJ75" i="45"/>
  <c r="DG45" i="45"/>
  <c r="DG71" i="45"/>
  <c r="DJ72" i="45"/>
  <c r="DJ5" i="45"/>
  <c r="DH89" i="45"/>
  <c r="DG106" i="45"/>
  <c r="DJ9" i="45"/>
  <c r="DF66" i="45"/>
  <c r="DG110" i="45"/>
  <c r="DJ83" i="45"/>
  <c r="DJ109" i="45"/>
  <c r="DG68" i="45"/>
  <c r="DG43" i="45"/>
  <c r="DJ69" i="45"/>
  <c r="DJ45" i="45"/>
  <c r="DH72" i="45"/>
  <c r="DG5" i="45"/>
  <c r="DJ106" i="45"/>
  <c r="DH9" i="45"/>
  <c r="DH66" i="45"/>
  <c r="DH92" i="45"/>
  <c r="DG83" i="45"/>
  <c r="DG109" i="45"/>
  <c r="DJ11" i="45"/>
  <c r="DJ68" i="45"/>
  <c r="DH12" i="45"/>
  <c r="DH43" i="45"/>
  <c r="DH69" i="45"/>
  <c r="DF13" i="45"/>
  <c r="DF70" i="45"/>
  <c r="DF96" i="45"/>
  <c r="DH75" i="45"/>
  <c r="DH45" i="45"/>
  <c r="DH71" i="45"/>
  <c r="DH113" i="45"/>
  <c r="DF46" i="45"/>
  <c r="DF72" i="45"/>
  <c r="DG114" i="45"/>
  <c r="DH31" i="45"/>
  <c r="DH63" i="45"/>
  <c r="DJ99" i="45"/>
  <c r="DH33" i="45"/>
  <c r="DF32" i="45"/>
  <c r="DH18" i="45"/>
  <c r="DH19" i="45"/>
  <c r="DH50" i="45"/>
  <c r="DH102" i="45"/>
  <c r="DF65" i="45"/>
  <c r="DF78" i="45"/>
  <c r="DG89" i="45"/>
  <c r="DF80" i="45"/>
  <c r="DF107" i="45"/>
  <c r="DF83" i="45"/>
  <c r="DF109" i="45"/>
  <c r="DG75" i="45"/>
  <c r="DF71" i="45"/>
  <c r="DG72" i="45"/>
  <c r="DH103" i="45"/>
  <c r="DH21" i="45"/>
  <c r="DH88" i="45"/>
  <c r="DG105" i="45"/>
  <c r="DF82" i="45"/>
  <c r="DH10" i="45"/>
  <c r="DH67" i="45"/>
  <c r="DJ85" i="45"/>
  <c r="DH86" i="45"/>
  <c r="DF73" i="45"/>
  <c r="DF76" i="45"/>
  <c r="DF67" i="45"/>
  <c r="DG10" i="45"/>
  <c r="DG67" i="45"/>
  <c r="DG84" i="45"/>
  <c r="DG85" i="45"/>
  <c r="DG86" i="45"/>
  <c r="DJ73" i="45"/>
  <c r="DG88" i="45"/>
  <c r="DG79" i="45"/>
  <c r="DG91" i="45"/>
  <c r="DH25" i="45"/>
  <c r="DH56" i="45"/>
  <c r="DF41" i="45"/>
  <c r="DG93" i="45"/>
  <c r="DJ94" i="45"/>
  <c r="DJ27" i="45"/>
  <c r="DJ58" i="45"/>
  <c r="DH28" i="45"/>
  <c r="DH59" i="45"/>
  <c r="DF60" i="45"/>
  <c r="DF86" i="45"/>
  <c r="DF112" i="45"/>
  <c r="DH14" i="45"/>
  <c r="DH61" i="45"/>
  <c r="DH97" i="45"/>
  <c r="DH49" i="45"/>
  <c r="DF30" i="45"/>
  <c r="DF62" i="45"/>
  <c r="DG98" i="45"/>
  <c r="DH16" i="45"/>
  <c r="DH47" i="45"/>
  <c r="DH117" i="45"/>
  <c r="DF17" i="45"/>
  <c r="DF48" i="45"/>
  <c r="DG100" i="45"/>
  <c r="DH101" i="45"/>
  <c r="DH34" i="45"/>
  <c r="DH76" i="45"/>
  <c r="DH118" i="45"/>
  <c r="DJ103" i="45"/>
  <c r="DH55" i="45"/>
  <c r="DF88" i="45"/>
  <c r="DF37" i="45"/>
  <c r="DH79" i="45"/>
  <c r="DJ105" i="45"/>
  <c r="DF90" i="45"/>
  <c r="DH8" i="45"/>
  <c r="DF91" i="45"/>
  <c r="DG25" i="45"/>
  <c r="DG56" i="45"/>
  <c r="DJ10" i="45"/>
  <c r="DJ67" i="45"/>
  <c r="DF93" i="45"/>
  <c r="DH94" i="45"/>
  <c r="DH27" i="45"/>
  <c r="DH58" i="45"/>
  <c r="DF28" i="45"/>
  <c r="DF59" i="45"/>
  <c r="DH85" i="45"/>
  <c r="DH111" i="45"/>
  <c r="DJ60" i="45"/>
  <c r="DJ112" i="45"/>
  <c r="DF14" i="45"/>
  <c r="DF61" i="45"/>
  <c r="DF97" i="45"/>
  <c r="DG49" i="45"/>
  <c r="DG30" i="45"/>
  <c r="DG62" i="45"/>
  <c r="DF98" i="45"/>
  <c r="DG16" i="45"/>
  <c r="DG47" i="45"/>
  <c r="DG117" i="45"/>
  <c r="DH17" i="45"/>
  <c r="DH48" i="45"/>
  <c r="DH100" i="45"/>
  <c r="DG101" i="45"/>
  <c r="DG34" i="45"/>
  <c r="DG76" i="45"/>
  <c r="DG118" i="45"/>
  <c r="DH36" i="45"/>
  <c r="DH78" i="45"/>
  <c r="DJ22" i="45"/>
  <c r="DJ23" i="45"/>
  <c r="DH54" i="45"/>
  <c r="DF40" i="45"/>
  <c r="DJ92" i="45"/>
  <c r="DH26" i="45"/>
  <c r="DH57" i="45"/>
  <c r="DH83" i="45"/>
  <c r="DG11" i="45"/>
  <c r="DJ12" i="45"/>
  <c r="DF95" i="45"/>
  <c r="DH13" i="45"/>
  <c r="DG96" i="45"/>
  <c r="DG113" i="45"/>
  <c r="DH15" i="45"/>
  <c r="DJ46" i="45"/>
  <c r="DH114" i="45"/>
  <c r="DF31" i="45"/>
  <c r="DF63" i="45"/>
  <c r="DH99" i="45"/>
  <c r="DF33" i="45"/>
  <c r="DJ32" i="45"/>
  <c r="DJ74" i="45"/>
  <c r="DJ116" i="45"/>
  <c r="DF18" i="45"/>
  <c r="DF19" i="45"/>
  <c r="DF50" i="45"/>
  <c r="DF102" i="45"/>
  <c r="DJ65" i="45"/>
  <c r="DG22" i="45"/>
  <c r="DH119" i="45"/>
  <c r="DG24" i="45"/>
  <c r="DH22" i="45"/>
  <c r="DH23" i="45"/>
  <c r="DJ54" i="45"/>
  <c r="DH107" i="45"/>
  <c r="DJ40" i="45"/>
  <c r="DF92" i="45"/>
  <c r="DG26" i="45"/>
  <c r="DG57" i="45"/>
  <c r="DF11" i="45"/>
  <c r="DG12" i="45"/>
  <c r="DJ95" i="45"/>
  <c r="DG13" i="45"/>
  <c r="DG70" i="45"/>
  <c r="DH96" i="45"/>
  <c r="DF75" i="45"/>
  <c r="DJ71" i="45"/>
  <c r="DJ113" i="45"/>
  <c r="DJ15" i="45"/>
  <c r="DH46" i="45"/>
  <c r="DJ114" i="45"/>
  <c r="DJ31" i="45"/>
  <c r="DJ63" i="45"/>
  <c r="DF99" i="45"/>
  <c r="DJ33" i="45"/>
  <c r="DG32" i="45"/>
  <c r="DG74" i="45"/>
  <c r="DG116" i="45"/>
  <c r="DJ18" i="45"/>
  <c r="DJ19" i="45"/>
  <c r="DJ50" i="45"/>
  <c r="DJ102" i="45"/>
  <c r="DG65" i="45"/>
  <c r="DF26" i="45"/>
  <c r="DF74" i="45"/>
  <c r="DF104" i="45"/>
  <c r="DF22" i="45"/>
  <c r="DF23" i="45"/>
  <c r="DF54" i="45"/>
  <c r="DF106" i="45"/>
  <c r="DG9" i="45"/>
  <c r="DG40" i="45"/>
  <c r="DG66" i="45"/>
  <c r="DG92" i="45"/>
  <c r="DJ26" i="45"/>
  <c r="DJ57" i="45"/>
  <c r="DH11" i="45"/>
  <c r="DH42" i="45"/>
  <c r="DH68" i="45"/>
  <c r="DF12" i="45"/>
  <c r="DF43" i="45"/>
  <c r="DF69" i="45"/>
  <c r="DH95" i="45"/>
  <c r="DJ13" i="45"/>
  <c r="DJ70" i="45"/>
  <c r="DJ96" i="45"/>
  <c r="DF45" i="45"/>
  <c r="DF113" i="45"/>
  <c r="DG15" i="45"/>
  <c r="DG46" i="45"/>
  <c r="DF114" i="45"/>
  <c r="DG31" i="45"/>
  <c r="DG63" i="45"/>
  <c r="DG99" i="45"/>
  <c r="DG33" i="45"/>
  <c r="DH32" i="45"/>
  <c r="DH74" i="45"/>
  <c r="DH116" i="45"/>
  <c r="DG18" i="45"/>
  <c r="DG19" i="45"/>
  <c r="DG50" i="45"/>
  <c r="DG102" i="45"/>
  <c r="DH65" i="45"/>
  <c r="DH52" i="45"/>
  <c r="DJ79" i="45"/>
  <c r="DJ91" i="45"/>
  <c r="DF56" i="45"/>
  <c r="DJ93" i="45"/>
  <c r="DG94" i="45"/>
  <c r="DG27" i="45"/>
  <c r="DG58" i="45"/>
  <c r="DF84" i="45"/>
  <c r="DJ59" i="45"/>
  <c r="DG60" i="45"/>
  <c r="DH112" i="45"/>
  <c r="DG14" i="45"/>
  <c r="DG61" i="45"/>
  <c r="DG97" i="45"/>
  <c r="DF49" i="45"/>
  <c r="DJ30" i="45"/>
  <c r="DJ98" i="45"/>
  <c r="DF16" i="45"/>
  <c r="DF47" i="45"/>
  <c r="DF115" i="45"/>
  <c r="DJ117" i="45"/>
  <c r="DJ48" i="45"/>
  <c r="DF100" i="45"/>
  <c r="DJ101" i="45"/>
  <c r="DF34" i="45"/>
  <c r="DF118" i="45"/>
  <c r="DH77" i="45"/>
  <c r="DG55" i="45"/>
  <c r="DJ88" i="45"/>
  <c r="DF79" i="45"/>
  <c r="DH38" i="45"/>
  <c r="DH91" i="45"/>
  <c r="DJ56" i="45"/>
  <c r="DJ82" i="45"/>
  <c r="DH93" i="45"/>
  <c r="DF94" i="45"/>
  <c r="DF27" i="45"/>
  <c r="DF58" i="45"/>
  <c r="DG28" i="45"/>
  <c r="DG59" i="45"/>
  <c r="DH29" i="45"/>
  <c r="DH60" i="45"/>
  <c r="DG112" i="45"/>
  <c r="DJ14" i="45"/>
  <c r="DJ61" i="45"/>
  <c r="DJ97" i="45"/>
  <c r="DJ49" i="45"/>
  <c r="DH30" i="45"/>
  <c r="DH62" i="45"/>
  <c r="DH98" i="45"/>
  <c r="DJ16" i="45"/>
  <c r="DJ47" i="45"/>
  <c r="DF117" i="45"/>
  <c r="DG17" i="45"/>
  <c r="DG48" i="45"/>
  <c r="DJ100" i="45"/>
  <c r="DF101" i="45"/>
  <c r="DJ34" i="45"/>
  <c r="DJ76" i="45"/>
  <c r="DJ118" i="45"/>
  <c r="AZ3" i="47"/>
  <c r="AY3" i="47"/>
  <c r="AK3" i="47"/>
  <c r="K4" i="61"/>
  <c r="AO3" i="47"/>
  <c r="K8" i="61"/>
  <c r="AL4" i="47"/>
  <c r="K5" i="61"/>
  <c r="AM3" i="47"/>
  <c r="K6" i="61"/>
  <c r="BB3" i="47"/>
  <c r="DG3" i="45"/>
  <c r="DF3" i="45"/>
  <c r="DJ3" i="45"/>
  <c r="DH3" i="45"/>
  <c r="AF3" i="45"/>
  <c r="AH3" i="45"/>
  <c r="AJ3" i="45"/>
  <c r="AG3" i="45"/>
  <c r="C4" i="46" l="1"/>
  <c r="C35" i="46"/>
  <c r="C26" i="46"/>
  <c r="C10" i="46"/>
  <c r="C30" i="46"/>
  <c r="C20" i="46"/>
  <c r="C11" i="46"/>
  <c r="C36" i="46"/>
  <c r="C5" i="46"/>
  <c r="C42" i="46"/>
  <c r="C27" i="46"/>
  <c r="C21" i="46"/>
  <c r="C15" i="46"/>
  <c r="C31" i="46"/>
  <c r="C28" i="46"/>
  <c r="C37" i="46"/>
  <c r="C46" i="46"/>
  <c r="C43" i="46"/>
  <c r="C22" i="46"/>
  <c r="C32" i="46"/>
  <c r="C6" i="46"/>
  <c r="C14" i="46"/>
  <c r="C16" i="46"/>
  <c r="C41" i="46"/>
  <c r="C23" i="46"/>
  <c r="C17" i="46"/>
  <c r="C33" i="46"/>
  <c r="C38" i="46"/>
  <c r="C29" i="46"/>
  <c r="C7" i="46"/>
  <c r="C44" i="46"/>
  <c r="C12" i="46"/>
  <c r="C45" i="46"/>
  <c r="C24" i="46"/>
  <c r="C8" i="46"/>
  <c r="C39" i="46"/>
  <c r="C18" i="46"/>
  <c r="C34" i="46"/>
  <c r="C25" i="46"/>
  <c r="C40" i="46"/>
  <c r="C3" i="46"/>
  <c r="C19" i="46"/>
  <c r="C9" i="46"/>
  <c r="C13" i="46"/>
  <c r="AO10" i="59" l="1"/>
  <c r="AU10" i="59" s="1"/>
  <c r="AO19" i="59"/>
  <c r="AU19" i="59" s="1"/>
  <c r="AO9" i="59"/>
  <c r="AU9" i="59" s="1"/>
  <c r="AO18" i="59"/>
  <c r="AU18" i="59" s="1"/>
  <c r="AO7" i="59"/>
  <c r="AU7" i="59" s="1"/>
  <c r="AO17" i="59"/>
  <c r="AU17" i="59" s="1"/>
  <c r="AO3" i="59"/>
  <c r="AO6" i="59"/>
  <c r="AU6" i="59" s="1"/>
  <c r="AO16" i="59"/>
  <c r="AU16" i="59" s="1"/>
  <c r="AO4" i="59"/>
  <c r="AU4" i="59" s="1"/>
  <c r="AO15" i="59"/>
  <c r="AU15" i="59" s="1"/>
  <c r="AO22" i="59"/>
  <c r="AU22" i="59" s="1"/>
  <c r="AO14" i="59"/>
  <c r="AU14" i="59" s="1"/>
  <c r="AO21" i="59"/>
  <c r="AU21" i="59" s="1"/>
  <c r="AO13" i="59"/>
  <c r="AU13" i="59" s="1"/>
  <c r="AC7" i="59"/>
  <c r="AI7" i="59" s="1"/>
  <c r="AC18" i="59"/>
  <c r="AI18" i="59" s="1"/>
  <c r="AC6" i="59"/>
  <c r="AI6" i="59" s="1"/>
  <c r="AC17" i="59"/>
  <c r="AI17" i="59" s="1"/>
  <c r="AC4" i="59"/>
  <c r="AI4" i="59" s="1"/>
  <c r="AC16" i="59"/>
  <c r="AI16" i="59" s="1"/>
  <c r="AC3" i="59"/>
  <c r="AC15" i="59"/>
  <c r="AI15" i="59" s="1"/>
  <c r="AO24" i="59"/>
  <c r="AU24" i="59" s="1"/>
  <c r="AC14" i="59"/>
  <c r="AI14" i="59" s="1"/>
  <c r="AC22" i="59"/>
  <c r="AI22" i="59" s="1"/>
  <c r="AC23" i="59"/>
  <c r="AI23" i="59" s="1"/>
  <c r="AC24" i="59"/>
  <c r="AI24" i="59" s="1"/>
  <c r="AO23" i="59"/>
  <c r="AU23" i="59" s="1"/>
  <c r="AC13" i="59"/>
  <c r="AI13" i="59" s="1"/>
  <c r="AC21" i="59"/>
  <c r="AI21" i="59" s="1"/>
  <c r="AC10" i="59"/>
  <c r="AI10" i="59" s="1"/>
  <c r="AC11" i="59"/>
  <c r="AI11" i="59" s="1"/>
  <c r="AC9" i="59"/>
  <c r="AI9" i="59" s="1"/>
  <c r="AC19" i="59"/>
  <c r="AI19" i="59" s="1"/>
  <c r="AC20" i="59"/>
  <c r="AI20" i="59" s="1"/>
  <c r="AO11" i="59"/>
  <c r="AU11" i="59" s="1"/>
  <c r="AO20" i="59"/>
  <c r="AU20" i="59" s="1"/>
  <c r="V7" i="62"/>
  <c r="AA7" i="62" s="1"/>
  <c r="V13" i="62"/>
  <c r="AA13" i="62" s="1"/>
  <c r="V20" i="62"/>
  <c r="AA20" i="62" s="1"/>
  <c r="V27" i="62"/>
  <c r="AA27" i="62" s="1"/>
  <c r="V32" i="62"/>
  <c r="AA32" i="62" s="1"/>
  <c r="V45" i="62"/>
  <c r="AA45" i="62" s="1"/>
  <c r="V50" i="62"/>
  <c r="AA50" i="62" s="1"/>
  <c r="V57" i="62"/>
  <c r="AA57" i="62" s="1"/>
  <c r="V6" i="62"/>
  <c r="AA6" i="62" s="1"/>
  <c r="V12" i="62"/>
  <c r="AA12" i="62" s="1"/>
  <c r="V19" i="62"/>
  <c r="AA19" i="62" s="1"/>
  <c r="V26" i="62"/>
  <c r="AA26" i="62" s="1"/>
  <c r="V44" i="62"/>
  <c r="AA44" i="62" s="1"/>
  <c r="V56" i="62"/>
  <c r="AA56" i="62" s="1"/>
  <c r="V17" i="62"/>
  <c r="AA17" i="62" s="1"/>
  <c r="V36" i="62"/>
  <c r="AA36" i="62" s="1"/>
  <c r="V53" i="62"/>
  <c r="AA53" i="62" s="1"/>
  <c r="V22" i="62"/>
  <c r="AA22" i="62" s="1"/>
  <c r="V41" i="62"/>
  <c r="AA41" i="62" s="1"/>
  <c r="V52" i="62"/>
  <c r="AA52" i="62" s="1"/>
  <c r="V5" i="62"/>
  <c r="AA5" i="62" s="1"/>
  <c r="V11" i="62"/>
  <c r="AA11" i="62" s="1"/>
  <c r="V25" i="62"/>
  <c r="AA25" i="62" s="1"/>
  <c r="V31" i="62"/>
  <c r="AA31" i="62" s="1"/>
  <c r="V38" i="62"/>
  <c r="AA38" i="62" s="1"/>
  <c r="V43" i="62"/>
  <c r="AA43" i="62" s="1"/>
  <c r="V49" i="62"/>
  <c r="AA49" i="62" s="1"/>
  <c r="V55" i="62"/>
  <c r="AA55" i="62" s="1"/>
  <c r="V60" i="62"/>
  <c r="AA60" i="62" s="1"/>
  <c r="V4" i="62"/>
  <c r="AA4" i="62" s="1"/>
  <c r="V10" i="62"/>
  <c r="AA10" i="62" s="1"/>
  <c r="V18" i="62"/>
  <c r="AA18" i="62" s="1"/>
  <c r="V24" i="62"/>
  <c r="AA24" i="62" s="1"/>
  <c r="V30" i="62"/>
  <c r="AA30" i="62" s="1"/>
  <c r="V37" i="62"/>
  <c r="AA37" i="62" s="1"/>
  <c r="V42" i="62"/>
  <c r="AA42" i="62" s="1"/>
  <c r="V54" i="62"/>
  <c r="AA54" i="62" s="1"/>
  <c r="V9" i="62"/>
  <c r="AA9" i="62" s="1"/>
  <c r="V15" i="62"/>
  <c r="AA15" i="62" s="1"/>
  <c r="V34" i="62"/>
  <c r="AA34" i="62" s="1"/>
  <c r="V40" i="62"/>
  <c r="AA40" i="62" s="1"/>
  <c r="V47" i="62"/>
  <c r="AA47" i="62" s="1"/>
  <c r="V29" i="62"/>
  <c r="AA29" i="62" s="1"/>
  <c r="V59" i="62"/>
  <c r="AA59" i="62" s="1"/>
  <c r="V8" i="62"/>
  <c r="AA8" i="62" s="1"/>
  <c r="V14" i="62"/>
  <c r="AA14" i="62" s="1"/>
  <c r="V21" i="62"/>
  <c r="AA21" i="62" s="1"/>
  <c r="V28" i="62"/>
  <c r="AA28" i="62" s="1"/>
  <c r="V33" i="62"/>
  <c r="AA33" i="62" s="1"/>
  <c r="V39" i="62"/>
  <c r="AA39" i="62" s="1"/>
  <c r="V46" i="62"/>
  <c r="AA46" i="62" s="1"/>
  <c r="V51" i="62"/>
  <c r="AA51" i="62" s="1"/>
  <c r="V58" i="62"/>
  <c r="AA58" i="62" s="1"/>
  <c r="V3" i="62"/>
  <c r="V23" i="62"/>
  <c r="AA23" i="62" s="1"/>
  <c r="V16" i="62"/>
  <c r="AA16" i="62" s="1"/>
  <c r="V35" i="62"/>
  <c r="AA35" i="62" s="1"/>
  <c r="V48" i="62"/>
  <c r="AA48" i="62" s="1"/>
  <c r="AD102" i="45"/>
  <c r="AI102" i="45" s="1"/>
  <c r="AD62" i="45"/>
  <c r="AI62" i="45" s="1"/>
  <c r="DD116" i="45"/>
  <c r="AD113" i="45"/>
  <c r="AI113" i="45" s="1"/>
  <c r="DD102" i="45"/>
  <c r="DD16" i="45"/>
  <c r="DD101" i="45"/>
  <c r="DD61" i="45"/>
  <c r="AD111" i="45"/>
  <c r="AI111" i="45" s="1"/>
  <c r="AD119" i="45"/>
  <c r="AI119" i="45" s="1"/>
  <c r="AD110" i="45"/>
  <c r="AI110" i="45" s="1"/>
  <c r="DD60" i="45"/>
  <c r="DD29" i="45"/>
  <c r="DD32" i="45"/>
  <c r="DD36" i="45"/>
  <c r="AD109" i="45"/>
  <c r="AI109" i="45" s="1"/>
  <c r="AD47" i="45"/>
  <c r="AI47" i="45" s="1"/>
  <c r="DD111" i="45"/>
  <c r="DD31" i="45"/>
  <c r="AD50" i="45"/>
  <c r="AI50" i="45" s="1"/>
  <c r="AD55" i="45"/>
  <c r="AI55" i="45" s="1"/>
  <c r="AD92" i="45"/>
  <c r="AI92" i="45" s="1"/>
  <c r="DD26" i="45"/>
  <c r="AD69" i="45"/>
  <c r="AI69" i="45" s="1"/>
  <c r="DD25" i="45"/>
  <c r="DD87" i="45"/>
  <c r="AD83" i="45"/>
  <c r="AI83" i="45" s="1"/>
  <c r="AD20" i="45"/>
  <c r="AI20" i="45" s="1"/>
  <c r="DD90" i="45"/>
  <c r="DD23" i="45"/>
  <c r="AD117" i="45"/>
  <c r="AI117" i="45" s="1"/>
  <c r="DD5" i="45"/>
  <c r="AD97" i="45"/>
  <c r="AI97" i="45" s="1"/>
  <c r="DD3" i="45"/>
  <c r="DD88" i="45"/>
  <c r="DD19" i="45"/>
  <c r="DD18" i="45"/>
  <c r="DD63" i="45"/>
  <c r="DD114" i="45"/>
  <c r="AD60" i="45"/>
  <c r="AI60" i="45" s="1"/>
  <c r="AD31" i="45"/>
  <c r="AI31" i="45" s="1"/>
  <c r="AD107" i="45"/>
  <c r="AI107" i="45" s="1"/>
  <c r="DD108" i="45"/>
  <c r="AD84" i="45"/>
  <c r="AI84" i="45" s="1"/>
  <c r="DD71" i="45"/>
  <c r="AD96" i="45"/>
  <c r="AI96" i="45" s="1"/>
  <c r="DD97" i="45"/>
  <c r="AD94" i="45"/>
  <c r="AI94" i="45" s="1"/>
  <c r="AD80" i="45"/>
  <c r="AI80" i="45" s="1"/>
  <c r="AD42" i="45"/>
  <c r="AI42" i="45" s="1"/>
  <c r="DD62" i="45"/>
  <c r="DD95" i="45"/>
  <c r="AD101" i="45"/>
  <c r="AI101" i="45" s="1"/>
  <c r="AD41" i="45"/>
  <c r="AI41" i="45" s="1"/>
  <c r="AD54" i="45"/>
  <c r="AI54" i="45" s="1"/>
  <c r="AD59" i="45"/>
  <c r="AI59" i="45" s="1"/>
  <c r="AD28" i="45"/>
  <c r="AI28" i="45" s="1"/>
  <c r="DD112" i="45"/>
  <c r="AD58" i="45"/>
  <c r="AI58" i="45" s="1"/>
  <c r="DD59" i="45"/>
  <c r="DD28" i="45"/>
  <c r="AD93" i="45"/>
  <c r="AI93" i="45" s="1"/>
  <c r="DD52" i="45"/>
  <c r="AD24" i="45"/>
  <c r="AI24" i="45" s="1"/>
  <c r="DD51" i="45"/>
  <c r="DD56" i="45"/>
  <c r="AD68" i="45"/>
  <c r="AI68" i="45" s="1"/>
  <c r="DD49" i="45"/>
  <c r="DD7" i="45"/>
  <c r="AD66" i="45"/>
  <c r="AI66" i="45" s="1"/>
  <c r="AD99" i="45"/>
  <c r="AI99" i="45" s="1"/>
  <c r="DD22" i="45"/>
  <c r="AD9" i="45"/>
  <c r="AI9" i="45" s="1"/>
  <c r="AD98" i="45"/>
  <c r="AI98" i="45" s="1"/>
  <c r="AD19" i="45"/>
  <c r="AI19" i="45" s="1"/>
  <c r="DD84" i="45"/>
  <c r="DD106" i="45"/>
  <c r="DD89" i="45"/>
  <c r="DD20" i="45"/>
  <c r="DD9" i="45"/>
  <c r="DD98" i="45"/>
  <c r="DD33" i="45"/>
  <c r="AD86" i="45"/>
  <c r="AI86" i="45" s="1"/>
  <c r="AD88" i="45"/>
  <c r="AI88" i="45" s="1"/>
  <c r="DD35" i="45"/>
  <c r="AD53" i="45"/>
  <c r="AI53" i="45" s="1"/>
  <c r="DD100" i="45"/>
  <c r="AD57" i="45"/>
  <c r="AI57" i="45" s="1"/>
  <c r="AD26" i="45"/>
  <c r="AI26" i="45" s="1"/>
  <c r="DD75" i="45"/>
  <c r="AD72" i="45"/>
  <c r="AI72" i="45" s="1"/>
  <c r="DD74" i="45"/>
  <c r="AD7" i="45"/>
  <c r="AI7" i="45" s="1"/>
  <c r="AD6" i="45"/>
  <c r="AI6" i="45" s="1"/>
  <c r="DD92" i="45"/>
  <c r="DD69" i="45"/>
  <c r="DD86" i="45"/>
  <c r="DD13" i="45"/>
  <c r="DD70" i="45"/>
  <c r="AD82" i="45"/>
  <c r="AI82" i="45" s="1"/>
  <c r="DD21" i="45"/>
  <c r="DD10" i="45"/>
  <c r="DD99" i="45"/>
  <c r="DD82" i="45"/>
  <c r="AD61" i="45"/>
  <c r="AI61" i="45" s="1"/>
  <c r="AD87" i="45"/>
  <c r="AI87" i="45" s="1"/>
  <c r="AD10" i="45"/>
  <c r="AI10" i="45" s="1"/>
  <c r="DD6" i="45"/>
  <c r="DD4" i="45"/>
  <c r="DD117" i="45"/>
  <c r="DD64" i="45"/>
  <c r="DD8" i="45"/>
  <c r="AD33" i="45"/>
  <c r="AI33" i="45" s="1"/>
  <c r="AD14" i="45"/>
  <c r="AI14" i="45" s="1"/>
  <c r="AD112" i="45"/>
  <c r="AI112" i="45" s="1"/>
  <c r="AD79" i="45"/>
  <c r="AI79" i="45" s="1"/>
  <c r="DD113" i="45"/>
  <c r="AD78" i="45"/>
  <c r="AI78" i="45" s="1"/>
  <c r="DD14" i="45"/>
  <c r="AD75" i="45"/>
  <c r="AI75" i="45" s="1"/>
  <c r="AD52" i="45"/>
  <c r="AI52" i="45" s="1"/>
  <c r="DD40" i="45"/>
  <c r="DD53" i="45"/>
  <c r="AD46" i="45"/>
  <c r="AI46" i="45" s="1"/>
  <c r="DD39" i="45"/>
  <c r="DD38" i="45"/>
  <c r="AD91" i="45"/>
  <c r="AI91" i="45" s="1"/>
  <c r="DD50" i="45"/>
  <c r="DD55" i="45"/>
  <c r="DD24" i="45"/>
  <c r="AD5" i="45"/>
  <c r="AI5" i="45" s="1"/>
  <c r="DD12" i="45"/>
  <c r="DD43" i="45"/>
  <c r="AD105" i="45"/>
  <c r="AI105" i="45" s="1"/>
  <c r="AD65" i="45"/>
  <c r="AI65" i="45" s="1"/>
  <c r="DD83" i="45"/>
  <c r="AD36" i="45"/>
  <c r="AI36" i="45" s="1"/>
  <c r="DD65" i="45"/>
  <c r="AD35" i="45"/>
  <c r="AI35" i="45" s="1"/>
  <c r="AD16" i="45"/>
  <c r="AI16" i="45" s="1"/>
  <c r="DD96" i="45"/>
  <c r="AD48" i="45"/>
  <c r="AI48" i="45" s="1"/>
  <c r="DD58" i="45"/>
  <c r="DD57" i="45"/>
  <c r="DD44" i="45"/>
  <c r="AD114" i="45"/>
  <c r="AI114" i="45" s="1"/>
  <c r="AD30" i="45"/>
  <c r="AI30" i="45" s="1"/>
  <c r="DD17" i="45"/>
  <c r="AD32" i="45"/>
  <c r="AI32" i="45" s="1"/>
  <c r="DD15" i="45"/>
  <c r="AD27" i="45"/>
  <c r="AI27" i="45" s="1"/>
  <c r="DD54" i="45"/>
  <c r="AD76" i="45"/>
  <c r="AI76" i="45" s="1"/>
  <c r="AD74" i="45"/>
  <c r="AI74" i="45" s="1"/>
  <c r="AD51" i="45"/>
  <c r="AI51" i="45" s="1"/>
  <c r="AD108" i="45"/>
  <c r="AI108" i="45" s="1"/>
  <c r="DD77" i="45"/>
  <c r="DD76" i="45"/>
  <c r="DD93" i="45"/>
  <c r="AD43" i="45"/>
  <c r="AI43" i="45" s="1"/>
  <c r="AD22" i="45"/>
  <c r="AI22" i="45" s="1"/>
  <c r="DD72" i="45"/>
  <c r="AD106" i="45"/>
  <c r="AI106" i="45" s="1"/>
  <c r="DD85" i="45"/>
  <c r="AD118" i="45"/>
  <c r="AI118" i="45" s="1"/>
  <c r="DD11" i="45"/>
  <c r="AD104" i="45"/>
  <c r="AI104" i="45" s="1"/>
  <c r="DD66" i="45"/>
  <c r="AD103" i="45"/>
  <c r="AI103" i="45" s="1"/>
  <c r="AD63" i="45"/>
  <c r="AI63" i="45" s="1"/>
  <c r="DD105" i="45"/>
  <c r="AD81" i="45"/>
  <c r="AI81" i="45" s="1"/>
  <c r="DD107" i="45"/>
  <c r="AD67" i="45"/>
  <c r="AI67" i="45" s="1"/>
  <c r="DD104" i="45"/>
  <c r="AD34" i="45"/>
  <c r="AI34" i="45" s="1"/>
  <c r="DD103" i="45"/>
  <c r="DD81" i="45"/>
  <c r="DD94" i="45"/>
  <c r="AD40" i="45"/>
  <c r="AI40" i="45" s="1"/>
  <c r="DD80" i="45"/>
  <c r="DD42" i="45"/>
  <c r="AD77" i="45"/>
  <c r="AI77" i="45" s="1"/>
  <c r="AD39" i="45"/>
  <c r="AI39" i="45" s="1"/>
  <c r="DD119" i="45"/>
  <c r="AD25" i="45"/>
  <c r="AI25" i="45" s="1"/>
  <c r="AD73" i="45"/>
  <c r="AI73" i="45" s="1"/>
  <c r="AD37" i="45"/>
  <c r="AI37" i="45" s="1"/>
  <c r="DD110" i="45"/>
  <c r="DD48" i="45"/>
  <c r="AD45" i="45"/>
  <c r="AI45" i="45" s="1"/>
  <c r="DD47" i="45"/>
  <c r="AD44" i="45"/>
  <c r="AI44" i="45" s="1"/>
  <c r="AD71" i="45"/>
  <c r="AI71" i="45" s="1"/>
  <c r="DD37" i="45"/>
  <c r="AD12" i="45"/>
  <c r="AI12" i="45" s="1"/>
  <c r="AD70" i="45"/>
  <c r="AI70" i="45" s="1"/>
  <c r="AD90" i="45"/>
  <c r="AI90" i="45" s="1"/>
  <c r="DD45" i="45"/>
  <c r="AD3" i="45"/>
  <c r="DD68" i="45"/>
  <c r="AD64" i="45"/>
  <c r="AI64" i="45" s="1"/>
  <c r="AD8" i="45"/>
  <c r="AI8" i="45" s="1"/>
  <c r="AD115" i="45"/>
  <c r="AI115" i="45" s="1"/>
  <c r="DD34" i="45"/>
  <c r="AD49" i="45"/>
  <c r="AI49" i="45" s="1"/>
  <c r="DD46" i="45"/>
  <c r="AD21" i="45"/>
  <c r="AI21" i="45" s="1"/>
  <c r="AD18" i="45"/>
  <c r="AI18" i="45" s="1"/>
  <c r="AD95" i="45"/>
  <c r="AI95" i="45" s="1"/>
  <c r="DD115" i="45"/>
  <c r="AD100" i="45"/>
  <c r="AI100" i="45" s="1"/>
  <c r="AD15" i="45"/>
  <c r="AI15" i="45" s="1"/>
  <c r="AD29" i="45"/>
  <c r="AI29" i="45" s="1"/>
  <c r="DD30" i="45"/>
  <c r="DD79" i="45"/>
  <c r="DD41" i="45"/>
  <c r="AD38" i="45"/>
  <c r="AI38" i="45" s="1"/>
  <c r="DD78" i="45"/>
  <c r="AD56" i="45"/>
  <c r="AI56" i="45" s="1"/>
  <c r="DD27" i="45"/>
  <c r="DD109" i="45"/>
  <c r="AD13" i="45"/>
  <c r="AI13" i="45" s="1"/>
  <c r="AD23" i="45"/>
  <c r="AI23" i="45" s="1"/>
  <c r="DD73" i="45"/>
  <c r="AD85" i="45"/>
  <c r="AI85" i="45" s="1"/>
  <c r="AD11" i="45"/>
  <c r="AI11" i="45" s="1"/>
  <c r="AD89" i="45"/>
  <c r="AI89" i="45" s="1"/>
  <c r="AD4" i="45"/>
  <c r="AI4" i="45" s="1"/>
  <c r="DD67" i="45"/>
  <c r="DD91" i="45"/>
  <c r="AD116" i="45"/>
  <c r="AI116" i="45" s="1"/>
  <c r="AD17" i="45"/>
  <c r="AI17" i="45" s="1"/>
  <c r="DD118" i="45"/>
  <c r="BC18" i="46"/>
  <c r="BC34" i="46"/>
  <c r="BC45" i="46"/>
  <c r="BC30" i="46"/>
  <c r="BC9" i="46"/>
  <c r="BC25" i="46"/>
  <c r="BC36" i="46"/>
  <c r="BC16" i="46"/>
  <c r="BC32" i="46"/>
  <c r="BC43" i="46"/>
  <c r="BC14" i="46"/>
  <c r="BC41" i="46"/>
  <c r="BC7" i="46"/>
  <c r="BC23" i="46"/>
  <c r="BC5" i="46"/>
  <c r="BC21" i="46"/>
  <c r="V3" i="57"/>
  <c r="AA3" i="57" s="1"/>
  <c r="BC12" i="46"/>
  <c r="BC28" i="46"/>
  <c r="BC39" i="46"/>
  <c r="BC19" i="46"/>
  <c r="BC46" i="46"/>
  <c r="BC10" i="46"/>
  <c r="BC26" i="46"/>
  <c r="BC37" i="46"/>
  <c r="BC17" i="46"/>
  <c r="BC33" i="46"/>
  <c r="BC44" i="46"/>
  <c r="BC8" i="46"/>
  <c r="BC24" i="46"/>
  <c r="BC35" i="46"/>
  <c r="BC15" i="46"/>
  <c r="BC31" i="46"/>
  <c r="BC42" i="46"/>
  <c r="BC6" i="46"/>
  <c r="BC22" i="46"/>
  <c r="BC13" i="46"/>
  <c r="BC29" i="46"/>
  <c r="BC40" i="46"/>
  <c r="BC4" i="46"/>
  <c r="BC20" i="46"/>
  <c r="BC11" i="46"/>
  <c r="BC27" i="46"/>
  <c r="BC38" i="46"/>
  <c r="AV32" i="47"/>
  <c r="BA32" i="47" s="1"/>
  <c r="AI52" i="47"/>
  <c r="AN52" i="47" s="1"/>
  <c r="AV36" i="47"/>
  <c r="BA36" i="47" s="1"/>
  <c r="AV62" i="47"/>
  <c r="BA62" i="47" s="1"/>
  <c r="V55" i="47"/>
  <c r="AA55" i="47" s="1"/>
  <c r="V3" i="47"/>
  <c r="AA3" i="47" s="1"/>
  <c r="AV60" i="47"/>
  <c r="BA60" i="47" s="1"/>
  <c r="AI49" i="47"/>
  <c r="AN49" i="47" s="1"/>
  <c r="V59" i="47"/>
  <c r="AA59" i="47" s="1"/>
  <c r="AV65" i="47"/>
  <c r="BA65" i="47" s="1"/>
  <c r="AI11" i="47"/>
  <c r="AN11" i="47" s="1"/>
  <c r="AI7" i="47"/>
  <c r="AN7" i="47" s="1"/>
  <c r="AV7" i="47"/>
  <c r="BA7" i="47" s="1"/>
  <c r="AV50" i="47"/>
  <c r="BA50" i="47" s="1"/>
  <c r="AI46" i="47"/>
  <c r="AN46" i="47" s="1"/>
  <c r="AI15" i="47"/>
  <c r="AN15" i="47" s="1"/>
  <c r="AV64" i="47"/>
  <c r="BA64" i="47" s="1"/>
  <c r="V49" i="47"/>
  <c r="AA49" i="47" s="1"/>
  <c r="AV48" i="47"/>
  <c r="BA48" i="47" s="1"/>
  <c r="AV15" i="47"/>
  <c r="BA15" i="47" s="1"/>
  <c r="V32" i="47"/>
  <c r="AA32" i="47" s="1"/>
  <c r="AI32" i="47"/>
  <c r="AN32" i="47" s="1"/>
  <c r="V64" i="47"/>
  <c r="AA64" i="47" s="1"/>
  <c r="AV53" i="47"/>
  <c r="BA53" i="47" s="1"/>
  <c r="AI25" i="47"/>
  <c r="AN25" i="47" s="1"/>
  <c r="V52" i="47"/>
  <c r="AA52" i="47" s="1"/>
  <c r="V61" i="47"/>
  <c r="AA61" i="47" s="1"/>
  <c r="V9" i="47"/>
  <c r="AA9" i="47" s="1"/>
  <c r="AV38" i="47"/>
  <c r="BA38" i="47" s="1"/>
  <c r="V29" i="47"/>
  <c r="AA29" i="47" s="1"/>
  <c r="V79" i="47"/>
  <c r="AA79" i="47" s="1"/>
  <c r="AI57" i="47"/>
  <c r="AN57" i="47" s="1"/>
  <c r="AV45" i="47"/>
  <c r="BA45" i="47" s="1"/>
  <c r="AI31" i="47"/>
  <c r="AN31" i="47" s="1"/>
  <c r="AV3" i="47"/>
  <c r="AI78" i="47"/>
  <c r="AN78" i="47" s="1"/>
  <c r="V34" i="47"/>
  <c r="AA34" i="47" s="1"/>
  <c r="AI8" i="47"/>
  <c r="AN8" i="47" s="1"/>
  <c r="V11" i="47"/>
  <c r="AA11" i="47" s="1"/>
  <c r="AV11" i="47"/>
  <c r="BA11" i="47" s="1"/>
  <c r="V20" i="47"/>
  <c r="AA20" i="47" s="1"/>
  <c r="AV72" i="47"/>
  <c r="BA72" i="47" s="1"/>
  <c r="V22" i="47"/>
  <c r="AA22" i="47" s="1"/>
  <c r="V16" i="47"/>
  <c r="AA16" i="47" s="1"/>
  <c r="AV74" i="47"/>
  <c r="BA74" i="47" s="1"/>
  <c r="AV46" i="47"/>
  <c r="BA46" i="47" s="1"/>
  <c r="V50" i="47"/>
  <c r="AA50" i="47" s="1"/>
  <c r="AI24" i="47"/>
  <c r="AN24" i="47" s="1"/>
  <c r="AV24" i="47"/>
  <c r="BA24" i="47" s="1"/>
  <c r="AV51" i="47"/>
  <c r="BA51" i="47" s="1"/>
  <c r="AV78" i="47"/>
  <c r="BA78" i="47" s="1"/>
  <c r="AI47" i="47"/>
  <c r="AN47" i="47" s="1"/>
  <c r="AV29" i="47"/>
  <c r="BA29" i="47" s="1"/>
  <c r="V25" i="47"/>
  <c r="AA25" i="47" s="1"/>
  <c r="V23" i="47"/>
  <c r="AA23" i="47" s="1"/>
  <c r="V38" i="47"/>
  <c r="AA38" i="47" s="1"/>
  <c r="V60" i="47"/>
  <c r="AA60" i="47" s="1"/>
  <c r="AV20" i="47"/>
  <c r="BA20" i="47" s="1"/>
  <c r="V42" i="47"/>
  <c r="AA42" i="47" s="1"/>
  <c r="AI74" i="47"/>
  <c r="AN74" i="47" s="1"/>
  <c r="V73" i="47"/>
  <c r="AA73" i="47" s="1"/>
  <c r="AV43" i="47"/>
  <c r="BA43" i="47" s="1"/>
  <c r="AI20" i="47"/>
  <c r="AN20" i="47" s="1"/>
  <c r="V70" i="47"/>
  <c r="AA70" i="47" s="1"/>
  <c r="AV18" i="47"/>
  <c r="BA18" i="47" s="1"/>
  <c r="AV34" i="47"/>
  <c r="BA34" i="47" s="1"/>
  <c r="AI61" i="47"/>
  <c r="AN61" i="47" s="1"/>
  <c r="V21" i="47"/>
  <c r="AA21" i="47" s="1"/>
  <c r="V7" i="47"/>
  <c r="AA7" i="47" s="1"/>
  <c r="AV77" i="47"/>
  <c r="BA77" i="47" s="1"/>
  <c r="AI17" i="47"/>
  <c r="AN17" i="47" s="1"/>
  <c r="AV8" i="47"/>
  <c r="BA8" i="47" s="1"/>
  <c r="V74" i="47"/>
  <c r="AA74" i="47" s="1"/>
  <c r="V39" i="47"/>
  <c r="AA39" i="47" s="1"/>
  <c r="V31" i="47"/>
  <c r="AA31" i="47" s="1"/>
  <c r="AV68" i="47"/>
  <c r="BA68" i="47" s="1"/>
  <c r="V53" i="47"/>
  <c r="AA53" i="47" s="1"/>
  <c r="AV12" i="47"/>
  <c r="BA12" i="47" s="1"/>
  <c r="AI42" i="47"/>
  <c r="AN42" i="47" s="1"/>
  <c r="AI53" i="47"/>
  <c r="AN53" i="47" s="1"/>
  <c r="AI16" i="47"/>
  <c r="AN16" i="47" s="1"/>
  <c r="AI44" i="47"/>
  <c r="AN44" i="47" s="1"/>
  <c r="AI39" i="47"/>
  <c r="AN39" i="47" s="1"/>
  <c r="AV44" i="47"/>
  <c r="BA44" i="47" s="1"/>
  <c r="AV4" i="47"/>
  <c r="BA4" i="47" s="1"/>
  <c r="AI79" i="47"/>
  <c r="AN79" i="47" s="1"/>
  <c r="AV10" i="47"/>
  <c r="BA10" i="47" s="1"/>
  <c r="AI64" i="47"/>
  <c r="AN64" i="47" s="1"/>
  <c r="AI54" i="47"/>
  <c r="AN54" i="47" s="1"/>
  <c r="AV75" i="47"/>
  <c r="BA75" i="47" s="1"/>
  <c r="AV37" i="47"/>
  <c r="BA37" i="47" s="1"/>
  <c r="AI40" i="47"/>
  <c r="AN40" i="47" s="1"/>
  <c r="AI18" i="47"/>
  <c r="AN18" i="47" s="1"/>
  <c r="AI34" i="47"/>
  <c r="AN34" i="47" s="1"/>
  <c r="AV55" i="47"/>
  <c r="BA55" i="47" s="1"/>
  <c r="V5" i="47"/>
  <c r="AA5" i="47" s="1"/>
  <c r="AV28" i="47"/>
  <c r="BA28" i="47" s="1"/>
  <c r="V30" i="47"/>
  <c r="AA30" i="47" s="1"/>
  <c r="AV56" i="47"/>
  <c r="BA56" i="47" s="1"/>
  <c r="V51" i="47"/>
  <c r="AA51" i="47" s="1"/>
  <c r="AV57" i="47"/>
  <c r="BA57" i="47" s="1"/>
  <c r="V62" i="47"/>
  <c r="AA62" i="47" s="1"/>
  <c r="AV27" i="47"/>
  <c r="BA27" i="47" s="1"/>
  <c r="V40" i="47"/>
  <c r="AA40" i="47" s="1"/>
  <c r="V43" i="47"/>
  <c r="AA43" i="47" s="1"/>
  <c r="AI76" i="47"/>
  <c r="AN76" i="47" s="1"/>
  <c r="AV30" i="47"/>
  <c r="BA30" i="47" s="1"/>
  <c r="AI71" i="47"/>
  <c r="AN71" i="47" s="1"/>
  <c r="AI33" i="47"/>
  <c r="AN33" i="47" s="1"/>
  <c r="AV25" i="47"/>
  <c r="BA25" i="47" s="1"/>
  <c r="V63" i="47"/>
  <c r="AA63" i="47" s="1"/>
  <c r="AV13" i="47"/>
  <c r="BA13" i="47" s="1"/>
  <c r="AI30" i="47"/>
  <c r="AN30" i="47" s="1"/>
  <c r="V4" i="47"/>
  <c r="AA4" i="47" s="1"/>
  <c r="AI50" i="47"/>
  <c r="AN50" i="47" s="1"/>
  <c r="V67" i="47"/>
  <c r="AA67" i="47" s="1"/>
  <c r="AI36" i="47"/>
  <c r="AN36" i="47" s="1"/>
  <c r="V26" i="47"/>
  <c r="AA26" i="47" s="1"/>
  <c r="AI4" i="47"/>
  <c r="AN4" i="47" s="1"/>
  <c r="AV58" i="47"/>
  <c r="BA58" i="47" s="1"/>
  <c r="V37" i="47"/>
  <c r="AA37" i="47" s="1"/>
  <c r="AV49" i="47"/>
  <c r="BA49" i="47" s="1"/>
  <c r="V45" i="47"/>
  <c r="AA45" i="47" s="1"/>
  <c r="V72" i="47"/>
  <c r="AA72" i="47" s="1"/>
  <c r="AV70" i="47"/>
  <c r="BA70" i="47" s="1"/>
  <c r="AI19" i="47"/>
  <c r="AN19" i="47" s="1"/>
  <c r="AV40" i="47"/>
  <c r="BA40" i="47" s="1"/>
  <c r="AV63" i="47"/>
  <c r="BA63" i="47" s="1"/>
  <c r="AV47" i="47"/>
  <c r="BA47" i="47" s="1"/>
  <c r="V48" i="47"/>
  <c r="AA48" i="47" s="1"/>
  <c r="AI6" i="47"/>
  <c r="AN6" i="47" s="1"/>
  <c r="AV21" i="47"/>
  <c r="BA21" i="47" s="1"/>
  <c r="V27" i="47"/>
  <c r="AA27" i="47" s="1"/>
  <c r="V8" i="47"/>
  <c r="AA8" i="47" s="1"/>
  <c r="V24" i="47"/>
  <c r="AA24" i="47" s="1"/>
  <c r="AI45" i="47"/>
  <c r="AN45" i="47" s="1"/>
  <c r="AV9" i="47"/>
  <c r="BA9" i="47" s="1"/>
  <c r="V35" i="47"/>
  <c r="AA35" i="47" s="1"/>
  <c r="AI3" i="47"/>
  <c r="AI35" i="47"/>
  <c r="AN35" i="47" s="1"/>
  <c r="AI68" i="47"/>
  <c r="AN68" i="47" s="1"/>
  <c r="V10" i="47"/>
  <c r="AA10" i="47" s="1"/>
  <c r="V41" i="47"/>
  <c r="AA41" i="47" s="1"/>
  <c r="AI43" i="47"/>
  <c r="AN43" i="47" s="1"/>
  <c r="AI37" i="47"/>
  <c r="AN37" i="47" s="1"/>
  <c r="V71" i="47"/>
  <c r="AA71" i="47" s="1"/>
  <c r="V28" i="47"/>
  <c r="AA28" i="47" s="1"/>
  <c r="AV14" i="47"/>
  <c r="BA14" i="47" s="1"/>
  <c r="AI23" i="47"/>
  <c r="AN23" i="47" s="1"/>
  <c r="AV17" i="47"/>
  <c r="BA17" i="47" s="1"/>
  <c r="AI66" i="47"/>
  <c r="AN66" i="47" s="1"/>
  <c r="V54" i="47"/>
  <c r="AA54" i="47" s="1"/>
  <c r="AI28" i="47"/>
  <c r="AN28" i="47" s="1"/>
  <c r="V15" i="47"/>
  <c r="AA15" i="47" s="1"/>
  <c r="V65" i="47"/>
  <c r="AA65" i="47" s="1"/>
  <c r="AV35" i="47"/>
  <c r="BA35" i="47" s="1"/>
  <c r="AI62" i="47"/>
  <c r="AN62" i="47" s="1"/>
  <c r="AI67" i="47"/>
  <c r="AN67" i="47" s="1"/>
  <c r="AI59" i="47"/>
  <c r="AN59" i="47" s="1"/>
  <c r="AI70" i="47"/>
  <c r="AN70" i="47" s="1"/>
  <c r="AV69" i="47"/>
  <c r="BA69" i="47" s="1"/>
  <c r="AV71" i="47"/>
  <c r="BA71" i="47" s="1"/>
  <c r="AI51" i="47"/>
  <c r="AN51" i="47" s="1"/>
  <c r="V44" i="47"/>
  <c r="AA44" i="47" s="1"/>
  <c r="AI26" i="47"/>
  <c r="AN26" i="47" s="1"/>
  <c r="AI21" i="47"/>
  <c r="AN21" i="47" s="1"/>
  <c r="V57" i="47"/>
  <c r="AA57" i="47" s="1"/>
  <c r="V33" i="47"/>
  <c r="AA33" i="47" s="1"/>
  <c r="V75" i="47"/>
  <c r="AA75" i="47" s="1"/>
  <c r="V36" i="47"/>
  <c r="AA36" i="47" s="1"/>
  <c r="AV61" i="47"/>
  <c r="BA61" i="47" s="1"/>
  <c r="V58" i="47"/>
  <c r="AA58" i="47" s="1"/>
  <c r="AV16" i="47"/>
  <c r="BA16" i="47" s="1"/>
  <c r="AI22" i="47"/>
  <c r="AN22" i="47" s="1"/>
  <c r="V6" i="47"/>
  <c r="AA6" i="47" s="1"/>
  <c r="AI41" i="47"/>
  <c r="AN41" i="47" s="1"/>
  <c r="AV52" i="47"/>
  <c r="BA52" i="47" s="1"/>
  <c r="V12" i="47"/>
  <c r="AA12" i="47" s="1"/>
  <c r="V68" i="47"/>
  <c r="AA68" i="47" s="1"/>
  <c r="AI12" i="47"/>
  <c r="AN12" i="47" s="1"/>
  <c r="V77" i="47"/>
  <c r="AA77" i="47" s="1"/>
  <c r="AV6" i="47"/>
  <c r="BA6" i="47" s="1"/>
  <c r="AV23" i="47"/>
  <c r="BA23" i="47" s="1"/>
  <c r="AV39" i="47"/>
  <c r="BA39" i="47" s="1"/>
  <c r="AV54" i="47"/>
  <c r="BA54" i="47" s="1"/>
  <c r="AI13" i="47"/>
  <c r="AN13" i="47" s="1"/>
  <c r="AI29" i="47"/>
  <c r="AN29" i="47" s="1"/>
  <c r="AV66" i="47"/>
  <c r="BA66" i="47" s="1"/>
  <c r="AI14" i="47"/>
  <c r="AN14" i="47" s="1"/>
  <c r="AV22" i="47"/>
  <c r="BA22" i="47" s="1"/>
  <c r="V19" i="47"/>
  <c r="AA19" i="47" s="1"/>
  <c r="AI75" i="47"/>
  <c r="AN75" i="47" s="1"/>
  <c r="AV33" i="47"/>
  <c r="BA33" i="47" s="1"/>
  <c r="AV67" i="47"/>
  <c r="BA67" i="47" s="1"/>
  <c r="AV5" i="47"/>
  <c r="BA5" i="47" s="1"/>
  <c r="V78" i="47"/>
  <c r="AA78" i="47" s="1"/>
  <c r="V18" i="47"/>
  <c r="AA18" i="47" s="1"/>
  <c r="V76" i="47"/>
  <c r="AA76" i="47" s="1"/>
  <c r="AI10" i="47"/>
  <c r="AN10" i="47" s="1"/>
  <c r="AV42" i="47"/>
  <c r="BA42" i="47" s="1"/>
  <c r="AI72" i="47"/>
  <c r="AN72" i="47" s="1"/>
  <c r="AI48" i="47"/>
  <c r="AN48" i="47" s="1"/>
  <c r="AI27" i="47"/>
  <c r="AN27" i="47" s="1"/>
  <c r="AI38" i="47"/>
  <c r="AN38" i="47" s="1"/>
  <c r="AV59" i="47"/>
  <c r="BA59" i="47" s="1"/>
  <c r="V66" i="47"/>
  <c r="AA66" i="47" s="1"/>
  <c r="AI73" i="47"/>
  <c r="AN73" i="47" s="1"/>
  <c r="AI5" i="47"/>
  <c r="AN5" i="47" s="1"/>
  <c r="AV41" i="47"/>
  <c r="BA41" i="47" s="1"/>
  <c r="V69" i="47"/>
  <c r="AA69" i="47" s="1"/>
  <c r="AV79" i="47"/>
  <c r="BA79" i="47" s="1"/>
  <c r="V46" i="47"/>
  <c r="AA46" i="47" s="1"/>
  <c r="AV26" i="47"/>
  <c r="BA26" i="47" s="1"/>
  <c r="AI65" i="47"/>
  <c r="AN65" i="47" s="1"/>
  <c r="V17" i="47"/>
  <c r="AA17" i="47" s="1"/>
  <c r="AI9" i="47"/>
  <c r="AN9" i="47" s="1"/>
  <c r="AI60" i="47"/>
  <c r="AN60" i="47" s="1"/>
  <c r="AI55" i="47"/>
  <c r="AN55" i="47" s="1"/>
  <c r="V47" i="47"/>
  <c r="AA47" i="47" s="1"/>
  <c r="V56" i="47"/>
  <c r="AA56" i="47" s="1"/>
  <c r="AV19" i="47"/>
  <c r="BA19" i="47" s="1"/>
  <c r="AV76" i="47"/>
  <c r="BA76" i="47" s="1"/>
  <c r="AV31" i="47"/>
  <c r="BA31" i="47" s="1"/>
  <c r="V13" i="47"/>
  <c r="AA13" i="47" s="1"/>
  <c r="AI69" i="47"/>
  <c r="AN69" i="47" s="1"/>
  <c r="AI56" i="47"/>
  <c r="AN56" i="47" s="1"/>
  <c r="V14" i="47"/>
  <c r="AA14" i="47" s="1"/>
  <c r="AI58" i="47"/>
  <c r="AN58" i="47" s="1"/>
  <c r="AI63" i="47"/>
  <c r="AN63" i="47" s="1"/>
  <c r="AI77" i="47"/>
  <c r="AN77" i="47" s="1"/>
  <c r="AV73" i="47"/>
  <c r="BA73" i="47" s="1"/>
  <c r="DI98" i="45" l="1"/>
  <c r="DI61" i="45"/>
  <c r="I7" i="61" a="1"/>
  <c r="I7" i="61" s="1"/>
  <c r="K7" i="61" s="1"/>
  <c r="DI111" i="45"/>
  <c r="E7" i="61" a="1"/>
  <c r="E7" i="61" s="1"/>
  <c r="G7" i="61" s="1"/>
  <c r="D7" i="61" a="1"/>
  <c r="D7" i="61" s="1"/>
  <c r="F7" i="61" s="1"/>
  <c r="DI112" i="45"/>
  <c r="U7" i="61" a="1"/>
  <c r="U7" i="61" s="1"/>
  <c r="W7" i="61" s="1"/>
  <c r="T7" i="61" a="1"/>
  <c r="T7" i="61" s="1"/>
  <c r="V7" i="61" s="1"/>
  <c r="DI62" i="45"/>
  <c r="Y7" i="61" a="1"/>
  <c r="Y7" i="61" s="1"/>
  <c r="AA7" i="61" s="1"/>
  <c r="X7" i="61" a="1"/>
  <c r="X7" i="61" s="1"/>
  <c r="Z7" i="61" s="1"/>
  <c r="S7" i="61"/>
  <c r="R7" i="61"/>
  <c r="H7" i="61" a="1"/>
  <c r="H7" i="61" s="1"/>
  <c r="J7" i="61" s="1"/>
  <c r="M7" i="61" a="1"/>
  <c r="M7" i="61" s="1"/>
  <c r="O7" i="61" s="1"/>
  <c r="L7" i="61" a="1"/>
  <c r="L7" i="61" s="1"/>
  <c r="N7" i="61" s="1"/>
  <c r="J7" i="68"/>
  <c r="K7" i="68"/>
  <c r="O7" i="68"/>
  <c r="N7" i="68"/>
  <c r="DI25" i="45"/>
  <c r="DI33" i="45"/>
  <c r="DI24" i="45"/>
  <c r="DI69" i="45"/>
  <c r="DI40" i="45"/>
  <c r="DI87" i="45"/>
  <c r="DI88" i="45"/>
  <c r="DI13" i="45"/>
  <c r="DI68" i="45"/>
  <c r="DI16" i="45"/>
  <c r="DI63" i="45"/>
  <c r="DI10" i="45"/>
  <c r="DI67" i="45"/>
  <c r="DI95" i="45"/>
  <c r="DI73" i="45"/>
  <c r="DI59" i="45"/>
  <c r="DI37" i="45"/>
  <c r="DI60" i="45"/>
  <c r="DI41" i="45"/>
  <c r="DI19" i="45"/>
  <c r="DI14" i="45"/>
  <c r="DI76" i="45"/>
  <c r="DI84" i="45"/>
  <c r="DI90" i="45"/>
  <c r="DI80" i="45"/>
  <c r="DI7" i="45"/>
  <c r="DI27" i="45"/>
  <c r="DI48" i="45"/>
  <c r="DI35" i="45"/>
  <c r="DI113" i="45"/>
  <c r="DI47" i="45"/>
  <c r="DI4" i="45"/>
  <c r="DI44" i="45"/>
  <c r="DI28" i="45"/>
  <c r="DI72" i="45"/>
  <c r="DI92" i="45"/>
  <c r="DI18" i="45"/>
  <c r="DI45" i="45"/>
  <c r="DI106" i="45"/>
  <c r="DI29" i="45"/>
  <c r="DI91" i="45"/>
  <c r="DI104" i="45"/>
  <c r="DI110" i="45"/>
  <c r="DI107" i="45"/>
  <c r="DI77" i="45"/>
  <c r="DI38" i="45"/>
  <c r="DI46" i="45"/>
  <c r="DI79" i="45"/>
  <c r="DI58" i="45"/>
  <c r="DI42" i="45"/>
  <c r="DI20" i="45"/>
  <c r="DI78" i="45"/>
  <c r="DI101" i="45"/>
  <c r="DI39" i="45"/>
  <c r="DI85" i="45"/>
  <c r="DI82" i="45"/>
  <c r="DI49" i="45"/>
  <c r="DI64" i="45"/>
  <c r="DI43" i="45"/>
  <c r="DI5" i="45"/>
  <c r="DI74" i="45"/>
  <c r="DI53" i="45"/>
  <c r="DI8" i="45"/>
  <c r="DI96" i="45"/>
  <c r="DI55" i="45"/>
  <c r="DI34" i="45"/>
  <c r="DI23" i="45"/>
  <c r="DI97" i="45"/>
  <c r="DI116" i="45"/>
  <c r="DI89" i="45"/>
  <c r="DI9" i="45"/>
  <c r="DI119" i="45"/>
  <c r="DI54" i="45"/>
  <c r="DI100" i="45"/>
  <c r="DI83" i="45"/>
  <c r="DI21" i="45"/>
  <c r="DI70" i="45"/>
  <c r="DI56" i="45"/>
  <c r="DI103" i="45"/>
  <c r="DI81" i="45"/>
  <c r="DI109" i="45"/>
  <c r="DI15" i="45"/>
  <c r="DI86" i="45"/>
  <c r="DI57" i="45"/>
  <c r="DI117" i="45"/>
  <c r="DI65" i="45"/>
  <c r="DI108" i="45"/>
  <c r="DI51" i="45"/>
  <c r="DI11" i="45"/>
  <c r="DI93" i="45"/>
  <c r="DI6" i="45"/>
  <c r="DI99" i="45"/>
  <c r="DI66" i="45"/>
  <c r="DI118" i="45"/>
  <c r="DI26" i="45"/>
  <c r="DI30" i="45"/>
  <c r="DI102" i="45"/>
  <c r="DI52" i="45"/>
  <c r="DI114" i="45"/>
  <c r="DI36" i="45"/>
  <c r="DI12" i="45"/>
  <c r="DI50" i="45"/>
  <c r="DI17" i="45"/>
  <c r="DI94" i="45"/>
  <c r="DI75" i="45"/>
  <c r="DI115" i="45"/>
  <c r="DI105" i="45"/>
  <c r="DI31" i="45"/>
  <c r="DI22" i="45"/>
  <c r="DI71" i="45"/>
  <c r="DI32" i="45"/>
  <c r="AI3" i="59"/>
  <c r="AH7" i="61"/>
  <c r="AI7" i="61"/>
  <c r="AU3" i="59"/>
  <c r="AD7" i="61"/>
  <c r="AE7" i="61"/>
  <c r="AI3" i="45"/>
  <c r="DI3" i="45"/>
  <c r="AA3" i="62"/>
  <c r="BC3" i="46"/>
  <c r="AN3" i="47"/>
  <c r="BA3" i="47"/>
  <c r="C4" i="61"/>
  <c r="C8" i="61"/>
  <c r="C7" i="61"/>
  <c r="C6" i="61"/>
  <c r="C5" i="6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<sst xmlns="http://schemas.openxmlformats.org/spreadsheetml/2006/main" count="55028" uniqueCount="5319">
  <si>
    <t>2012 NAICS U.S. Matched to 2017 NAICS U.S. (Full Concordance)</t>
  </si>
  <si>
    <t>(Note:  2017 NAICS codes in bold indicate pieces of the 2017 industry came from more than one 2012 NAICS industry; 2012 NAICS codes in italics indicate the 2012 industry split to two or more 2017 NAICS industries.)</t>
  </si>
  <si>
    <t>2012 NAICS Code</t>
  </si>
  <si>
    <r>
      <t xml:space="preserve">2012 NAICS Title
</t>
    </r>
    <r>
      <rPr>
        <b/>
        <i/>
        <sz val="10"/>
        <rFont val="Arial"/>
        <family val="2"/>
      </rPr>
      <t>(and specific piece of the 2012 industry that is contained in the 2017 industry)</t>
    </r>
  </si>
  <si>
    <t>2017 NAICS Code</t>
  </si>
  <si>
    <t>2017 NAICS Title</t>
  </si>
  <si>
    <t>Soybean Farming</t>
  </si>
  <si>
    <t>Oilseed (except Soybean) Farming</t>
  </si>
  <si>
    <t>Dry Pea and Bean Farming</t>
  </si>
  <si>
    <t>Wheat Farming</t>
  </si>
  <si>
    <t>Corn Farming</t>
  </si>
  <si>
    <t>Rice Farming</t>
  </si>
  <si>
    <t>Oilseed and Grain Combination Farming</t>
  </si>
  <si>
    <t>All Other Grain Farming</t>
  </si>
  <si>
    <t>Potato Farming</t>
  </si>
  <si>
    <t>Other Vegetable (except Potato) and Melon Farming</t>
  </si>
  <si>
    <t>Orange Groves</t>
  </si>
  <si>
    <t>Citrus (except Orange) Groves</t>
  </si>
  <si>
    <t>Apple Orchards</t>
  </si>
  <si>
    <t>Grape Vineyards</t>
  </si>
  <si>
    <t>Strawberry Farming</t>
  </si>
  <si>
    <t>Berry (except Strawberry) Farming</t>
  </si>
  <si>
    <t>Tree Nut Farming</t>
  </si>
  <si>
    <t>Fruit and Tree Nut Combination Farming</t>
  </si>
  <si>
    <t>Other Noncitrus Fruit Farming</t>
  </si>
  <si>
    <t>Mushroom Production</t>
  </si>
  <si>
    <t>Other Food Crops Grown Under Cover</t>
  </si>
  <si>
    <t>Nursery and Tree Production</t>
  </si>
  <si>
    <t>Floriculture Production</t>
  </si>
  <si>
    <t>Tobacco Farming</t>
  </si>
  <si>
    <t>Cotton Farming</t>
  </si>
  <si>
    <t>Sugarcane Farming</t>
  </si>
  <si>
    <t>Hay Farming</t>
  </si>
  <si>
    <t>Sugar Beet Farming</t>
  </si>
  <si>
    <t>Peanut Farming</t>
  </si>
  <si>
    <t>All Other Miscellaneous Crop Farming</t>
  </si>
  <si>
    <t>Beef Cattle Ranching and Farming</t>
  </si>
  <si>
    <t>Cattle Feedlots</t>
  </si>
  <si>
    <t>Dairy Cattle and Milk Production</t>
  </si>
  <si>
    <t>Dual-Purpose Cattle Ranching and Farming</t>
  </si>
  <si>
    <t>Hog and Pig Farming</t>
  </si>
  <si>
    <t>Chicken Egg Production</t>
  </si>
  <si>
    <t>Broilers and Other Meat Type Chicken Production</t>
  </si>
  <si>
    <t>Turkey Production</t>
  </si>
  <si>
    <t>Poultry Hatcheries</t>
  </si>
  <si>
    <t>Other Poultry Production</t>
  </si>
  <si>
    <t>Sheep Farming</t>
  </si>
  <si>
    <t>Goat Farming</t>
  </si>
  <si>
    <t>Finfish Farming and Fish Hatcheries</t>
  </si>
  <si>
    <t>Shellfish Farming</t>
  </si>
  <si>
    <t>Other Aquaculture</t>
  </si>
  <si>
    <t>Apiculture</t>
  </si>
  <si>
    <t>Horses and Other Equine Production</t>
  </si>
  <si>
    <t>Fur-Bearing Animal and Rabbit Production</t>
  </si>
  <si>
    <t>All Other Animal Production</t>
  </si>
  <si>
    <t>Timber Tract Operations</t>
  </si>
  <si>
    <t>Forest Nurseries and Gathering of Forest Products</t>
  </si>
  <si>
    <t>Logging</t>
  </si>
  <si>
    <t>Finfish Fishing</t>
  </si>
  <si>
    <t>Shellfish Fishing</t>
  </si>
  <si>
    <t>Other Marine Fishing</t>
  </si>
  <si>
    <t>Hunting and Trapping</t>
  </si>
  <si>
    <t>Cotton Ginning</t>
  </si>
  <si>
    <t>Soil Preparation, Planting, and Cultivating</t>
  </si>
  <si>
    <t>Crop Harvesting, Primarily by Machine</t>
  </si>
  <si>
    <t>Postharvest Crop Activities (except Cotton Ginning)</t>
  </si>
  <si>
    <t>Farm Labor Contractors and Crew Leaders</t>
  </si>
  <si>
    <t>Farm Management Services</t>
  </si>
  <si>
    <t>Support Activities for Animal Production</t>
  </si>
  <si>
    <t>Support Activities for Forestry</t>
  </si>
  <si>
    <r>
      <t xml:space="preserve">Crude Petroleum and Natural Gas Extraction - </t>
    </r>
    <r>
      <rPr>
        <i/>
        <sz val="10"/>
        <rFont val="Arial"/>
        <family val="2"/>
      </rPr>
      <t>crude petroleum extraction</t>
    </r>
  </si>
  <si>
    <t>Crude Petroleum Extraction</t>
  </si>
  <si>
    <r>
      <t xml:space="preserve">Crude Petroleum and Natural Gas Extraction - </t>
    </r>
    <r>
      <rPr>
        <i/>
        <sz val="10"/>
        <rFont val="Arial"/>
        <family val="2"/>
      </rPr>
      <t>natural gas extraction</t>
    </r>
  </si>
  <si>
    <t>Natural Gas Extraction</t>
  </si>
  <si>
    <t>Natural Gas Liquid Extraction</t>
  </si>
  <si>
    <t>Bituminous Coal and Lignite Surface Mining</t>
  </si>
  <si>
    <t>Bituminous Coal Underground Mining</t>
  </si>
  <si>
    <t>Anthracite Mining</t>
  </si>
  <si>
    <t>Iron Ore Mining</t>
  </si>
  <si>
    <t>Gold Ore Mining</t>
  </si>
  <si>
    <t>Silver Ore Mining</t>
  </si>
  <si>
    <t>Lead Ore and Zinc Ore Mining</t>
  </si>
  <si>
    <t>Copper, Nickel, Lead, and Zinc Mining</t>
  </si>
  <si>
    <t>Copper Ore and Nickel Ore Mining</t>
  </si>
  <si>
    <t>Uranium-Radium-Vanadium Ore Mining</t>
  </si>
  <si>
    <t>All Other Metal Ore Mining</t>
  </si>
  <si>
    <t>Dimension Stone Mining and Quarrying</t>
  </si>
  <si>
    <t>Crushed and Broken Limestone Mining and Quarrying</t>
  </si>
  <si>
    <t>Crushed and Broken Granite Mining and Quarrying</t>
  </si>
  <si>
    <t>Other Crushed and Broken Stone Mining and Quarrying</t>
  </si>
  <si>
    <t>Construction Sand and Gravel Mining</t>
  </si>
  <si>
    <t>Industrial Sand Mining</t>
  </si>
  <si>
    <t>Kaolin and Ball Clay Mining</t>
  </si>
  <si>
    <t>Clay and Ceramic and Refractory Minerals Mining</t>
  </si>
  <si>
    <t>Potash, Soda, and Borate Mineral Mining</t>
  </si>
  <si>
    <t>Phosphate Rock Mining</t>
  </si>
  <si>
    <t>Other Chemical and Fertilizer Mineral Mining</t>
  </si>
  <si>
    <t>All Other Nonmetallic Mineral Mining</t>
  </si>
  <si>
    <t>Drilling Oil and Gas Wells</t>
  </si>
  <si>
    <t>Support Activities for Oil and Gas Operations</t>
  </si>
  <si>
    <t>Support Activities for Coal Mining</t>
  </si>
  <si>
    <t>Support Activities for Metal Mining</t>
  </si>
  <si>
    <t>Support Activities for Nonmetallic Minerals (except Fuels) Mining</t>
  </si>
  <si>
    <t>Hydroelectric Power Generation</t>
  </si>
  <si>
    <t>Fossil Fuel Electric Power Generation</t>
  </si>
  <si>
    <t>Nuclear Electric Power Generation</t>
  </si>
  <si>
    <t>Solar Electric Power Generation</t>
  </si>
  <si>
    <t>Wind Electric Power Generation</t>
  </si>
  <si>
    <t>Geothermal Electric Power Generation</t>
  </si>
  <si>
    <t>Biomass Electric Power Generation</t>
  </si>
  <si>
    <t>Other Electric Power Generation</t>
  </si>
  <si>
    <t>Electric Bulk Power Transmission and Control</t>
  </si>
  <si>
    <t>Electric Power Distribution</t>
  </si>
  <si>
    <t>Natural Gas Distribution</t>
  </si>
  <si>
    <t>Water Supply and Irrigation Systems</t>
  </si>
  <si>
    <t>Sewage Treatment Facilities</t>
  </si>
  <si>
    <t>Steam and Air-Conditioning Supply</t>
  </si>
  <si>
    <t>New Single-Family Housing Construction (except For-Sale Builders)</t>
  </si>
  <si>
    <t>New Multifamily Housing Construction (except For-Sale Builders)</t>
  </si>
  <si>
    <t>New Housing For-Sale Builders</t>
  </si>
  <si>
    <t>Residential Remodelers</t>
  </si>
  <si>
    <t>Industrial Building Construction</t>
  </si>
  <si>
    <t>Commercial and Institutional Building Construction</t>
  </si>
  <si>
    <t>Water and Sewer Line and Related Structures Construction</t>
  </si>
  <si>
    <t>Oil and Gas Pipeline and Related Structures Construction</t>
  </si>
  <si>
    <t>Power and Communication Line and Related Structures Construction</t>
  </si>
  <si>
    <t>Land Subdivision</t>
  </si>
  <si>
    <t>Highway, Street, and Bridge Construction</t>
  </si>
  <si>
    <t>Other Heavy and Civil Engineering Construction</t>
  </si>
  <si>
    <t>Poured Concrete Foundation and Structure Contractors</t>
  </si>
  <si>
    <t>Structural Steel and Precast Concrete Contractors</t>
  </si>
  <si>
    <t>Framing Contractors</t>
  </si>
  <si>
    <t>Masonry Contractors</t>
  </si>
  <si>
    <t>Glass and Glazing Contractors</t>
  </si>
  <si>
    <t>Roofing Contractors</t>
  </si>
  <si>
    <t>Siding Contractors</t>
  </si>
  <si>
    <t>Other Foundation, Structure, and Building Exterior Contractors</t>
  </si>
  <si>
    <t>Electrical Contractors and Other Wiring Installation Contractors</t>
  </si>
  <si>
    <t>Plumbing, Heating, and Air-Conditioning Contractors</t>
  </si>
  <si>
    <t>Other Building Equipment Contractors</t>
  </si>
  <si>
    <t>Drywall and Insulation Contractors</t>
  </si>
  <si>
    <t>Painting and Wall Covering Contractors</t>
  </si>
  <si>
    <t>Flooring Contractors</t>
  </si>
  <si>
    <t>Tile and Terrazzo Contractors</t>
  </si>
  <si>
    <t>Finish Carpentry Contractors</t>
  </si>
  <si>
    <t>Other Building Finishing Contractors</t>
  </si>
  <si>
    <t>Site Preparation Contractors</t>
  </si>
  <si>
    <t>All Other Specialty Trade Contractors</t>
  </si>
  <si>
    <t>Dog and Cat Food Manufacturing</t>
  </si>
  <si>
    <t>Other Animal Food Manufacturing</t>
  </si>
  <si>
    <t>Flour Milling</t>
  </si>
  <si>
    <t>Rice Milling</t>
  </si>
  <si>
    <t>Malt Manufacturing</t>
  </si>
  <si>
    <t>Wet Corn Milling</t>
  </si>
  <si>
    <t>Soybean and Other Oilseed Processing</t>
  </si>
  <si>
    <t>Fats and Oils Refining and Blending</t>
  </si>
  <si>
    <t>Breakfast Cereal Manufacturing</t>
  </si>
  <si>
    <t>Beet Sugar Manufacturing</t>
  </si>
  <si>
    <t>Cane Sugar Manufacturing</t>
  </si>
  <si>
    <t>Nonchocolate Confectionery Manufacturing</t>
  </si>
  <si>
    <t>Chocolate and Confectionery Manufacturing from Cacao Beans</t>
  </si>
  <si>
    <t>Confectionery Manufacturing from Purchased Chocolate</t>
  </si>
  <si>
    <t>Frozen Fruit, Juice, and Vegetable Manufacturing</t>
  </si>
  <si>
    <t>Frozen Specialty Food Manufacturing</t>
  </si>
  <si>
    <t>Fruit and Vegetable Canning</t>
  </si>
  <si>
    <t>Specialty Canning</t>
  </si>
  <si>
    <t>Dried and Dehydrated Food Manufacturing</t>
  </si>
  <si>
    <t>Fluid Milk Manufacturing</t>
  </si>
  <si>
    <t>Creamery Butter Manufacturing</t>
  </si>
  <si>
    <t>Cheese Manufacturing</t>
  </si>
  <si>
    <t>Dry, Condensed, and Evaporated Dairy Product Manufacturing</t>
  </si>
  <si>
    <t>Ice Cream and Frozen Dessert Manufacturing</t>
  </si>
  <si>
    <t>Animal (except Poultry) Slaughtering</t>
  </si>
  <si>
    <t>Meat Processed from Carcasses</t>
  </si>
  <si>
    <t>Rendering and Meat Byproduct Processing</t>
  </si>
  <si>
    <t>Poultry Processing</t>
  </si>
  <si>
    <t>Seafood Product Preparation and Packaging</t>
  </si>
  <si>
    <t>Retail Bakeries</t>
  </si>
  <si>
    <t>Commercial Bakeries</t>
  </si>
  <si>
    <t>Frozen Cakes, Pies, and Other Pastries Manufacturing</t>
  </si>
  <si>
    <t>Cookie and Cracker Manufacturing</t>
  </si>
  <si>
    <t>Dry Pasta, Dough, and Flour Mixes Manufacturing from Purchased Flour</t>
  </si>
  <si>
    <t>Tortilla Manufacturing</t>
  </si>
  <si>
    <t>Roasted Nuts and Peanut Butter Manufacturing</t>
  </si>
  <si>
    <t>Other Snack Food Manufacturing</t>
  </si>
  <si>
    <t>Coffee and Tea Manufacturing</t>
  </si>
  <si>
    <t>Flavoring Syrup and Concentrate Manufacturing</t>
  </si>
  <si>
    <t>Mayonnaise, Dressing, and Other Prepared Sauce Manufacturing</t>
  </si>
  <si>
    <t>Spice and Extract Manufacturing</t>
  </si>
  <si>
    <t>Perishable Prepared Food Manufacturing</t>
  </si>
  <si>
    <t>All Other Miscellaneous Food Manufacturing</t>
  </si>
  <si>
    <t>Soft Drink Manufacturing</t>
  </si>
  <si>
    <t>Bottled Water Manufacturing</t>
  </si>
  <si>
    <t>Ice Manufacturing</t>
  </si>
  <si>
    <t>Breweries</t>
  </si>
  <si>
    <t>Wineries</t>
  </si>
  <si>
    <t>Distilleries</t>
  </si>
  <si>
    <t>Tobacco Manufacturing</t>
  </si>
  <si>
    <t>Fiber, Yarn, and Thread Mills</t>
  </si>
  <si>
    <t>Broadwoven Fabric Mills</t>
  </si>
  <si>
    <t>Narrow Fabric Mills and Schiffli Machine Embroidery</t>
  </si>
  <si>
    <t>Nonwoven Fabric Mills</t>
  </si>
  <si>
    <t>Knit Fabric Mills</t>
  </si>
  <si>
    <t>Textile and Fabric Finishing Mills</t>
  </si>
  <si>
    <t>Fabric Coating Mills</t>
  </si>
  <si>
    <t>Carpet and Rug Mills</t>
  </si>
  <si>
    <t>Curtain and Linen Mills</t>
  </si>
  <si>
    <t>Textile Bag and Canvas Mills</t>
  </si>
  <si>
    <t>Rope, Cordage, Twine, Tire Cord, and Tire Fabric Mills</t>
  </si>
  <si>
    <t>All Other Miscellaneous Textile Product Mills</t>
  </si>
  <si>
    <t>Hosiery and Sock Mills</t>
  </si>
  <si>
    <t>Other Apparel Knitting Mills</t>
  </si>
  <si>
    <t>Cut and Sew Apparel Contractors</t>
  </si>
  <si>
    <t>Men's and Boys' Cut and Sew Apparel Manufacturing</t>
  </si>
  <si>
    <t>Women's, Girls', and Infants' Cut and Sew Apparel Manufacturing</t>
  </si>
  <si>
    <t>Other Cut and Sew Apparel Manufacturing</t>
  </si>
  <si>
    <t>Apparel Accessories and Other Apparel Manufacturing</t>
  </si>
  <si>
    <t>Leather and Hide Tanning and Finishing</t>
  </si>
  <si>
    <t>Footwear Manufacturing</t>
  </si>
  <si>
    <t>Women's Handbag and Purse Manufacturing</t>
  </si>
  <si>
    <t>All Other Leather Good and Allied Product Manufacturing</t>
  </si>
  <si>
    <t>Sawmills</t>
  </si>
  <si>
    <t>Wood Preservation</t>
  </si>
  <si>
    <t>Hardwood Veneer and Plywood Manufacturing</t>
  </si>
  <si>
    <t>Softwood Veneer and Plywood Manufacturing</t>
  </si>
  <si>
    <t>Engineered Wood Member (except Truss) Manufacturing</t>
  </si>
  <si>
    <t>Truss Manufacturing</t>
  </si>
  <si>
    <t>Reconstituted Wood Product Manufacturing</t>
  </si>
  <si>
    <t>Wood Window and Door Manufacturing</t>
  </si>
  <si>
    <t>Cut Stock, Resawing Lumber, and Planing</t>
  </si>
  <si>
    <t>Other Millwork (including Flooring)</t>
  </si>
  <si>
    <t>Wood Container and Pallet Manufacturing</t>
  </si>
  <si>
    <t>Manufactured Home (Mobile Home) Manufacturing</t>
  </si>
  <si>
    <t>Prefabricated Wood Building Manufacturing</t>
  </si>
  <si>
    <t>All Other Miscellaneous Wood Product Manufacturing</t>
  </si>
  <si>
    <t>Pulp Mills</t>
  </si>
  <si>
    <t>Paper (except Newsprint) Mills</t>
  </si>
  <si>
    <t>Newsprint Mills</t>
  </si>
  <si>
    <t>Paperboard Mills</t>
  </si>
  <si>
    <t>Corrugated and Solid Fiber Box Manufacturing</t>
  </si>
  <si>
    <t>Folding Paperboard Box Manufacturing</t>
  </si>
  <si>
    <t>Other Paperboard Container Manufacturing</t>
  </si>
  <si>
    <t>Paper Bag and Coated and Treated Paper Manufacturing</t>
  </si>
  <si>
    <t>Stationery Product Manufacturing</t>
  </si>
  <si>
    <t>Sanitary Paper Product Manufacturing</t>
  </si>
  <si>
    <t>All Other Converted Paper Product Manufacturing</t>
  </si>
  <si>
    <t>Commercial Printing (except Screen and Books)</t>
  </si>
  <si>
    <t>Commercial Screen Printing</t>
  </si>
  <si>
    <t>Books Printing</t>
  </si>
  <si>
    <t>Support Activites for Printing</t>
  </si>
  <si>
    <t>Petroleum Refineries</t>
  </si>
  <si>
    <t>Asphalt Paving Mixture and Block Manufacturing</t>
  </si>
  <si>
    <t>Asphalt Shingle and Coating Materials Manufacturing</t>
  </si>
  <si>
    <t>Petroleum Lubricating Oil and Grease Manufacturing</t>
  </si>
  <si>
    <t>All Other Petroleum and Coal Products Manufacturing</t>
  </si>
  <si>
    <t>Petrochemical Manufacturing</t>
  </si>
  <si>
    <t>Industrial Gas Manufacturing</t>
  </si>
  <si>
    <t>Synthetic Dye and Pigment Manufacturing</t>
  </si>
  <si>
    <t>Other Basic Inorganic Chemical Manufacturing</t>
  </si>
  <si>
    <t>Ethyl Alcohol Manufacturing</t>
  </si>
  <si>
    <t>Cyclic Crude, Intermediate, and Gum and Wood Chemical Manufacturing</t>
  </si>
  <si>
    <t>All Other Basic Organic Chemical Manufacturing</t>
  </si>
  <si>
    <t>Plastics Material and Resin Manufacturing</t>
  </si>
  <si>
    <t>Synthetic Rubber Manufacturing</t>
  </si>
  <si>
    <t>Artificial and Synthetic Fibers and Filaments Manufacturing</t>
  </si>
  <si>
    <t>Nitrogenous Fertilizer Manufacturing</t>
  </si>
  <si>
    <t>Phosphatic Fertilizer Manufacturing</t>
  </si>
  <si>
    <t>Fertilizer (Mixing Only)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</si>
  <si>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</si>
  <si>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</si>
  <si>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</si>
  <si>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</si>
  <si>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</si>
  <si>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</si>
  <si>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</si>
  <si>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Other Detergent Manufacturing</t>
  </si>
  <si>
    <t>Polish and Other Sanitation Good Manufacturing</t>
  </si>
  <si>
    <t>Surface Active Agent Manufacturing</t>
  </si>
  <si>
    <t>Toilet Preparation Manufacturing</t>
  </si>
  <si>
    <t>Printing Ink Manufacturing</t>
  </si>
  <si>
    <t>Explosives Manufacturing</t>
  </si>
  <si>
    <t>Custom Compounding of Purchased Resins</t>
  </si>
  <si>
    <t>Photographic Film, Paper, Plate, and Chemical Manufacturing</t>
  </si>
  <si>
    <t>All Other Miscellaneous Chemical Product and Preparation Manufacturing</t>
  </si>
  <si>
    <t>Plastics Bag and Pouch Manufacturing</t>
  </si>
  <si>
    <t>Plastics Packaging Film and Sheet (including Laminated) Manufacturing</t>
  </si>
  <si>
    <t>Unlaminated Plastics Film and Sheet (except Packaging) Manufacturing</t>
  </si>
  <si>
    <t>Unlaminated Plastics Profile Shape Manufacturing</t>
  </si>
  <si>
    <t>Plastics Pipe and Pipe Fitting Manufacturing</t>
  </si>
  <si>
    <t>Laminated Plastics Plate, Sheet (except Packaging), and Shape Manufacturing</t>
  </si>
  <si>
    <t>Polystyrene Foam Product Manufacturing</t>
  </si>
  <si>
    <t>Urethane and Other Foam Product (except Polystyrene) Manufacturing</t>
  </si>
  <si>
    <t>Plastics Bottle Manufacturing</t>
  </si>
  <si>
    <t>Plastics Plumbing Fixture Manufacturing</t>
  </si>
  <si>
    <t>All Other Plastics Product Manufacturing</t>
  </si>
  <si>
    <t>Tire Manufacturing (except Retreading)</t>
  </si>
  <si>
    <t>Tire Retreading</t>
  </si>
  <si>
    <t>Rubber and Plastics Hoses and Belting Manufacturing</t>
  </si>
  <si>
    <t>Rubber Product Manufacturing for Mechanical Use</t>
  </si>
  <si>
    <t>All Other Rubber Product Manufacturing</t>
  </si>
  <si>
    <t>Pottery, Ceramics, and Plumbing Fixture Manufacturing</t>
  </si>
  <si>
    <t>Clay Building Material and Refractories Manufacturing</t>
  </si>
  <si>
    <t>Flat Glass Manufacturing</t>
  </si>
  <si>
    <t>Other Pressed and Blown Glass and Glassware Manufacturing</t>
  </si>
  <si>
    <t>Glass Container Manufacturing</t>
  </si>
  <si>
    <t>Glass Product Manufacturing Made of Purchased Glass</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</si>
  <si>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</si>
  <si>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</si>
  <si>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</si>
  <si>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</si>
  <si>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</si>
  <si>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</si>
  <si>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</si>
  <si>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</si>
  <si>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</si>
  <si>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Manufacturing</t>
  </si>
  <si>
    <t>Mineral Wool Manufacturing</t>
  </si>
  <si>
    <t>All Other Miscellaneous Nonmetallic Mineral Product Manufacturing</t>
  </si>
  <si>
    <t>Iron and Steel Mills and Ferroalloy Manufacturing</t>
  </si>
  <si>
    <t>Iron and Steel Pipe and Tube Manufacturing from Purchased Steel</t>
  </si>
  <si>
    <t>Rolled Steel Shape Manufacturing</t>
  </si>
  <si>
    <t>Steel Wire Drawing</t>
  </si>
  <si>
    <t>Alumina Refining and Primary Aluminum Production</t>
  </si>
  <si>
    <t>Secondary Smelting and Alloying of Aluminum</t>
  </si>
  <si>
    <t>Aluminum Sheet, Plate, and Foil Manufacturing</t>
  </si>
  <si>
    <t>Other Aluminum Rolling, Drawing, and Extruding</t>
  </si>
  <si>
    <t>Nonferrous Metal (except Aluminum) Smelting and Refining</t>
  </si>
  <si>
    <t>Copper Rolling, Drawing, Extruding, and Alloying</t>
  </si>
  <si>
    <t>Nonferrous Metal (except Copper and Aluminum) Rolling, Drawing, and Extruding</t>
  </si>
  <si>
    <t>Secondary Smelting, Refining, and Alloying of Nonferrous Metal (except Copper and Aluminum)</t>
  </si>
  <si>
    <t>Iron Foundries</t>
  </si>
  <si>
    <t>Steel Investment Foundries</t>
  </si>
  <si>
    <t>Steel Foundries (except Investment)</t>
  </si>
  <si>
    <t>Nonferrous Metal Die-Casting Foundries</t>
  </si>
  <si>
    <t>Aluminum Foundries (except Die-Casting)</t>
  </si>
  <si>
    <t>Other Nonferrous Metal Foundries (except Die-Casting)</t>
  </si>
  <si>
    <t>Iron and Steel Forging</t>
  </si>
  <si>
    <t>Nonferrous Forging</t>
  </si>
  <si>
    <t>Custom Roll Forming</t>
  </si>
  <si>
    <t>Powder Metallurgy Part Manufacturing</t>
  </si>
  <si>
    <t>Metal Crown, Closure, and Other Metal Stamping (except Automotive)</t>
  </si>
  <si>
    <t>Metal Kitchen Cookware, Utensil, Cutlery, and Flatware (except Precious) Manufacturing</t>
  </si>
  <si>
    <t>Saw Blade and Handtool Manufacturing</t>
  </si>
  <si>
    <t>Prefabricated Metal Building and Component Manufacturing</t>
  </si>
  <si>
    <t>Fabricated Structural Metal Manufacturing</t>
  </si>
  <si>
    <t>Plate Work Manufacturing</t>
  </si>
  <si>
    <t>Metal Window and Door Manufacturing</t>
  </si>
  <si>
    <t>Sheet Metal Work Manufacturing</t>
  </si>
  <si>
    <t>Ornamental and Architectural Metal Work Manufacturing</t>
  </si>
  <si>
    <t>Power Boiler and Heat Exchanger Manufacturing</t>
  </si>
  <si>
    <t>Metal Tank (Heavy Gauge) Manufacturing</t>
  </si>
  <si>
    <t>Metal Can Manufacturing</t>
  </si>
  <si>
    <t>Other Metal Container Manufacturing</t>
  </si>
  <si>
    <t>Hardware Manufacturing</t>
  </si>
  <si>
    <t>Spring Manufacturing</t>
  </si>
  <si>
    <t>Other Fabricated Wire Product Manufacturing</t>
  </si>
  <si>
    <t>Machine Shops</t>
  </si>
  <si>
    <t>Precision Turned Product Manufacturing</t>
  </si>
  <si>
    <t>Bolt, Nut, Screw, Rivet, and Washer Manufacturing</t>
  </si>
  <si>
    <t>Metal Heat Treating</t>
  </si>
  <si>
    <t>Metal Coating, Engraving (except Jewelry and Silverware), and Allied Services to Manufacturers</t>
  </si>
  <si>
    <t>Electroplating, Plating, Polishing, Anodizing, and Coloring</t>
  </si>
  <si>
    <t>Industrial Valve Manufacturing</t>
  </si>
  <si>
    <t>Fluid Power Valve and Hose Fitting Manufacturing</t>
  </si>
  <si>
    <t>Plumbing Fixture Fitting and Trim Manufacturing</t>
  </si>
  <si>
    <t>Other Metal Valve and Pipe Fitting Manufacturing</t>
  </si>
  <si>
    <t>Ball and Roller Bearing Manufacturing</t>
  </si>
  <si>
    <t>Small Arms Ammunition Manufacturing</t>
  </si>
  <si>
    <t>Ammunition (except Small Arms) Manufacturing</t>
  </si>
  <si>
    <t>Small Arms, Ordnance, and Ordnance Accessories Manufacturing</t>
  </si>
  <si>
    <t>Fabricated Pipe and Pipe Fitting Manufacturing</t>
  </si>
  <si>
    <t>All Other Miscellaneous Fabricated Metal Product Manufacturing</t>
  </si>
  <si>
    <t>Farm Machinery and Equipment Manufacturing</t>
  </si>
  <si>
    <t>Lawn and Garden Tractor and Home Lawn and Garden Equipment Manufacturing</t>
  </si>
  <si>
    <t>Construction Machinery Manufacturing</t>
  </si>
  <si>
    <t>Mining Machinery and Equipment Manufacturing</t>
  </si>
  <si>
    <t>Oil and Gas Field Machinery and Equipment Manufacturing</t>
  </si>
  <si>
    <t>Food Product Machinery Manufacturing</t>
  </si>
  <si>
    <t>Semiconductor Machinery Manufacturing</t>
  </si>
  <si>
    <t>Sawmill, Woodworking, and Paper Machinery Manufacturing</t>
  </si>
  <si>
    <t>Printing Machinery and Equipment Manufacturing</t>
  </si>
  <si>
    <t>Other Industrial Machinery Manufacturing</t>
  </si>
  <si>
    <t>Optical Instrument and Lens Manufacturing</t>
  </si>
  <si>
    <t>Photographic and Photocopying Equipment Manufacturing</t>
  </si>
  <si>
    <t>Other Commercial and Service Industry Machinery Manufacturing</t>
  </si>
  <si>
    <t>Industrial and Commercial Fan and Blower and Air Purification Equipment Manufacturing</t>
  </si>
  <si>
    <t>Heating Equipment (except Warm Air Furnaces) Manufacturing</t>
  </si>
  <si>
    <t>Air-Conditioning and Warm Air Heating Equipment and Commercial and Industrial Refrigeration Equipment Manufacturing</t>
  </si>
  <si>
    <t>Industrial Mold Manufacturing</t>
  </si>
  <si>
    <t>Special Die and Tool, Die Set, Jig, and Fixture Manufacturing</t>
  </si>
  <si>
    <t>Cutting Tool and Machine Tool Accessory Manufacturing</t>
  </si>
  <si>
    <t>Machine Tool Manufacturing</t>
  </si>
  <si>
    <t>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</si>
  <si>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</si>
  <si>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</si>
  <si>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</si>
  <si>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</si>
  <si>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Pump and Pumping Equipment Manufacturing</t>
  </si>
  <si>
    <t>Measuring, Dispensing, and Other Pumping Equipment Manufacturing</t>
  </si>
  <si>
    <t>Air and Gas Compressor Manufacturing</t>
  </si>
  <si>
    <t>Measuring and Dispensing Pump Manufacturing</t>
  </si>
  <si>
    <t>Elevator and Moving Stairway Manufacturing</t>
  </si>
  <si>
    <t>Conveyor and Conveying Equipment Manufacturing</t>
  </si>
  <si>
    <t>Overhead Traveling Crane, Hoist, and Monorail System Manufacturing</t>
  </si>
  <si>
    <t>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</si>
  <si>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</si>
  <si>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</si>
  <si>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</si>
  <si>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</si>
  <si>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</si>
  <si>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</si>
  <si>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Scale and Balance Manufacturing</t>
  </si>
  <si>
    <t>All Other Miscellaneous General Purpose Machinery Manufacturing</t>
  </si>
  <si>
    <t>Electronic Computer Manufacturing</t>
  </si>
  <si>
    <t>Computer Storage Device Manufacturing</t>
  </si>
  <si>
    <t>Computer Terminal and Other Computer Peripheral Equipment Manufacturing</t>
  </si>
  <si>
    <t>Telephone Apparatus Manufacturing</t>
  </si>
  <si>
    <t>Radio and Television Broadcasting and Wireless Communications Equipment Manufacturing</t>
  </si>
  <si>
    <t>Other Communications Equipment Manufacturing</t>
  </si>
  <si>
    <t>Audio and Video Equipment Manufacturing</t>
  </si>
  <si>
    <t>Bare Printed Circuit Board Manufacturing</t>
  </si>
  <si>
    <t>Semiconductor and Related Device Manufacturing</t>
  </si>
  <si>
    <t>Capacitor, Resistor, Coil, Transformer, and Other Inductor Manufacturing</t>
  </si>
  <si>
    <t>Electronic Connector Manufacturing</t>
  </si>
  <si>
    <t>Printed Circuit Assembly (Electronic Assembly) Manufacturing</t>
  </si>
  <si>
    <t>Other Electronic Component Manufacturing</t>
  </si>
  <si>
    <t>Electromedical and Electrotherapeutic Apparatus Manufacturing</t>
  </si>
  <si>
    <t>Search, Detection, Navigation, Guidance, Aeronautical, and Nautical System and Instrument Manufacturing</t>
  </si>
  <si>
    <t>Automatic Environmental Control Manufacturing for Residential, Commercial, and Appliance Use</t>
  </si>
  <si>
    <t>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</si>
  <si>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</si>
  <si>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</si>
  <si>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</si>
  <si>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</si>
  <si>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</si>
  <si>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Blank Magnetic and Optical Recording Media Manufacturing</t>
  </si>
  <si>
    <t xml:space="preserve">Software and Other Prerecorded Compact Disc, Tape, and Record Reproducing </t>
  </si>
  <si>
    <t>Electric Lamp Bulb and Part Manufacturing</t>
  </si>
  <si>
    <t>Residential Electric Lighting Fixture Manufacturing</t>
  </si>
  <si>
    <t>Commercial, Industrial, and Institutional Electric Lighting Fixture Manufacturing</t>
  </si>
  <si>
    <t>Other Lighting Equipment Manufacturing</t>
  </si>
  <si>
    <t>Small Electrical Appliance Manufacturing</t>
  </si>
  <si>
    <t>Household Cooking Appliance Manufacturing</t>
  </si>
  <si>
    <t>Major Household Appliance Manufacturing</t>
  </si>
  <si>
    <t>Household Refrigerator and Home Freezer Manufacturing</t>
  </si>
  <si>
    <t>Household Laundry Equipment Manufacturing</t>
  </si>
  <si>
    <t>Other 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</si>
  <si>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</si>
  <si>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</si>
  <si>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</si>
  <si>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</si>
  <si>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</si>
  <si>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</si>
  <si>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</si>
  <si>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</si>
  <si>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</si>
  <si>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</si>
  <si>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</si>
  <si>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</si>
  <si>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</si>
  <si>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</si>
  <si>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</si>
  <si>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</si>
  <si>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</si>
  <si>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</si>
  <si>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</si>
  <si>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</si>
  <si>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</si>
  <si>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</si>
  <si>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</si>
  <si>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</si>
  <si>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</si>
  <si>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Motor Vehicle Metal Stamping</t>
  </si>
  <si>
    <t>Other Motor Vehicle Parts Manufacturing</t>
  </si>
  <si>
    <t>Aircraft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</si>
  <si>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</si>
  <si>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</si>
  <si>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</si>
  <si>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</si>
  <si>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</si>
  <si>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</si>
  <si>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</si>
  <si>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</si>
  <si>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</si>
  <si>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</si>
  <si>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</si>
  <si>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</si>
  <si>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</si>
  <si>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</si>
  <si>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Metal Household Furniture Manufacturing</t>
  </si>
  <si>
    <t>Household Furniture (except Wood and Metal) Manufacturing</t>
  </si>
  <si>
    <t>Institutional Furniture Manufacturing</t>
  </si>
  <si>
    <t>Wood Office Furniture Manufacturing</t>
  </si>
  <si>
    <t>Custom Architectural Woodwork and Millwork Manufacturing</t>
  </si>
  <si>
    <t>Office Furniture (except Wood) Manufacturing</t>
  </si>
  <si>
    <t>Showcase, Partition, Shelving, and Locker Manufacturing</t>
  </si>
  <si>
    <t>Mattress Manufacturing</t>
  </si>
  <si>
    <t>Blind and Shade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</si>
  <si>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</si>
  <si>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</si>
  <si>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</si>
  <si>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</si>
  <si>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</si>
  <si>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</si>
  <si>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</si>
  <si>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</si>
  <si>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</si>
  <si>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</si>
  <si>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Gasket, Packing, and Sealing Device Manufacturing</t>
  </si>
  <si>
    <t>Musical Instrument Manufacturing</t>
  </si>
  <si>
    <t>Fastener, Button, Needle, and Pin Manufacturing</t>
  </si>
  <si>
    <t>Broom, Brush, and Mop Manufacturing</t>
  </si>
  <si>
    <t>Burial Casket Manufacturing</t>
  </si>
  <si>
    <t>All Other Miscellaneous Manufacturing</t>
  </si>
  <si>
    <t>Automobile and Other Motor Vehicle Merchant Wholesalers</t>
  </si>
  <si>
    <t>Motor Vehicle Supplies and New Parts Merchant Wholesalers</t>
  </si>
  <si>
    <t>Tire and Tube Merchant Wholesalers</t>
  </si>
  <si>
    <t>Motor Vehicle Parts (Used) Merchant Wholesalers</t>
  </si>
  <si>
    <t>Furniture Merchant Wholesalers</t>
  </si>
  <si>
    <t>Home Furnishing Merchant Wholesalers</t>
  </si>
  <si>
    <t>Lumber, Plywood, Millwork, and Wood Panel Merchant Wholesalers</t>
  </si>
  <si>
    <t>Brick, Stone, and Related Construction Material Merchant Wholesalers</t>
  </si>
  <si>
    <t>Roofing, Siding, and Insulation Material Merchant Wholesalers</t>
  </si>
  <si>
    <t>Other Construction Material Merchant Wholesalers</t>
  </si>
  <si>
    <t>Photographic Equipment and Supplies Merchant Wholesalers</t>
  </si>
  <si>
    <t>Office Equipment Merchant Wholesalers</t>
  </si>
  <si>
    <t>Computer and Computer Peripheral Equipment and Software Merchant Wholesalers</t>
  </si>
  <si>
    <t>Other Commercial Equipment Merchant Wholesalers</t>
  </si>
  <si>
    <t>Medical, Dental, and Hospital Equipment and Supplies Merchant Wholesalers</t>
  </si>
  <si>
    <t>Ophthalmic Goods Merchant Wholesalers</t>
  </si>
  <si>
    <t>Other Professional Equipment and Supplies Merchant Wholesalers</t>
  </si>
  <si>
    <t>Metal Service Centers and Other Metal Merchant Wholesalers</t>
  </si>
  <si>
    <t>Coal and Other Mineral and Ore Merchant Wholesalers</t>
  </si>
  <si>
    <t>Electrical Apparatus and Equipment, Wiring Supplies, and Related Equipment Merchant Wholesalers</t>
  </si>
  <si>
    <t>Household Appliances, Electric Housewares, and Consumer Electronics Merchant Wholesalers</t>
  </si>
  <si>
    <t>Other Electronic Parts and Equipment Merchant Wholesalers</t>
  </si>
  <si>
    <t>Hardware Merchant Wholesalers</t>
  </si>
  <si>
    <t>Plumbing and Heating Equipment and Supplies (Hydronics) Merchant Wholesalers</t>
  </si>
  <si>
    <t>Warm Air Heating and Air-Conditioning Equipment and Supplies Merchant Wholesalers</t>
  </si>
  <si>
    <t>Refrigeration Equipment and Supplies Merchant Wholesalers</t>
  </si>
  <si>
    <t>Construction and Mining (except Oil Well) Machinery and Equipment Merchant Wholesalers</t>
  </si>
  <si>
    <t>Farm and Garden Machinery and Equipment Merchant Wholesalers</t>
  </si>
  <si>
    <t>Industrial Machinery and Equipment Merchant Wholesalers</t>
  </si>
  <si>
    <t>Industrial Supplies Merchant Wholesalers</t>
  </si>
  <si>
    <t>Service Establishment Equipment and Supplies Merchant Wholesalers</t>
  </si>
  <si>
    <t>Transportation Equipment and Supplies (except Motor Vehicle) Merchant Wholesalers</t>
  </si>
  <si>
    <t>Sporting and Recreational Goods and Supplies Merchant Wholesalers</t>
  </si>
  <si>
    <t>Toy and Hobby Goods and Supplies Merchant Wholesalers</t>
  </si>
  <si>
    <t>Recyclable Material Merchant Wholesalers</t>
  </si>
  <si>
    <t>Jewelry, Watch, Precious Stone, and Precious Metal Merchant Wholesalers</t>
  </si>
  <si>
    <t>Other Miscellaneous Durable Goods Merchant Wholesalers</t>
  </si>
  <si>
    <t>Printing and Writing Paper Merchant Wholesalers</t>
  </si>
  <si>
    <t>Stationery and Office Supplies Merchant Wholesalers</t>
  </si>
  <si>
    <t>Industrial and Personal Service Paper Merchant Wholesalers</t>
  </si>
  <si>
    <t>Drugs and Druggists' Sundries Merchant Wholesalers</t>
  </si>
  <si>
    <t>Piece Goods, Notions, and Other Dry Goods Merchant Wholesalers</t>
  </si>
  <si>
    <t>Men's and Boys' Clothing and Furnishings Merchant Wholesalers</t>
  </si>
  <si>
    <t>Women's, Children's, and Infants' Clothing and Accessories Merchant Wholesalers</t>
  </si>
  <si>
    <t>Footwear Merchant Wholesalers</t>
  </si>
  <si>
    <t>General Line Grocery Merchant Wholesalers</t>
  </si>
  <si>
    <t>Packaged Frozen Food Merchant Wholesalers</t>
  </si>
  <si>
    <t>Dairy Product (except Dried or Canned) Merchant Wholesalers</t>
  </si>
  <si>
    <t>Poultry and Poultry Product Merchant Wholesalers</t>
  </si>
  <si>
    <t>Confectionery Merchant Wholesalers</t>
  </si>
  <si>
    <t>Fish and Seafood Merchant Wholesalers</t>
  </si>
  <si>
    <t>Meat and Meat Product Merchant Wholesalers</t>
  </si>
  <si>
    <t>Fresh Fruit and Vegetable Merchant Wholesalers</t>
  </si>
  <si>
    <t>Other Grocery and Related Products Merchant Wholesalers</t>
  </si>
  <si>
    <t>Grain and Field Bean Merchant Wholesalers</t>
  </si>
  <si>
    <t>Livestock Merchant Wholesalers</t>
  </si>
  <si>
    <t>Other Farm Product Raw Material Merchant Wholesalers</t>
  </si>
  <si>
    <t>Plastics Materials and Basic Forms and Shapes Merchant Wholesalers</t>
  </si>
  <si>
    <t>Other Chemical and Allied Products Merchant Wholesalers</t>
  </si>
  <si>
    <t>Petroleum Bulk Stations and Terminals</t>
  </si>
  <si>
    <t>Petroleum and Petroleum Products Merchant Wholesalers (except Bulk Stations and Terminals)</t>
  </si>
  <si>
    <t>Beer and Ale Merchant Wholesalers</t>
  </si>
  <si>
    <t>Wine and Distilled Alcoholic Beverage Merchant Wholesalers</t>
  </si>
  <si>
    <t>Farm Supplies Merchant Wholesalers</t>
  </si>
  <si>
    <t>Book, Periodical, and Newspaper Merchant Wholesalers</t>
  </si>
  <si>
    <t>Flower, Nursery Stock, and Florists' Supplies Merchant Wholesalers</t>
  </si>
  <si>
    <t>Tobacco and Tobacco Product Merchant Wholesalers</t>
  </si>
  <si>
    <t>Paint, Varnish, and Supplies Merchant Wholesalers</t>
  </si>
  <si>
    <t>Other Miscellaneous Nondurable Goods Merchant Wholesalers</t>
  </si>
  <si>
    <t>Business to Business Electronic Markets</t>
  </si>
  <si>
    <t>Wholesale Trade Agents and Brokers</t>
  </si>
  <si>
    <t>New Car Dealers</t>
  </si>
  <si>
    <t>Used Car Dealers</t>
  </si>
  <si>
    <t>Recreational Vehicle Dealers</t>
  </si>
  <si>
    <t>Boat Dealers</t>
  </si>
  <si>
    <t>Motorcycle, ATV, and All Other Motor Vehicle Dealers</t>
  </si>
  <si>
    <t>Automotive Parts and Accessories Stores</t>
  </si>
  <si>
    <t>Tire Dealers</t>
  </si>
  <si>
    <t>Furniture Stores</t>
  </si>
  <si>
    <t>Floor Covering Stores</t>
  </si>
  <si>
    <t>Window Treatment Stores</t>
  </si>
  <si>
    <t>All Other Home Furnishings Stores</t>
  </si>
  <si>
    <t>Household Appliance Stores</t>
  </si>
  <si>
    <t>Electronics Stores</t>
  </si>
  <si>
    <t>Home Centers</t>
  </si>
  <si>
    <t>Paint and Wallpaper Stores</t>
  </si>
  <si>
    <t>Hardware Stores</t>
  </si>
  <si>
    <t>Other Building Material Dealers</t>
  </si>
  <si>
    <t>Outdoor Power Equipment Stores</t>
  </si>
  <si>
    <t>Nursery, Garden Center, and Farm Supply Stores</t>
  </si>
  <si>
    <t>Supermarkets and Other Grocery (except Convenience) Stores</t>
  </si>
  <si>
    <t>Convenience Stores</t>
  </si>
  <si>
    <t>Meat Markets</t>
  </si>
  <si>
    <t>Fish and Seafood Markets</t>
  </si>
  <si>
    <t>Fruit and Vegetable Markets</t>
  </si>
  <si>
    <t>Baked Goods Stores</t>
  </si>
  <si>
    <t>Confectionery and Nut Stores</t>
  </si>
  <si>
    <t>All Other Specialty Food Stores</t>
  </si>
  <si>
    <t>Beer, Wine, and Liquor Stores</t>
  </si>
  <si>
    <t>Pharmacies and Drug Stores</t>
  </si>
  <si>
    <t>Cosmetics, Beauty Supplies, and Perfume Stores</t>
  </si>
  <si>
    <t>Optical Goods Stores</t>
  </si>
  <si>
    <t>Food (Health) Supplement Stores</t>
  </si>
  <si>
    <t>All Other Health and Personal Care Stores</t>
  </si>
  <si>
    <t>Gasoline Stations with Convenience Stores</t>
  </si>
  <si>
    <t>Other Gasoline Stations</t>
  </si>
  <si>
    <t>Men's Clothing Stores</t>
  </si>
  <si>
    <t>Women's Clothing Stores</t>
  </si>
  <si>
    <t>Children's and Infants' Clothing Stores</t>
  </si>
  <si>
    <t>Family Clothing Stores</t>
  </si>
  <si>
    <t>Clothing Accessories Stores</t>
  </si>
  <si>
    <t>Other Clothing Stores</t>
  </si>
  <si>
    <t>Shoe Stores</t>
  </si>
  <si>
    <t>Jewelry Stores</t>
  </si>
  <si>
    <t>Luggage and Leather Goods Stores</t>
  </si>
  <si>
    <t>Sporting Goods Stores</t>
  </si>
  <si>
    <t>Hobby, Toy, and Game Stores</t>
  </si>
  <si>
    <t>Sewing, Needlework, and Piece Goods Stores</t>
  </si>
  <si>
    <t>Musical Instrument and Supplies Stores</t>
  </si>
  <si>
    <t>Book Stores</t>
  </si>
  <si>
    <t>News Dealers and Newsstands</t>
  </si>
  <si>
    <t>Department Stores (except Discount Department Stores)</t>
  </si>
  <si>
    <t>Department Stores</t>
  </si>
  <si>
    <r>
      <t xml:space="preserve">Discount Department Stores - </t>
    </r>
    <r>
      <rPr>
        <i/>
        <sz val="10"/>
        <rFont val="Arial"/>
        <family val="2"/>
      </rPr>
      <t>insignificant perishable grocery sales</t>
    </r>
  </si>
  <si>
    <r>
      <t xml:space="preserve">Discount Department Stores - </t>
    </r>
    <r>
      <rPr>
        <i/>
        <sz val="10"/>
        <rFont val="Arial"/>
        <family val="2"/>
      </rPr>
      <t>significant perishable grocery sales</t>
    </r>
  </si>
  <si>
    <t>Warehouse Clubs and Supercenters</t>
  </si>
  <si>
    <t>All Other General Merchandise Stores</t>
  </si>
  <si>
    <t>Florists</t>
  </si>
  <si>
    <t>Office Supplies and Stationery Stores</t>
  </si>
  <si>
    <t>Gift, Novelty, and Souvenir Stores</t>
  </si>
  <si>
    <t>Used Merchandise Stores</t>
  </si>
  <si>
    <t>Pet and Pet Supplies Stores</t>
  </si>
  <si>
    <t>Art Dealers</t>
  </si>
  <si>
    <t>Manufactured (Mobile) Home Dealers</t>
  </si>
  <si>
    <t>Tobacco Stores</t>
  </si>
  <si>
    <t>All Other Miscellaneous Store Retailers (except Tobacco Stores)</t>
  </si>
  <si>
    <t>Electronic Shopping</t>
  </si>
  <si>
    <t>Electronic Shopping and Mail-Order Houses</t>
  </si>
  <si>
    <t>Electronic Auctions</t>
  </si>
  <si>
    <t>Mail-Order Houses</t>
  </si>
  <si>
    <t>Vending Machine Operators</t>
  </si>
  <si>
    <t>Fuel Dealers</t>
  </si>
  <si>
    <t>Other Direct Selling Establishments</t>
  </si>
  <si>
    <t>Scheduled Passenger Air Transportation</t>
  </si>
  <si>
    <t>Scheduled Freight Air Transportation</t>
  </si>
  <si>
    <t>Nonscheduled Chartered Passenger Air Transportation</t>
  </si>
  <si>
    <t>Nonscheduled Chartered Freight Air Transportation</t>
  </si>
  <si>
    <t>Other Nonscheduled Air Transportation</t>
  </si>
  <si>
    <t>Line-Haul Railroads</t>
  </si>
  <si>
    <t>Short Line Railroads</t>
  </si>
  <si>
    <t>Deep Sea Freight Transportation</t>
  </si>
  <si>
    <t>Deep Sea Passenger Transportation</t>
  </si>
  <si>
    <t>Coastal and Great Lakes Freight Transportation</t>
  </si>
  <si>
    <t>Coastal and Great Lakes Passenger Transportation</t>
  </si>
  <si>
    <t>Inland Water Freight Transportation</t>
  </si>
  <si>
    <t>Inland Water Passenger Transportation</t>
  </si>
  <si>
    <t>General Freight Trucking, Local</t>
  </si>
  <si>
    <t>General Freight Trucking, Long-Distance, Truckload</t>
  </si>
  <si>
    <t>General Freight Trucking, Long-Distance, Less Than Truckload</t>
  </si>
  <si>
    <t>Used Household and Office Goods Moving</t>
  </si>
  <si>
    <t>Specialized Freight (except Used Goods) Trucking, Local</t>
  </si>
  <si>
    <t>Specialized Freight (except Used Goods) Trucking, Long-Distance</t>
  </si>
  <si>
    <t>Mixed Mode Transit Systems</t>
  </si>
  <si>
    <t>Commuter Rail Systems</t>
  </si>
  <si>
    <t>Bus and Other Motor Vehicle Transit Systems</t>
  </si>
  <si>
    <t>Other Urban Transit Systems</t>
  </si>
  <si>
    <t>Interurban and Rural Bus Transportation</t>
  </si>
  <si>
    <t>Taxi Service</t>
  </si>
  <si>
    <t>Limousine Service</t>
  </si>
  <si>
    <t>School and Employee Bus Transportation</t>
  </si>
  <si>
    <t>Charter Bus Industry</t>
  </si>
  <si>
    <t>Special Needs Transportation</t>
  </si>
  <si>
    <t>All Other Transit and Ground Passenger Transportation</t>
  </si>
  <si>
    <t>Pipeline Transportation of Crude Oil</t>
  </si>
  <si>
    <t>Pipeline Transportation of Natural Gas</t>
  </si>
  <si>
    <t>Pipeline Transportation of Refined Petroleum Products</t>
  </si>
  <si>
    <t>All Other Pipeline Transportation</t>
  </si>
  <si>
    <t>Scenic and Sightseeing Transportation, Land</t>
  </si>
  <si>
    <t>Scenic and Sightseeing Transportation, Water</t>
  </si>
  <si>
    <t>Scenic and Sightseeing Transportation, Other</t>
  </si>
  <si>
    <t>Air Traffic Control</t>
  </si>
  <si>
    <t>Other Airport Operations</t>
  </si>
  <si>
    <t>Other Support Activities for Air Transportation</t>
  </si>
  <si>
    <t>Support Activities for Rail Transportation</t>
  </si>
  <si>
    <t>Port and Harbor Operations</t>
  </si>
  <si>
    <t>Marine Cargo Handling</t>
  </si>
  <si>
    <t>Navigational Services to Shipping</t>
  </si>
  <si>
    <t>Other Support Activities for Water Transportation</t>
  </si>
  <si>
    <t>Motor Vehicle Towing</t>
  </si>
  <si>
    <t>Other Support Activities for Road Transportation</t>
  </si>
  <si>
    <t>Freight Transportation Arrangement</t>
  </si>
  <si>
    <t>Packing and Crating</t>
  </si>
  <si>
    <t>All Other Support Activities for Transportation</t>
  </si>
  <si>
    <t>Postal Service</t>
  </si>
  <si>
    <t>Couriers and Express Delivery Services</t>
  </si>
  <si>
    <t>Local Messengers and Local Delivery</t>
  </si>
  <si>
    <t>General Warehousing and Storage</t>
  </si>
  <si>
    <t>Refrigerated Warehousing and Storage</t>
  </si>
  <si>
    <t>Farm Product Warehousing and Storage</t>
  </si>
  <si>
    <t>Other Warehousing and Storage</t>
  </si>
  <si>
    <t>Newspaper Publishers</t>
  </si>
  <si>
    <t>Periodical Publishers</t>
  </si>
  <si>
    <t>Book Publishers</t>
  </si>
  <si>
    <t>Directory and Mailing List Publishers</t>
  </si>
  <si>
    <t>Greeting Card Publishers</t>
  </si>
  <si>
    <t>All Other Publishers</t>
  </si>
  <si>
    <t>Software Publishers</t>
  </si>
  <si>
    <t>Motion Picture and Video Production</t>
  </si>
  <si>
    <t>Motion Picture and Video Distribution</t>
  </si>
  <si>
    <t>Motion Picture Theaters (except Drive-Ins)</t>
  </si>
  <si>
    <t>Drive-In Motion Picture Theaters</t>
  </si>
  <si>
    <t>Teleproduction and Other Postproduction Services</t>
  </si>
  <si>
    <t>Other Motion Picture and Video Industries</t>
  </si>
  <si>
    <t>Record Production</t>
  </si>
  <si>
    <t>Record Production and Distribution</t>
  </si>
  <si>
    <t>Integrated Record Production/Distribution</t>
  </si>
  <si>
    <t>Music Publishers</t>
  </si>
  <si>
    <t>Sound Recording Studios</t>
  </si>
  <si>
    <t>Other Sound Recording Industries</t>
  </si>
  <si>
    <t>Radio Networks</t>
  </si>
  <si>
    <t>Radio Stations</t>
  </si>
  <si>
    <t>Television Broadcasting</t>
  </si>
  <si>
    <t>Cable and Other Subscription Programming</t>
  </si>
  <si>
    <t>Wired Telecommunications Carriers</t>
  </si>
  <si>
    <t>Wireless Telecommunications Carriers (except Satellite)</t>
  </si>
  <si>
    <t>Satellite Telecommunications</t>
  </si>
  <si>
    <t>Telecommunications Resellers</t>
  </si>
  <si>
    <t>All Other Telecommunications</t>
  </si>
  <si>
    <t>Data Processing, Hosting, and Related Services</t>
  </si>
  <si>
    <t>News Syndicates</t>
  </si>
  <si>
    <t>Libraries and Archives</t>
  </si>
  <si>
    <t>Internet Publishing and Broadcasting and Web Search Portals</t>
  </si>
  <si>
    <t>All Other Information Services</t>
  </si>
  <si>
    <t>Monetary Authorities-Central Bank</t>
  </si>
  <si>
    <t>Commercial Banking</t>
  </si>
  <si>
    <t>Savings Institutions</t>
  </si>
  <si>
    <t>Credit Unions</t>
  </si>
  <si>
    <t>Other Depository Credit Intermediation</t>
  </si>
  <si>
    <t>Credit Card Issuing</t>
  </si>
  <si>
    <t>Sales Financing</t>
  </si>
  <si>
    <t>Consumer Lending</t>
  </si>
  <si>
    <t>Real Estate Credit</t>
  </si>
  <si>
    <t>International Trade Financing</t>
  </si>
  <si>
    <t>Secondary Market Financing</t>
  </si>
  <si>
    <t>All Other Nondepository Credit Intermediation</t>
  </si>
  <si>
    <t>Mortgage and Nonmortgage Loan Brokers</t>
  </si>
  <si>
    <t>Financial Transactions Processing, Reserve, and Clearinghouse Activities</t>
  </si>
  <si>
    <t>Other Activities Related to Credit Intermediation</t>
  </si>
  <si>
    <t>Investment Banking and Securities Dealing</t>
  </si>
  <si>
    <t>Securities Brokerage</t>
  </si>
  <si>
    <t>Commodity Contracts Dealing</t>
  </si>
  <si>
    <t>Commodity Contracts Brokerage</t>
  </si>
  <si>
    <t>Securities and Commodity Exchanges</t>
  </si>
  <si>
    <t>Miscellaneous Intermediation</t>
  </si>
  <si>
    <t>Portfolio Management</t>
  </si>
  <si>
    <t>Investment Advice</t>
  </si>
  <si>
    <t>Trust, Fiduciary, and Custody Activities</t>
  </si>
  <si>
    <t>Miscellaneous Financial Investment Activities</t>
  </si>
  <si>
    <t>Direct Life Insurance Carriers</t>
  </si>
  <si>
    <t>Direct Health and Medical Insurance Carriers</t>
  </si>
  <si>
    <t>Direct Property and Casualty Insurance Carriers</t>
  </si>
  <si>
    <t>Direct Title Insurance Carriers</t>
  </si>
  <si>
    <t>Other Direct Insurance (except Life, Health, and Medical) Carriers</t>
  </si>
  <si>
    <t>Reinsurance Carriers</t>
  </si>
  <si>
    <t>Insurance Agencies and Brokerages</t>
  </si>
  <si>
    <t>Claims Adjusting</t>
  </si>
  <si>
    <t>Third Party Administration of Insurance and Pension Funds</t>
  </si>
  <si>
    <t>All Other Insurance Related Activities</t>
  </si>
  <si>
    <t>Pension Funds</t>
  </si>
  <si>
    <t>Health and Welfare Funds</t>
  </si>
  <si>
    <t>Other Insurance Funds</t>
  </si>
  <si>
    <t>Open-End Investment Funds</t>
  </si>
  <si>
    <t>Trusts, Estates, and Agency Accounts</t>
  </si>
  <si>
    <t>Other Financial Vehicles</t>
  </si>
  <si>
    <t>Lessors of Residential Buildings and Dwellings</t>
  </si>
  <si>
    <t>Lessors of Nonresidential Buildings (excpet Miniwarehouses)</t>
  </si>
  <si>
    <t>Lessors of Miniwarehouses and Self-Storage Units</t>
  </si>
  <si>
    <t>Lessors of Other Real Estate Property</t>
  </si>
  <si>
    <t>Offices of Real Estate Agents and Brokers</t>
  </si>
  <si>
    <t>Residential Property Managers</t>
  </si>
  <si>
    <t>Nonresidential Property Managers</t>
  </si>
  <si>
    <t>Offices of Real Estate Appraisers</t>
  </si>
  <si>
    <t>Other Activities Related to Real Estate</t>
  </si>
  <si>
    <t>Passenger Car Rental</t>
  </si>
  <si>
    <t>Passenger Car Leasing</t>
  </si>
  <si>
    <t>Truck, Utility Trailer, and RV (Recreational Vehicle) Rental and Leasing</t>
  </si>
  <si>
    <t>Consumer Electronics and Appliances Rental</t>
  </si>
  <si>
    <t>Formal Wear and Costume Rental</t>
  </si>
  <si>
    <t>Video Tape and Disc Rental</t>
  </si>
  <si>
    <t>Home Health Equipment Rental</t>
  </si>
  <si>
    <t>Recreational Goods Rental</t>
  </si>
  <si>
    <t>All Other Consumer Goods Rental</t>
  </si>
  <si>
    <t>General Rental Centers</t>
  </si>
  <si>
    <t>Commercial Air, Rail, and Water Transportation Equipment Rental and Leasing</t>
  </si>
  <si>
    <t>Construction, Mining, and Forestry Machinery and Equipment Rental and Leasing</t>
  </si>
  <si>
    <t>Office Machinery and Equipment Rental and Leasing</t>
  </si>
  <si>
    <t>Other Commercial and Industrial Machinery and Equipment Rental and Leasing</t>
  </si>
  <si>
    <t>Lessors of Nonfinancial Intangible Assets (except Copyrighted Works)</t>
  </si>
  <si>
    <t>Offices of Lawyers</t>
  </si>
  <si>
    <t>Offices of Notaries</t>
  </si>
  <si>
    <t>Title Abstract and Settlement Offices</t>
  </si>
  <si>
    <t>All Other Legal Services</t>
  </si>
  <si>
    <t>Offices of Certified Public Accountants</t>
  </si>
  <si>
    <t>Tax Preparation Services</t>
  </si>
  <si>
    <t>Payroll Services</t>
  </si>
  <si>
    <t>Other Accounting Services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</si>
  <si>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</si>
  <si>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</si>
  <si>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</si>
  <si>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</si>
  <si>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</si>
  <si>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</si>
  <si>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</si>
  <si>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t>
  </si>
  <si>
    <t>Interior Design Services</t>
  </si>
  <si>
    <t>Industrial Design Services</t>
  </si>
  <si>
    <t>Graphic Design Services</t>
  </si>
  <si>
    <t>Other Specialized Design Services</t>
  </si>
  <si>
    <t>Custom Computer Programming Services</t>
  </si>
  <si>
    <t>Computer Systems Design Services</t>
  </si>
  <si>
    <t>Computer Facilities Management Services</t>
  </si>
  <si>
    <t>Other Computer Related Services</t>
  </si>
  <si>
    <t>Administrative Management and General Management Consulting Services</t>
  </si>
  <si>
    <t>Human Resources Consulting Services</t>
  </si>
  <si>
    <t>Marketing Consulting Services</t>
  </si>
  <si>
    <t>Process, Physical Distribution, and Logistics Consulting Services</t>
  </si>
  <si>
    <t>Other Management Consulting Services</t>
  </si>
  <si>
    <t>Environmental Consulting Services</t>
  </si>
  <si>
    <t>Other Scientific and Technical Consulting Services</t>
  </si>
  <si>
    <r>
      <t xml:space="preserve">Research and Development in Biotechnology - </t>
    </r>
    <r>
      <rPr>
        <i/>
        <sz val="10"/>
        <rFont val="Arial"/>
        <family val="2"/>
      </rPr>
      <t>nanobiotechnologies research and experimental development laboratories</t>
    </r>
  </si>
  <si>
    <t>Research and Development in Nanotechnology</t>
  </si>
  <si>
    <r>
      <t xml:space="preserve">Research and Development in Biotechnology - </t>
    </r>
    <r>
      <rPr>
        <i/>
        <sz val="10"/>
        <rFont val="Arial"/>
        <family val="2"/>
      </rPr>
      <t xml:space="preserve">except nanobiotechnologies research and experimental development laboratories </t>
    </r>
  </si>
  <si>
    <t>Research and Development in Biotechnology (except Nanobiotechnology)</t>
  </si>
  <si>
    <r>
      <t xml:space="preserve">Research and Development in the Physical, Engineering, and Life Sciences (except Biotechnology) - </t>
    </r>
    <r>
      <rPr>
        <i/>
        <sz val="10"/>
        <rFont val="Arial"/>
        <family val="2"/>
      </rPr>
      <t>nanotechnology research and experimental development laboratories</t>
    </r>
  </si>
  <si>
    <r>
      <t>Research and Development in the Physical, Engineering, and Life Sciences (except Biotechnology) -</t>
    </r>
    <r>
      <rPr>
        <i/>
        <sz val="10"/>
        <rFont val="Arial"/>
        <family val="2"/>
      </rPr>
      <t xml:space="preserve"> except nanotechnology research and experimental development laboratories</t>
    </r>
  </si>
  <si>
    <t>Research and Development in the Physical, Engineering, and Life Sciences (except Nanotechnology and Biotechnology)</t>
  </si>
  <si>
    <t>Research and Development in the Social Sciences and Humanities</t>
  </si>
  <si>
    <t>Advertising Agencies</t>
  </si>
  <si>
    <t>Public Relations Agencies</t>
  </si>
  <si>
    <t>Media Buying Agencies</t>
  </si>
  <si>
    <t>Media Representatives</t>
  </si>
  <si>
    <t>Outdoor Advertising</t>
  </si>
  <si>
    <t>Direct Mail Advertising</t>
  </si>
  <si>
    <t>Advertising Material Distribution Services</t>
  </si>
  <si>
    <t>Other Services Related to Advertising</t>
  </si>
  <si>
    <t>Marketing Research and Public Opinion Polling</t>
  </si>
  <si>
    <t>Photography Studios, Portrait</t>
  </si>
  <si>
    <t>Commercial Photography</t>
  </si>
  <si>
    <t>Translation and Interpretation Services</t>
  </si>
  <si>
    <t>Veterinary Services</t>
  </si>
  <si>
    <t>All Other Professional, Scientific, and Technical Services</t>
  </si>
  <si>
    <t>Offices of Bank Holding Companies</t>
  </si>
  <si>
    <t>Offices of Other Holding Companies</t>
  </si>
  <si>
    <t>Corporate, Subsidiary, and Regional Managing Offices</t>
  </si>
  <si>
    <t>Office Administrative Services</t>
  </si>
  <si>
    <t>Facilities Support Services</t>
  </si>
  <si>
    <t>Employment Placement Agencies</t>
  </si>
  <si>
    <t>Executive Search Services</t>
  </si>
  <si>
    <t>Temporary Help Services</t>
  </si>
  <si>
    <t>Professional Employer Organizations</t>
  </si>
  <si>
    <t>Document Preparation Services</t>
  </si>
  <si>
    <t>Telephone Answering Services</t>
  </si>
  <si>
    <t>Telemarketing Bureaus and Other Contact Centers</t>
  </si>
  <si>
    <t>Private Mail Centers</t>
  </si>
  <si>
    <t>Other Business Service Centers (including Copy Shops)</t>
  </si>
  <si>
    <t>Collection Agencies</t>
  </si>
  <si>
    <t>Credit Bureaus</t>
  </si>
  <si>
    <t>Repossession Services</t>
  </si>
  <si>
    <t>Court Reporting and Stenotype Services</t>
  </si>
  <si>
    <t>All Other Business Support Services</t>
  </si>
  <si>
    <t>Travel Agencies</t>
  </si>
  <si>
    <t>Tour Operators</t>
  </si>
  <si>
    <t>Convention and Visitors Bureaus</t>
  </si>
  <si>
    <t>All Other Travel Arrangement and Reservation Services</t>
  </si>
  <si>
    <t>Investigation Services</t>
  </si>
  <si>
    <t>Security Guards and Patrol Services</t>
  </si>
  <si>
    <t>Armored Car Services</t>
  </si>
  <si>
    <t>Security Systems Services (except Locksmiths)</t>
  </si>
  <si>
    <t>Locksmiths</t>
  </si>
  <si>
    <t>Exterminating and Pest Control Services</t>
  </si>
  <si>
    <t>Janitorial Services</t>
  </si>
  <si>
    <t>Landscaping Services</t>
  </si>
  <si>
    <t>Carpet and Upholstery Cleaning Services</t>
  </si>
  <si>
    <t>Other Services to Buildings and Dwellings</t>
  </si>
  <si>
    <t>Packaging and Labeling Services</t>
  </si>
  <si>
    <t>Convention and Trade Show Organizers</t>
  </si>
  <si>
    <t>All Other Support Services</t>
  </si>
  <si>
    <t>Solid Waste Collection</t>
  </si>
  <si>
    <t>Hazardous Waste Collection</t>
  </si>
  <si>
    <t>Other Waste Collection</t>
  </si>
  <si>
    <t>Hazardous Waste Treatment and Disposal</t>
  </si>
  <si>
    <t>Solid Waste Landfill</t>
  </si>
  <si>
    <t>Solid Waste Combustors and Incinerators</t>
  </si>
  <si>
    <t>Other Nonhazardous Waste Treatment and Disposal</t>
  </si>
  <si>
    <t>Remediation Services</t>
  </si>
  <si>
    <t>Materials Recovery Facilities</t>
  </si>
  <si>
    <t>Septic Tank and Related Services</t>
  </si>
  <si>
    <t>All Other Miscellaneous Waste Management Services</t>
  </si>
  <si>
    <t>Elementary and Secondary Schools</t>
  </si>
  <si>
    <t>Junior Colleges</t>
  </si>
  <si>
    <t>Colleges, Universities, and Professional Schools</t>
  </si>
  <si>
    <t>Business and Secretarial Schools</t>
  </si>
  <si>
    <t>Computer Training</t>
  </si>
  <si>
    <t>Professional and Management Development Training</t>
  </si>
  <si>
    <t>Cosmetology and Barber Schools</t>
  </si>
  <si>
    <t>Flight Training</t>
  </si>
  <si>
    <t>Apprenticeship Training</t>
  </si>
  <si>
    <t>Other Technical and Trade Schools</t>
  </si>
  <si>
    <t>Fine Arts Schools</t>
  </si>
  <si>
    <t>Sports and Recreation Instruction</t>
  </si>
  <si>
    <t>Language Schools</t>
  </si>
  <si>
    <t>Exam Preparation and Tutoring</t>
  </si>
  <si>
    <t>Automobile Driving Schools</t>
  </si>
  <si>
    <t>All Other Miscellaneous Schools and Instruction</t>
  </si>
  <si>
    <t>Educational Support Services</t>
  </si>
  <si>
    <t>Offices of Physicians (except Mental Health Specialists)</t>
  </si>
  <si>
    <t>Offices of Physicians, Mental Health Specialists</t>
  </si>
  <si>
    <t>Offices of Dentists</t>
  </si>
  <si>
    <t>Offices of Chiropractors</t>
  </si>
  <si>
    <t>Offices of Optometrists</t>
  </si>
  <si>
    <t>Offices of Mental Health Practitioners (except Physicians)</t>
  </si>
  <si>
    <t>Offices of Physical, Occupational and Speech Therapists, and Audiologists</t>
  </si>
  <si>
    <t>Offices of Podiatrists</t>
  </si>
  <si>
    <t>Offices of All Other Miscellaneous Health Practitioners</t>
  </si>
  <si>
    <t>Family Planning Centers</t>
  </si>
  <si>
    <t>Outpatient Mental Health and Substance Abuse Centers</t>
  </si>
  <si>
    <t>HMO Medical Centers</t>
  </si>
  <si>
    <t>Kidney Dialysis Centers</t>
  </si>
  <si>
    <t>Freestanding Ambulatory Surgical and Emergency Centers</t>
  </si>
  <si>
    <t>All Other Outpatient Care Centers</t>
  </si>
  <si>
    <t>Medical Laboratories</t>
  </si>
  <si>
    <t>Diagnostic Imaging Centers</t>
  </si>
  <si>
    <t>Home Health Care Services</t>
  </si>
  <si>
    <t>Ambulance Services</t>
  </si>
  <si>
    <t>Blood and Organ Banks</t>
  </si>
  <si>
    <t>All Other Miscellaneous Ambulatory Health Care Services</t>
  </si>
  <si>
    <t>General Medical and Surgical Hospitals</t>
  </si>
  <si>
    <t>Psychiatric and Substance Abuse Hospitals</t>
  </si>
  <si>
    <t>Specialty (except Psychiatric and Substance Abuse) Hospitals</t>
  </si>
  <si>
    <t>Nursing Care Facilities (Skilled Nursing Facilities)</t>
  </si>
  <si>
    <t>Residential Intellectual and Developmental Disability Facilities</t>
  </si>
  <si>
    <t>Residential Mental Health and Substance Abuse Facilities</t>
  </si>
  <si>
    <t>Continuing Care Retirement Communities</t>
  </si>
  <si>
    <t>Assisted Living Facilities for the Elderly</t>
  </si>
  <si>
    <t>Other Residential Care Facilities</t>
  </si>
  <si>
    <t>Child and Youth Services</t>
  </si>
  <si>
    <t>Services for the Elderly and Persons with Disabilities</t>
  </si>
  <si>
    <t>Other Individual and Family Services</t>
  </si>
  <si>
    <t>Community Food Services</t>
  </si>
  <si>
    <t>Temporary Shelters</t>
  </si>
  <si>
    <t>Other Community Housing Services</t>
  </si>
  <si>
    <t>Emergency and Other Relief Services</t>
  </si>
  <si>
    <t>Vocational Rehabilitation Services</t>
  </si>
  <si>
    <t>Child Day Care Services</t>
  </si>
  <si>
    <t>Theater Companies and Dinner Theaters</t>
  </si>
  <si>
    <t>Dance Companies</t>
  </si>
  <si>
    <t>Musical Groups and Artists</t>
  </si>
  <si>
    <t>Other Performing Arts Companies</t>
  </si>
  <si>
    <t>Sports Teams and Clubs</t>
  </si>
  <si>
    <t>Racetracks</t>
  </si>
  <si>
    <t>Other Spectator Sports</t>
  </si>
  <si>
    <t>Promoters of Performing Arts, Sports, and Similar Events with Facilities</t>
  </si>
  <si>
    <t>Promoters of Performing Arts, Sports, and Similar Events without Facilities</t>
  </si>
  <si>
    <t>Agents and Managers for Artists, Athletes, Entertainers, and Other Public Figures</t>
  </si>
  <si>
    <t>Independent Artists, Writers, and Performers</t>
  </si>
  <si>
    <t>Museums</t>
  </si>
  <si>
    <t>Historical Sites</t>
  </si>
  <si>
    <t>Zoos and Botanical Gardens</t>
  </si>
  <si>
    <t>Nature Parks and Other Similar Institutions</t>
  </si>
  <si>
    <t>Amusement and Theme Parks</t>
  </si>
  <si>
    <t>Amusement Arcades</t>
  </si>
  <si>
    <t>Casinos (except Casino Hotels)</t>
  </si>
  <si>
    <t>Other Gambling Industries</t>
  </si>
  <si>
    <t>Golf Courses and Country Clubs</t>
  </si>
  <si>
    <t>Skiing Facilities</t>
  </si>
  <si>
    <t>Marinas</t>
  </si>
  <si>
    <t>Fitness and Recreational Sports Centers</t>
  </si>
  <si>
    <t>Bowling Centers</t>
  </si>
  <si>
    <t>All Other Amusement and Recreation Industries</t>
  </si>
  <si>
    <t>Hotels (except Casino Hotels) and Motels</t>
  </si>
  <si>
    <t>Casino Hotels</t>
  </si>
  <si>
    <t>Bed-and-Breakfast Inns</t>
  </si>
  <si>
    <t>All Other Traveler Accommodation</t>
  </si>
  <si>
    <t>RV (Recreational Vehicle) Parks and Campgrounds</t>
  </si>
  <si>
    <t>Recreational and Vacation Camps (except Campgrounds)</t>
  </si>
  <si>
    <t>Rooming and Boarding Houses</t>
  </si>
  <si>
    <t xml:space="preserve">Rooming and Boarding Houses, Dormitories, and Workers' Camps </t>
  </si>
  <si>
    <t>Food Service Contractors</t>
  </si>
  <si>
    <t>Caterers</t>
  </si>
  <si>
    <t>Mobile Food Services</t>
  </si>
  <si>
    <t>Drinking Places (Alcoholic Beverages)</t>
  </si>
  <si>
    <t>Full-Service Restaurants</t>
  </si>
  <si>
    <t>Limited-Service Restaurants</t>
  </si>
  <si>
    <t>Cafeterias, Grill Buffets, and Buffets</t>
  </si>
  <si>
    <t>Snack and Nonalcoholic Beverage Bars</t>
  </si>
  <si>
    <t>General Automotive Repair</t>
  </si>
  <si>
    <t>Automotive Exhaust System Repair</t>
  </si>
  <si>
    <t>Automotive Transmission Repair</t>
  </si>
  <si>
    <t>Other Automotive Mechanical and Electrical Repair and Maintenance</t>
  </si>
  <si>
    <t>Automotive Body, Paint, and Interior Repair and Maintenance</t>
  </si>
  <si>
    <t>Automotive Glass Replacement Shops</t>
  </si>
  <si>
    <t>Automotive Oil Change and Lubrication Shops</t>
  </si>
  <si>
    <t>Car Washes</t>
  </si>
  <si>
    <t>All Other Automotive Repair and Maintenance</t>
  </si>
  <si>
    <t>Consumer Electronics Repair and Maintenance</t>
  </si>
  <si>
    <t>Computer and Office Machine Repair and Maintenance</t>
  </si>
  <si>
    <t>Communication Equipment Repair and Maintenance</t>
  </si>
  <si>
    <t>Other Electronic and Precision Equipment Repair and Maintenance</t>
  </si>
  <si>
    <t>Commercial and Industrial Machinery and Equipment (except Automotive and Electronic) Repair and Maintenance</t>
  </si>
  <si>
    <t>Home and Garden Equipment Repair and Maintenance</t>
  </si>
  <si>
    <t>Appliance Repair and Maintenance</t>
  </si>
  <si>
    <t>Reupholstery and Furniture Repair</t>
  </si>
  <si>
    <t>Footwear and Leather Goods Repair</t>
  </si>
  <si>
    <t>Other Personal and Household Goods Repair and Maintenance</t>
  </si>
  <si>
    <t>Barber Shops</t>
  </si>
  <si>
    <t>Beauty Salons</t>
  </si>
  <si>
    <t>Nail Salons</t>
  </si>
  <si>
    <t>Diet and Weight Reducing Centers</t>
  </si>
  <si>
    <t>Other Personal Care Services</t>
  </si>
  <si>
    <t>Funeral Homes and Funeral Services</t>
  </si>
  <si>
    <t>Cemeteries and Crematories</t>
  </si>
  <si>
    <t>Coin-Operated Laundries and Drycleaners</t>
  </si>
  <si>
    <t>Drycleaning and Laundry Services (except Coin-Operated)</t>
  </si>
  <si>
    <t>Linen Supply</t>
  </si>
  <si>
    <t>Industrial Launderers</t>
  </si>
  <si>
    <t>Pet Care (except Veterinary) Services</t>
  </si>
  <si>
    <t>Photofinishing Laboratories (except One-Hour)</t>
  </si>
  <si>
    <t>One-Hour Photofinishing</t>
  </si>
  <si>
    <t>Parking Lots and Garages</t>
  </si>
  <si>
    <t>All Other Personal Services</t>
  </si>
  <si>
    <t>Religious Organizations</t>
  </si>
  <si>
    <t>Grantmaking Foundations</t>
  </si>
  <si>
    <t>Voluntary Health Organizations</t>
  </si>
  <si>
    <t>Other Grantmaking and Giving Services</t>
  </si>
  <si>
    <t>Human Rights Organizations</t>
  </si>
  <si>
    <t>Environment, Conservation and Wildlife Organizations</t>
  </si>
  <si>
    <t>Other Social Advocacy Organizations</t>
  </si>
  <si>
    <t>Civic and Social Organizations</t>
  </si>
  <si>
    <t>Business Associations</t>
  </si>
  <si>
    <t>Professional Organizations</t>
  </si>
  <si>
    <t>Labor Unions and Similar Labor Organizations</t>
  </si>
  <si>
    <t>Political Organizations</t>
  </si>
  <si>
    <t>Other Similar Organizations (except Business, Professional, Labor, and Political Organizations)</t>
  </si>
  <si>
    <t>Private Households</t>
  </si>
  <si>
    <t>Executive Offices</t>
  </si>
  <si>
    <t>Legislative Bodies</t>
  </si>
  <si>
    <t>Public Finance Activities</t>
  </si>
  <si>
    <t>Executive and Legislative Offices, Combined</t>
  </si>
  <si>
    <t>American Indian and Alaska Native Tribal Governments</t>
  </si>
  <si>
    <t>Other General Government Support</t>
  </si>
  <si>
    <t>Courts</t>
  </si>
  <si>
    <t>Police Protection</t>
  </si>
  <si>
    <t>Legal Counsel and Prosecution</t>
  </si>
  <si>
    <t>Correctional Institutions</t>
  </si>
  <si>
    <t>Parole Offices and Probation Offices</t>
  </si>
  <si>
    <t>Fire Protection</t>
  </si>
  <si>
    <t>Other Justice, Public Order, and Safety Activities</t>
  </si>
  <si>
    <t>Administration of Education Programs</t>
  </si>
  <si>
    <t>Administration of Public Health Programs</t>
  </si>
  <si>
    <t>Administration of Human Resource Programs (except Education, Public Health, and Veterans' Affairs Programs)</t>
  </si>
  <si>
    <t>Administration of Veterans' Affairs</t>
  </si>
  <si>
    <t>Administration of Air and Water Resource and Solid Waste Management Programs</t>
  </si>
  <si>
    <t>Administration of Conservation Programs</t>
  </si>
  <si>
    <t>Administration of Housing Programs</t>
  </si>
  <si>
    <t>Administration of Urban Planning and Community and Rural Development</t>
  </si>
  <si>
    <t>Administration of General Economic Programs</t>
  </si>
  <si>
    <t>Regulation and Administration of Transportation Programs</t>
  </si>
  <si>
    <t>Regulation and Administration of Communications, Electric, Gas, and Other Utilities</t>
  </si>
  <si>
    <t>Regulation of Agricultural Marketing and Commodities</t>
  </si>
  <si>
    <t>Regulation, Licensing, and Inspection of Miscellaneous Commercial Sectors</t>
  </si>
  <si>
    <t>Space Research and Technology</t>
  </si>
  <si>
    <t>National Security</t>
  </si>
  <si>
    <t>International Affairs</t>
  </si>
  <si>
    <t>Byproduct</t>
  </si>
  <si>
    <t>CASRN</t>
  </si>
  <si>
    <t>Assumed concentration</t>
  </si>
  <si>
    <t>Source</t>
  </si>
  <si>
    <t>1,1-dichloroethane (1,1-DCA; CASRN 75-34-3)</t>
  </si>
  <si>
    <t>1,1-DCA</t>
  </si>
  <si>
    <t>Trichloroethylene (CASRN 79-01-6)</t>
  </si>
  <si>
    <t>TCE</t>
  </si>
  <si>
    <t>Tetrachloroethylene/Perchloroethylene (CASRN 127- 18-4)</t>
  </si>
  <si>
    <t>PCE</t>
  </si>
  <si>
    <t>Methylene dichloride (CASRN 75-09-2)</t>
  </si>
  <si>
    <t>DCM</t>
  </si>
  <si>
    <t>Carbon Tetrachloride (56-23-5)</t>
  </si>
  <si>
    <t>CCl4</t>
  </si>
  <si>
    <t xml:space="preserve">Estimated On-Site Byproduct Discharge (kg/yr) </t>
  </si>
  <si>
    <t xml:space="preserve">Estimated On-Site Byproduct Discharge (kg/day) </t>
  </si>
  <si>
    <t xml:space="preserve">Estimated Transfers to POTW Byproduct Discharge (kg/yr) </t>
  </si>
  <si>
    <t xml:space="preserve">Estimated Transfers to POTW Byproduct Discharge (kg/day) </t>
  </si>
  <si>
    <t xml:space="preserve">Estimated Transfers for WWT Byproduct Discharge (kg/yr) </t>
  </si>
  <si>
    <t xml:space="preserve">Estimated Transfers for WWT Byproduct Discharge (kg/day) </t>
  </si>
  <si>
    <t>Reporting Year</t>
  </si>
  <si>
    <t>Form Type</t>
  </si>
  <si>
    <t>Facility Name</t>
  </si>
  <si>
    <t>Street Address</t>
  </si>
  <si>
    <t>City</t>
  </si>
  <si>
    <t>State</t>
  </si>
  <si>
    <t>Zip</t>
  </si>
  <si>
    <t>Facility Latitude</t>
  </si>
  <si>
    <t>Facility Longitude</t>
  </si>
  <si>
    <t>TRI Facility ID</t>
  </si>
  <si>
    <t>FRS ID</t>
  </si>
  <si>
    <t>OES Name and Description</t>
  </si>
  <si>
    <t>Primary NAICS</t>
  </si>
  <si>
    <t>NAICS Description</t>
  </si>
  <si>
    <t>Link to ECHO</t>
  </si>
  <si>
    <t>Indirect or Direct Discharger</t>
  </si>
  <si>
    <t>Release Pattern</t>
  </si>
  <si>
    <t>On-site Water Release (lb)</t>
  </si>
  <si>
    <t>On-site Water Release (kg)</t>
  </si>
  <si>
    <t>Total transfers to POTW for treatment and release (lb)</t>
  </si>
  <si>
    <t>Total transfers to POTW for treatment and release (kg)</t>
  </si>
  <si>
    <t>FRS Filtered-POTW</t>
  </si>
  <si>
    <t>Transfers for wastewater treatment (non-POTW) (lb)</t>
  </si>
  <si>
    <t>Transfers for wastewater treatment (non-POTW) (kg)</t>
  </si>
  <si>
    <t>FRS Filtered-WWT</t>
  </si>
  <si>
    <t>Total Water Releases (kg/yr)</t>
  </si>
  <si>
    <t>NPDES Permit Number</t>
  </si>
  <si>
    <t>R</t>
  </si>
  <si>
    <t>OCCIDENTAL CHEMICAL HOLDING CORP - GEISMAR PLANT</t>
  </si>
  <si>
    <t>8318 ASHLAND RD</t>
  </si>
  <si>
    <t>GEISMAR</t>
  </si>
  <si>
    <t>LA</t>
  </si>
  <si>
    <t>70734VLCNMASHLA</t>
  </si>
  <si>
    <t>Manufacturing</t>
  </si>
  <si>
    <t>LA0002933</t>
  </si>
  <si>
    <t>EAGLE US 2 LLC</t>
  </si>
  <si>
    <t>1300 PPG DR</t>
  </si>
  <si>
    <t>WESTLAKE</t>
  </si>
  <si>
    <t>70669PPGNDCOLUM</t>
  </si>
  <si>
    <t>LA0000761</t>
  </si>
  <si>
    <t>OCCIDENTAL CHEMICAL HOLDING CORP</t>
  </si>
  <si>
    <t>7377 HWY 3214</t>
  </si>
  <si>
    <t>CONVENT</t>
  </si>
  <si>
    <t>70723CCDNTHIGHW</t>
  </si>
  <si>
    <t>LAR10O053</t>
  </si>
  <si>
    <t>FORMOSA PLASTICS CORP LOUISIANA</t>
  </si>
  <si>
    <t>GULF STATES RD</t>
  </si>
  <si>
    <t>BATON ROUGE</t>
  </si>
  <si>
    <t>70805FRMSPGULFS</t>
  </si>
  <si>
    <t>LA0006149</t>
  </si>
  <si>
    <t>OCCIDENTAL CHEMICAL CORP</t>
  </si>
  <si>
    <t>4133 HWY 361</t>
  </si>
  <si>
    <t>GREGORY</t>
  </si>
  <si>
    <t>TX</t>
  </si>
  <si>
    <t>78359CCDNTHWY36</t>
  </si>
  <si>
    <t>TX0104876</t>
  </si>
  <si>
    <t>AXIALL LLC</t>
  </si>
  <si>
    <t>26100 HWY 405 S</t>
  </si>
  <si>
    <t>PLAQUEMINE</t>
  </si>
  <si>
    <t>70765GRGGLHIGHW</t>
  </si>
  <si>
    <t>LA0007129</t>
  </si>
  <si>
    <t>WESTLAKE VINYLS CO</t>
  </si>
  <si>
    <t>36045 HWY 30</t>
  </si>
  <si>
    <t>70734BRDNCLOUIS</t>
  </si>
  <si>
    <t>LAR05P678</t>
  </si>
  <si>
    <t>OXY VINYLS LP DEER PARK-VCM PLANT</t>
  </si>
  <si>
    <t>5900 HWY 225 GATE 8A</t>
  </si>
  <si>
    <t>DEER PARK</t>
  </si>
  <si>
    <t>77536CCDNTTIDAL</t>
  </si>
  <si>
    <t>LANXESS CORP</t>
  </si>
  <si>
    <t>2151 KING ST EXTENSION</t>
  </si>
  <si>
    <t>CHARLESTON</t>
  </si>
  <si>
    <t>SC</t>
  </si>
  <si>
    <t>29415LBRGH2151K</t>
  </si>
  <si>
    <t>SCR006034</t>
  </si>
  <si>
    <t>OXY VINYLS LP LA PORTE VCM PLANT</t>
  </si>
  <si>
    <t>2400 MILLER CUTOFF RD</t>
  </si>
  <si>
    <t>LA PORTE</t>
  </si>
  <si>
    <t>77571LPRTC2400M</t>
  </si>
  <si>
    <t>TX0070416</t>
  </si>
  <si>
    <t>FORMOSA PLASTICS CORP TEXAS</t>
  </si>
  <si>
    <t>201 FORMOSA DR</t>
  </si>
  <si>
    <t>POINT COMFORT</t>
  </si>
  <si>
    <t>77978FRMSPPOBOX</t>
  </si>
  <si>
    <t>TXR15285Z</t>
  </si>
  <si>
    <t>WESTLAKE VINYLS INC</t>
  </si>
  <si>
    <t>2468 IND US TRIAL PKWY</t>
  </si>
  <si>
    <t>CALVERT CITY</t>
  </si>
  <si>
    <t>KY</t>
  </si>
  <si>
    <t>42029WSTLK2468I</t>
  </si>
  <si>
    <t>KY0003484</t>
  </si>
  <si>
    <t>OLIN BLUE CUBE FREEPORT TX</t>
  </si>
  <si>
    <t>2301 N BRAZOSPORT BLVD.</t>
  </si>
  <si>
    <t>FREEPORT</t>
  </si>
  <si>
    <t>7754WBLCBP231NB</t>
  </si>
  <si>
    <t>TXR15344S</t>
  </si>
  <si>
    <t>BUCKMAN LABORATORIES INC</t>
  </si>
  <si>
    <t>14664 E STATE HWY 47</t>
  </si>
  <si>
    <t>CADET</t>
  </si>
  <si>
    <t>MO</t>
  </si>
  <si>
    <t>63630BCKMNHIGHW</t>
  </si>
  <si>
    <t>MO0101184</t>
  </si>
  <si>
    <t>LA0056171</t>
  </si>
  <si>
    <t>FREEPORT_OLIN BC</t>
  </si>
  <si>
    <t>2301 N BRAZOSPORT BLVD</t>
  </si>
  <si>
    <t>Estimated Byproduct Discharge (kg/yr)</t>
  </si>
  <si>
    <t>Estimated Byproduct Discharge (kg/day)</t>
  </si>
  <si>
    <t>Year</t>
  </si>
  <si>
    <t>First day of year</t>
  </si>
  <si>
    <t>ZIP Code</t>
  </si>
  <si>
    <t>TRI Facility ID(s)</t>
  </si>
  <si>
    <t>SIC Code</t>
  </si>
  <si>
    <t>SIC Description</t>
  </si>
  <si>
    <t>Generic Factor</t>
  </si>
  <si>
    <t>High-End Daily Discharge (kg/day)</t>
  </si>
  <si>
    <t>Days/period</t>
  </si>
  <si>
    <t>Max One-Day</t>
  </si>
  <si>
    <t>Water Body Name</t>
  </si>
  <si>
    <t>Reach Code</t>
  </si>
  <si>
    <t>Potential Outlier or Data Error marked in ECHO</t>
  </si>
  <si>
    <t>ALTIVIA SERVICES, LLC</t>
  </si>
  <si>
    <t>ROUTE 25</t>
  </si>
  <si>
    <t>INSTITUTE</t>
  </si>
  <si>
    <t>WV</t>
  </si>
  <si>
    <t>WV0000086</t>
  </si>
  <si>
    <t>KANAWHA RIVER</t>
  </si>
  <si>
    <t>ARIZONA CHEMICAL COMPANY, LLC</t>
  </si>
  <si>
    <t>875 HARGER ST</t>
  </si>
  <si>
    <t>DOVER</t>
  </si>
  <si>
    <t>OH</t>
  </si>
  <si>
    <t>44622-9441</t>
  </si>
  <si>
    <t>44622NNCMP875HA</t>
  </si>
  <si>
    <t>OH0007196</t>
  </si>
  <si>
    <t>TUSCARAWAS RIVER</t>
  </si>
  <si>
    <t>BUCKMAN LABORATORIES INCORPORATED</t>
  </si>
  <si>
    <t>14664 HIGHWAY 47</t>
  </si>
  <si>
    <t>MILL CR., TRIBUTARY TO CADET CR., TRIBUTARY TO MILL CR.</t>
  </si>
  <si>
    <t>CHEMOURS-CHAMBERS WORKS</t>
  </si>
  <si>
    <t>RT 130</t>
  </si>
  <si>
    <t>DEEPWATER</t>
  </si>
  <si>
    <t>NJ</t>
  </si>
  <si>
    <t>08023DPNTCRT130,0802WCHMRS67CAN</t>
  </si>
  <si>
    <t>NJ0005100</t>
  </si>
  <si>
    <t>DELAWARE RIVER</t>
  </si>
  <si>
    <t>CHEVRON ORONITE CO LLC - OAK POINT PLANT</t>
  </si>
  <si>
    <t>10285 HIGHWAY 23</t>
  </si>
  <si>
    <t>BELLE CHASSE</t>
  </si>
  <si>
    <t>70037CHVRNHIGHW</t>
  </si>
  <si>
    <t>LA0005738</t>
  </si>
  <si>
    <t>MISSISSIPPI RIVER</t>
  </si>
  <si>
    <t>CYTEC INDUSTRIES, INC.,  WILLOW ISLAND</t>
  </si>
  <si>
    <t>#1 HEILMAN AVENUE</t>
  </si>
  <si>
    <t>WILLOW ISLAND</t>
  </si>
  <si>
    <t>26190MRCNCSTRT2</t>
  </si>
  <si>
    <t>WV0000787</t>
  </si>
  <si>
    <t>OHIO RIVER</t>
  </si>
  <si>
    <t>DOW CHEMICAL-MIDLAND</t>
  </si>
  <si>
    <t>THE DOW CHEMICAL COMPANY</t>
  </si>
  <si>
    <t>MIDLAND</t>
  </si>
  <si>
    <t>MI</t>
  </si>
  <si>
    <t>MI0000868</t>
  </si>
  <si>
    <t>TITTABAWASEE RIVER, TITTABAWASSEE RIVER</t>
  </si>
  <si>
    <t>EAGLE US 2 LLC - LAKE CHARLES COMPLEX</t>
  </si>
  <si>
    <t>1300 PPG DRIVE</t>
  </si>
  <si>
    <t>BAYOU D'INDE &amp; BAYOU VERDINE</t>
  </si>
  <si>
    <t>x</t>
  </si>
  <si>
    <t>ENTERPRISE PASADENA PLANT</t>
  </si>
  <si>
    <t>1500 NORTH SOUTH ST</t>
  </si>
  <si>
    <t>PASADENA</t>
  </si>
  <si>
    <t>TX0131768</t>
  </si>
  <si>
    <t>HOUSTON SHIP CHANNEL</t>
  </si>
  <si>
    <t>EQUISTAR CHEMICALS-LAPORTE</t>
  </si>
  <si>
    <t>1515 MILLER CUTOFF RD</t>
  </si>
  <si>
    <t>LAPORTE</t>
  </si>
  <si>
    <t>77571QNTMC1515M</t>
  </si>
  <si>
    <t>TX0119792</t>
  </si>
  <si>
    <t>UNNAMED DITCH, SAN JACINTO BAY</t>
  </si>
  <si>
    <t>FORMOSA PLASTICS CORPORATION, TEXAS</t>
  </si>
  <si>
    <t>201 FORMOSA DRIVE</t>
  </si>
  <si>
    <t>TX0085570</t>
  </si>
  <si>
    <t>LAVACA BAY/CHOCOLATE BAY, COX CREEK</t>
  </si>
  <si>
    <t>FORMOSA PLASTICS LOUISIANA</t>
  </si>
  <si>
    <t>GULF STATES ROAD</t>
  </si>
  <si>
    <t>MONTE SANTO BAYOU DIVERTED TO MISS</t>
  </si>
  <si>
    <t>HONEYWELL INTERNATIONAL INC - GEISMAR COMPLEX</t>
  </si>
  <si>
    <t>5525 HWY 3115</t>
  </si>
  <si>
    <t>70734-3412</t>
  </si>
  <si>
    <t>70734LLDSGHWY31</t>
  </si>
  <si>
    <t>LA0006181</t>
  </si>
  <si>
    <t>MISSISSIPPI R &amp; B BRAUD-BLIND R</t>
  </si>
  <si>
    <t>HUNTSMAN PETROCHEMICAL LLC - CONROE PLANT</t>
  </si>
  <si>
    <t>5451 JEFFERSON CHEMICAL RD</t>
  </si>
  <si>
    <t>CONROE</t>
  </si>
  <si>
    <t>77301TXCCHJEFFE</t>
  </si>
  <si>
    <t>TX0005592</t>
  </si>
  <si>
    <t>WEST FORK CRYSTAL CK;W FORT SAN JACINTO RV, WEST FORK CRYSTAL CREEK</t>
  </si>
  <si>
    <t>ICL-IP AMERICA INC</t>
  </si>
  <si>
    <t>11636 HUNTINGTON ROAD</t>
  </si>
  <si>
    <t>GALLIPOLIS FERRY</t>
  </si>
  <si>
    <t>25515-1721</t>
  </si>
  <si>
    <t>25515KZCHMSTATE</t>
  </si>
  <si>
    <t>WV0002496</t>
  </si>
  <si>
    <t>INDORAMA VENTURES OLEFINS, LLC</t>
  </si>
  <si>
    <t>4300 HWY 108 SOUTH</t>
  </si>
  <si>
    <t>SULPHUR</t>
  </si>
  <si>
    <t>70663CCDNTHIGHW</t>
  </si>
  <si>
    <t>LA0069850</t>
  </si>
  <si>
    <t>BAYOU D'INDE</t>
  </si>
  <si>
    <t>KEESHAN AND BOST CHEMICAL CO., INC.</t>
  </si>
  <si>
    <t>22102 HWY 6</t>
  </si>
  <si>
    <t>MANVEL</t>
  </si>
  <si>
    <t>77578KSHNB22102</t>
  </si>
  <si>
    <t>TX0072168</t>
  </si>
  <si>
    <t>RAILSIDE DITCH; C-I-J DITCH; C-I DI</t>
  </si>
  <si>
    <t>MONUMENT CHEMICAL HOUSTON</t>
  </si>
  <si>
    <t>16717 JACINTOPORT BLVD</t>
  </si>
  <si>
    <t>HOUSTON</t>
  </si>
  <si>
    <t>77015JHNNH16717</t>
  </si>
  <si>
    <t>TX0085979</t>
  </si>
  <si>
    <t>CAPENTERS BAYOU BARGE CANAL, HOUSTO</t>
  </si>
  <si>
    <t>MPM SILICONES LLC</t>
  </si>
  <si>
    <t>10851 ENERGY HIGHWAY</t>
  </si>
  <si>
    <t>FRIENDLY</t>
  </si>
  <si>
    <t>26175NNCRBSTATE</t>
  </si>
  <si>
    <t>WV0000094</t>
  </si>
  <si>
    <t>OHIO RIVER, SUGAR CAMP RUN OF OHIO RIVER</t>
  </si>
  <si>
    <t>NALCO COMPANY LLC- GARYVILLE FACILITY</t>
  </si>
  <si>
    <t>3628 HIGHWAY 44</t>
  </si>
  <si>
    <t>GARYVILLE</t>
  </si>
  <si>
    <t>70051NLCCHRIVER</t>
  </si>
  <si>
    <t>LA0038890</t>
  </si>
  <si>
    <t>OCCIDENTAL CHEMICAL CORPORATION</t>
  </si>
  <si>
    <t xml:space="preserve">ST HWY 361 2MI NW INTEX OF ST HWY 361 AND ST HWY </t>
  </si>
  <si>
    <t>INGLESIDE</t>
  </si>
  <si>
    <t>SUBMERGED PIPELINE INTO LA QUINTA C, VIA PIPE INTO LA QUINTA CHANNE</t>
  </si>
  <si>
    <t>OCCIDENTAL CHEMICAL CORPORATION - GEISMAR FACILITY</t>
  </si>
  <si>
    <t>8318 ASHLAND ROAD</t>
  </si>
  <si>
    <t>OXY VINYLS LP - DEER PARK PVC</t>
  </si>
  <si>
    <t>TX0007412</t>
  </si>
  <si>
    <t>PHARMACIA &amp; UPJOHN (FORMER)</t>
  </si>
  <si>
    <t>41 STILES LANE</t>
  </si>
  <si>
    <t>NORTH HAVEN</t>
  </si>
  <si>
    <t>CT</t>
  </si>
  <si>
    <t>CT0001341</t>
  </si>
  <si>
    <t>QUINNIPIAC RIVER</t>
  </si>
  <si>
    <t>SI GROUP BAYTOWN</t>
  </si>
  <si>
    <t>4604 WEST BAKER RD</t>
  </si>
  <si>
    <t>BAYTOWN</t>
  </si>
  <si>
    <t>77520TXSPT464WB</t>
  </si>
  <si>
    <t>TX0087254</t>
  </si>
  <si>
    <t>DRAIN DITCH TO BURNETT BAY, HCFCD G101-00-00;FRESHWATER BAYOU TIDAL</t>
  </si>
  <si>
    <t>SI GROUP, INC. - SOUTH PLANT</t>
  </si>
  <si>
    <t>1000 MORGANTOWN INDUSTRIAL PARK</t>
  </si>
  <si>
    <t>MORGANTOWN</t>
  </si>
  <si>
    <t>26505WSTMR1000D,26505WSTMRMORGA</t>
  </si>
  <si>
    <t>WV0004740</t>
  </si>
  <si>
    <t>MONONGAHELA RIVER, MONONGALIA RIVER</t>
  </si>
  <si>
    <t>LA0000281</t>
  </si>
  <si>
    <t>2468 INDUSTRIAL PKWY</t>
  </si>
  <si>
    <t>OUTFALL 001, TENNESSEE RIVER, UT TO TENNESSEE RIVER</t>
  </si>
  <si>
    <t>76 CAS NUMBER</t>
  </si>
  <si>
    <t>77 CHEMICAL NAME</t>
  </si>
  <si>
    <t>COU Determination</t>
  </si>
  <si>
    <t>1 FORM TYPE</t>
  </si>
  <si>
    <t>2 REPORTING YEAR</t>
  </si>
  <si>
    <t>9 TRIFD</t>
  </si>
  <si>
    <t>74 FRS FACILITY ID</t>
  </si>
  <si>
    <t>51 RCRA NR A</t>
  </si>
  <si>
    <t>10 FACILITY NAME</t>
  </si>
  <si>
    <t>11 FACILITY STREET</t>
  </si>
  <si>
    <t>12 FACILITY CITY</t>
  </si>
  <si>
    <t>13 FACILITY COUNTY</t>
  </si>
  <si>
    <t>14 FACILITY STATE</t>
  </si>
  <si>
    <t>15 FACILITY ZIP CODE</t>
  </si>
  <si>
    <t>47 LATITUDE</t>
  </si>
  <si>
    <t>48 LONGITUDE</t>
  </si>
  <si>
    <t>75 DOCUMENT CONTROL NUMBER</t>
  </si>
  <si>
    <t>102 MAXIMUM AMOUNT ON SITE</t>
  </si>
  <si>
    <t>Code Expansion</t>
  </si>
  <si>
    <t>73 STANDARDIZED PARENT COMPANY NAME</t>
  </si>
  <si>
    <t>34 PRIMARY SIC CODE</t>
  </si>
  <si>
    <t>SIC Desc</t>
  </si>
  <si>
    <t>41 PRIMARY NAICS CODE</t>
  </si>
  <si>
    <t>2012 NAICS Desc</t>
  </si>
  <si>
    <t>174 TOTAL ON-SITE UGRND INJ TO CL I WELLS – POUNDS</t>
  </si>
  <si>
    <t>178 TOTAL ON-SITE UGRND INJ TO CL II-V WELLS – POUNDS</t>
  </si>
  <si>
    <t>1,2-Dichloroethane</t>
  </si>
  <si>
    <t>7076WBLCBP21255</t>
  </si>
  <si>
    <t>LAR000086074</t>
  </si>
  <si>
    <t>BLUE CUBE OPERATIONS LLC - PLAQUEMINE SITE</t>
  </si>
  <si>
    <t>21255 HIGHWAY 1</t>
  </si>
  <si>
    <t>IBERVILLE PARISH</t>
  </si>
  <si>
    <t>50,000,000 to 99,999,999</t>
  </si>
  <si>
    <t>OLIN CORP</t>
  </si>
  <si>
    <t>LAD008086506</t>
  </si>
  <si>
    <t>CALCASIEU PARISH</t>
  </si>
  <si>
    <t>10,000,000 to 49,999,999</t>
  </si>
  <si>
    <t>WESTLAKE CHEMICAL CORP</t>
  </si>
  <si>
    <t>77501THYLC1000N</t>
  </si>
  <si>
    <t>ETHYL CORP</t>
  </si>
  <si>
    <t>1000 N. SOUTH STREET</t>
  </si>
  <si>
    <t>HARRIS</t>
  </si>
  <si>
    <t>10,000 to 99,999</t>
  </si>
  <si>
    <t>NEWMARKET CORP</t>
  </si>
  <si>
    <t>TXT490011293</t>
  </si>
  <si>
    <t>CALHOUN</t>
  </si>
  <si>
    <t>500,000,000 to 999,999,999</t>
  </si>
  <si>
    <t>FORMOSA PLASTICS CORP USA</t>
  </si>
  <si>
    <t>TXR000083481</t>
  </si>
  <si>
    <t>BRAZORIA</t>
  </si>
  <si>
    <t>100,000,000 to 99,999,999</t>
  </si>
  <si>
    <t>70805LLDSGCORNE</t>
  </si>
  <si>
    <t>LAD000802868</t>
  </si>
  <si>
    <t>HONEYWELL INTERNATIONAL INC-BATON ROUGE PLANT</t>
  </si>
  <si>
    <t>CORNER OF LUPINE &amp; ONTARIO STR EETS</t>
  </si>
  <si>
    <t>EAST BATON ROUGE PARISH</t>
  </si>
  <si>
    <t>100,000 to 999,999</t>
  </si>
  <si>
    <t>HONEYWELL INTERNATIONAL INC</t>
  </si>
  <si>
    <t>TXD982286932</t>
  </si>
  <si>
    <t>SAN PATRICIO</t>
  </si>
  <si>
    <t>LAD098168206</t>
  </si>
  <si>
    <t>ST JAMES PARISH</t>
  </si>
  <si>
    <t>ST. JAMES PARISH</t>
  </si>
  <si>
    <t>LAD092681824</t>
  </si>
  <si>
    <t>ASCENSION PARISH</t>
  </si>
  <si>
    <t>TXD070133319</t>
  </si>
  <si>
    <t>70765THDWCHIGHW</t>
  </si>
  <si>
    <t>LAD008187080</t>
  </si>
  <si>
    <t>THE DOW CHEMICAL CO - LOUISIANA OPERATIONS</t>
  </si>
  <si>
    <t>21255 LA HWY 1 S</t>
  </si>
  <si>
    <t>DOW INC</t>
  </si>
  <si>
    <t>70669GRGGL1600V</t>
  </si>
  <si>
    <t>LAD086478047</t>
  </si>
  <si>
    <t>WESTLAKE LAKE CHARLES NORTH</t>
  </si>
  <si>
    <t>1600 VCM PLANT RD</t>
  </si>
  <si>
    <t>1,000,000 to 9,999,999</t>
  </si>
  <si>
    <t>LAD003913449</t>
  </si>
  <si>
    <t>Fugitive Byproduct Releases (kg/yr)</t>
  </si>
  <si>
    <t>Fugitive Byproduct Releases (kg/day)</t>
  </si>
  <si>
    <t>Stack Byproduct Releases (kg/yr)</t>
  </si>
  <si>
    <t>Stack Byproduct Releases (kg/day)</t>
  </si>
  <si>
    <t>Helper</t>
  </si>
  <si>
    <t>Form</t>
  </si>
  <si>
    <t>Date Signed</t>
  </si>
  <si>
    <t>TRI Facility Id</t>
  </si>
  <si>
    <t>City Name</t>
  </si>
  <si>
    <t>County Name</t>
  </si>
  <si>
    <t>State Abbreviation</t>
  </si>
  <si>
    <t>Zip Code</t>
  </si>
  <si>
    <t>Region</t>
  </si>
  <si>
    <t>Facility Registry System ID</t>
  </si>
  <si>
    <t>Latitude</t>
  </si>
  <si>
    <t>Longitude</t>
  </si>
  <si>
    <t>Document Control Number</t>
  </si>
  <si>
    <t>CAS Registry Number</t>
  </si>
  <si>
    <t>CAS Chem Name</t>
  </si>
  <si>
    <t>Maximum Amount Of Chemical</t>
  </si>
  <si>
    <t>Code Expansion for Maximum Amount Of Chemical</t>
  </si>
  <si>
    <t>Fugitive Tot Rel</t>
  </si>
  <si>
    <t>Fugitive Tot Rel (kg/yr)</t>
  </si>
  <si>
    <t>FugitiveBasisEstCode</t>
  </si>
  <si>
    <t>Fugitive Basis Description</t>
  </si>
  <si>
    <t xml:space="preserve">Stack Tot Rel </t>
  </si>
  <si>
    <t>Stack Tot Rel (kg/yr)</t>
  </si>
  <si>
    <t>StackBasisEstCode</t>
  </si>
  <si>
    <t>Stack Basis Decription</t>
  </si>
  <si>
    <t>Unit of Measure</t>
  </si>
  <si>
    <t>Primary NAICS Code</t>
  </si>
  <si>
    <t>Primary NAICS Description</t>
  </si>
  <si>
    <t>Industry Code</t>
  </si>
  <si>
    <t>Industry Description</t>
  </si>
  <si>
    <t>TRI USE</t>
  </si>
  <si>
    <t>CDR Use Code(s)</t>
  </si>
  <si>
    <t>RE COU</t>
  </si>
  <si>
    <t>Release Days</t>
  </si>
  <si>
    <t>Notes</t>
  </si>
  <si>
    <t>ERG QC?</t>
  </si>
  <si>
    <t>ECRAD Engineering QC?</t>
  </si>
  <si>
    <t>89. PRODUCE THE CHEMICAL</t>
  </si>
  <si>
    <t>90. IMPORT THE CHEMICAL</t>
  </si>
  <si>
    <t>91. ON-SITE USE OF THE CHEMICAL</t>
  </si>
  <si>
    <t>92. SALE OR DISTRIBUTION OF THE CHEMICAL</t>
  </si>
  <si>
    <t>93. AS A BYPRODUCT</t>
  </si>
  <si>
    <t>94. AS A MANUFACTURED IMPURITY</t>
  </si>
  <si>
    <t>95. USED AS A REACTANT</t>
  </si>
  <si>
    <t>96. P101  FEEDSTOCKS</t>
  </si>
  <si>
    <t>97. P102  RAW MATERIALS</t>
  </si>
  <si>
    <t>98. P103  INTERMEDIATES</t>
  </si>
  <si>
    <t>99. P104  INITIATORS</t>
  </si>
  <si>
    <t>100. P199  OTHER</t>
  </si>
  <si>
    <t>101. ADDED AS A FORMULATION COMPONENT</t>
  </si>
  <si>
    <t>102. P201  ADDITIVES</t>
  </si>
  <si>
    <t>103. P202  DYES</t>
  </si>
  <si>
    <t>104. P203  REACTION DILUENTS</t>
  </si>
  <si>
    <t>105. P204  INITIATORS</t>
  </si>
  <si>
    <t>106. P205  SOLVENTS</t>
  </si>
  <si>
    <t>107. P206  INHIBITORS</t>
  </si>
  <si>
    <t>108. P207  EMULSIFIERS</t>
  </si>
  <si>
    <t>109. P208  SURFACTANTS</t>
  </si>
  <si>
    <t>110. P209  LUBRICANTS</t>
  </si>
  <si>
    <t>111. P210  FLAME RETARDANTS</t>
  </si>
  <si>
    <t>112. P211  RHEOLOGICAL MODIFIERS</t>
  </si>
  <si>
    <t>113. P299  OTHER</t>
  </si>
  <si>
    <t>114. USED AS AN ARTICLE COMPONENT</t>
  </si>
  <si>
    <t>115. REPACKAGING</t>
  </si>
  <si>
    <t>116. AS A PROCESS IMPURITY</t>
  </si>
  <si>
    <t>117. PROCESSED / RECYCLING</t>
  </si>
  <si>
    <t>118. USED AS A CHEMICAL PROCESSING AID</t>
  </si>
  <si>
    <t>119. Z101  PROCESS SOLVENTS</t>
  </si>
  <si>
    <t>120. Z102  CATALYSTS</t>
  </si>
  <si>
    <t>121. Z103  INHIBITORS</t>
  </si>
  <si>
    <t>122. Z104  INITIATORS</t>
  </si>
  <si>
    <t>123. Z105  REACTION TERMINATORS</t>
  </si>
  <si>
    <t>124. Z106  SOLUTION BUFFERS</t>
  </si>
  <si>
    <t>125. Z199  OTHER</t>
  </si>
  <si>
    <t>126. USED AS A MANUFACTURING AID</t>
  </si>
  <si>
    <t>127. Z201  PROCESS LUBRICANTS</t>
  </si>
  <si>
    <t>128. Z202  METALWORKING FLUIDS</t>
  </si>
  <si>
    <t>129. Z203  COOLANTS</t>
  </si>
  <si>
    <t>130. Z204  REFRIGERANTS</t>
  </si>
  <si>
    <t>131. Z205  HYDRAULIC FLUIDS</t>
  </si>
  <si>
    <t>132. Z299  OTHER</t>
  </si>
  <si>
    <t>133. ANCILLARY OR OTHER USE</t>
  </si>
  <si>
    <t>134. Z301  CLEANER</t>
  </si>
  <si>
    <t>135. Z302  DEGREASER</t>
  </si>
  <si>
    <t>136. Z303  LUBRICANT</t>
  </si>
  <si>
    <t>137. Z304  FUEL</t>
  </si>
  <si>
    <t>138. Z305  FLAME RETARDANT</t>
  </si>
  <si>
    <t>139. Z306  WASTE TREATMENT</t>
  </si>
  <si>
    <t>140. Z307  WATER TREATMENT</t>
  </si>
  <si>
    <t>141. Z308  CONSTRUCTION MATERIALS</t>
  </si>
  <si>
    <t>142. Z399  OTHER</t>
  </si>
  <si>
    <t>42029PNNWLALTON</t>
  </si>
  <si>
    <t>ARKEMA INC</t>
  </si>
  <si>
    <t>4444 INDUSTRIAL PKWY</t>
  </si>
  <si>
    <t>MARSHALL</t>
  </si>
  <si>
    <t>E1</t>
  </si>
  <si>
    <t>Pounds</t>
  </si>
  <si>
    <t>Manufacture (produce, byproduct)</t>
  </si>
  <si>
    <t>TRI use - note not listed as MFG in 2020 CDR</t>
  </si>
  <si>
    <t>JAS (1/16/23)</t>
  </si>
  <si>
    <t>Yes</t>
  </si>
  <si>
    <t>No</t>
  </si>
  <si>
    <t>1,000 to 9,999</t>
  </si>
  <si>
    <t>Manufacture (produce, byproduct), Processing (impurity)</t>
  </si>
  <si>
    <t/>
  </si>
  <si>
    <t>1320218641429</t>
  </si>
  <si>
    <t>0000107062</t>
  </si>
  <si>
    <t>Manufacture (produce, as a byproduct)</t>
  </si>
  <si>
    <t xml:space="preserve">O </t>
  </si>
  <si>
    <t>Manufacture (produce, on site use/processing, sale/distribution), Processing (reactant, repackaging), Otherwise use (ancillary or other use)</t>
  </si>
  <si>
    <t>PC, PK, U</t>
  </si>
  <si>
    <t>TRI use - listed as MFG in 2020 CDR</t>
  </si>
  <si>
    <t>U015; PK; U006, U018, U019, or U028</t>
  </si>
  <si>
    <t>U015; U006, U018, U019, or U028</t>
  </si>
  <si>
    <t>1320218896948</t>
  </si>
  <si>
    <t>21255 HIGHWAY 1 S</t>
  </si>
  <si>
    <t>Manufacture (produce, on site use/processing, sale/distribution, byproduct, impurity), Processing (reactant, impurity, chemical processing aid), Otherwise use (ancillary or other use)</t>
  </si>
  <si>
    <t>PC, U</t>
  </si>
  <si>
    <t>Manufacture (produce, on site use/processing, sale/distribution, byproduct, impurity), Processing (reactant, impurity), Otherwise use (chemical processing aid, ancillary or other use)</t>
  </si>
  <si>
    <t>Manufacture (produce, sale/distribution, byproduct, impurity), Processing (reactant-feedstocks), Otherwise use (ancillary or other use)</t>
  </si>
  <si>
    <t>PC; U006, U018, U019, or U028</t>
  </si>
  <si>
    <t>Manufacture (produce, sale/distribution, byproduct, impurity), Processing (reactant-feedstocks, impurity)</t>
  </si>
  <si>
    <t>PC</t>
  </si>
  <si>
    <t>1320219127596</t>
  </si>
  <si>
    <t>WASHINGTON</t>
  </si>
  <si>
    <t>E2</t>
  </si>
  <si>
    <t>Processing (reactant)</t>
  </si>
  <si>
    <t>Listed as MFG in 2020 CDR</t>
  </si>
  <si>
    <t>Processing (reactant, formulation)</t>
  </si>
  <si>
    <t>U024</t>
  </si>
  <si>
    <t>Processing (reactant-raw materials)</t>
  </si>
  <si>
    <t>1320219190954</t>
  </si>
  <si>
    <t>41129CLGNCUSROU</t>
  </si>
  <si>
    <t>CALGON CARBON CORP</t>
  </si>
  <si>
    <t>15024 US 23</t>
  </si>
  <si>
    <t>CATLETTSBURG</t>
  </si>
  <si>
    <t>BOYD</t>
  </si>
  <si>
    <t>Manufacture (produce, impurity), Otherwise use (ancillary or other use)</t>
  </si>
  <si>
    <t>U</t>
  </si>
  <si>
    <t>7076WDDPSP21255</t>
  </si>
  <si>
    <t>DDP SPECIALTY ELECTRONIC MATERIALS US INC - PLAQUEMINE MET</t>
  </si>
  <si>
    <t>21255 LA HIGHWAY 1 - BLOCK 45, BUILDING 4501</t>
  </si>
  <si>
    <t>M1</t>
  </si>
  <si>
    <t>Manufacture (produce, impurity), Processing (impurity), Otherwise Use (chemical processing aid, ancillary or other use)</t>
  </si>
  <si>
    <t>U002, U006, U018, U023, U025, U026, or U028; U001, U013, U014, U018, U020, or U023</t>
  </si>
  <si>
    <t>TRI use</t>
  </si>
  <si>
    <t>M2</t>
  </si>
  <si>
    <t>Manufacture (produce, on site use/processing, sale/distribution, byproduct, impurity), Processing (reactant)</t>
  </si>
  <si>
    <t>U016, U019, or U999</t>
  </si>
  <si>
    <t>1320219423112</t>
  </si>
  <si>
    <t>Manufacture (import, sale/distribution), Processing (formulation, repackaging)</t>
  </si>
  <si>
    <t>PF, PK</t>
  </si>
  <si>
    <t>0 to 99</t>
  </si>
  <si>
    <t>U003, U016, U018, U019, U020, U027, U028, or U999; PK</t>
  </si>
  <si>
    <t>Manufacture (produce, on site use/processing), Processing (reactant), Otherwise use (ancillary or other use)</t>
  </si>
  <si>
    <t>Manufacture (produce, on site use/processing), Processing (reactant-feedstocks), Otherwise use (ancillary or other use)</t>
  </si>
  <si>
    <t>PC; U001, U013, U014, U018, U020, or U023</t>
  </si>
  <si>
    <t>Manufacture (produce, on site use/processing), Processing (reactant-feedstocks, reactant-raw materials)</t>
  </si>
  <si>
    <t>1320219258783</t>
  </si>
  <si>
    <t>Manufacture (produce, on site use/processing, sale/distribution), Processing (reactant, article, repackaging), Otherwise use (processing aid)</t>
  </si>
  <si>
    <t>PC, PA, PK, U</t>
  </si>
  <si>
    <t>U015; PA; PK; U020, U025, or U026; U024, U025, or U026</t>
  </si>
  <si>
    <t>Manufacture (produce, on site use/processing, sale/distribution), Processing (reactant-feedstocks, article, repackaging), Otherwise use (processing aid)</t>
  </si>
  <si>
    <t>U015; PA; PK; U020, U025, U026, or U024</t>
  </si>
  <si>
    <t>1320219424177</t>
  </si>
  <si>
    <t xml:space="preserve">C </t>
  </si>
  <si>
    <t>1320219425485</t>
  </si>
  <si>
    <t>Manufacture (produce, import, on site use/processing, sale/distribution, byproduct, impurity), Processing (reactant, formulation, repackaging), Otherwise use (ancillary or other use)</t>
  </si>
  <si>
    <t>U016, U019, or U999; U003, U016, U018, U019, U020, U027, U028, or U999; PK; U001, U013, U014, U018, U020, or U023</t>
  </si>
  <si>
    <t>Manufacture (produce, as an impurity)</t>
  </si>
  <si>
    <t>Manufacture (produce, impurity)</t>
  </si>
  <si>
    <t>Manufacture (produce)</t>
  </si>
  <si>
    <t>1320219279320</t>
  </si>
  <si>
    <t>U016, U019, or U999; U001, U013, U014, U018, U020, or U023</t>
  </si>
  <si>
    <t>1320219310315</t>
  </si>
  <si>
    <t>Manufacture (produce, sale/distribution, byproduct)</t>
  </si>
  <si>
    <t>Manufacture (produce, sale/distribution)</t>
  </si>
  <si>
    <t>1320219011552</t>
  </si>
  <si>
    <t>Manufacture (produce, sale/distribution), Otherwise use (ancillary or other use)</t>
  </si>
  <si>
    <t>Manufacture (produce, sale/distribution), Otehrwise use (ancillary or other use)</t>
  </si>
  <si>
    <t>U001, U013, U014, U018, U020, or U023</t>
  </si>
  <si>
    <t>Manufacture (produce, sale/distribution, byproduct), Processing (reactant-feedstocks), Otherwise use (ancillary or other use)</t>
  </si>
  <si>
    <t>1320219266160</t>
  </si>
  <si>
    <t>Manufacture (produce, import, on site use/processing, sale/distribution, byproduct, impurity), Processing (reactant, formulation component), Otherwise use (ancillary or other use)</t>
  </si>
  <si>
    <t>PC, PF, U</t>
  </si>
  <si>
    <t>Manufacture (produce, import, on site use/processing, sale/distribution, byproduct, impurity), Processing (reactant, formulation, repackaging)</t>
  </si>
  <si>
    <t>Manufacture (produce, import, on site use/processing, byproduct, impurity), Processing (reactant, formulation, repackaging)</t>
  </si>
  <si>
    <t>PC, PF, PK</t>
  </si>
  <si>
    <t>U016, U019, or U999; U003, U016, U018, U019, U020, U027, U028, or U999; PK</t>
  </si>
  <si>
    <t>Manufacture (produce, import, on site use/processing, sale/distribution, byproduct, impurity), Processing (reactant-raw materials, formulation, repackaging), Otherwise use (ancillary or other use)</t>
  </si>
  <si>
    <t>U003, U016, U018, U019, U020, U027, U028, or U999; PK; U001, U013, U014, U018, U020, U023</t>
  </si>
  <si>
    <t>Manufacture (produce, on site use/processing, impurity), Processing (reactant, impurity)</t>
  </si>
  <si>
    <t>Manufacture (produce, on site use/processing, impurity), Processing (reactant-feedstocks, impurity)</t>
  </si>
  <si>
    <t>1320219041934</t>
  </si>
  <si>
    <t>70764LLMNXHWY40</t>
  </si>
  <si>
    <t>SHINTECH PLAQUEMINE PLANT</t>
  </si>
  <si>
    <t>26270 HWY 405</t>
  </si>
  <si>
    <t>1 billion to &gt;1 billion</t>
  </si>
  <si>
    <t>Manufacture (produce, on site use/processing), Processing (reactant)</t>
  </si>
  <si>
    <t>Manufacture (produce, on site use/processing), Processing (reactant-feedstocks)</t>
  </si>
  <si>
    <t>1320219318209</t>
  </si>
  <si>
    <t>100 to 999</t>
  </si>
  <si>
    <t>Manufacture (produce, impurity), Processing (impurity), Otherwise use (chemical processing aid, ancillary or other use)</t>
  </si>
  <si>
    <t>Manufacture (produce, on site use/processing, byproduct), Processing (reactant)</t>
  </si>
  <si>
    <t>U015</t>
  </si>
  <si>
    <t>1320219138132</t>
  </si>
  <si>
    <t>Manufacture (produce, on site use/processing, sale/distribution), Processing (reactant)</t>
  </si>
  <si>
    <t>Manufacture (produce, on site use/processing, sale/distribution), Processing (reactant-feedstocks)</t>
  </si>
  <si>
    <t>1320218745964</t>
  </si>
  <si>
    <t>U999</t>
  </si>
  <si>
    <t>1320218945792</t>
  </si>
  <si>
    <t xml:space="preserve"> Stack Byproduct Releases (kg/yr)</t>
  </si>
  <si>
    <t xml:space="preserve"> Stack Byproduct Releases (kg/day)</t>
  </si>
  <si>
    <t>OES</t>
  </si>
  <si>
    <t>Data Level</t>
  </si>
  <si>
    <t>EIS Facility Identifier</t>
  </si>
  <si>
    <t>FRSID</t>
  </si>
  <si>
    <t>County</t>
  </si>
  <si>
    <t>NAICS Primary</t>
  </si>
  <si>
    <t>SCC</t>
  </si>
  <si>
    <t>SCC Description</t>
  </si>
  <si>
    <t>Sector</t>
  </si>
  <si>
    <t>Data Year</t>
  </si>
  <si>
    <t>TRI Median Annual Fugitive Emissions (kg/yr)</t>
  </si>
  <si>
    <t>TRI Max Annual Fugitive Emissions (kg/yr)</t>
  </si>
  <si>
    <t>TRI Median Annual Stack Emissions (kg/yr)</t>
  </si>
  <si>
    <t>TRI Max Annual Stack Emissions (kg/yr)</t>
  </si>
  <si>
    <t>TRI Median Daily Fugitive Emissions (kg/day)</t>
  </si>
  <si>
    <t>TRI Max Daily Fugitive Emissions (kg/day)</t>
  </si>
  <si>
    <t>TRI Median Daily Stack Emissions (kg/day)</t>
  </si>
  <si>
    <t>TRI Max Daily Stack Emissions (kg/day)</t>
  </si>
  <si>
    <t>NEI Annual Fugitive Emissions (kg/yr)</t>
  </si>
  <si>
    <t>NEI Daily Fugitive Emissions (kg/day)</t>
  </si>
  <si>
    <t>NEI Annual Stack Emissions (kg/yr)</t>
  </si>
  <si>
    <t>NEI Daily Stack Emissions (kg/day)</t>
  </si>
  <si>
    <t>Stack Height (ft)</t>
  </si>
  <si>
    <t>Exit Gas Temp (F)</t>
  </si>
  <si>
    <t>Stack Diam (ft)</t>
  </si>
  <si>
    <t>Exit Gas Vel (ft/sec)</t>
  </si>
  <si>
    <t>Exit Gas Flow Rate (CFS)</t>
  </si>
  <si>
    <t>Fugitive Length SigmaX (ft)</t>
  </si>
  <si>
    <t>Fugitive Width SigmaY (ft)</t>
  </si>
  <si>
    <t>Fugitive Angle (degrees)</t>
  </si>
  <si>
    <t>Fug 2d midpnt1 X Co</t>
  </si>
  <si>
    <t>Fug 2d midpnt1 Y Co</t>
  </si>
  <si>
    <t>Fug 2d midpt2 X Co</t>
  </si>
  <si>
    <t>Fug 2d midpt2 Y Co</t>
  </si>
  <si>
    <t>X Coordinate</t>
  </si>
  <si>
    <t>Y Coordinate</t>
  </si>
  <si>
    <t>Coordinate Source</t>
  </si>
  <si>
    <t>Operating Hours (hrs/day)</t>
  </si>
  <si>
    <t>Operating Days (days/yr)</t>
  </si>
  <si>
    <t>NEI Hours per year</t>
  </si>
  <si>
    <t>NEI Hours per day</t>
  </si>
  <si>
    <t>NEI Days per week</t>
  </si>
  <si>
    <t>NEI Weeks per year</t>
  </si>
  <si>
    <t>2014KYDAQ</t>
  </si>
  <si>
    <t>2014LADEQ</t>
  </si>
  <si>
    <t>2014EPA_TRI</t>
  </si>
  <si>
    <t>2014TXCEQ</t>
  </si>
  <si>
    <t>2014SCDHEC</t>
  </si>
  <si>
    <t>OxyChem - Wichita</t>
  </si>
  <si>
    <t>Wichita</t>
  </si>
  <si>
    <t>KS</t>
  </si>
  <si>
    <t>Sedgwick</t>
  </si>
  <si>
    <t>2014KSDOHE</t>
  </si>
  <si>
    <t>48667THDWCMICHI</t>
  </si>
  <si>
    <t>THE DOW CHEMICAL CO</t>
  </si>
  <si>
    <t>Flow, in conduit or thru treatment plant</t>
  </si>
  <si>
    <t xml:space="preserve">Formula </t>
  </si>
  <si>
    <t>Mon mg/L</t>
  </si>
  <si>
    <t>Mon MGD</t>
  </si>
  <si>
    <t>NPDES</t>
  </si>
  <si>
    <t>Mon Pd End Date</t>
  </si>
  <si>
    <t>DAILY MX</t>
  </si>
  <si>
    <t>MO AVG</t>
  </si>
  <si>
    <t>Daily MX Discharge (kg/day)</t>
  </si>
  <si>
    <t>Period Load (kg/period)</t>
  </si>
  <si>
    <t>Period Avg (kg/day)</t>
  </si>
  <si>
    <t>Normalized Monthly Average (kg/month)</t>
  </si>
  <si>
    <t>lb/period (check)</t>
  </si>
  <si>
    <t>Outfall #</t>
  </si>
  <si>
    <t>Facility only provided 1,2-DCA values in lb/day for this outfall.</t>
  </si>
  <si>
    <t>CLEAN HARBORS EL DORADO LLC</t>
  </si>
  <si>
    <t>AR0037800</t>
  </si>
  <si>
    <t>Note that Monthly Avg Flow is larger than Daily Max.</t>
  </si>
  <si>
    <t xml:space="preserve">Facility only provided 1,2-DCA values in lb/day </t>
  </si>
  <si>
    <t>Our lb/period values are slightly off c/o facility loading calculations - could be due to monitoring data only providing one significant digit</t>
  </si>
  <si>
    <t>See above note</t>
  </si>
  <si>
    <t>NODI: C</t>
  </si>
  <si>
    <t>none provided</t>
  </si>
  <si>
    <t>31A</t>
  </si>
  <si>
    <t>Values for this outfall are "DAILY AV" instead of "MO AVG"</t>
  </si>
  <si>
    <t>1,2-DCA MO AVG was not provided for this outfall; average daily values were provided from facility loading calculations. Flow values for this outfall are "DAILY AV" instead of "MO AVG"</t>
  </si>
  <si>
    <t>WASHBURN TUNNEL FACILITY</t>
  </si>
  <si>
    <t>TX0052591</t>
  </si>
  <si>
    <t>SUM</t>
  </si>
  <si>
    <t>NODI: B</t>
  </si>
  <si>
    <t>Facility only provided 1,2-DCA values in lb/day for entire outfall.</t>
  </si>
  <si>
    <t>Values are "DAILY AV" instead of "MO AVG"</t>
  </si>
  <si>
    <t>not provided</t>
  </si>
  <si>
    <t xml:space="preserve">1,2-DCA MO AVG was not provided for this outfall, DAILY MX conc were used for MO AVG. Facility loading calculations do not include Outfall #2. </t>
  </si>
  <si>
    <t>031A</t>
  </si>
  <si>
    <t xml:space="preserve">Flow values were not provided for this outfall. </t>
  </si>
  <si>
    <t xml:space="preserve">1,2-DCA MO AVG was not provided for this outfall; average daily values were provided from facility loading calculations. Average flow values are DAILY AVG. </t>
  </si>
  <si>
    <t xml:space="preserve">1,2-DCA MO AVG was not provided for this outfall, , DAILY MX conc were used for MO AVG. </t>
  </si>
  <si>
    <t xml:space="preserve">1,2-DCA MO AVG was not provided for this outfall. Average daily values were provided from facility loading calculations. </t>
  </si>
  <si>
    <t>KY0003603</t>
  </si>
  <si>
    <t xml:space="preserve">Flow data was not provided for this outfall. </t>
  </si>
  <si>
    <t xml:space="preserve">Facility loading calculations do not include Outfall 2. 1,2-DCA monthly averages were not provided, , DAILY MX conc were used for MO AVG. </t>
  </si>
  <si>
    <t xml:space="preserve">1,2-DCA MO AVG was not provided for this outfall; average daily values were provided from facility loading calculations. 'Daily average' flow values were provided as opposed to 'Monthly average'. </t>
  </si>
  <si>
    <t>Facility only provided 1,2-DCA values in lb/day.</t>
  </si>
  <si>
    <t>PHILLIPS 66 CO - LAKE CHARLES REFINERY</t>
  </si>
  <si>
    <t>LA0003026</t>
  </si>
  <si>
    <t xml:space="preserve">The wastewater flow values for this outfall do not match those on the facility loading calculations. </t>
  </si>
  <si>
    <t>Stack Tot Rel</t>
  </si>
  <si>
    <t>55016MCHMLHIGHW</t>
  </si>
  <si>
    <t>3M COTTAGE GROVE CENTER</t>
  </si>
  <si>
    <t>10746 INNOVATION RD</t>
  </si>
  <si>
    <t>COTTAGE GROVE</t>
  </si>
  <si>
    <t>MN</t>
  </si>
  <si>
    <t>Processing (formulation component), Otherwise use (ancillary or other use)</t>
  </si>
  <si>
    <t>PF, U</t>
  </si>
  <si>
    <t>Processing into formulation, mixture, or reaction product</t>
  </si>
  <si>
    <t>unknown</t>
  </si>
  <si>
    <t>71753THYLCROUTE</t>
  </si>
  <si>
    <t>ALBEMARLE CORP SOUTH PLANT</t>
  </si>
  <si>
    <t>2270 HWY 79 S</t>
  </si>
  <si>
    <t>MAGNOLIA</t>
  </si>
  <si>
    <t>COLUMBIA</t>
  </si>
  <si>
    <t>AR</t>
  </si>
  <si>
    <t>Processing as a Reactant</t>
  </si>
  <si>
    <t>1320218768428</t>
  </si>
  <si>
    <t>A</t>
  </si>
  <si>
    <t>53085LDRCH6100H</t>
  </si>
  <si>
    <t>ALDRICH CHEMICAL CO LLC</t>
  </si>
  <si>
    <t>5485 COUNTY RD V</t>
  </si>
  <si>
    <t>SHEBOYGAN FALLS</t>
  </si>
  <si>
    <t>SHEBOYGAN</t>
  </si>
  <si>
    <t>WI</t>
  </si>
  <si>
    <t>None listed</t>
  </si>
  <si>
    <t>Repackaging</t>
  </si>
  <si>
    <t>No TRI uses - Aldrich chemical supplied company - assumed repackaging</t>
  </si>
  <si>
    <t>71836SHGRVPOBOX</t>
  </si>
  <si>
    <t>ASH GROVE CEMENT</t>
  </si>
  <si>
    <t>4343 HWY 108</t>
  </si>
  <si>
    <t>FOREMAN</t>
  </si>
  <si>
    <t>LITTLE RIVER</t>
  </si>
  <si>
    <t>Otherwise Use: Ancillary or other use</t>
  </si>
  <si>
    <t>Waste Handling, Disposal and Treatment</t>
  </si>
  <si>
    <t>Assumed disposal by incineration in cement kilns</t>
  </si>
  <si>
    <t>U012</t>
  </si>
  <si>
    <t>1320219148222</t>
  </si>
  <si>
    <t>66720SHGRVNORTH</t>
  </si>
  <si>
    <t>ASH GROVE CEMENT CO</t>
  </si>
  <si>
    <t>1801 N SANTA FE</t>
  </si>
  <si>
    <t>CHANUTE</t>
  </si>
  <si>
    <t>NEOSHO</t>
  </si>
  <si>
    <t>40361MLLNCHIGHW</t>
  </si>
  <si>
    <t>AVANTOR PERFORMANCE MATERIALS</t>
  </si>
  <si>
    <t>7001 MARTIN LUTHER KING BLVD</t>
  </si>
  <si>
    <t>PARIS</t>
  </si>
  <si>
    <t>BOURBON</t>
  </si>
  <si>
    <t>Processing (repackaging)</t>
  </si>
  <si>
    <t>PK</t>
  </si>
  <si>
    <t>60901HNKLCSKENS</t>
  </si>
  <si>
    <t>BASF CORP</t>
  </si>
  <si>
    <t>2525 S KENSINGTON AVE</t>
  </si>
  <si>
    <t>KANKAKEE</t>
  </si>
  <si>
    <t>IL</t>
  </si>
  <si>
    <t>Otherwise use: As a chemical processing aid</t>
  </si>
  <si>
    <t>Processing Aid</t>
  </si>
  <si>
    <t>Otherwise Use: As a chemical processing aid</t>
  </si>
  <si>
    <t>U029</t>
  </si>
  <si>
    <t>Processing aid</t>
  </si>
  <si>
    <t>1320218650861</t>
  </si>
  <si>
    <t>63461MRCNCSTATE</t>
  </si>
  <si>
    <t>BASF CORP - HANNIBAL SITE</t>
  </si>
  <si>
    <t>3150 HWY JJ</t>
  </si>
  <si>
    <t>PALMYRA</t>
  </si>
  <si>
    <t>MARION</t>
  </si>
  <si>
    <t>Processing (formulation component), Otherwise use (chemical processing aid)</t>
  </si>
  <si>
    <t>Processing (formulation), Otherwise use (chemical processing aid)</t>
  </si>
  <si>
    <t xml:space="preserve">Processing (formulation), Otherwise use (processing aid) </t>
  </si>
  <si>
    <t>U030, U024, U029</t>
  </si>
  <si>
    <t>1320218751675</t>
  </si>
  <si>
    <t>53704BLLLB3699K</t>
  </si>
  <si>
    <t>BELL LABORATORIES INC</t>
  </si>
  <si>
    <t>3699 KINSMAN BLVD</t>
  </si>
  <si>
    <t>MADISON</t>
  </si>
  <si>
    <t>DANE</t>
  </si>
  <si>
    <t>TRI use - all years indicate processing aid,  2018-2019 also include Proc as a Reactant</t>
  </si>
  <si>
    <t>Processing (reactant-raw materials), Otherwise Use (processing aid)</t>
  </si>
  <si>
    <t>PC, U029</t>
  </si>
  <si>
    <t>Processing (reactant-raw materials), Otherwise use (processing aid)</t>
  </si>
  <si>
    <t>1320219278684</t>
  </si>
  <si>
    <t>74116BLCRC2609N</t>
  </si>
  <si>
    <t>CENTRAL PLAINS CEMENT CO</t>
  </si>
  <si>
    <t>2609 N 145TH E AVE</t>
  </si>
  <si>
    <t>TULSA</t>
  </si>
  <si>
    <t>ROGERS</t>
  </si>
  <si>
    <t>OK</t>
  </si>
  <si>
    <t>54143SPCLT2STAN</t>
  </si>
  <si>
    <t>CHEMDESIGN PRODUCTS INC</t>
  </si>
  <si>
    <t>2 STANTON ST</t>
  </si>
  <si>
    <t>MARINETTE</t>
  </si>
  <si>
    <t>Processing (reactant - raw materials)</t>
  </si>
  <si>
    <t>97812CHMCL17629</t>
  </si>
  <si>
    <t>CHEMICAL WASTE MANAGEMENT OF THE NORTHWEST INC</t>
  </si>
  <si>
    <t>17629 CEDAR SPRINGS LN</t>
  </si>
  <si>
    <t>ARLINGTON</t>
  </si>
  <si>
    <t>GILLIAM</t>
  </si>
  <si>
    <t>OR</t>
  </si>
  <si>
    <t>NAICS code indicates waste handling, disposal, and treatment</t>
  </si>
  <si>
    <t>U006, U018, U019, U028</t>
  </si>
  <si>
    <t>NAICS code and TRI use</t>
  </si>
  <si>
    <t>67460NTNLC2000M</t>
  </si>
  <si>
    <t>CHS MCPHERSON REFINERY</t>
  </si>
  <si>
    <t>2000 S MAIN ST</t>
  </si>
  <si>
    <t>MCPHERSON</t>
  </si>
  <si>
    <t>Otherwise Use (chemical processing aid, ancillary or other use)</t>
  </si>
  <si>
    <t>CHS MCPHERSON REFINERY - SRU</t>
  </si>
  <si>
    <t>1320218943138</t>
  </si>
  <si>
    <t>Otherwise Use (processing aid, ancillary or other use)</t>
  </si>
  <si>
    <t>84029SFTYK11600</t>
  </si>
  <si>
    <t>CLEAN HARBORS ARAGONITE LLC</t>
  </si>
  <si>
    <t>11600 NORTH APTUS ROAD</t>
  </si>
  <si>
    <t>GRANTSVILLE</t>
  </si>
  <si>
    <t>TOOELE</t>
  </si>
  <si>
    <t>UT</t>
  </si>
  <si>
    <t>U006, U018, or U019</t>
  </si>
  <si>
    <t>U006, U018, U019, or U028</t>
  </si>
  <si>
    <t>1320219326131</t>
  </si>
  <si>
    <t>Processing (repackaging), Otherwise use (ancillary or other use)</t>
  </si>
  <si>
    <t>PK; U006, U018, U019, or U028</t>
  </si>
  <si>
    <t>77536SFTYK2027B</t>
  </si>
  <si>
    <t>CLEAN HARBORS DEER PARK LLC</t>
  </si>
  <si>
    <t>2027 INDEPENDENCE PARKWAY SOUTH</t>
  </si>
  <si>
    <t>Processing: As an article component</t>
  </si>
  <si>
    <t>PA</t>
  </si>
  <si>
    <t>PK, U</t>
  </si>
  <si>
    <t>1320219365234</t>
  </si>
  <si>
    <t xml:space="preserve">Otherwise Use: Ancillary or other use </t>
  </si>
  <si>
    <t>71730NVRNM309AM</t>
  </si>
  <si>
    <t>309 AMERICAN CIR UNION</t>
  </si>
  <si>
    <t>EL DORADO</t>
  </si>
  <si>
    <t>UNION</t>
  </si>
  <si>
    <t>1320219350574</t>
  </si>
  <si>
    <t>Otherwise use: Ancillary or other use</t>
  </si>
  <si>
    <t>U006, U018, U019 or U028</t>
  </si>
  <si>
    <t>69145CLNHR5MISO</t>
  </si>
  <si>
    <t>CLEAN HARBORS ENVIRONMENTAL SERVICES INC</t>
  </si>
  <si>
    <t>2247 S HWY 71</t>
  </si>
  <si>
    <t>KIMBALL</t>
  </si>
  <si>
    <t>NE</t>
  </si>
  <si>
    <t>1320219282326</t>
  </si>
  <si>
    <t>63401CNTNNHIGHW</t>
  </si>
  <si>
    <t>CONTINENTAL CEMENT CO LLC</t>
  </si>
  <si>
    <t>10107 HWY 79</t>
  </si>
  <si>
    <t>HANNIBAL</t>
  </si>
  <si>
    <t>RALLS</t>
  </si>
  <si>
    <t>4864WDDPSP34SSA</t>
  </si>
  <si>
    <t>DDP SPECIALTY ELECTRONIC MATERIALS US INC</t>
  </si>
  <si>
    <t>3400 S SAGINAW RD - UNIT 96</t>
  </si>
  <si>
    <t>Processing (repackaging), Otherwise use (processing aid, ancillary or other use)</t>
  </si>
  <si>
    <t>PK; U002, U006, U018, U023, U025, U026, or U028; U001, U013, U014, U018, U020, or U023</t>
  </si>
  <si>
    <t>TRI use - assumed Processing aid because does not appear to be repackaging facility</t>
  </si>
  <si>
    <t>DDP SPECIALTY ELECTRONIC MATERIALS US LLC</t>
  </si>
  <si>
    <t>1320219023102</t>
  </si>
  <si>
    <t>79086DMNDSSTARR</t>
  </si>
  <si>
    <t>DIAMOND SHAMROCK REFINING CO LP</t>
  </si>
  <si>
    <t>6701 FM 119</t>
  </si>
  <si>
    <t>SUNRAY</t>
  </si>
  <si>
    <t>MOORE</t>
  </si>
  <si>
    <t>U002, U006, U018, U023, U025, U026, or U028</t>
  </si>
  <si>
    <t>1320219170887</t>
  </si>
  <si>
    <t>U002, U006, U018, U023, U025, U026, U028</t>
  </si>
  <si>
    <t>77541THDWCBUILD</t>
  </si>
  <si>
    <t>DOW CHEMICAL CO FREEPORT FACILITY</t>
  </si>
  <si>
    <t>Manufacture (produce, import, on site use/processing, sale/distribution, byproduct, impurity), Processing (reactant, formulation), Otherwise use (ancillary or other use)</t>
  </si>
  <si>
    <t>Assumed processing as a reactant based on NAICS code and type of facility</t>
  </si>
  <si>
    <t>PK; U001, U013, U014, U018, U020, or U023</t>
  </si>
  <si>
    <t>1320219422019</t>
  </si>
  <si>
    <t>Manufacture (produce, import, on site use/processing, sale/distribution, byproduct), Processing (reactant, formulation component, repackaging), Otherwise use (ancillary or other use)</t>
  </si>
  <si>
    <t>PC, PF, PK, U</t>
  </si>
  <si>
    <t>Assumed processing as a reactant based on type of facility</t>
  </si>
  <si>
    <t>Manufacture (produce, import, on site use/processing, byproduct), Processing (reactant, formulation, repackaging), Otherwise use (ancillary or other use)</t>
  </si>
  <si>
    <t>Manufacture (produce, import, on site use/processing, sale/distribution, byproduct), Processing (reactant, formulation, repackaging), Otherwise use (ancillary or other use)</t>
  </si>
  <si>
    <t>PC, PF, PK,  U</t>
  </si>
  <si>
    <t>Manufacture (produce, import, on site use/processing, sale/distribution, byproduct), Processing (reactant, formulation); Otherwise use (ancillary or other use)</t>
  </si>
  <si>
    <t>98421SLPRN1825A</t>
  </si>
  <si>
    <t>EMERALD SERVICES INC</t>
  </si>
  <si>
    <t>1825 E ALEXANDER AVE</t>
  </si>
  <si>
    <t>TACOMA</t>
  </si>
  <si>
    <t>PIERCE</t>
  </si>
  <si>
    <t>WA</t>
  </si>
  <si>
    <t>Processing (impurity)</t>
  </si>
  <si>
    <t>1320219291806</t>
  </si>
  <si>
    <t>72503RKNSSSTATE</t>
  </si>
  <si>
    <t>FUTUREFUEL CHEMICAL CO</t>
  </si>
  <si>
    <t>2800 GAP RD</t>
  </si>
  <si>
    <t>BATESVILLE</t>
  </si>
  <si>
    <t>INDEPENDENCE</t>
  </si>
  <si>
    <t>1320219156953</t>
  </si>
  <si>
    <t>71730GRTLKRT7BO</t>
  </si>
  <si>
    <t>GREAT LAKES CHEMICAL - SOUTH PLANT</t>
  </si>
  <si>
    <t>324 SOUTHFIELD CUTOFF</t>
  </si>
  <si>
    <t>Unknown</t>
  </si>
  <si>
    <t>No TRI uses</t>
  </si>
  <si>
    <t>43920VNRLL1250S</t>
  </si>
  <si>
    <t>HERITAGE THERMAL SERVICES</t>
  </si>
  <si>
    <t>1250 ST GEORGE ST</t>
  </si>
  <si>
    <t>EAST LIVERPOOL</t>
  </si>
  <si>
    <t>COLUMBIANA</t>
  </si>
  <si>
    <t>1320218993689</t>
  </si>
  <si>
    <t>29059SNTCMSCHWY</t>
  </si>
  <si>
    <t>HOLCIM (US) INC HOLLY HILL PLANT</t>
  </si>
  <si>
    <t>2173 GARDNER BLVD</t>
  </si>
  <si>
    <t>HOLLY HILL</t>
  </si>
  <si>
    <t>ORANGEBURG</t>
  </si>
  <si>
    <t>1320219192655</t>
  </si>
  <si>
    <t>77541HNTSM307CO</t>
  </si>
  <si>
    <t>HUNTSMAN ETHYLENEAMINES PLANT</t>
  </si>
  <si>
    <t>307 COUNTY RD 624 A1, A38 BLOCK</t>
  </si>
  <si>
    <t>1320218874220</t>
  </si>
  <si>
    <t>7751WNSLGM15916</t>
  </si>
  <si>
    <t>INEOS OLIGOMERS CHOCOLATE BAYOU</t>
  </si>
  <si>
    <t>15916 FM 2004</t>
  </si>
  <si>
    <t>ALVIN</t>
  </si>
  <si>
    <t>1320219220656</t>
  </si>
  <si>
    <t>No TRI uses - Assumed processing as a reactant based on NAICS code</t>
  </si>
  <si>
    <t>71730GRRSN181CO</t>
  </si>
  <si>
    <t>LYCUS LTD</t>
  </si>
  <si>
    <t>181 COOPER DR</t>
  </si>
  <si>
    <t>Manufacture (import, on site use/processing), Otherwise Use (processing aid)</t>
  </si>
  <si>
    <t>1320218864991</t>
  </si>
  <si>
    <t>52761MNSNTWIGGI</t>
  </si>
  <si>
    <t>MONSANTO CO</t>
  </si>
  <si>
    <t>2500 WIGGINS RD</t>
  </si>
  <si>
    <t>MUSCATINE</t>
  </si>
  <si>
    <t>IA</t>
  </si>
  <si>
    <t>1320218955437</t>
  </si>
  <si>
    <t>12047NRLTC628SO</t>
  </si>
  <si>
    <t>NORLITE LLC</t>
  </si>
  <si>
    <t>628 S SARATOGA ST</t>
  </si>
  <si>
    <t>COHOES</t>
  </si>
  <si>
    <t>ALBANY</t>
  </si>
  <si>
    <t>NY</t>
  </si>
  <si>
    <t>Assumed disposal by incineration in kilns</t>
  </si>
  <si>
    <t>1320219388853</t>
  </si>
  <si>
    <t>2814WKZNBL485CE</t>
  </si>
  <si>
    <t>NOURYON SURFACE CHEMISTRY LLC</t>
  </si>
  <si>
    <t>485 CEDAR SPRINGS RD</t>
  </si>
  <si>
    <t>SALISBURY</t>
  </si>
  <si>
    <t>ROWAN</t>
  </si>
  <si>
    <t>NC</t>
  </si>
  <si>
    <t>1320218844811</t>
  </si>
  <si>
    <t>31533FFNCC1415W</t>
  </si>
  <si>
    <t>OPTIMA CHEMICAL GROUP LLC</t>
  </si>
  <si>
    <t>200 WILLACOOCHEE HWY</t>
  </si>
  <si>
    <t>DOUGLAS</t>
  </si>
  <si>
    <t>COFFEE</t>
  </si>
  <si>
    <t>GA</t>
  </si>
  <si>
    <t>No TRI uses - All other basic organic chemical mfg is assumed to be Proc as a Reactant</t>
  </si>
  <si>
    <t>1320218855536</t>
  </si>
  <si>
    <t>Manufacture (produce, on site use/processing), Processing as a reactant (feedstocks), Otherwise use (ancillary or other use)</t>
  </si>
  <si>
    <t>PC; U006, U018, or U019</t>
  </si>
  <si>
    <t>1320219076724</t>
  </si>
  <si>
    <t>77506CRWNC111RE</t>
  </si>
  <si>
    <t>PASADENA REFINING SYSTEM INC</t>
  </si>
  <si>
    <t>111 RED BLUFF RD</t>
  </si>
  <si>
    <t>39572PLYCHPORTB</t>
  </si>
  <si>
    <t>POLYCHEMIE INC</t>
  </si>
  <si>
    <t>3080 PORT &amp; HARBOR DR</t>
  </si>
  <si>
    <t>PEARLINGTON</t>
  </si>
  <si>
    <t>HANCOCK</t>
  </si>
  <si>
    <t>MS</t>
  </si>
  <si>
    <t>1320218842704</t>
  </si>
  <si>
    <t>7601WPLYCT31EPI</t>
  </si>
  <si>
    <t>POLYCOAT PRODUCTS LLC</t>
  </si>
  <si>
    <t>3001 E PIONEER PKWY</t>
  </si>
  <si>
    <t>TARRANT</t>
  </si>
  <si>
    <t>1320219180611</t>
  </si>
  <si>
    <t>No TRI uses - Assumed incorporation into formulation based on NAICS code</t>
  </si>
  <si>
    <t>44044RSSNC36790</t>
  </si>
  <si>
    <t>ROSS INCINERATION SERVICES INC</t>
  </si>
  <si>
    <t>36790 GILES RD</t>
  </si>
  <si>
    <t>GRAFTON</t>
  </si>
  <si>
    <t>LORAIN</t>
  </si>
  <si>
    <t>U006, U018, or U019; U001, U013, U014, U018, U020, or U023</t>
  </si>
  <si>
    <t>TRI use and NAICS code</t>
  </si>
  <si>
    <t>U006, U018, U019, or U028; U001, U013, U014, U018, U020, or U023</t>
  </si>
  <si>
    <t>1320219288141</t>
  </si>
  <si>
    <t>3c</t>
  </si>
  <si>
    <t>40068SFTYK3700L</t>
  </si>
  <si>
    <t>SAFETY-KLEEN SYSTEMS INC</t>
  </si>
  <si>
    <t>3700 LAGRANGE RD</t>
  </si>
  <si>
    <t>SMITHFIELD</t>
  </si>
  <si>
    <t>HENRY</t>
  </si>
  <si>
    <t>1320219069224</t>
  </si>
  <si>
    <t>Assumed Waste Disposal per NAICS - however; site may transfer wastes for ultimate disposal</t>
  </si>
  <si>
    <t>70057NNCRBHWY31</t>
  </si>
  <si>
    <t>ST CHARLES OPERATIONS (TAFT/STAR) UNION CARBIDE CORP</t>
  </si>
  <si>
    <t>355 LA HWY 3142 (GATE 1)</t>
  </si>
  <si>
    <t>HAHNVILLE</t>
  </si>
  <si>
    <t>ST CHARLES PARISH</t>
  </si>
  <si>
    <t>TRI use (per 2020 submission)</t>
  </si>
  <si>
    <t>U020, U025, U026</t>
  </si>
  <si>
    <t>U020, U025, or U026</t>
  </si>
  <si>
    <t>ST. CHARLES PARISH</t>
  </si>
  <si>
    <t>1320219123421</t>
  </si>
  <si>
    <t>PC; U020, U025, or U026</t>
  </si>
  <si>
    <t>66736SYSTCCEMEN</t>
  </si>
  <si>
    <t>SYSTECH ENVIRONMENTAL CORP</t>
  </si>
  <si>
    <t>1420 S CEMENT PLANT RD</t>
  </si>
  <si>
    <t>FREDONIA</t>
  </si>
  <si>
    <t>WILSON</t>
  </si>
  <si>
    <t>Processing (impurity), Ancillary or other use</t>
  </si>
  <si>
    <t>4501WTDCMP1TEDI</t>
  </si>
  <si>
    <t>TEDIA CO INC (1409030683)</t>
  </si>
  <si>
    <t>1000 TEDIA WAY</t>
  </si>
  <si>
    <t>FAIRFIELD</t>
  </si>
  <si>
    <t>BUTLER</t>
  </si>
  <si>
    <t>TRI use (per 2016-2020 submissions)</t>
  </si>
  <si>
    <t>Processing (formulation component, repackaging)</t>
  </si>
  <si>
    <t>Processing (formulation, repackaging)</t>
  </si>
  <si>
    <t>1320219147535</t>
  </si>
  <si>
    <t>U003, U016, U018, U019, U020, U027, U028, U999; PK</t>
  </si>
  <si>
    <t>77541TXSBR4115E</t>
  </si>
  <si>
    <t>TEXAS BARGE &amp; BOAT INC</t>
  </si>
  <si>
    <t>4115 E FLOODGATE</t>
  </si>
  <si>
    <t>Processing: Repackaging</t>
  </si>
  <si>
    <t>Engine Coolant Additive</t>
  </si>
  <si>
    <t>Assumed per 2018-2019 entries</t>
  </si>
  <si>
    <t>Assumed use as engine coolant additive based on NAICS code and CDR use code U013</t>
  </si>
  <si>
    <t>1790 BUILDING</t>
  </si>
  <si>
    <t>Otherwise use (chemical processing aid, ancillary or other use)</t>
  </si>
  <si>
    <t>70391DWCHMLOUIS</t>
  </si>
  <si>
    <t>THE DOW CHEMICAL CO GRAND BAYOU OPERATIONS</t>
  </si>
  <si>
    <t>LOUISIANA HWY 70</t>
  </si>
  <si>
    <t>PAINCOURTVILLE</t>
  </si>
  <si>
    <t>ASSUMPTION PARISH</t>
  </si>
  <si>
    <t>77536DSPSL2525B</t>
  </si>
  <si>
    <t>TM DEER PARK SERVICES LP</t>
  </si>
  <si>
    <t>2525 BATTLEGROUND RD</t>
  </si>
  <si>
    <t>Assumed waste disposal based on site search</t>
  </si>
  <si>
    <t>1320219385097</t>
  </si>
  <si>
    <t>77979NNCRBPOBOX</t>
  </si>
  <si>
    <t>UNION CARBIDE CORP SEADRIFT PLANT</t>
  </si>
  <si>
    <t>7501 N HWY 185</t>
  </si>
  <si>
    <t>SEADRIFT</t>
  </si>
  <si>
    <t>70734VNWTR34200</t>
  </si>
  <si>
    <t>UNIVAR SOLUTIONS GEISMAR GE</t>
  </si>
  <si>
    <t>34200 DISTRIBUTION LN</t>
  </si>
  <si>
    <t>Distribution in Commerce</t>
  </si>
  <si>
    <t>No TRI uses - NAICS code indicates distribution in commerce (wholesale)</t>
  </si>
  <si>
    <t>62201TRDWS7MOBI</t>
  </si>
  <si>
    <t>VEOLIA ES TECHNICAL SOLUTIONS LLC</t>
  </si>
  <si>
    <t>7 MOBILE AVE</t>
  </si>
  <si>
    <t>SAUGET</t>
  </si>
  <si>
    <t>ST CLAIR</t>
  </si>
  <si>
    <t>77643WSTMNHWY73</t>
  </si>
  <si>
    <t>VEOLIA ES TECHNICAL SOLUTIONS LLC PORT ARTHUR FACILITY</t>
  </si>
  <si>
    <t>HWY 73, 3.5 MILES W OF TAYLOR BAYOU</t>
  </si>
  <si>
    <t>PORT ARTHUR</t>
  </si>
  <si>
    <t>JEFFERSON</t>
  </si>
  <si>
    <t>7665 HWY 73</t>
  </si>
  <si>
    <t>BEAUMONT</t>
  </si>
  <si>
    <t>1320219209931</t>
  </si>
  <si>
    <t>Chemical Name</t>
  </si>
  <si>
    <t>Release Media</t>
  </si>
  <si>
    <t>Conversion from lb to kg:</t>
  </si>
  <si>
    <t>kg/lb</t>
  </si>
  <si>
    <t>107-06-2</t>
  </si>
  <si>
    <t>not included in dropdown</t>
  </si>
  <si>
    <t>Water (TRI)</t>
  </si>
  <si>
    <t>1,2-dichloroethylene</t>
  </si>
  <si>
    <t>540-59-0</t>
  </si>
  <si>
    <t>Substitute for trans-1,2-dichloroethylene in TRI</t>
  </si>
  <si>
    <t>Water (DMR)</t>
  </si>
  <si>
    <t>1,1-dichloroethane</t>
  </si>
  <si>
    <t>75-34-3</t>
  </si>
  <si>
    <t>Fugitive Air (TRI)</t>
  </si>
  <si>
    <t xml:space="preserve">1,1,2-trichloroethane </t>
  </si>
  <si>
    <t>79-00-5</t>
  </si>
  <si>
    <t>Stack Air (TRI)</t>
  </si>
  <si>
    <t>Trans-1,2-dichloroethylene</t>
  </si>
  <si>
    <t>156-60-5</t>
  </si>
  <si>
    <t>Land (TRI)</t>
  </si>
  <si>
    <t xml:space="preserve">Trichloroethylene </t>
  </si>
  <si>
    <t>79-01-6</t>
  </si>
  <si>
    <t>Total TRI Releases</t>
  </si>
  <si>
    <t xml:space="preserve">Perchloroethylene </t>
  </si>
  <si>
    <t>127- 18-4</t>
  </si>
  <si>
    <t xml:space="preserve">Methylene dichloride </t>
  </si>
  <si>
    <t>75-09-2</t>
  </si>
  <si>
    <t>Carbon tetrachloride</t>
  </si>
  <si>
    <t>56-23-5</t>
  </si>
  <si>
    <t>Assigned OES</t>
  </si>
  <si>
    <t>Rationale</t>
  </si>
  <si>
    <t>Commercial Cooking</t>
  </si>
  <si>
    <t>Fuel Comb - Comm/Institutional - Biomass</t>
  </si>
  <si>
    <t>Use in fuels and related products</t>
  </si>
  <si>
    <t>Consistent with sector code</t>
  </si>
  <si>
    <t>Fuel Comb - Comm/Institutional - Coal</t>
  </si>
  <si>
    <t>Fuel Comb - Industrial Boilers, ICEs - Biomass</t>
  </si>
  <si>
    <t>Fuel Comb - Industrial Boilers, ICEs - Coal</t>
  </si>
  <si>
    <t>Fuel Comb - Residential - Other</t>
  </si>
  <si>
    <t>Gas Stations</t>
  </si>
  <si>
    <t>Industrial Processes - Chemical Manuf</t>
  </si>
  <si>
    <t>Industrial Processes - Storage and Transfer</t>
  </si>
  <si>
    <t>Solvent - Consumer &amp; Commercial Solvent Use</t>
  </si>
  <si>
    <t>Industrial and commercial non-aerosol cleaning/degreasing</t>
  </si>
  <si>
    <t>Waste Disposal</t>
  </si>
  <si>
    <t>TRI Section</t>
  </si>
  <si>
    <t>TRI Description</t>
  </si>
  <si>
    <t>TRI Sub-Use Code</t>
  </si>
  <si>
    <t xml:space="preserve">TRI Sub-Use Code Name </t>
  </si>
  <si>
    <t>2016 CDR Code</t>
  </si>
  <si>
    <t xml:space="preserve">2016 CDR Code Name </t>
  </si>
  <si>
    <t>2016 CDR Functional Use Definition</t>
  </si>
  <si>
    <t>3.1.a</t>
  </si>
  <si>
    <t>Manufacture: Produce</t>
  </si>
  <si>
    <t>3.1.b</t>
  </si>
  <si>
    <t>Manufacture: Import</t>
  </si>
  <si>
    <t>3.1.c</t>
  </si>
  <si>
    <t>Manufacture: For on-site use/processing</t>
  </si>
  <si>
    <t>3.1.d</t>
  </si>
  <si>
    <t>Manufacture: For sale/distribution</t>
  </si>
  <si>
    <t>3.1.e</t>
  </si>
  <si>
    <t>Manufacture: As a byproduct</t>
  </si>
  <si>
    <t>3.1.f</t>
  </si>
  <si>
    <t>Manufacture: As an impurity</t>
  </si>
  <si>
    <t>3.2.a</t>
  </si>
  <si>
    <t>Processing: As a reactant</t>
  </si>
  <si>
    <t>Processing as a reactant</t>
  </si>
  <si>
    <t>Chemical substance is used in chemical reactions for the manufacturing of another chemical substance or product.</t>
  </si>
  <si>
    <t>P101</t>
  </si>
  <si>
    <t>Feedstocks</t>
  </si>
  <si>
    <t>P102</t>
  </si>
  <si>
    <t>Raw Materials</t>
  </si>
  <si>
    <t>P103</t>
  </si>
  <si>
    <t>Intermediates</t>
  </si>
  <si>
    <t>Chemical substances consumed in a reaction to produce other chemical substances for commercial advantage. A residual of the intermediate chemical substance which has no separate function may remain in the reaction product.</t>
  </si>
  <si>
    <t>P104</t>
  </si>
  <si>
    <t>Initiators</t>
  </si>
  <si>
    <t>Process Regulators</t>
  </si>
  <si>
    <t>Chemical substances used to change the rate of a chemical reaction, start or stop the reaction, or otherwise influence the course of the reaction. Process regulators may be consumed or become part of the reaction product.</t>
  </si>
  <si>
    <t>P199</t>
  </si>
  <si>
    <t>Other</t>
  </si>
  <si>
    <t>U016</t>
  </si>
  <si>
    <t>Ion exchange agents</t>
  </si>
  <si>
    <t>Chemical substances, usually in the form of a solid matrix, that are used to selectively remove targeted ions from a solution. Examples generally consist of an inert hydrophobic matrix such as styrenedivinylbenzene or phenol-formaldehyde, cross-linking polymer such as divinylbenzene, and ionic functional groups including sulfonic, carboxylic or phosphonic acids. This code also includes aluminosilicate zeolites.</t>
  </si>
  <si>
    <t>U019</t>
  </si>
  <si>
    <t>Oxidizing/reducing agent</t>
  </si>
  <si>
    <t>Chemical substances used to alter the valence state of another substance by donating or accepting electrons or by the addition or removal of hydrogen to a substance. Examples of oxidizing agents include nitric acid, perchlorates, hexavalent chromium compounds, and peroxydisulfuric acid salts. Examples of reducing agents include hydrazine, sodium thiosulfate, and coke produced from coal.</t>
  </si>
  <si>
    <t>Other (specify)</t>
  </si>
  <si>
    <t>3.2.b</t>
  </si>
  <si>
    <t>Processing: As a formulation component</t>
  </si>
  <si>
    <t>PF</t>
  </si>
  <si>
    <t>Processing-incorporation into formulation, mixture, or reaction product</t>
  </si>
  <si>
    <t>Chemical substance is added to a product (or product mixture) prior to further distribution of the product.</t>
  </si>
  <si>
    <t>P201</t>
  </si>
  <si>
    <t>Additives</t>
  </si>
  <si>
    <t>U007</t>
  </si>
  <si>
    <t>Corrosion inhibitors and antiscaling agents</t>
  </si>
  <si>
    <t>Chemical substances used to prevent or retard corrosion or the formation of scale. Examples include phenylenediamine, chromates, nitrates, phosphates, and hydrazine.</t>
  </si>
  <si>
    <t>U009</t>
  </si>
  <si>
    <t>Fillers</t>
  </si>
  <si>
    <t>Chemical substances used to provide bulk, increase strength, increase hardness, or improve resistance to impact. Fillers incorporated in a matrix reduce production costs by minimizing the amount of more expensive substances used in the production of articles. Examples include calcium carbonate, barium sulfate, silicates, clays, zinc oxide and aluminum oxide.</t>
  </si>
  <si>
    <t>U010</t>
  </si>
  <si>
    <t>Finishing agents</t>
  </si>
  <si>
    <t>Chemical substances used to impart such functions as softening, staticproofing, wrinkle resistance, and water repellence. Substances may be applied to textiles, paper, and leather. Examples include quaternary ammonium compounds, ethoxylated amines, and silicone compounds.</t>
  </si>
  <si>
    <t>U017</t>
  </si>
  <si>
    <t>Lubricants and lubricant additives</t>
  </si>
  <si>
    <t>Chemical substances used to reduce friction, heat, or wear between moving parts or adjacent solid surfaces, or that enhance the lubricity of other substances. Examples of lubricants include mineral oils, silicate and phosphate esters, silicone oil, greases, and solid film lubricants such as graphite and PTFE. Examples of lubricant additives include molybdenum disulphide and tungsten disulphide.</t>
  </si>
  <si>
    <t>U034</t>
  </si>
  <si>
    <t>Paint additives and coating additives not described by other codes</t>
  </si>
  <si>
    <t>Chemical substances used in a paint or coating formulation to enhance properties such as water repellence, increased gloss, improved fade resistance, ease of application, foam prevention, etc. Examples of paint additives and coating additives include polyols, amines, vinyl acetate ethylene emulsions, and aliphatic polyisocyanates.</t>
  </si>
  <si>
    <t>P202</t>
  </si>
  <si>
    <t>Dyes</t>
  </si>
  <si>
    <t>U008</t>
  </si>
  <si>
    <t>Chemical substances used to impart color to other materials or mixtures (i.e., substrates) by penetrating into the surface of the substrate. Examples types include azo, anthraquinone, amino azo, aniline, eosin, stilbene, acid, basic or cationic, reactive, dispersive, and natural dyes.</t>
  </si>
  <si>
    <t>U021</t>
  </si>
  <si>
    <t>Pigments</t>
  </si>
  <si>
    <t>Chemical substances used to impart color to other materials or mixtures (i.e. substrates) by attaching themselves to the surface of the substrate through binding or adhesion. This code includes fluorescent agents, luminescent agents, whitening agents, pearlizing agents, and opacifiers. Examples include metallic oxides of iron, titanium, zinc, cobalt, and chromium; metal powder suspensions; lead chromates; vegetable and animal products; and synthetic organic pigments.</t>
  </si>
  <si>
    <t>P203</t>
  </si>
  <si>
    <t>Reaction Diluents</t>
  </si>
  <si>
    <t>U030</t>
  </si>
  <si>
    <t>Solvents (which become part of product formulation or mixture)</t>
  </si>
  <si>
    <t>Chemical substances used to dissolve another substance (solute) to form a uniformly dispersed mixture (solution) at the molecular level. Examples include diluents used to reduce the concentration of an active material to achieve a specified effect and low gravity materials added to reduce cost.</t>
  </si>
  <si>
    <t>U032</t>
  </si>
  <si>
    <t>Viscosity adjustors</t>
  </si>
  <si>
    <t>Chemical substances used to alter the viscosity of another substance. Examples include viscosity index (VI) improvers, pour point depressants, and thickeners.</t>
  </si>
  <si>
    <t>P204</t>
  </si>
  <si>
    <t>P205</t>
  </si>
  <si>
    <t>Solvents</t>
  </si>
  <si>
    <t>P206</t>
  </si>
  <si>
    <t>Inhibitors</t>
  </si>
  <si>
    <t>P207</t>
  </si>
  <si>
    <t>Emulsifiers</t>
  </si>
  <si>
    <t>U003</t>
  </si>
  <si>
    <t>Adsorbents and Absorbents</t>
  </si>
  <si>
    <t>Chemical substances used to retain other substances by accumulation on their surface or by assimilation. Examples of adsorbents include silica gel, activated alumina, and activated carbon. Examples of absorbents include straw oil, alkaline solutions, and kerosene.</t>
  </si>
  <si>
    <t>P208</t>
  </si>
  <si>
    <t>Surfactants</t>
  </si>
  <si>
    <t>U002</t>
  </si>
  <si>
    <t>Adhesives and Sealant Chemicals</t>
  </si>
  <si>
    <t>Chemical substances used to promote bonding between other substances, promote adhesion of surfaces, or prevent seepage of moisture or air. Examples include epoxides, isocyanates, acrylamides, phenol, urea, melamine, and formaldehyde.</t>
  </si>
  <si>
    <t>U023</t>
  </si>
  <si>
    <t>Plating agents and surface treating agents</t>
  </si>
  <si>
    <t>Chemical substances applied to metal, plastic, or other surfaces to alter physical or chemical properties of the surface. Examples include metal surface treating agents, strippers, etchants, rust and tarnish removers, and descaling agents.</t>
  </si>
  <si>
    <t>U031</t>
  </si>
  <si>
    <t>Surface active agents</t>
  </si>
  <si>
    <t>Chemical substances used to modify surface tension when dissolved in water or water solutions, or reduce interfacial tension between two liquids or between a liquid and a solid or between liquid and air. Examples include carboxylates, sulfonates, phosphates, carboxylic acid, esters, and quaternary ammonium salts.</t>
  </si>
  <si>
    <t>P209</t>
  </si>
  <si>
    <t>Lubricants</t>
  </si>
  <si>
    <t>P210</t>
  </si>
  <si>
    <t>Flame Retardants</t>
  </si>
  <si>
    <t>U011</t>
  </si>
  <si>
    <t>Flame retardants</t>
  </si>
  <si>
    <t>Chemical substances used on the surface of or incorporated into combustible materials to reduce or eliminate their tendency to ignite when exposed to heat or a flame for a short period of time. Examples include inorganic salts, chlorinated or brominated organic compounds, and organic phosphates/phosphonates.</t>
  </si>
  <si>
    <t>P211</t>
  </si>
  <si>
    <t xml:space="preserve">Rheological Modifiers </t>
  </si>
  <si>
    <t>U022</t>
  </si>
  <si>
    <t>Plasticizers</t>
  </si>
  <si>
    <t>Chemical substances used in plastics, cement, concrete, wallboard, clay bodies, or other materials to increase their plasticity or fluidity. Examples include phthalates, trimellitates, adipates, maleates, and lignosulphonates.</t>
  </si>
  <si>
    <t>P299</t>
  </si>
  <si>
    <t>U018</t>
  </si>
  <si>
    <t>Odor agents</t>
  </si>
  <si>
    <t>Chemical substances used to control odors, remove odors, mask odors, or impart odors. Examples include benzenoids, terpenes and terpenoids, musk chemicals, aliphatic aldehydes, aliphatic cyanides, and mercaptans.</t>
  </si>
  <si>
    <t>U020</t>
  </si>
  <si>
    <t>Photosensitive chemicals</t>
  </si>
  <si>
    <t>Chemical substances used for their ability to alter their physical or chemical structure through absorption of light, resulting in the emission of light, dissociation, discoloration, or other chemical reaction. Examples include sensitizers, fluorescents, photovoltaic agents, ultraviolet absorbers, and ultraviolet stabilizers.</t>
  </si>
  <si>
    <t>U027</t>
  </si>
  <si>
    <t>Propellants and blowing agents</t>
  </si>
  <si>
    <t>Chemical substances used to dissolve or suspend other substances and either to expel those substances from a container in the form of an aerosol or to impart a cellular structure to plastics, rubber, or thermo set resins. Examples include compressed gasses and liquids and substances which release ammonia, carbon dioxide, or nitrogen.</t>
  </si>
  <si>
    <t>U028</t>
  </si>
  <si>
    <t>Solid separation agents</t>
  </si>
  <si>
    <t>Chemical substances used to promote the separation of suspended solids from a liquid. Examples include flotation aids, flocculants, coagulants, dewatering aids, and drainage aids.</t>
  </si>
  <si>
    <t>3.2.c</t>
  </si>
  <si>
    <t>Porcessing-incoporation into article</t>
  </si>
  <si>
    <t>Chemical substance becomes an integral component of an article distributed for industrial, trade, or consumer use.</t>
  </si>
  <si>
    <t>3.2.d</t>
  </si>
  <si>
    <t>Processing-repackaging</t>
  </si>
  <si>
    <t>Preparation of a chemical substance for distribution in commerce in a different form, state, or quantity. This includes transferring the chemical substance from a bulk container into smaller containers. This definition does not apply to sites that only relabel or redistribute the reportable chemical substance without removing the chemical substance from the container in which it is received or purchased.</t>
  </si>
  <si>
    <t>3.2.e</t>
  </si>
  <si>
    <t>Processing: As an impurity</t>
  </si>
  <si>
    <t>3.2.f</t>
  </si>
  <si>
    <t>Processing: Recycling </t>
  </si>
  <si>
    <t>3.3.a</t>
  </si>
  <si>
    <t>Use-nonincoporative Activities</t>
  </si>
  <si>
    <t>Chemical substance is otherwise used (e.g., as a chemical processing or manufacturing aid).</t>
  </si>
  <si>
    <t>Z101</t>
  </si>
  <si>
    <t>Process Solvents</t>
  </si>
  <si>
    <t>Solvents (for cleaning or degreasing)</t>
  </si>
  <si>
    <t>Chemical substances used to dissolve oils, greases, and similar materials from textiles, glassware, metal surfaces, and other articles. Examples include trichloroethylene, perchloroethylene, methylene chloride, liquid carbon dioxide, and n-propyl bromide.</t>
  </si>
  <si>
    <t>Z102</t>
  </si>
  <si>
    <t>Catalysts</t>
  </si>
  <si>
    <t>U025</t>
  </si>
  <si>
    <t>Processing aids, specific to petroleum production</t>
  </si>
  <si>
    <t>Chemical substances added to water-, oil-, or synthetic drilling muds or other petroleum production fluids to control viscosity, foaming, corrosion, alkalinity and pH, microbiological growth, hydrate formation, etc., during the production of oil, gas, and other products from beneath the earth's surface.</t>
  </si>
  <si>
    <t>U026</t>
  </si>
  <si>
    <t>Processing aids, not otherwise listed</t>
  </si>
  <si>
    <t>Chemical substances used to improve the processing characteristics or the operation of process equipment or to alter or buffer the pH of the substance or mixture, when added to a process or to a substance or mixture to be processed. Processing agents do not become a part of the reaction product and are not intended to affect the function of a substance or article created. Examples include buffers, dehumid­ifiers, dehydrating agents, sequestering agents, and chelators.</t>
  </si>
  <si>
    <t>Z103</t>
  </si>
  <si>
    <t>Z104</t>
  </si>
  <si>
    <t>Z105</t>
  </si>
  <si>
    <t>Reaction Terminators</t>
  </si>
  <si>
    <t>Z106</t>
  </si>
  <si>
    <t>Solution Buffers</t>
  </si>
  <si>
    <t>Z199</t>
  </si>
  <si>
    <t>U006</t>
  </si>
  <si>
    <t>Bleaching agents</t>
  </si>
  <si>
    <t>Chemical substances used to lighten or whiten a substrate through chemical reaction, usually an oxidative process which degrades the color system. Examples generally fall into one of two groups: chlorine containing bleaching agents (e.g., chlorine, hypochlorites, N-chloro compounds and chlorine dioxide); and, peroxygen bleaching agents (e.g., hydrogen peroxide, potassium permanganate, and sodium perborate).</t>
  </si>
  <si>
    <t>3.3.b</t>
  </si>
  <si>
    <t>Otherwise Use: As a manufacturing aid</t>
  </si>
  <si>
    <t>Z201</t>
  </si>
  <si>
    <t>Process Lubricants</t>
  </si>
  <si>
    <t>Z202</t>
  </si>
  <si>
    <t>Metalworking Fluids</t>
  </si>
  <si>
    <t>U014</t>
  </si>
  <si>
    <t>Functional fluids (open systems)</t>
  </si>
  <si>
    <t>Liquid or gaseous chemical substances used for one or more operational properties in an open system. Examples include anti­freezes and de-icing fluids such as ethylene and propylene glycol, sodium formate, potassium acetate, and, sodium acetate. This code also includes substances incorporated into metal working fluids.</t>
  </si>
  <si>
    <t>Z203</t>
  </si>
  <si>
    <t>Coolants</t>
  </si>
  <si>
    <t>U013</t>
  </si>
  <si>
    <t>Functional fluids (closed systems)</t>
  </si>
  <si>
    <t>Liquid or gaseous chemical substances used for one or more operational properties in a closed system. Examples include: heat transfer agents (e.g., coolants and refrigerants) such as polyalkylene glycols, silicone oils, liquified propane, and carbon dioxide; hydraulic/transmission fluids such as mineral oils, organophosphate esters, silicone, and propylene glycol; and dielectric fluids such as mineral insulating oil and high flash point kerosene. This code does not include fluids used as lubricants.</t>
  </si>
  <si>
    <t>Z204</t>
  </si>
  <si>
    <t>Refrigerants</t>
  </si>
  <si>
    <t>Z205</t>
  </si>
  <si>
    <t>Hydraulic Fluids</t>
  </si>
  <si>
    <t>Z299</t>
  </si>
  <si>
    <t>3.3.c</t>
  </si>
  <si>
    <t>Z301</t>
  </si>
  <si>
    <t>Cleaner</t>
  </si>
  <si>
    <t>Z302</t>
  </si>
  <si>
    <t>Degreaser</t>
  </si>
  <si>
    <t>Z303</t>
  </si>
  <si>
    <t>Lubricant</t>
  </si>
  <si>
    <t>Z304</t>
  </si>
  <si>
    <t>Fuel</t>
  </si>
  <si>
    <t>Fuels and fuel additives</t>
  </si>
  <si>
    <t>Chemical substances used to create mechanical or thermal energy through chemical reactions, or which are added to a fuel for the purpose of controlling the rate of reaction or limiting the production of undesirable combustion products, or which provide other benefits such as corrosion inhibition, lubrication, or detergency. Examples of fuels include coal, oil, gasoline, and various grades of diesel fuel. Examples of fuel additives include oxygenated compound such as ethers and alcohols, antioxidants such as phenylenediamines and hindered phenols, corrosion inhibitors such as carboxylic acids, amines, and amine salts, and blending agents such as ethanol.</t>
  </si>
  <si>
    <t>Z305</t>
  </si>
  <si>
    <t>Flame Retardant</t>
  </si>
  <si>
    <t>Z306</t>
  </si>
  <si>
    <t>Waste Treatment</t>
  </si>
  <si>
    <t>Chemical substances used to lighten or whiten a substrate through chemical reaction, usually an oxidative process which degrades the color system. Examples generally fall into one of two groups: chlorine containing bleaching agents (e.g., chlorine, hypochlorites, N-chloro compounds and chlorine dioxide); and, peroxygen bleaching agents (e.g. hydrogen peroxide, potassium permanganate, and sodium perborate).</t>
  </si>
  <si>
    <t>Z307</t>
  </si>
  <si>
    <t>Water Treatment</t>
  </si>
  <si>
    <t>Z308</t>
  </si>
  <si>
    <t>Construction Materials</t>
  </si>
  <si>
    <t>Z399</t>
  </si>
  <si>
    <t>U001</t>
  </si>
  <si>
    <t>Abrasives</t>
  </si>
  <si>
    <t>Chemical substances used to wear down or polish surfaces by rubbing against the surface. Examples include sandstones, pumice, silex, quartz, silicates, aluminum oxides, and glass.</t>
  </si>
  <si>
    <t>F065 (2020)</t>
  </si>
  <si>
    <t xml:space="preserve">Processing aids not otherwise specified </t>
  </si>
  <si>
    <t>Rheological Modifiers</t>
  </si>
  <si>
    <t>Table 1-4 and 2-2</t>
  </si>
  <si>
    <t>EPA Mapping</t>
  </si>
  <si>
    <t>Life Cycle Stage</t>
  </si>
  <si>
    <t xml:space="preserve">Category </t>
  </si>
  <si>
    <t>Subcategory</t>
  </si>
  <si>
    <t>Assessed Condition of Use in Risk Evaluation</t>
  </si>
  <si>
    <t>2016 CDR IFC Code</t>
  </si>
  <si>
    <t>2016 CDR IFC Code Name</t>
  </si>
  <si>
    <t>Domestic Manufacturing</t>
  </si>
  <si>
    <t>None</t>
  </si>
  <si>
    <t>Per "TRI_CDR Use Mapping", there is no corresponding CDR code for this COU</t>
  </si>
  <si>
    <t>Category matches CDR code</t>
  </si>
  <si>
    <t>Processing</t>
  </si>
  <si>
    <t>Processing - As a Reactant</t>
  </si>
  <si>
    <t xml:space="preserve">Intermediate in Petrochemical manufacturing </t>
  </si>
  <si>
    <t>U015; U016; U019; U024</t>
  </si>
  <si>
    <t>Plastic material and resin manufacturing</t>
  </si>
  <si>
    <t>All other basic organic chemical manufacturing</t>
  </si>
  <si>
    <t>Processing - Incorporation into formulation, mixture, or reaction product</t>
  </si>
  <si>
    <t>Fuels and fuel additives: All other petroleum and coal products manufacturing</t>
  </si>
  <si>
    <t>Incorporated into Formulation, Mixture, or Reaction Product</t>
  </si>
  <si>
    <t>Fuel and fuel additives</t>
  </si>
  <si>
    <t>Formulation of Adhesives and Sealants</t>
  </si>
  <si>
    <t>Adhesives and sealant chemicals</t>
  </si>
  <si>
    <t>Processing aids: specific to petroleum production</t>
  </si>
  <si>
    <t>Industrial Use</t>
  </si>
  <si>
    <t>Adhesives and Sealants</t>
  </si>
  <si>
    <t>Funtional Fluids (Closed Systems)</t>
  </si>
  <si>
    <t>Functional Fluids (Closed Systems)</t>
  </si>
  <si>
    <t>Functional Fluids (closed systems)</t>
  </si>
  <si>
    <t>Lubricants and Greases</t>
  </si>
  <si>
    <t>Paste lubricants and greases</t>
  </si>
  <si>
    <t>Lubricants and Lubricant additives</t>
  </si>
  <si>
    <t>Oxidizing/Reducing Agents</t>
  </si>
  <si>
    <t>Oxidation inhibitor in controlled oxidative chemical reactions</t>
  </si>
  <si>
    <t>Oxidizing/reducing agents</t>
  </si>
  <si>
    <t>Cleaning and Degreasing</t>
  </si>
  <si>
    <t>Solvents (for cleaning and degreasing)</t>
  </si>
  <si>
    <t>Vapor Degreasing (TBD)</t>
  </si>
  <si>
    <t>Commercial Use</t>
  </si>
  <si>
    <t>Commercial aerosol products (Aerosol degreasing, aerosol lubricants, automotive care products)</t>
  </si>
  <si>
    <t>Plastic and Rubber Products</t>
  </si>
  <si>
    <t>Products such as: plastic and rubber products</t>
  </si>
  <si>
    <t>Plastics and Rubber Products</t>
  </si>
  <si>
    <t>Fuels and Related Products</t>
  </si>
  <si>
    <t>Fuels and related products</t>
  </si>
  <si>
    <t>Fuels and Fuel Additives</t>
  </si>
  <si>
    <t>Other use</t>
  </si>
  <si>
    <t>Laboratory Chemical</t>
  </si>
  <si>
    <t>This use does not match any other CDR codes and is non-incorporative</t>
  </si>
  <si>
    <t>Embalming agent</t>
  </si>
  <si>
    <t>Waste Handling, Disposal, Treatment, and Recycling</t>
  </si>
  <si>
    <t>Per "TRI_CDR Use Mapping", no corresponding CDR codes for waste materials are applicable to 1,2-dichloroethane</t>
  </si>
  <si>
    <t>Max Amount Onsite</t>
  </si>
  <si>
    <t>Operating Status Code</t>
  </si>
  <si>
    <t>Description</t>
  </si>
  <si>
    <t>ONP</t>
  </si>
  <si>
    <t>Operating but State/Local/Tribe Reporting Emissions in the Nonpoint Category</t>
  </si>
  <si>
    <t>ONRE</t>
  </si>
  <si>
    <t>Operating but State/Local/Tribe Not Reporting Emissions</t>
  </si>
  <si>
    <t>OP</t>
  </si>
  <si>
    <t>Operating</t>
  </si>
  <si>
    <t>PS</t>
  </si>
  <si>
    <t>Permanently Shutdown</t>
  </si>
  <si>
    <t>TS</t>
  </si>
  <si>
    <t>Temporarily Shutdown</t>
  </si>
  <si>
    <t>Code</t>
  </si>
  <si>
    <t>Map To</t>
  </si>
  <si>
    <t>Last Inventory Year</t>
  </si>
  <si>
    <t>Last updated on</t>
  </si>
  <si>
    <t>Oilseed and Grain Farming</t>
  </si>
  <si>
    <t>Other Grain Farming</t>
  </si>
  <si>
    <t>Vegetable and Melon Farming</t>
  </si>
  <si>
    <t>Fruit and Tree Nut Farming</t>
  </si>
  <si>
    <t>Noncitrus Fruit and Tree Nut Farming</t>
  </si>
  <si>
    <t>Greenhouse, Nursery, and Floriculture Production</t>
  </si>
  <si>
    <t>Food Crops Grown Under Cover</t>
  </si>
  <si>
    <t>Nursery and Floriculture Production</t>
  </si>
  <si>
    <t>Other Crop Farming</t>
  </si>
  <si>
    <t>All Other Crop Farming</t>
  </si>
  <si>
    <t>Cattle Ranching and Farming</t>
  </si>
  <si>
    <t>Beef Cattle Ranching and Farming, including Feedlots</t>
  </si>
  <si>
    <t>Poultry and Egg Production</t>
  </si>
  <si>
    <t>Sheep and Goat Farming</t>
  </si>
  <si>
    <t>Aquaculture</t>
  </si>
  <si>
    <t>Other Animal Production</t>
  </si>
  <si>
    <t>Fishing</t>
  </si>
  <si>
    <t>Support Activities for Crop Production</t>
  </si>
  <si>
    <t>Oil and Gas Extraction</t>
  </si>
  <si>
    <t>Crude Petroleum and Natural Gas Extraction</t>
  </si>
  <si>
    <t>Coal Mining</t>
  </si>
  <si>
    <t>Metal Ore Mining</t>
  </si>
  <si>
    <t>Gold Ore and Silver Ore Mining</t>
  </si>
  <si>
    <t>Other Metal Ore Mining</t>
  </si>
  <si>
    <t>Nonmetallic Mineral Mining and Quarrying</t>
  </si>
  <si>
    <t>Stone Mining and Quarrying</t>
  </si>
  <si>
    <t>Sand, Gravel, Clay, and Ceramic and Refractory Minerals Mining and Quarrying</t>
  </si>
  <si>
    <t>Other Nonmetallic Mineral Mining and Quarrying</t>
  </si>
  <si>
    <t>Support Activities for Mining</t>
  </si>
  <si>
    <t>Electric Power Generation, Transmission and Distribution</t>
  </si>
  <si>
    <t>Electric Power Generation</t>
  </si>
  <si>
    <t>Electric Power Transmission, Control, and Distribution</t>
  </si>
  <si>
    <t>Water, Sewage and Other Systems</t>
  </si>
  <si>
    <t>Residential Building Construction</t>
  </si>
  <si>
    <t>New Single-Family Housing Construction (except Operative Builders)</t>
  </si>
  <si>
    <t>New Multifamily Housing Construction (except Operative Builders)</t>
  </si>
  <si>
    <t>New Housing Operative Builders</t>
  </si>
  <si>
    <t>Nonresidential Building Construction</t>
  </si>
  <si>
    <t>Utility System Construction</t>
  </si>
  <si>
    <t>Foundation, Structure, and Building Exterior Contractors</t>
  </si>
  <si>
    <t>Building Equipment Contractors</t>
  </si>
  <si>
    <t>Building Finishing Contractors</t>
  </si>
  <si>
    <t>Other Specialty Trade Contractors</t>
  </si>
  <si>
    <t>Animal Food Manufacturing</t>
  </si>
  <si>
    <t>Grain and Oilseed Milling</t>
  </si>
  <si>
    <t>Flour Milling and Malt Manufacturing</t>
  </si>
  <si>
    <t>Starch and Vegetable Fats and Oils Manufacturing</t>
  </si>
  <si>
    <t>Sugar and Confectionery Product Manufacturing</t>
  </si>
  <si>
    <t>Sugar Manufacturing</t>
  </si>
  <si>
    <t>Chocolate and Confectionery Manufacturing</t>
  </si>
  <si>
    <t>Fruit and Vegetable Preserving and Specialty Food Manufacturing</t>
  </si>
  <si>
    <t>Frozen Food Manufacturing</t>
  </si>
  <si>
    <t>Fruit and Vegetable Canning, Pickling, and Drying</t>
  </si>
  <si>
    <t>Dairy Product Manufacturing</t>
  </si>
  <si>
    <t>Dairy Product (except Frozen) Manufacturing</t>
  </si>
  <si>
    <t>Animal Slaughtering and Processing</t>
  </si>
  <si>
    <t>Bakeries and Tortilla Manufacturing</t>
  </si>
  <si>
    <t>Bread and Bakery Product Manufacturing</t>
  </si>
  <si>
    <t>Cookie, Cracker, and Pasta Manufacturing</t>
  </si>
  <si>
    <t>Other Food Manufacturing</t>
  </si>
  <si>
    <t>Snack Food Manufacturing</t>
  </si>
  <si>
    <t>Seasoning and Dressing Manufacturing</t>
  </si>
  <si>
    <t>All Other Food Manufacturing</t>
  </si>
  <si>
    <t>Beverage Manufacturing</t>
  </si>
  <si>
    <t>Soft Drink and Ice Manufacturing</t>
  </si>
  <si>
    <t>Fabric Mills</t>
  </si>
  <si>
    <t>Textile and Fabric Finishing and Fabric Coating Mills</t>
  </si>
  <si>
    <t>Textile Furnishings Mills</t>
  </si>
  <si>
    <t>Other Textile Product Mills</t>
  </si>
  <si>
    <t>All Other Textile Product Mills</t>
  </si>
  <si>
    <t>Apparel Knitting Mills</t>
  </si>
  <si>
    <t>Cut and Sew Apparel Manufacturing</t>
  </si>
  <si>
    <t>Other Leather and Allied Product Manufacturing</t>
  </si>
  <si>
    <t>Sawmills and Wood Preservation</t>
  </si>
  <si>
    <t>Veneer, Plywood, and Engineered Wood Product Manufacturing</t>
  </si>
  <si>
    <t>Other Wood Product Manufacturing</t>
  </si>
  <si>
    <t>Millwork</t>
  </si>
  <si>
    <t>All Other Wood Product Manufacturing</t>
  </si>
  <si>
    <t>Pulp, Paper, and Paperboard Mills</t>
  </si>
  <si>
    <t>Paper Mills</t>
  </si>
  <si>
    <t>Converted Paper Product Manufacturing</t>
  </si>
  <si>
    <t>Paperboard Container Manufacturing</t>
  </si>
  <si>
    <t>Other Converted Paper Product Manufacturing</t>
  </si>
  <si>
    <t>Printing and Related Support Activities</t>
  </si>
  <si>
    <t>Printing</t>
  </si>
  <si>
    <t>Commercial Gravure Printing</t>
  </si>
  <si>
    <t>Support Activities for Printing</t>
  </si>
  <si>
    <t>Petroleum and Coal Products Manufacturing</t>
  </si>
  <si>
    <t>Asphalt Paving, Roofing, and Saturated Materials Manufacturing</t>
  </si>
  <si>
    <t>Other Petroleum and Coal Products Manufacturing</t>
  </si>
  <si>
    <t>Basic Chemical Manufacturing</t>
  </si>
  <si>
    <t>Other Basic Organic Chemical Manufacturing</t>
  </si>
  <si>
    <t>Resin, Synthetic Rubber, and Artificial Synthetic Fibers and Filaments Manufacturing</t>
  </si>
  <si>
    <t>Resin and Synthetic Rubber Manufacturing</t>
  </si>
  <si>
    <t>Pesticide, Fertilizer, and Other Agricultural Chemical Manufacturing</t>
  </si>
  <si>
    <t>Fertilizer Manufacturing</t>
  </si>
  <si>
    <t>Pharmaceutical and Medicine Manufacturing</t>
  </si>
  <si>
    <t>Paint, Coating, and Adhesive Manufacturing</t>
  </si>
  <si>
    <t>Soap, Cleaning Compound, and Toilet Preparation Manufacturing</t>
  </si>
  <si>
    <t>Soap and Cleaning Compound Manufacturing</t>
  </si>
  <si>
    <t>Other Chemical Product and Preparation Manufacturing</t>
  </si>
  <si>
    <t>All Other Chemical Product and Preparation Manufacturing</t>
  </si>
  <si>
    <t>Plastics Product Manufacturing</t>
  </si>
  <si>
    <t>Plastics Packaging Materials and Unlaminated Film and Sheet Manufacturing</t>
  </si>
  <si>
    <t>Plastics Pipe, Pipe Fitting, and Unlaminated Profile Shape Manufacturing</t>
  </si>
  <si>
    <t>Other Plastics Product Manufacturing</t>
  </si>
  <si>
    <t>Rubber Product Manufacturing</t>
  </si>
  <si>
    <t>Tire Manufacturing</t>
  </si>
  <si>
    <t>Other Rubber Product Manufacturing</t>
  </si>
  <si>
    <t>Clay Product and Refractory Manufacturing</t>
  </si>
  <si>
    <t>Glass and Glass Product Manufacturing</t>
  </si>
  <si>
    <t>Cement and Concrete Product Manufacturing</t>
  </si>
  <si>
    <t>Concrete Pipe, Brick, and Block Manufacturing</t>
  </si>
  <si>
    <t>Lime and Gypsum Product Manufacturing</t>
  </si>
  <si>
    <t>Other Nonmetallic Mineral Product Manufacturing</t>
  </si>
  <si>
    <t>All Other Nonmetallic Mineral Product Manufacturing</t>
  </si>
  <si>
    <t>Steel Product Manufacturing from Purchased Steel</t>
  </si>
  <si>
    <t>Rolling and Drawing of Purchased Steel</t>
  </si>
  <si>
    <t>Alumina and Aluminum Production and Processing</t>
  </si>
  <si>
    <t>Nonferrous Metal (except Aluminum) Production and Processing</t>
  </si>
  <si>
    <t>Nonferrous Metal (except Copper and Aluminum) Rolling, Drawing, Extruding, and Alloying</t>
  </si>
  <si>
    <t>Foundries</t>
  </si>
  <si>
    <t>Ferrous Metal Foundries</t>
  </si>
  <si>
    <t>Nonferrous Metal Foundries</t>
  </si>
  <si>
    <t>Forging and Stamping</t>
  </si>
  <si>
    <t>Cutlery and Handtool Manufacturing</t>
  </si>
  <si>
    <t>Architectural and Structural Metals Manufacturing</t>
  </si>
  <si>
    <t>Plate Work and Fabricated Structural Product Manufacturing</t>
  </si>
  <si>
    <t>Ornamental and Architectural Metal Products Manufacturing</t>
  </si>
  <si>
    <t>Boiler, Tank, and Shipping Container Manufacturing</t>
  </si>
  <si>
    <t>Metal Can, Box, and Other Metal Container (Light Gauge) Manufacturing</t>
  </si>
  <si>
    <t>Spring and Wire Product Manufacturing</t>
  </si>
  <si>
    <t>Machine Shops; Turned Product; and Screw, Nut, and Bolt Manufacturing</t>
  </si>
  <si>
    <t>Turned Product and Screw, Nut, and Bolt Manufacturing</t>
  </si>
  <si>
    <t>Coating, Engraving, Heat Treating, and Allied Activities</t>
  </si>
  <si>
    <t>Other Fabricated Metal Product Manufacturing</t>
  </si>
  <si>
    <t>Metal Valve Manufacturing</t>
  </si>
  <si>
    <t>All Other Fabricated Metal Product Manufacturing</t>
  </si>
  <si>
    <t>Small Arms Manufacturing</t>
  </si>
  <si>
    <t>Agriculture, Construction, and Mining Machinery Manufacturing</t>
  </si>
  <si>
    <t>Agricultural Implement Manufacturing</t>
  </si>
  <si>
    <t>Mining and Oil and Gas Field Machinery Manufacturing</t>
  </si>
  <si>
    <t>Industrial Machinery Manufacturing</t>
  </si>
  <si>
    <t>Commercial and Service Industry Machinery Manufacturing</t>
  </si>
  <si>
    <t>Ventilation, Heating, Air-Conditioning, and Commercial Refrigeration Equipment Manufacturing</t>
  </si>
  <si>
    <t>Metalworking Machinery Manufacturing</t>
  </si>
  <si>
    <t>Engine, Turbine, and Power Transmission Equipment Manufacturing</t>
  </si>
  <si>
    <t>Other General Purpose Machinery Manufacturing</t>
  </si>
  <si>
    <t>Pump and Compressor Manufacturing</t>
  </si>
  <si>
    <t>Material Handling Equipment Manufacturing</t>
  </si>
  <si>
    <t>All Other General Purpose Machinery Manufacturing</t>
  </si>
  <si>
    <t>Computer and Peripheral Equipment Manufacturing</t>
  </si>
  <si>
    <t>Communications Equipment Manufacturing</t>
  </si>
  <si>
    <t>Semiconductor and Other Electronic Component Manufacturing</t>
  </si>
  <si>
    <t>Navigational, Measuring, Electromedical, and Control Instruments Manufacturing</t>
  </si>
  <si>
    <t>Manufacturing and Reproducing Magnetic and Optical Media</t>
  </si>
  <si>
    <t>Software and Other Prerecorded Compact Disc, Tape, and Record Reproducing</t>
  </si>
  <si>
    <t>Electric Lighting Equipment Manufacturing</t>
  </si>
  <si>
    <t>Lighting Fixture Manufacturing</t>
  </si>
  <si>
    <t>Household Appliance Manufacturing</t>
  </si>
  <si>
    <t>Electrical Equipment Manufacturing</t>
  </si>
  <si>
    <t>Other Electrical Equipment and Component Manufacturing</t>
  </si>
  <si>
    <t>Battery Manufacturing</t>
  </si>
  <si>
    <t>Communication and Energy Wire and Cable Manufacturing</t>
  </si>
  <si>
    <t>Wiring Device Manufacturing</t>
  </si>
  <si>
    <t>All Other Electrical Equipment and Component Manufacturing</t>
  </si>
  <si>
    <t>Motor Vehicle Manufacturing</t>
  </si>
  <si>
    <t>Automobile and Light Duty Motor Vehicle Manufacturing</t>
  </si>
  <si>
    <t>Motor Vehicle Body and Trailer Manufacturing</t>
  </si>
  <si>
    <t>Motor Vehicle Parts Manufacturing</t>
  </si>
  <si>
    <t>Aerospace Product and Parts Manufacturing</t>
  </si>
  <si>
    <t>Ship and Boat Building</t>
  </si>
  <si>
    <t>Other Transportation Equipment Manufacturing</t>
  </si>
  <si>
    <t>Household and Institutional Furniture and Kitchen Cabinet Manufacturing</t>
  </si>
  <si>
    <t>Household and Institutional Furniture Manufacturing</t>
  </si>
  <si>
    <t>Office Furniture (including Fixtures) Manufacturing</t>
  </si>
  <si>
    <t>Other Furniture Related Product Manufacturing</t>
  </si>
  <si>
    <t>Medical Equipment and Supplies Manufacturing</t>
  </si>
  <si>
    <t>Other Miscellaneous Manufacturing</t>
  </si>
  <si>
    <t>Motor Vehicle and Motor Vehicle Parts and Supplies Merchant Wholesalers</t>
  </si>
  <si>
    <t>Furniture and Home Furnishing Merchant Wholesalers</t>
  </si>
  <si>
    <t>Lumber and Other Construction Materials Merchant Wholesalers</t>
  </si>
  <si>
    <t>Professional and Commercial Equipment and Supplies Merchant Wholesalers</t>
  </si>
  <si>
    <t>Metal and Mineral (except Petroleum) Merchant Wholesalers</t>
  </si>
  <si>
    <t>Household Appliances and Electrical and Electronic Goods Merchant Wholesalers</t>
  </si>
  <si>
    <t>Hardware, and Plumbing and Heating Equipment and Supplies Merchant Wholesalers</t>
  </si>
  <si>
    <t>Machinery, Equipment, and Supplies Merchant Wholesalers</t>
  </si>
  <si>
    <t>Miscellaneous Durable Goods Merchant Wholesalers</t>
  </si>
  <si>
    <t>Paper and Paper Product Merchant Wholesalers</t>
  </si>
  <si>
    <t>Apparel, Piece Goods, and Notions Merchant Wholesalers</t>
  </si>
  <si>
    <t>Grocery and Related Product Merchant Wholesalers</t>
  </si>
  <si>
    <t>Farm Product Raw Material Merchant Wholesalers</t>
  </si>
  <si>
    <t>Chemical and Allied Products Merchant Wholesalers</t>
  </si>
  <si>
    <t>Petroleum and Petroleum Products Merchant Wholesalers</t>
  </si>
  <si>
    <t>Beer, Wine, and Distilled Alcoholic Beverage Merchant Wholesalers</t>
  </si>
  <si>
    <t>Miscellaneous Nondurable Goods Merchant Wholesalers</t>
  </si>
  <si>
    <t>Wholesale Electronic Markets and Agents and Brokers</t>
  </si>
  <si>
    <t>Automobile Dealers</t>
  </si>
  <si>
    <t>Other Motor Vehicle Dealers</t>
  </si>
  <si>
    <t>Motorcycle, Boat, and Other Motor Vehicle Dealers</t>
  </si>
  <si>
    <t>Automotive Parts, Accessories, and Tire Stores</t>
  </si>
  <si>
    <t>Home Furnishings Stores</t>
  </si>
  <si>
    <t>Other Home Furnishings Stores</t>
  </si>
  <si>
    <t>Electronics and Appliance Stores</t>
  </si>
  <si>
    <t>Building Material and Supplies Dealers</t>
  </si>
  <si>
    <t>Lawn and Garden Equipment and Supplies Stores</t>
  </si>
  <si>
    <t>Grocery Stores</t>
  </si>
  <si>
    <t>Specialty Food Stores</t>
  </si>
  <si>
    <t>Other Specialty Food Stores</t>
  </si>
  <si>
    <t>Health and Personal Care Stores</t>
  </si>
  <si>
    <t>Other Health and Personal Care Stores</t>
  </si>
  <si>
    <t>Gasoline Stations</t>
  </si>
  <si>
    <t>Clothing Stores</t>
  </si>
  <si>
    <t>Jewelry, Luggage, and Leather Goods Stores</t>
  </si>
  <si>
    <t>Sporting Goods, Hobby, and Musical Instrument Stores</t>
  </si>
  <si>
    <t>Book Stores and News Dealers</t>
  </si>
  <si>
    <t>Discount Department Stores</t>
  </si>
  <si>
    <t>General Merchandise Stores, including Warehouse Clubs and Supercenters</t>
  </si>
  <si>
    <t>Office Supplies, Stationery, and Gift Stores</t>
  </si>
  <si>
    <t>Other Miscellaneous Store Retailers</t>
  </si>
  <si>
    <t>All Other Miscellaneous Store Retailers</t>
  </si>
  <si>
    <t>Direct Selling Establishments</t>
  </si>
  <si>
    <t>Scheduled Air Transportation</t>
  </si>
  <si>
    <t>Nonscheduled Air Transportation</t>
  </si>
  <si>
    <t>Rail Transportation</t>
  </si>
  <si>
    <t>Deep Sea, Coastal, and Great Lakes Water Transportation</t>
  </si>
  <si>
    <t>Inland Water Transportation</t>
  </si>
  <si>
    <t>General Freight Trucking</t>
  </si>
  <si>
    <t>General Freight Trucking, Long-Distance</t>
  </si>
  <si>
    <t>Specialized Freight Trucking</t>
  </si>
  <si>
    <t>Urban Transit Systems</t>
  </si>
  <si>
    <t>Taxi and Limousine Service</t>
  </si>
  <si>
    <t>Other Transit and Ground Passenger Transportation</t>
  </si>
  <si>
    <t>Other Pipeline Transportation</t>
  </si>
  <si>
    <t>Support Activities for Air Transportation</t>
  </si>
  <si>
    <t>Airport Operations</t>
  </si>
  <si>
    <t>Support Activities for Water Transportation</t>
  </si>
  <si>
    <t>Support Activities for Road Transportation</t>
  </si>
  <si>
    <t>Other Support Activities for Transportation</t>
  </si>
  <si>
    <t>Warehousing and Storage</t>
  </si>
  <si>
    <t>Newspaper, Periodical, Book, and Directory Publishers</t>
  </si>
  <si>
    <t>Other Publishers</t>
  </si>
  <si>
    <t>Motion Picture and Video Industries</t>
  </si>
  <si>
    <t>Motion Picture and Video Exhibition</t>
  </si>
  <si>
    <t>Postproduction Services and Other Motion Picture and Video Industries</t>
  </si>
  <si>
    <t>Sound Recording Industries</t>
  </si>
  <si>
    <t>Radio and Television Broadcasting</t>
  </si>
  <si>
    <t>Radio Broadcasting</t>
  </si>
  <si>
    <t>Internet Service Providers, Using Own Operated Wired Telecommunications Infrastructure</t>
  </si>
  <si>
    <t>Wired and Wireless Telecommunications Carriers</t>
  </si>
  <si>
    <t>Wired Telecommunication Carriers</t>
  </si>
  <si>
    <t>Wireless Telecommunication Carriers (except Satellite)</t>
  </si>
  <si>
    <t>Other Telecommunications</t>
  </si>
  <si>
    <t>Other Information Services</t>
  </si>
  <si>
    <t>Depository Credit Intermediation</t>
  </si>
  <si>
    <t>Nondepository Credit Intermediation</t>
  </si>
  <si>
    <t>Other Nondepository Credit Intermediation</t>
  </si>
  <si>
    <t>Activities Related to Credit Intermediation</t>
  </si>
  <si>
    <t>Securities and Commodity Contracts Intermediation and Brokerage</t>
  </si>
  <si>
    <t>Other Financial Investment Activities</t>
  </si>
  <si>
    <t>All Other Financial Investment Activities</t>
  </si>
  <si>
    <t>Insurance Carriers</t>
  </si>
  <si>
    <t>Direct Life, Health, and Medical Insurance Carriers</t>
  </si>
  <si>
    <t>Direct Insurance (except Life, Health, and Medical) Carriers</t>
  </si>
  <si>
    <t>Agencies, Brokerages, and Other Insurance Related Activities</t>
  </si>
  <si>
    <t>Other Insurance Related Activities</t>
  </si>
  <si>
    <t>Insurance and Employee Benefit Funds</t>
  </si>
  <si>
    <t>Other Investment Pools and Funds</t>
  </si>
  <si>
    <t>Lessors of Real Estate</t>
  </si>
  <si>
    <t>Lessors of Nonresidential Buildings (except Miniwarehouses)</t>
  </si>
  <si>
    <t>Activities Related to Real Estate</t>
  </si>
  <si>
    <t>Real Estate Property Managers</t>
  </si>
  <si>
    <t>Automotive Equipment Rental and Leasing</t>
  </si>
  <si>
    <t>Passenger Car Rental and Leasing</t>
  </si>
  <si>
    <t>Consumer Goods Rental</t>
  </si>
  <si>
    <t>Other Consumer Goods Rental</t>
  </si>
  <si>
    <t>Commercial and Industrial Machinery and Equipment Rental and Leasing</t>
  </si>
  <si>
    <t>Construction, Transportation, Mining, and Forestry Machinery and Equipment Rental and Leasing</t>
  </si>
  <si>
    <t>Legal Services</t>
  </si>
  <si>
    <t>Other Legal Services</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</si>
  <si>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</si>
  <si>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</si>
  <si>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</si>
  <si>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</si>
  <si>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</si>
  <si>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Management Consulting Services</t>
  </si>
  <si>
    <t>Scientific Research and Development Services</t>
  </si>
  <si>
    <t>Research and Development in the Physical, Engineering, and Life Sciences</t>
  </si>
  <si>
    <t>Research and Development in Biotechnology (Except Nanobiotechnology)</t>
  </si>
  <si>
    <t>Advertising, Public Relations, and Related Services</t>
  </si>
  <si>
    <t>Other Professional, Scientific, and Technical Services</t>
  </si>
  <si>
    <t>Photographic Services</t>
  </si>
  <si>
    <t>Management of Companies and Enterprises</t>
  </si>
  <si>
    <t>Employment Services</t>
  </si>
  <si>
    <t>Employment Placement Agencies and Executive Search Services</t>
  </si>
  <si>
    <t>Business Support Services</t>
  </si>
  <si>
    <t>Telephone Call Centers</t>
  </si>
  <si>
    <t>Business Service Centers</t>
  </si>
  <si>
    <t>Other Business Support Services</t>
  </si>
  <si>
    <t>Travel Arrangement and Reservation Services</t>
  </si>
  <si>
    <t>Other Travel Arrangement and Reservation Services</t>
  </si>
  <si>
    <t>Investigation and Security Services</t>
  </si>
  <si>
    <t>Investigation, Guard, and Armored Car Services</t>
  </si>
  <si>
    <t>Security Systems Services</t>
  </si>
  <si>
    <t>Services to Buildings and Dwellings</t>
  </si>
  <si>
    <t>Other Support Services</t>
  </si>
  <si>
    <t>Waste Collection</t>
  </si>
  <si>
    <t>Waste Treatment and Disposal</t>
  </si>
  <si>
    <t>Remediation and Other Waste Management Services</t>
  </si>
  <si>
    <t>All Other Waste Management Services</t>
  </si>
  <si>
    <t>Business Schools and Computer and Management Training</t>
  </si>
  <si>
    <t>Technical and Trade Schools</t>
  </si>
  <si>
    <t>Other Schools and Instruction</t>
  </si>
  <si>
    <t>All Other Schools and Instruction</t>
  </si>
  <si>
    <t>Offices of Physicians</t>
  </si>
  <si>
    <t>Offices of Other Health Practitioners</t>
  </si>
  <si>
    <t>Offices of All Other Health Practitioners</t>
  </si>
  <si>
    <t>Outpatient Care Centers</t>
  </si>
  <si>
    <t>Other Outpatient Care Centers</t>
  </si>
  <si>
    <t>Medical and Diagnostic Laboratories</t>
  </si>
  <si>
    <t>Other Ambulatory Health Care Services</t>
  </si>
  <si>
    <t>All Other Ambulatory Health Care Services</t>
  </si>
  <si>
    <t>Residential Intellectual and Developmental Disability, Mental Health, and Substance Abuse Facilities</t>
  </si>
  <si>
    <t>Continuing Care Retirement Communities and Assisted Living Facilities for the Elderly</t>
  </si>
  <si>
    <t>Individual and Family Services</t>
  </si>
  <si>
    <t>Community Food and Housing, and Emergency and Other Relief Services</t>
  </si>
  <si>
    <t>Community Housing Services</t>
  </si>
  <si>
    <t>Performing Arts Companies</t>
  </si>
  <si>
    <t>Spectator Sports</t>
  </si>
  <si>
    <t>Promoters of Performing Arts, Sports, and Similar Events</t>
  </si>
  <si>
    <t>Museums, Historical Sites, and Similar Institutions</t>
  </si>
  <si>
    <t>Amusement Parks and Arcades</t>
  </si>
  <si>
    <t>Gambling Industries</t>
  </si>
  <si>
    <t>Other Amusement and Recreation Industries</t>
  </si>
  <si>
    <t>Traveler Accommodation</t>
  </si>
  <si>
    <t>Other Traveler Accommodation</t>
  </si>
  <si>
    <t>RV (Recreational Vehicle) Parks and Recreational Camps</t>
  </si>
  <si>
    <t>Rooming and Boarding Houses, Dormitories, and Workers' Camps</t>
  </si>
  <si>
    <t>Special Food Services</t>
  </si>
  <si>
    <t>Restaurants and Other Eating Places</t>
  </si>
  <si>
    <t>Automotive Repair and Maintenance</t>
  </si>
  <si>
    <t>Automotive Mechanical and Electrical Repair and Maintenance</t>
  </si>
  <si>
    <t>Automotive Body, Paint, Interior, and Glass Repair</t>
  </si>
  <si>
    <t>Other Automotive Repair and Maintenance</t>
  </si>
  <si>
    <t>Electronic and Precision Equipment Repair and Maintenance</t>
  </si>
  <si>
    <t>Personal and Household Goods Repair and Maintenance</t>
  </si>
  <si>
    <t>Home and Garden Equipment and Appliance Repair and Maintenance</t>
  </si>
  <si>
    <t>Personal Care Services</t>
  </si>
  <si>
    <t>Hair, Nail, and Skin Care Services</t>
  </si>
  <si>
    <t>Death Care Services</t>
  </si>
  <si>
    <t>Drycleaning and Laundry Services</t>
  </si>
  <si>
    <t>Linen and Uniform Supply</t>
  </si>
  <si>
    <t>Other Personal Services</t>
  </si>
  <si>
    <t>Photofinishing</t>
  </si>
  <si>
    <t>Grantmaking and Giving Services</t>
  </si>
  <si>
    <t>Social Advocacy Organizations</t>
  </si>
  <si>
    <t>Business, Professional, Labor, Political, and Similar Organizations</t>
  </si>
  <si>
    <t>Executive, Legislative, and Other General Government Support</t>
  </si>
  <si>
    <t>Justice, Public Order, and Safety Activities</t>
  </si>
  <si>
    <t>Administration of Human Resource Programs</t>
  </si>
  <si>
    <t>Administration of Environmental Quality Programs</t>
  </si>
  <si>
    <t>Administration of Housing Programs, Urban Planning, and Community Development</t>
  </si>
  <si>
    <t>Administration of Economic Programs</t>
  </si>
  <si>
    <t>National Security and International Affairs</t>
  </si>
  <si>
    <t>Unit Type Code</t>
  </si>
  <si>
    <t>Unit Group</t>
  </si>
  <si>
    <t>EPA Note</t>
  </si>
  <si>
    <t>Boiler</t>
  </si>
  <si>
    <t>Fuel Comb. Equipment</t>
  </si>
  <si>
    <t>Turbine</t>
  </si>
  <si>
    <t>Electric Steel Shell Furnace</t>
  </si>
  <si>
    <t>Mineral Wool Fiberglass</t>
  </si>
  <si>
    <t>Recovery Furnace - Direct Contact Evaporator</t>
  </si>
  <si>
    <t>PnP unit type</t>
  </si>
  <si>
    <t>Recovery Furnace - Nondirect Contact Evaporator</t>
  </si>
  <si>
    <t>Conveyor Stand Dryer</t>
  </si>
  <si>
    <t>PCWP unit type</t>
  </si>
  <si>
    <t>Primary Tube Dryer</t>
  </si>
  <si>
    <t>Secondary Tube Dryer</t>
  </si>
  <si>
    <t>Rotary Yeast Dryer</t>
  </si>
  <si>
    <t>Nutritional Yeast unit type</t>
  </si>
  <si>
    <t>Combined Cycle (Boiler/Gas Turbine)</t>
  </si>
  <si>
    <t>Surge Control Tank</t>
  </si>
  <si>
    <t>OSWRO</t>
  </si>
  <si>
    <t>Storage bin</t>
  </si>
  <si>
    <t>Pulp Storage</t>
  </si>
  <si>
    <t>Black Liquor Storage</t>
  </si>
  <si>
    <t>White Liquor Storage</t>
  </si>
  <si>
    <t>Bleach Storage</t>
  </si>
  <si>
    <t>Methanol Storage</t>
  </si>
  <si>
    <t>Duct Burner</t>
  </si>
  <si>
    <t>Reciprocating IC Engine</t>
  </si>
  <si>
    <t>Salt Cake Tank</t>
  </si>
  <si>
    <t>Dregs Washer</t>
  </si>
  <si>
    <t>Lime Mud Washer</t>
  </si>
  <si>
    <t>Slaker</t>
  </si>
  <si>
    <t>Paper Machine</t>
  </si>
  <si>
    <t>Conical Refiner</t>
  </si>
  <si>
    <t>Machine Chest</t>
  </si>
  <si>
    <t>Repulper</t>
  </si>
  <si>
    <t>Mechanical Pulping Refiner (RMP)</t>
  </si>
  <si>
    <t>Brown Stock Refiner</t>
  </si>
  <si>
    <t>Engine Test Cell</t>
  </si>
  <si>
    <t>includes aircraft engines, rocket engines, etc</t>
  </si>
  <si>
    <t>White Stock Refiner</t>
  </si>
  <si>
    <t>Solvent Extraction Unit</t>
  </si>
  <si>
    <t>Thin Film Evaporator</t>
  </si>
  <si>
    <t>Pressurized Refiner</t>
  </si>
  <si>
    <t>Chipper/Flaker/Hammermill</t>
  </si>
  <si>
    <t>Cumminutor/Grinder</t>
  </si>
  <si>
    <t>POTW unit type</t>
  </si>
  <si>
    <t>Raw Material Grinder</t>
  </si>
  <si>
    <t>Portland Cement</t>
  </si>
  <si>
    <t>Clinker Grinder</t>
  </si>
  <si>
    <t>Headworks Screen</t>
  </si>
  <si>
    <t>Chip Screen</t>
  </si>
  <si>
    <t>Pulp Screen</t>
  </si>
  <si>
    <t>Stock Screen</t>
  </si>
  <si>
    <t>Waste Water Junction Box</t>
  </si>
  <si>
    <t>Collector Sewers</t>
  </si>
  <si>
    <t>Waste Water Lift Station</t>
  </si>
  <si>
    <t>Transfer System</t>
  </si>
  <si>
    <t>Weigh Hopper</t>
  </si>
  <si>
    <t>Process Heater</t>
  </si>
  <si>
    <t>Furnace</t>
  </si>
  <si>
    <t>Regenerative Furnace</t>
  </si>
  <si>
    <t>Recuperative Furnace</t>
  </si>
  <si>
    <t>Electric Furnace</t>
  </si>
  <si>
    <t>Unit Melter Furnace</t>
  </si>
  <si>
    <t>Air Gas Furnace</t>
  </si>
  <si>
    <t>Oxyfuel Furnace</t>
  </si>
  <si>
    <t>Cold top Furnace</t>
  </si>
  <si>
    <t>Pot/Marble Melt Furnace</t>
  </si>
  <si>
    <t>Kiln</t>
  </si>
  <si>
    <t>Lumber Dry Kiln</t>
  </si>
  <si>
    <t>Rotary Kiln</t>
  </si>
  <si>
    <t>Wet Kiln</t>
  </si>
  <si>
    <t>Dry Kiln</t>
  </si>
  <si>
    <t>Lime Kiln</t>
  </si>
  <si>
    <t>Calciner</t>
  </si>
  <si>
    <t>Hogged Fuel Dryer</t>
  </si>
  <si>
    <t>Coke Battery</t>
  </si>
  <si>
    <t>Direct-fired Dryer</t>
  </si>
  <si>
    <t>Softwood Veneer Dryer</t>
  </si>
  <si>
    <t>Veneer Redryer</t>
  </si>
  <si>
    <t>Hardwood Veneer Dryer</t>
  </si>
  <si>
    <t>Rotary Strand Dryer</t>
  </si>
  <si>
    <t>Dryer, unknown if direct or indirect.</t>
  </si>
  <si>
    <t>Indirect-fired Dryer</t>
  </si>
  <si>
    <t>Evaporative Sources</t>
  </si>
  <si>
    <t>Green Rotary Dryer</t>
  </si>
  <si>
    <t>Dry Rotary Dryer</t>
  </si>
  <si>
    <t>Rotary Agricultural Fiber Dryer</t>
  </si>
  <si>
    <t>Hardboard Press Predryer</t>
  </si>
  <si>
    <t>Fiberboard Mat Dryer</t>
  </si>
  <si>
    <t>Incinerator</t>
  </si>
  <si>
    <t>includes all types of waste combustors</t>
  </si>
  <si>
    <t>Vapor Incinerator</t>
  </si>
  <si>
    <t>Flare</t>
  </si>
  <si>
    <t>Sludge Digester Gas Flare</t>
  </si>
  <si>
    <t>Open Burning</t>
  </si>
  <si>
    <t>Other combustion</t>
  </si>
  <si>
    <t>includes space heaters, asphalt kettle heaters, etc.</t>
  </si>
  <si>
    <t>Hardboard Oven</t>
  </si>
  <si>
    <t>Curing Oven</t>
  </si>
  <si>
    <t>Chemical Recovery Combustion Unit</t>
  </si>
  <si>
    <t>Open Air Fugitive Source</t>
  </si>
  <si>
    <t>Fugitive Areas</t>
  </si>
  <si>
    <t>Landfills, Runways, Feedlots, Settling Ponds, WWTreatment units, Equipment Leaks, Haul Roads etc.</t>
  </si>
  <si>
    <t>Roof vents/Building vents</t>
  </si>
  <si>
    <t>Process Equipment Fugitive Leaks</t>
  </si>
  <si>
    <t>Process Equipment and Process Area Drains</t>
  </si>
  <si>
    <t>Primary Clarifier</t>
  </si>
  <si>
    <t>Diffused Air Activated Sludge Thickener</t>
  </si>
  <si>
    <t>Mechanical Mix Air Activated Sludge</t>
  </si>
  <si>
    <t>Pure Oxygen Activated Sludge</t>
  </si>
  <si>
    <t>UNOX</t>
  </si>
  <si>
    <t>Trickling Filter</t>
  </si>
  <si>
    <t>Secondary Clarifier</t>
  </si>
  <si>
    <t>Tertiary Filters</t>
  </si>
  <si>
    <t>Gravity Sludge Thickener</t>
  </si>
  <si>
    <t>DAF Sludge Thickener</t>
  </si>
  <si>
    <t>Anaerobic Digester</t>
  </si>
  <si>
    <t>Belt Filter Press</t>
  </si>
  <si>
    <t>Oil-Water Separator</t>
  </si>
  <si>
    <t>Organic-Water Separator</t>
  </si>
  <si>
    <t>Primary Condenser</t>
  </si>
  <si>
    <t>Process Vent</t>
  </si>
  <si>
    <t>Separator, Other than oil-water or organic-water</t>
  </si>
  <si>
    <t>Could include API separators, parallel plate interceptor, corrugated plate separators, etc.</t>
  </si>
  <si>
    <t>Batch Digester</t>
  </si>
  <si>
    <t>Continuous Digester</t>
  </si>
  <si>
    <t>White Liquor Clarifier</t>
  </si>
  <si>
    <t>Green Liquor Clarifier</t>
  </si>
  <si>
    <t>Fractionation Unit</t>
  </si>
  <si>
    <t>Other fugitive</t>
  </si>
  <si>
    <t>Manhole</t>
  </si>
  <si>
    <t>Individual Drain System</t>
  </si>
  <si>
    <t>Storage Tank</t>
  </si>
  <si>
    <t>Primary Settling Tank</t>
  </si>
  <si>
    <t>Secondary Settling Tank</t>
  </si>
  <si>
    <t>Fermenter</t>
  </si>
  <si>
    <t>Trade Fermenter</t>
  </si>
  <si>
    <t>Stock Fermenter</t>
  </si>
  <si>
    <t>Pure Culture Fermenter</t>
  </si>
  <si>
    <t>Bottoms Receiver Vessel</t>
  </si>
  <si>
    <t>Liquid Waste Container</t>
  </si>
  <si>
    <t>Distillate Receiver Vessel</t>
  </si>
  <si>
    <t>Open Tank or Vat</t>
  </si>
  <si>
    <t>Log Vat</t>
  </si>
  <si>
    <t>Aeration Basin</t>
  </si>
  <si>
    <t>Equalization Basin</t>
  </si>
  <si>
    <t>Chlorine Contact Basin</t>
  </si>
  <si>
    <t>Sludge Drying Bed</t>
  </si>
  <si>
    <t>Sludge Storage Lagoons/Drying Beds</t>
  </si>
  <si>
    <t>Aerated Grit Chamber</t>
  </si>
  <si>
    <t>Hot Well</t>
  </si>
  <si>
    <t>Flotation Cell</t>
  </si>
  <si>
    <t>Flotation deinking process</t>
  </si>
  <si>
    <t>Dechlorination Basin</t>
  </si>
  <si>
    <t>Spray Booth or Coating Line</t>
  </si>
  <si>
    <t>Miscellaneous Coating Operation</t>
  </si>
  <si>
    <t>Collection of coating units</t>
  </si>
  <si>
    <t>Printing Line</t>
  </si>
  <si>
    <t>Gasoline Loading Rack or Arm</t>
  </si>
  <si>
    <t>Other evaporative sources</t>
  </si>
  <si>
    <t>Settling Pit</t>
  </si>
  <si>
    <t>Surface Impoundment</t>
  </si>
  <si>
    <t>Could include Aeration Pit/Pond, Lagoons, Holding/Storage Ponds, etc.</t>
  </si>
  <si>
    <t>Chemical Reactor</t>
  </si>
  <si>
    <t>Process Equipment</t>
  </si>
  <si>
    <t>Oxidation Unit</t>
  </si>
  <si>
    <t>Black Liquor Oxidation System</t>
  </si>
  <si>
    <t>Distillation Column/Stripper</t>
  </si>
  <si>
    <t>Condensate Stripper</t>
  </si>
  <si>
    <t>Steam Stripper</t>
  </si>
  <si>
    <t>Gas Stripper</t>
  </si>
  <si>
    <t>Mixer or Blender</t>
  </si>
  <si>
    <t>Blend Chest</t>
  </si>
  <si>
    <t>Cooling Tower</t>
  </si>
  <si>
    <t>Cooling Process Equipment</t>
  </si>
  <si>
    <t>Other process equipment</t>
  </si>
  <si>
    <t>Reconstituted Wood Product Press</t>
  </si>
  <si>
    <t>Reconstituted Wood Product Board Cooler</t>
  </si>
  <si>
    <t>Hardboard Humidifier</t>
  </si>
  <si>
    <t>Stand Alone Digester</t>
  </si>
  <si>
    <t>Softwood Plywood Press</t>
  </si>
  <si>
    <t>Hardwood Plywood Press</t>
  </si>
  <si>
    <t>Engineered Wood Products Press</t>
  </si>
  <si>
    <t>Agricultural Fiber Board Press</t>
  </si>
  <si>
    <t>Fiber Washer</t>
  </si>
  <si>
    <t>Atmospheric Refiner</t>
  </si>
  <si>
    <t>Sludge Centrifuge</t>
  </si>
  <si>
    <t>Effluent Weir</t>
  </si>
  <si>
    <t>Non-TSDF Treatment, Storage, Disposal System</t>
  </si>
  <si>
    <t>Pressure Relief Device, not a valve</t>
  </si>
  <si>
    <t>Pressure Relief Valve</t>
  </si>
  <si>
    <t>Finish Mill</t>
  </si>
  <si>
    <t>Fiber Forming Equipment</t>
  </si>
  <si>
    <t>O2 Delignification</t>
  </si>
  <si>
    <t>ClO2 Generator</t>
  </si>
  <si>
    <t>Ozone Reactor</t>
  </si>
  <si>
    <t>Bleaching and Extraction Tower</t>
  </si>
  <si>
    <t>Evaporator</t>
  </si>
  <si>
    <t>Smelt Dissolving Tank</t>
  </si>
  <si>
    <t>Crusher</t>
  </si>
  <si>
    <t>BMH Equipment</t>
  </si>
  <si>
    <t>Primary Crusher</t>
  </si>
  <si>
    <t>Secondary Crusher</t>
  </si>
  <si>
    <t>Grinder</t>
  </si>
  <si>
    <t>Screen</t>
  </si>
  <si>
    <t>Conveyor</t>
  </si>
  <si>
    <t>Chip Conveyer</t>
  </si>
  <si>
    <t>Coal Conveyer</t>
  </si>
  <si>
    <t>Transfer Point</t>
  </si>
  <si>
    <t>Silo</t>
  </si>
  <si>
    <t>Open Storage Pile</t>
  </si>
  <si>
    <t>Chip Pile</t>
  </si>
  <si>
    <t>Other bulk material equipment</t>
  </si>
  <si>
    <t>Former</t>
  </si>
  <si>
    <t>Sander</t>
  </si>
  <si>
    <t>Saw</t>
  </si>
  <si>
    <t>Includes log saws, panel saws, unpressed mat cutoff saws, etc.</t>
  </si>
  <si>
    <t>Debarking Drum</t>
  </si>
  <si>
    <t>Knotter</t>
  </si>
  <si>
    <t>Decker</t>
  </si>
  <si>
    <t>Wastewater Treatment Unit</t>
  </si>
  <si>
    <t>Waste Stabilization Equipment</t>
  </si>
  <si>
    <t>Includes units for waste fixation and waste solidification processes.</t>
  </si>
  <si>
    <t>Wastewater Handling Equipment</t>
  </si>
  <si>
    <t>Unclassified</t>
  </si>
  <si>
    <t>Design Capacity Unit of Measure Code</t>
  </si>
  <si>
    <t>ACRE/YR</t>
  </si>
  <si>
    <t>ACRES PER YEAR</t>
  </si>
  <si>
    <t>AMP-HR/HR</t>
  </si>
  <si>
    <t>AMPERE-HOURS PER HOUR</t>
  </si>
  <si>
    <t>BALE/HR</t>
  </si>
  <si>
    <t>BALES PER HOUR</t>
  </si>
  <si>
    <t>BBL</t>
  </si>
  <si>
    <t>BARRELS</t>
  </si>
  <si>
    <t>BBL/DAY</t>
  </si>
  <si>
    <t>BARRELS PER DAY</t>
  </si>
  <si>
    <t>BBL/HR</t>
  </si>
  <si>
    <t>BARRELS PER HOUR</t>
  </si>
  <si>
    <t>BBL/YR</t>
  </si>
  <si>
    <t>BARRELS PER YEAR</t>
  </si>
  <si>
    <t>BDFT/DAY</t>
  </si>
  <si>
    <t>BOARD FEET PER DAY</t>
  </si>
  <si>
    <t>BDFT/HR</t>
  </si>
  <si>
    <t>BOARD FEET PER HOUR</t>
  </si>
  <si>
    <t>BLRHP</t>
  </si>
  <si>
    <t>BOILER HORSEPOWER</t>
  </si>
  <si>
    <t>BTU/HR</t>
  </si>
  <si>
    <t>BTU PER HOUR</t>
  </si>
  <si>
    <t>BUSHEL/HR</t>
  </si>
  <si>
    <t>BUSHELS PER HOUR</t>
  </si>
  <si>
    <t>E2LB/DAY</t>
  </si>
  <si>
    <t>100 POUNDS PER DAY</t>
  </si>
  <si>
    <t>E2LB/HR</t>
  </si>
  <si>
    <t>100 POUNDS PER HOUR</t>
  </si>
  <si>
    <t>E3BBL/DAY</t>
  </si>
  <si>
    <t>1000 BARRELS PER DAY</t>
  </si>
  <si>
    <t>E3BBL/HR</t>
  </si>
  <si>
    <t>1000 BARRELS PER HOUR</t>
  </si>
  <si>
    <t>E3BBL/YR</t>
  </si>
  <si>
    <t>1000 BARRELS PER YEAR</t>
  </si>
  <si>
    <t>E3BBL31G/Y</t>
  </si>
  <si>
    <t>1000 BARRELS (31 GALLON)PER YEAR</t>
  </si>
  <si>
    <t>E3BDFT/HR</t>
  </si>
  <si>
    <t>1000 BOARD FEET PER HOUR</t>
  </si>
  <si>
    <t>E3BDFT/YR</t>
  </si>
  <si>
    <t>1000 BOARD FEET PER YEAR</t>
  </si>
  <si>
    <t>E3BTU/HR</t>
  </si>
  <si>
    <t>1000 BTU PER HOUR</t>
  </si>
  <si>
    <t>E3FT/YR</t>
  </si>
  <si>
    <t>1000 FEET PER YEAR</t>
  </si>
  <si>
    <t>E3FT2/HR</t>
  </si>
  <si>
    <t>1000 SQUARE FEET PER HOUR</t>
  </si>
  <si>
    <t>E3FT2/YR</t>
  </si>
  <si>
    <t>1000 SQUARE FEET PER YEAR</t>
  </si>
  <si>
    <t>E3FT3/DAY</t>
  </si>
  <si>
    <t>1000 CUBIC FEET PER DAY</t>
  </si>
  <si>
    <t>E3FT3/HR</t>
  </si>
  <si>
    <t>1000 CUBIC FEET PER HOUR</t>
  </si>
  <si>
    <t>E3FT3/MIN</t>
  </si>
  <si>
    <t>1000 CUBIC FEET PER MINUTE</t>
  </si>
  <si>
    <t>E3FT3/YR</t>
  </si>
  <si>
    <t>1000 CUBIC FEET PER YEAR</t>
  </si>
  <si>
    <t>E3FT3S/DAY</t>
  </si>
  <si>
    <t>1000 STANDARD CUBIC FEET PER DAY</t>
  </si>
  <si>
    <t>E3FT3S/HR</t>
  </si>
  <si>
    <t>1000 STANDARD CUBIC FEET PER HOUR</t>
  </si>
  <si>
    <t>E3FT3S/YR</t>
  </si>
  <si>
    <t>1000 STANDARD CUBIC FEET PER YEAR</t>
  </si>
  <si>
    <t>E3GAL/DAY</t>
  </si>
  <si>
    <t>1000 GALLONS PER DAY</t>
  </si>
  <si>
    <t>E3GAL/HR</t>
  </si>
  <si>
    <t>1000 GALLONS PER HOUR</t>
  </si>
  <si>
    <t>E3GAL/MIN</t>
  </si>
  <si>
    <t>1000 GALLONS PER MINUTE</t>
  </si>
  <si>
    <t>E3GAL/YR</t>
  </si>
  <si>
    <t>1000 GALLONS PER YEAR</t>
  </si>
  <si>
    <t>E3HP</t>
  </si>
  <si>
    <t>1000 HORSEPOWER</t>
  </si>
  <si>
    <t>E3LB/HR</t>
  </si>
  <si>
    <t>1000 POUNDS PER HOUR</t>
  </si>
  <si>
    <t>E3LB/YR</t>
  </si>
  <si>
    <t>1000 POUNDS PER YEAR</t>
  </si>
  <si>
    <t>E3MILE/YR</t>
  </si>
  <si>
    <t>1000 MILES PER YEAR</t>
  </si>
  <si>
    <t>E3TON/DAY</t>
  </si>
  <si>
    <t>1000 TONS PER DAY</t>
  </si>
  <si>
    <t>E3TON/YR</t>
  </si>
  <si>
    <t>1000 TONS PER YEAR</t>
  </si>
  <si>
    <t>E4FT2/YR</t>
  </si>
  <si>
    <t>10,000 SQUARE FEET PER YEAR</t>
  </si>
  <si>
    <t>E6BBL/DAY</t>
  </si>
  <si>
    <t>MILLION BARRELS PER DAY</t>
  </si>
  <si>
    <t>E6BDFT/YR</t>
  </si>
  <si>
    <t>MILLION BOARD FEET PER YEAR</t>
  </si>
  <si>
    <t>E6BTU/HR</t>
  </si>
  <si>
    <t>MILLION BTU PER HOUR</t>
  </si>
  <si>
    <t>E6BTU/YR</t>
  </si>
  <si>
    <t>MILLION BTU PER YEAR</t>
  </si>
  <si>
    <t>E6FT2/DAY</t>
  </si>
  <si>
    <t>MILLION SQUARE FEET PER DAY</t>
  </si>
  <si>
    <t>E6FT2/YR</t>
  </si>
  <si>
    <t>MILLION SQUARE FEET PER YEAR</t>
  </si>
  <si>
    <t>E6FT3/DAY</t>
  </si>
  <si>
    <t>MILLION CUBIC FEET PER DAY</t>
  </si>
  <si>
    <t>E6FT3/HR</t>
  </si>
  <si>
    <t>MILLION CUBIC FEET PER HOUR</t>
  </si>
  <si>
    <t>E6FT3/YR</t>
  </si>
  <si>
    <t>MILLION CUBIC FEET PER YEAR</t>
  </si>
  <si>
    <t>E6FT3S/DAY</t>
  </si>
  <si>
    <t>MILLION STANDARD CUBIC FEET PER DAY</t>
  </si>
  <si>
    <t>E6FT3S/HR</t>
  </si>
  <si>
    <t>MILLION STANDARD CUBIC FEET PER HOUR</t>
  </si>
  <si>
    <t>E6FT3S/YR</t>
  </si>
  <si>
    <t>MILLION STANDARD CUBIC FEET PER YEAR</t>
  </si>
  <si>
    <t>E6GAL/DAY</t>
  </si>
  <si>
    <t>MILLION GALLONS PER DAY</t>
  </si>
  <si>
    <t>E6GAL/YR</t>
  </si>
  <si>
    <t>MILLION GALLONS PER YEAR</t>
  </si>
  <si>
    <t>E6LB/DAY</t>
  </si>
  <si>
    <t>MILLION POUNDS PER DAY</t>
  </si>
  <si>
    <t>E6LB/HR</t>
  </si>
  <si>
    <t>MILLION POUNDS PER HOUR</t>
  </si>
  <si>
    <t>E6LB/YR</t>
  </si>
  <si>
    <t>MILLION POUNDS PER YEAR</t>
  </si>
  <si>
    <t>E6TON/YR</t>
  </si>
  <si>
    <t>MILLION TONS PER YEAR</t>
  </si>
  <si>
    <t>FT/HR</t>
  </si>
  <si>
    <t>FEET PER HOUR</t>
  </si>
  <si>
    <t>FT/MIN</t>
  </si>
  <si>
    <t>FEET PER MINUTE</t>
  </si>
  <si>
    <t>FT2/HR</t>
  </si>
  <si>
    <t>SQUARE FEET PER HOUR</t>
  </si>
  <si>
    <t>FT2/MIN</t>
  </si>
  <si>
    <t>SQUARE FEET PER MINUTE</t>
  </si>
  <si>
    <t>FT2/YR</t>
  </si>
  <si>
    <t>SQUARE FEET PER YEAR</t>
  </si>
  <si>
    <t>FT3/DAY</t>
  </si>
  <si>
    <t>CUBIC FEET PER DAY</t>
  </si>
  <si>
    <t>FT3/HR</t>
  </si>
  <si>
    <t>CUBIC FEET PER HOUR</t>
  </si>
  <si>
    <t>FT3/MIN</t>
  </si>
  <si>
    <t>CUBIC FEET PER MINUTE</t>
  </si>
  <si>
    <t>FT3/YR</t>
  </si>
  <si>
    <t>CUBIC FEET PER YEAR</t>
  </si>
  <si>
    <t>FT3S/HR</t>
  </si>
  <si>
    <t>STANDARD CUBIC FEET PER HOUR</t>
  </si>
  <si>
    <t>FT3S/MIN</t>
  </si>
  <si>
    <t>STANDARD CUBIC FEET PER MINUTE</t>
  </si>
  <si>
    <t>FT3S/YR</t>
  </si>
  <si>
    <t>STANDARD CUBIC FEET PER YEAR</t>
  </si>
  <si>
    <t>FT3SD/HR</t>
  </si>
  <si>
    <t>DRY STANDARD CUBIC FEET PER HOUR</t>
  </si>
  <si>
    <t>FT3SD/MIN</t>
  </si>
  <si>
    <t>DRY STANDARD CUBIC FEET PER MINUTE</t>
  </si>
  <si>
    <t>GAL</t>
  </si>
  <si>
    <t>GALLONS</t>
  </si>
  <si>
    <t>GAL/DAY</t>
  </si>
  <si>
    <t>GALLONS PER DAY</t>
  </si>
  <si>
    <t>GAL/HR</t>
  </si>
  <si>
    <t>GALLONS PER HOUR</t>
  </si>
  <si>
    <t>GAL/MIN</t>
  </si>
  <si>
    <t>GALLONS PER MINUTE</t>
  </si>
  <si>
    <t>GAL/YR</t>
  </si>
  <si>
    <t>GALLONS/YEAR</t>
  </si>
  <si>
    <t>GR</t>
  </si>
  <si>
    <t>GRAINS</t>
  </si>
  <si>
    <t>HP</t>
  </si>
  <si>
    <t>HORSEPOWER</t>
  </si>
  <si>
    <t>KW</t>
  </si>
  <si>
    <t>KILOWATTS</t>
  </si>
  <si>
    <t>L/DAY</t>
  </si>
  <si>
    <t>LITERS PER DAY</t>
  </si>
  <si>
    <t>LB/DAY</t>
  </si>
  <si>
    <t>POUNDS PER DAY</t>
  </si>
  <si>
    <t>LB/HR</t>
  </si>
  <si>
    <t>POUNDS PER HOUR</t>
  </si>
  <si>
    <t>LB/MIN</t>
  </si>
  <si>
    <t>POUNDS PER MINUTE</t>
  </si>
  <si>
    <t>LB/SEC</t>
  </si>
  <si>
    <t>POUNDS PER SECOND</t>
  </si>
  <si>
    <t>LB/YR</t>
  </si>
  <si>
    <t>POUNDS PER YEAR</t>
  </si>
  <si>
    <t>MILE/YR</t>
  </si>
  <si>
    <t>MILES PER YEAR</t>
  </si>
  <si>
    <t>MW</t>
  </si>
  <si>
    <t>MEGAWATTS</t>
  </si>
  <si>
    <t>TON/DAY</t>
  </si>
  <si>
    <t>TONS PER DAY</t>
  </si>
  <si>
    <t>TON/HR</t>
  </si>
  <si>
    <t>TONS PER HOUR</t>
  </si>
  <si>
    <t>TON/YR</t>
  </si>
  <si>
    <t>TONS PER YEAR</t>
  </si>
  <si>
    <t>YD3/HR</t>
  </si>
  <si>
    <t>CUBIC YARDS PER HOUR</t>
  </si>
  <si>
    <t>Release Point Type Code</t>
  </si>
  <si>
    <t>Release Point Category</t>
  </si>
  <si>
    <t>Fugitive Area: SW Corner Coords</t>
  </si>
  <si>
    <t>Fugitive</t>
  </si>
  <si>
    <t>Vertical</t>
  </si>
  <si>
    <t>Stack</t>
  </si>
  <si>
    <t>Horizontal</t>
  </si>
  <si>
    <t>Goose Neck</t>
  </si>
  <si>
    <t>Vertical with Rain Cap</t>
  </si>
  <si>
    <t>Downward-facing Vent</t>
  </si>
  <si>
    <t>Fugitive 3-D: Center of Release footprint coords</t>
  </si>
  <si>
    <t>Low Flow Vent</t>
  </si>
  <si>
    <t>Fugitive 2D: Two midpoint coord pairs</t>
  </si>
  <si>
    <t>Emission Factor Denominator Unit of Measure Code</t>
  </si>
  <si>
    <t>ACRE</t>
  </si>
  <si>
    <t>ACRES</t>
  </si>
  <si>
    <t>ACRE-DAY</t>
  </si>
  <si>
    <t>ACRE-DAYS</t>
  </si>
  <si>
    <t>ACRE-MONTH</t>
  </si>
  <si>
    <t>ACRE-MONTHS</t>
  </si>
  <si>
    <t>ACRE-YR</t>
  </si>
  <si>
    <t>ACRE-YEARS</t>
  </si>
  <si>
    <t>AMP-HR</t>
  </si>
  <si>
    <t>AMPERE-HOURS</t>
  </si>
  <si>
    <t>BALE</t>
  </si>
  <si>
    <t>BALES</t>
  </si>
  <si>
    <t>BBL50GAL</t>
  </si>
  <si>
    <t>BARRELS (50 GALLON)</t>
  </si>
  <si>
    <t>BDFT</t>
  </si>
  <si>
    <t>BOARD FEET</t>
  </si>
  <si>
    <t>BTU</t>
  </si>
  <si>
    <t>BRITISH THERMAL UNITS</t>
  </si>
  <si>
    <t>BUSHEL</t>
  </si>
  <si>
    <t>BUSHELS</t>
  </si>
  <si>
    <t>DAY</t>
  </si>
  <si>
    <t>E2BBL</t>
  </si>
  <si>
    <t>100 BARRELS</t>
  </si>
  <si>
    <t>E2LB</t>
  </si>
  <si>
    <t>100 POUNDS</t>
  </si>
  <si>
    <t>E2TON</t>
  </si>
  <si>
    <t>100 TONS</t>
  </si>
  <si>
    <t>E3AMP-HR</t>
  </si>
  <si>
    <t>1000 AMPERE-HOURS</t>
  </si>
  <si>
    <t>E3BBL</t>
  </si>
  <si>
    <t>1000 BARRELS</t>
  </si>
  <si>
    <t>E3BBL31G</t>
  </si>
  <si>
    <t>1000 BARRELS (31 GALLON)</t>
  </si>
  <si>
    <t>E3BDFT</t>
  </si>
  <si>
    <t>1000 BOARD FEET</t>
  </si>
  <si>
    <t>E3BTU</t>
  </si>
  <si>
    <t>1000 BTUS</t>
  </si>
  <si>
    <t>E3BU</t>
  </si>
  <si>
    <t>1000 BUSHELS</t>
  </si>
  <si>
    <t>E3EACH</t>
  </si>
  <si>
    <t>1000 EACH</t>
  </si>
  <si>
    <t>E3FT</t>
  </si>
  <si>
    <t>1000 FEET</t>
  </si>
  <si>
    <t>E3FT2</t>
  </si>
  <si>
    <t>1000 SQUARE FEET</t>
  </si>
  <si>
    <t>E3FT3</t>
  </si>
  <si>
    <t>1000 CUBIC FEET</t>
  </si>
  <si>
    <t>E3FT3S</t>
  </si>
  <si>
    <t>1000 STANDARD CUBIC FEET</t>
  </si>
  <si>
    <t>E3GAL</t>
  </si>
  <si>
    <t>1000 GALLONS</t>
  </si>
  <si>
    <t>E3HP-HR</t>
  </si>
  <si>
    <t>1000 HORSEPOWER-HOURS</t>
  </si>
  <si>
    <t>E3LB</t>
  </si>
  <si>
    <t>1000 POUNDS</t>
  </si>
  <si>
    <t>E3MILE</t>
  </si>
  <si>
    <t>1000 MILES</t>
  </si>
  <si>
    <t>E3TON</t>
  </si>
  <si>
    <t>1000 TONS</t>
  </si>
  <si>
    <t>E3YD3</t>
  </si>
  <si>
    <t>1000 CUBIC YARDS</t>
  </si>
  <si>
    <t>E4FT2</t>
  </si>
  <si>
    <t>10,000 SQUARE FEET</t>
  </si>
  <si>
    <t>E5HP-HR</t>
  </si>
  <si>
    <t>100,000 HORSEPOWER-HOURS</t>
  </si>
  <si>
    <t>E6BDFT</t>
  </si>
  <si>
    <t>MILLION BOARD FEET</t>
  </si>
  <si>
    <t>E6BTU</t>
  </si>
  <si>
    <t>MILLION BTUS</t>
  </si>
  <si>
    <t>E6EACH</t>
  </si>
  <si>
    <t>MILLION EACH</t>
  </si>
  <si>
    <t>E6FT2</t>
  </si>
  <si>
    <t>MILLION SQUARE FEET</t>
  </si>
  <si>
    <t>E6FT3</t>
  </si>
  <si>
    <t>MILLION CUBIC FEET</t>
  </si>
  <si>
    <t>E6FT3S</t>
  </si>
  <si>
    <t>MILLION STANDARD CUBIC FEET</t>
  </si>
  <si>
    <t>E6GAL</t>
  </si>
  <si>
    <t>MILLION GALLONS</t>
  </si>
  <si>
    <t>E6LB</t>
  </si>
  <si>
    <t>MILLION POUNDS</t>
  </si>
  <si>
    <t>E6MILE</t>
  </si>
  <si>
    <t>MILLION MILES</t>
  </si>
  <si>
    <t>E6TON</t>
  </si>
  <si>
    <t>MILLION TONS</t>
  </si>
  <si>
    <t>EACH</t>
  </si>
  <si>
    <t>FT</t>
  </si>
  <si>
    <t>FEET</t>
  </si>
  <si>
    <t>FT2</t>
  </si>
  <si>
    <t>SQUARE FEET</t>
  </si>
  <si>
    <t>FT3</t>
  </si>
  <si>
    <t>CUBIC FEET</t>
  </si>
  <si>
    <t>FT3S</t>
  </si>
  <si>
    <t>STANDARD CUBIC FEET</t>
  </si>
  <si>
    <t>FT3S/M-Y</t>
  </si>
  <si>
    <t>SCFM-YEAR</t>
  </si>
  <si>
    <t>FT3SD</t>
  </si>
  <si>
    <t>DRY STANDARD CUBIC FEET</t>
  </si>
  <si>
    <t>GPM-YR</t>
  </si>
  <si>
    <t>GALLON PER MINUTE-YEAR</t>
  </si>
  <si>
    <t>HP-HR</t>
  </si>
  <si>
    <t>HORSEPOWER-HOURS</t>
  </si>
  <si>
    <t>HR</t>
  </si>
  <si>
    <t>HOUR</t>
  </si>
  <si>
    <t>KG</t>
  </si>
  <si>
    <t>KILOGRAMS</t>
  </si>
  <si>
    <t>KW-HR</t>
  </si>
  <si>
    <t>KILOWATT-HOUR</t>
  </si>
  <si>
    <t>LB</t>
  </si>
  <si>
    <t>POUNDS</t>
  </si>
  <si>
    <t>M3</t>
  </si>
  <si>
    <t>CUBIC METERS</t>
  </si>
  <si>
    <t>MEGAGRAM</t>
  </si>
  <si>
    <t>MEGAGRAMS</t>
  </si>
  <si>
    <t>MGTM</t>
  </si>
  <si>
    <t>MILLION GROSS TON-MILE</t>
  </si>
  <si>
    <t>MILE</t>
  </si>
  <si>
    <t>MILES</t>
  </si>
  <si>
    <t>MMBTU</t>
  </si>
  <si>
    <t>MW-HR</t>
  </si>
  <si>
    <t>MEGAWATT-HOUR</t>
  </si>
  <si>
    <t>THERM</t>
  </si>
  <si>
    <t>100,000 BTUS</t>
  </si>
  <si>
    <t>TON</t>
  </si>
  <si>
    <t>TONS</t>
  </si>
  <si>
    <t>TON-MILE</t>
  </si>
  <si>
    <t>TON-MILES</t>
  </si>
  <si>
    <t>YD2</t>
  </si>
  <si>
    <t>SQUARE YARDS</t>
  </si>
  <si>
    <t>YD3</t>
  </si>
  <si>
    <t>CUBIC YARDS</t>
  </si>
  <si>
    <t>YD3-MILE</t>
  </si>
  <si>
    <t>CUBIC YARD-MILES</t>
  </si>
  <si>
    <t>Emission Factor Numerator Unit of Measure Code</t>
  </si>
  <si>
    <t>CURIE</t>
  </si>
  <si>
    <t>CURIES</t>
  </si>
  <si>
    <t>G</t>
  </si>
  <si>
    <t>GRAMS</t>
  </si>
  <si>
    <t>MILLIGRM</t>
  </si>
  <si>
    <t>MILLIGRAMS</t>
  </si>
  <si>
    <t>NG</t>
  </si>
  <si>
    <t>NANOGRAMS</t>
  </si>
  <si>
    <t>UG</t>
  </si>
  <si>
    <t>MICROGRAMS</t>
  </si>
  <si>
    <t>Emission Calculation Method Code</t>
  </si>
  <si>
    <t>Continuous Emission Monitoring System</t>
  </si>
  <si>
    <t>Site-Specific Emission Factor (no Control Efficiency used)</t>
  </si>
  <si>
    <t>use if source and Emission Factor are uncontrolled or if Emission Factor itself accounts for controls without need to apply a control efficiency in emissions calculation</t>
  </si>
  <si>
    <t>Vendor Emission Factor (no Control Efficiency used)</t>
  </si>
  <si>
    <t>Trade Group Emission Factor (no Control Efficiency used)</t>
  </si>
  <si>
    <t>Other Emission Factor (no Control Efficiency used)</t>
  </si>
  <si>
    <t>Engineering Judgment</t>
  </si>
  <si>
    <t>Stack Test (pre-control) plus Control Efficiency</t>
  </si>
  <si>
    <t>use if test was before controls and therefore a control efficiency was also used in emissions calculation</t>
  </si>
  <si>
    <t>USEPA Emission Factor (pre-control) plus Control Efficiency</t>
  </si>
  <si>
    <t>use if Emission Factor was before controls and therefore a control efficiency was also used in emissions calculation</t>
  </si>
  <si>
    <t>S/L/T Emission Factor (pre-control) plus Control Efficiency</t>
  </si>
  <si>
    <t>Material Balance</t>
  </si>
  <si>
    <t>Site-Specific Emission Factor (pre-control) plus Control Efficiency</t>
  </si>
  <si>
    <t>Vendor Emission Factor (pre-control) plus Control Efficiency</t>
  </si>
  <si>
    <t>Trade Group Emission Factor (pre-control) plus Control Efficiency</t>
  </si>
  <si>
    <t>Other Emission Factor (pre-control) plus Control Efficiency</t>
  </si>
  <si>
    <t>Stack Test (no Control Efficiency used)</t>
  </si>
  <si>
    <t>use if source is uncontrolled or if test was after controls</t>
  </si>
  <si>
    <t>Emission Factor based on Regional Testing Program</t>
  </si>
  <si>
    <t>Emission Factor based on data available peer reviewed literature</t>
  </si>
  <si>
    <t>Emission Factor based on Fire Emission Production Simulator (FEPS)</t>
  </si>
  <si>
    <t>USEPA Speciation Profile</t>
  </si>
  <si>
    <t>use where emissions for one pollutant were derived as a fraction of or ratio to another pollutant's emissions</t>
  </si>
  <si>
    <t>S/L/T Speciation Profile</t>
  </si>
  <si>
    <t>Manufacturer Specification</t>
  </si>
  <si>
    <t>USEPA Emission Factor (no Control Efficiency used)</t>
  </si>
  <si>
    <t>S/L/T Emission Factor (no Control Efficiency used)</t>
  </si>
  <si>
    <t>Control Measure Code</t>
  </si>
  <si>
    <t>Pollutant Type(s)</t>
  </si>
  <si>
    <t>Last Updated Date</t>
  </si>
  <si>
    <t>Uncontrolled</t>
  </si>
  <si>
    <t>Wet Scrubber - High Efficiency</t>
  </si>
  <si>
    <t>Electrostatic Precipitator - High Efficiency</t>
  </si>
  <si>
    <t>Baghouse</t>
  </si>
  <si>
    <t>Device</t>
  </si>
  <si>
    <t>High-Efficiency Particulate Air Filter (HEPA)</t>
  </si>
  <si>
    <t>Low Solvent Coatings</t>
  </si>
  <si>
    <t>Powder Coatings</t>
  </si>
  <si>
    <t>Waterborne Coatings</t>
  </si>
  <si>
    <t>Process Modification - Electrostatic Spraying</t>
  </si>
  <si>
    <t>Dust Suppression by Physical Stabilization</t>
  </si>
  <si>
    <t>Selective Noncatalytic Reduction for NOx</t>
  </si>
  <si>
    <t>Dust Suppression - Traffic Control</t>
  </si>
  <si>
    <t>Catalytic Oxidizer / Incinerator</t>
  </si>
  <si>
    <t>Electrostatic Precipitator - Medium Efficiency</t>
  </si>
  <si>
    <t>Vapor Recovery Unit</t>
  </si>
  <si>
    <t>Afterburner</t>
  </si>
  <si>
    <t>Rotoclone</t>
  </si>
  <si>
    <t>Impingement Type Wet Scrubber</t>
  </si>
  <si>
    <t>Catalytic Incinerator</t>
  </si>
  <si>
    <t>Packed Scrubber</t>
  </si>
  <si>
    <t>Crossflow Packed Bed</t>
  </si>
  <si>
    <t>Dry Scrubber</t>
  </si>
  <si>
    <t>Electrostatic Precipitator - Low Efficiency</t>
  </si>
  <si>
    <t>Floating Bed Scrubber</t>
  </si>
  <si>
    <t>Cyclones (Multiple)</t>
  </si>
  <si>
    <t>Quench Tower</t>
  </si>
  <si>
    <t>Spray Scrubber</t>
  </si>
  <si>
    <t>High Pressure Scrubber</t>
  </si>
  <si>
    <t>Low Pressure Scrubber</t>
  </si>
  <si>
    <t>Fabric Filter / Baghouse</t>
  </si>
  <si>
    <t>Electrostatic Precipitator - Dry (DESP)</t>
  </si>
  <si>
    <t>Scrubber</t>
  </si>
  <si>
    <t>119 or 141</t>
  </si>
  <si>
    <t>Gas Scrubber (General, Not Classified)</t>
  </si>
  <si>
    <t>Caustic Scrubber</t>
  </si>
  <si>
    <t>Thermal Oxidizer</t>
  </si>
  <si>
    <t>Condenser</t>
  </si>
  <si>
    <t>Thermal Oxidizer / Incinerator</t>
  </si>
  <si>
    <t>Demister</t>
  </si>
  <si>
    <t>HVAF</t>
  </si>
  <si>
    <t>Boiler at Landfill</t>
  </si>
  <si>
    <t>Selective Catalytic Reduction (SCR)</t>
  </si>
  <si>
    <t>Mist Eliminator - High Velocity, I.E. V&gt;250 Ft/Min.</t>
  </si>
  <si>
    <t>Selective Non-catalytic Reduction (SNCR)</t>
  </si>
  <si>
    <t>Wet Scrubber</t>
  </si>
  <si>
    <t>Wet Suppression</t>
  </si>
  <si>
    <t>Practice</t>
  </si>
  <si>
    <t>Spray Screen</t>
  </si>
  <si>
    <t>Single Wet Cap</t>
  </si>
  <si>
    <t>Electrostatic Precipitator - Wet  (WESP)</t>
  </si>
  <si>
    <t>Increased Air/Fuel Ratio with Intercooling</t>
  </si>
  <si>
    <t>Clean Burn</t>
  </si>
  <si>
    <t>Pre-Combustion Chamber</t>
  </si>
  <si>
    <t>Mist Eliminator - Low Velocity, I.E. V&lt;250 Ft/Min.</t>
  </si>
  <si>
    <t>Mechanical Collector</t>
  </si>
  <si>
    <t>Fiber Mist Eliminator</t>
  </si>
  <si>
    <t>Mist Eliminator - High Efficiency</t>
  </si>
  <si>
    <t>Water Sprays</t>
  </si>
  <si>
    <t>Screened Drums or Cages</t>
  </si>
  <si>
    <t>Packed Bed Scrubber - High Efficiency</t>
  </si>
  <si>
    <t>Ionizing Wet Scrubber</t>
  </si>
  <si>
    <t>Electrified Filter Bed</t>
  </si>
  <si>
    <t>Fabric Filter - High Temperature, I.E. T&gt;250F</t>
  </si>
  <si>
    <t>Fabric Filter - Medium Temperature, I.E. 180F&lt;T&lt;250F</t>
  </si>
  <si>
    <t>Fabric Filter - Low Temperature , I.E. T&lt;180F</t>
  </si>
  <si>
    <t>Catalytic Afterburner</t>
  </si>
  <si>
    <t>Wet Scrubber - Medium Efficiency</t>
  </si>
  <si>
    <t>Catalytic Afterburner with Heat Exchanger</t>
  </si>
  <si>
    <t>Knock Out Box</t>
  </si>
  <si>
    <t>Spray Dryer Adsorber (SDA)</t>
  </si>
  <si>
    <t>Catalytic Converter</t>
  </si>
  <si>
    <t>Overfire Air</t>
  </si>
  <si>
    <t>Low NOx Burner (LNB)</t>
  </si>
  <si>
    <t>Dry Sorbent Injection (DSI, other than ACI)</t>
  </si>
  <si>
    <t>Activated Carbon Injection (ACI)</t>
  </si>
  <si>
    <t>Freeboard Refrigeration Device</t>
  </si>
  <si>
    <t>Gravity Collector</t>
  </si>
  <si>
    <t>Direct Flame Afterburner</t>
  </si>
  <si>
    <t>Centrifugal Collector</t>
  </si>
  <si>
    <t>Mist Eliminator</t>
  </si>
  <si>
    <t>Steam Injection</t>
  </si>
  <si>
    <t>Water Injection</t>
  </si>
  <si>
    <t>Low Nitrogen Content Fuel</t>
  </si>
  <si>
    <t>Flue Gas Desulfurization (FGD)</t>
  </si>
  <si>
    <t>Sulfuric Acid Plant</t>
  </si>
  <si>
    <t>Dust Suppression</t>
  </si>
  <si>
    <t>Electrostatic Spraying</t>
  </si>
  <si>
    <t>Increased Monitoring Frequency (IMF) of PM Controls</t>
  </si>
  <si>
    <t>Direct Flame Afterburner with Heat Exchanger</t>
  </si>
  <si>
    <t>CEM Upgrade and Increased Monitoring Frequency of PM Controls</t>
  </si>
  <si>
    <t>Flaring</t>
  </si>
  <si>
    <t>Modified Burner or Furnace Design</t>
  </si>
  <si>
    <t>Staged combustion</t>
  </si>
  <si>
    <t>Flue Gas Recirculation</t>
  </si>
  <si>
    <t>Reduced Combustion - Air Preheating</t>
  </si>
  <si>
    <t>Steam or Water Injection</t>
  </si>
  <si>
    <t>Low Excess Air Firing</t>
  </si>
  <si>
    <t>Wet Scrubber - Low Efficiency</t>
  </si>
  <si>
    <t>Use of  Fuel with Low Nitrogen Content</t>
  </si>
  <si>
    <t>Devices Repeated in Series</t>
  </si>
  <si>
    <t>Fuel reburning</t>
  </si>
  <si>
    <t>Biofilter</t>
  </si>
  <si>
    <t>Catalytic Additives</t>
  </si>
  <si>
    <t>Enclosed Combustor</t>
  </si>
  <si>
    <t>Diesel Particulate Filters (DPF)</t>
  </si>
  <si>
    <t>Duct Sorbent Injection</t>
  </si>
  <si>
    <t>Furnace Sorbent Injection</t>
  </si>
  <si>
    <t>Wet Sorbent Injection</t>
  </si>
  <si>
    <t>Leak Detection and Repair (LDAR) Program</t>
  </si>
  <si>
    <t>Air Injection</t>
  </si>
  <si>
    <t>Non-Selective Catalytic Reduction (NSCR)</t>
  </si>
  <si>
    <t>Other Pollution Prevention Technique</t>
  </si>
  <si>
    <t>Oxidation Catalyst</t>
  </si>
  <si>
    <t>Spray booth and Filter</t>
  </si>
  <si>
    <t>Spray booth and Overspray Arrestor</t>
  </si>
  <si>
    <t>Spray guns - High Volume, Low Pressure (HVLP)</t>
  </si>
  <si>
    <t>Ultra Low NOx Burners (ULNB)</t>
  </si>
  <si>
    <t>Recuperative Thermal Oxidizer</t>
  </si>
  <si>
    <t>Product Substitution</t>
  </si>
  <si>
    <t>Regenerative Thermal Oxidizer</t>
  </si>
  <si>
    <t>Ammonia Injection</t>
  </si>
  <si>
    <t>139 or 140</t>
  </si>
  <si>
    <t>Combustion Device</t>
  </si>
  <si>
    <t>Cover Vented to Control Device</t>
  </si>
  <si>
    <t>External Floating Roof Tank</t>
  </si>
  <si>
    <t>Fixed Roof Tank</t>
  </si>
  <si>
    <t>Fixed Roof Tank vented to Control Device</t>
  </si>
  <si>
    <t>Fixed Roof Tank with Internal Floating Roof</t>
  </si>
  <si>
    <t>Floating Membrane Cover</t>
  </si>
  <si>
    <t>Floating Roof</t>
  </si>
  <si>
    <t>Internal Floating Roof</t>
  </si>
  <si>
    <t>Multiple Controls in Series</t>
  </si>
  <si>
    <t>Control of % O2 in Combustion Air (Off Stoichiometric Firing)</t>
  </si>
  <si>
    <t>Pressurized Tank</t>
  </si>
  <si>
    <t>Process Modification</t>
  </si>
  <si>
    <t>Vapor Balancing</t>
  </si>
  <si>
    <t>Thermal Catalytic Oxidizer without heat recovery</t>
  </si>
  <si>
    <t>Rotary Bed Protector</t>
  </si>
  <si>
    <t>Process Incineration in onsite unit (100% of exhaust gas)</t>
  </si>
  <si>
    <t>Process Incineration in onsite unit (&lt;100% of exhaust gas)</t>
  </si>
  <si>
    <t>Thermal Catalytic Oxidizer</t>
  </si>
  <si>
    <t>Wellman-Lord/Sodium Sulfite Scrubbing</t>
  </si>
  <si>
    <t>Magnesium Oxide Scrubbing</t>
  </si>
  <si>
    <t>Dual Alkali Scrubbing</t>
  </si>
  <si>
    <t>Citrate Process Scrubbing</t>
  </si>
  <si>
    <t>Ammonia Scrubbing</t>
  </si>
  <si>
    <t>Catalytic Oxidation - Flue Gas Desulfurization</t>
  </si>
  <si>
    <t>Gravity Collector - High Efficiency</t>
  </si>
  <si>
    <t>Alkalized Alumina</t>
  </si>
  <si>
    <t>Dry Limestone Injection</t>
  </si>
  <si>
    <t>Wet Limestone Injection</t>
  </si>
  <si>
    <t>Sulfuric Acid Plant - Contact Process</t>
  </si>
  <si>
    <t>Sulfuric Acid Plant - Double Contact Process</t>
  </si>
  <si>
    <t>Sulfur Plant</t>
  </si>
  <si>
    <t>Process Change</t>
  </si>
  <si>
    <t>Vapor Recovery System (Including Condensers, Hooding, Other Enclosures)</t>
  </si>
  <si>
    <t>Adsorption - Activated Carbon or other</t>
  </si>
  <si>
    <t>Liquid Filtration System</t>
  </si>
  <si>
    <t>Gravity Collector - Medium Efficiency</t>
  </si>
  <si>
    <t>Packed-Gas Absorption Column</t>
  </si>
  <si>
    <t>Tray-Type Gas Absorption Column</t>
  </si>
  <si>
    <t>Spray Tower</t>
  </si>
  <si>
    <t>Venturi Scrubber</t>
  </si>
  <si>
    <t>Process Enclosed</t>
  </si>
  <si>
    <t>Impingement Plate Scrubber</t>
  </si>
  <si>
    <t>Dynamic Separator (Dry)</t>
  </si>
  <si>
    <t>Dynamic Separator (wet)</t>
  </si>
  <si>
    <t>Mat or Panel Filter</t>
  </si>
  <si>
    <t>Metal Fabric Filter Screen (Cotton Gins)</t>
  </si>
  <si>
    <t>Gravity Collector - Low Efficiency</t>
  </si>
  <si>
    <t>Process Gas Recovery</t>
  </si>
  <si>
    <t>Dust Suppression by Water Sprays</t>
  </si>
  <si>
    <t>Dust Suppression by Chemical Stabilizers or Wetting Agents</t>
  </si>
  <si>
    <t>Gravel Bed Filter</t>
  </si>
  <si>
    <t>Annular Ring Filter</t>
  </si>
  <si>
    <t>Catalytic Reduction</t>
  </si>
  <si>
    <t>Molecular Sieve</t>
  </si>
  <si>
    <t>Wet Lime Slurry Scrubbing</t>
  </si>
  <si>
    <t>Alkaline Fly Ash Scrubbing</t>
  </si>
  <si>
    <t>Sodium Carbonate Scrubbing</t>
  </si>
  <si>
    <t>Centrifugal Collector (Cyclone) - High Efficiency</t>
  </si>
  <si>
    <t>Sodium-Alkali Scrubbing</t>
  </si>
  <si>
    <t>Fluid Bed Dry Scrubber</t>
  </si>
  <si>
    <t>Tube and Shell Condenser</t>
  </si>
  <si>
    <t>Refrigerated Condenser</t>
  </si>
  <si>
    <t>Barometric Condenser</t>
  </si>
  <si>
    <t>Cyclone / Centrifugal Collector</t>
  </si>
  <si>
    <t>Multiple Cyclone w/o Fly Ash Reinjection</t>
  </si>
  <si>
    <t>Multiple Cyclone w/ Fly Ash Reinjection</t>
  </si>
  <si>
    <t>Baffle</t>
  </si>
  <si>
    <t>Dry Electrostatic Granular Filter (DEGF)</t>
  </si>
  <si>
    <t>Centrifugal Collector (Cyclone) - Medium Efficiency</t>
  </si>
  <si>
    <t>Chemical Oxidation</t>
  </si>
  <si>
    <t>Chemical Reduction</t>
  </si>
  <si>
    <t>Ozonation</t>
  </si>
  <si>
    <t>Chemical Neutralization</t>
  </si>
  <si>
    <t>Activated Clay Adsorption</t>
  </si>
  <si>
    <t>Wet Cyclonic Separator</t>
  </si>
  <si>
    <t>Water Curtain</t>
  </si>
  <si>
    <t>Nitrogen Blanket</t>
  </si>
  <si>
    <t>Conservation Vent</t>
  </si>
  <si>
    <t>Bottom Filling</t>
  </si>
  <si>
    <t>Centrifugal Collector (Cyclone) - Low Efficiency</t>
  </si>
  <si>
    <t>Conversion to Variable Vapor Space Tank</t>
  </si>
  <si>
    <t>Conversion to Floating Roof Tank</t>
  </si>
  <si>
    <t>Conversion to Pressurized Tank</t>
  </si>
  <si>
    <t>Submerged Filling</t>
  </si>
  <si>
    <t>Underground Tank</t>
  </si>
  <si>
    <t>White Paint</t>
  </si>
  <si>
    <t>Vapor Lock Balance Recovery System</t>
  </si>
  <si>
    <t>Secondary Seal on Floating Roof Tank</t>
  </si>
  <si>
    <t>Moving Bed Dry Scrubber</t>
  </si>
  <si>
    <t>Other Control Device</t>
  </si>
  <si>
    <t>Regulatory Code Type</t>
  </si>
  <si>
    <t>Part Description</t>
  </si>
  <si>
    <t>Subpart Description</t>
  </si>
  <si>
    <t>Unit Regulation</t>
  </si>
  <si>
    <t>Process Regulation</t>
  </si>
  <si>
    <t>59B</t>
  </si>
  <si>
    <t>Autobody Refinish Coatings (VOC Rule)</t>
  </si>
  <si>
    <t>183(e)</t>
  </si>
  <si>
    <t>B</t>
  </si>
  <si>
    <t>59C</t>
  </si>
  <si>
    <t>Consumer Products (VOC Rule)</t>
  </si>
  <si>
    <t>C</t>
  </si>
  <si>
    <t>59D</t>
  </si>
  <si>
    <t>Architectural and Industrial Maintenance (AIM) Coatings (VOC Rule)</t>
  </si>
  <si>
    <t>D</t>
  </si>
  <si>
    <t>59E</t>
  </si>
  <si>
    <t>Aerosol Coatings (VOC Rule)</t>
  </si>
  <si>
    <t>E</t>
  </si>
  <si>
    <t>63AAAAAAA</t>
  </si>
  <si>
    <t>Asphalt Processing and Asphalt Roofing Manufacturing (Area Sources)</t>
  </si>
  <si>
    <t>Area Source</t>
  </si>
  <si>
    <t>AAAAAAA</t>
  </si>
  <si>
    <t>63BBBBBB</t>
  </si>
  <si>
    <t>Gas Distribution Bulk Terminals, Bulk Plants, and Pipeline Facilities (Area Sources)</t>
  </si>
  <si>
    <t>BBBBBB</t>
  </si>
  <si>
    <t>63BBBBBBB</t>
  </si>
  <si>
    <t>Chemical Preparations (Area Sources)</t>
  </si>
  <si>
    <t>BBBBBBB</t>
  </si>
  <si>
    <t>63CCCCCC</t>
  </si>
  <si>
    <t>Gasoline Dispensing Facilities (Area Sources)</t>
  </si>
  <si>
    <t>CCCCCC</t>
  </si>
  <si>
    <t>63CCCCCCC</t>
  </si>
  <si>
    <t>Paints and Allied Products Manufacturing (Area Sources)</t>
  </si>
  <si>
    <t>CCCCCCC</t>
  </si>
  <si>
    <t>63DDDDDD</t>
  </si>
  <si>
    <t>Polyvinyl Chloride and Copolymers Production (Area Sources)</t>
  </si>
  <si>
    <t>DDDDDD</t>
  </si>
  <si>
    <t>63DDDDDDD</t>
  </si>
  <si>
    <t>Prepared Feeds Manufacturing (Area Sources)</t>
  </si>
  <si>
    <t>DDDDDDD</t>
  </si>
  <si>
    <t>63EEEEEE</t>
  </si>
  <si>
    <t>Primary Copper Smelting (Area Sources)</t>
  </si>
  <si>
    <t>EEEEEE</t>
  </si>
  <si>
    <t>63EEEEEEE</t>
  </si>
  <si>
    <t>Gold Mine Ore Processing and Production (Area Sources)</t>
  </si>
  <si>
    <t>EEEEEEE</t>
  </si>
  <si>
    <t>63FFFFFF</t>
  </si>
  <si>
    <t>Secondary Copper Smelting (Area Sources)</t>
  </si>
  <si>
    <t>FFFFFF</t>
  </si>
  <si>
    <t>63GGGGGG</t>
  </si>
  <si>
    <t>Primary Nonferrous Metals -Zinc, Cadmium, and Beryllium (Area Sources)</t>
  </si>
  <si>
    <t>GGGGGG</t>
  </si>
  <si>
    <t>63HH-Area</t>
  </si>
  <si>
    <t>Oil and Natural Gas Production (Area Sources)</t>
  </si>
  <si>
    <t>HH</t>
  </si>
  <si>
    <t>63HHHHHH-AutoRef</t>
  </si>
  <si>
    <t>Autobody Refinishing Paint Shops (Area Sources)</t>
  </si>
  <si>
    <t>HHHHHH</t>
  </si>
  <si>
    <t>63HHHHHH-MisCoat</t>
  </si>
  <si>
    <t>Paint Stripping and Miscellaneous Surface Coating Operations (Area Sources)</t>
  </si>
  <si>
    <t>63JJJJJJ</t>
  </si>
  <si>
    <t>Industrial, Commercial and Institutional Boilers (Area Sources)</t>
  </si>
  <si>
    <t>JJJJJJ</t>
  </si>
  <si>
    <t>63LLLLLL</t>
  </si>
  <si>
    <t>Acrylic Fibers/Modacrylic Fibers Production (Area Sources)</t>
  </si>
  <si>
    <t>LLLLLL</t>
  </si>
  <si>
    <t>63MMMMMM</t>
  </si>
  <si>
    <t>Carbon Black Production (Area Sources)</t>
  </si>
  <si>
    <t>MMMMMM</t>
  </si>
  <si>
    <t>63NN</t>
  </si>
  <si>
    <t>Wool Fiberglass Manufacturing (Area Sources)</t>
  </si>
  <si>
    <t>NN</t>
  </si>
  <si>
    <t>63NNNNNN</t>
  </si>
  <si>
    <t>Chemical Manufacturing: Chromium Compounds (Area Sources)</t>
  </si>
  <si>
    <t>NNNNNN</t>
  </si>
  <si>
    <t>63OOOOOO-Fab</t>
  </si>
  <si>
    <t>Flexible Polyurethane Foam Fabrication (Area Sources)</t>
  </si>
  <si>
    <t>OOOOOO</t>
  </si>
  <si>
    <t>63OOOOOO-Prod</t>
  </si>
  <si>
    <t>Flexible Polyurethane Foam Production (Area Sources)</t>
  </si>
  <si>
    <t>63PPPPPP</t>
  </si>
  <si>
    <t>Lead Acid Battery Manufacturing (Area Sources)</t>
  </si>
  <si>
    <t>PPPPPP</t>
  </si>
  <si>
    <t>63QQQQQQ</t>
  </si>
  <si>
    <t>Wood Preserving (Area Sources)</t>
  </si>
  <si>
    <t>QQQQQQ</t>
  </si>
  <si>
    <t>63RRRRRR</t>
  </si>
  <si>
    <t>Clay Ceramics Manufacturing (Area Sources)</t>
  </si>
  <si>
    <t>RRRRRR</t>
  </si>
  <si>
    <t>63SSSSSS</t>
  </si>
  <si>
    <t>Glass Manufacturing (Area Sources)</t>
  </si>
  <si>
    <t>SSSSSS</t>
  </si>
  <si>
    <t>63TTTTTT</t>
  </si>
  <si>
    <t>Secondary Nonferrous Metals (Area Sources)</t>
  </si>
  <si>
    <t>TTTTTT</t>
  </si>
  <si>
    <t>63VVVVVV</t>
  </si>
  <si>
    <t>Chemical Manufacturing Area Source (CMAS)</t>
  </si>
  <si>
    <t>VVVVVV</t>
  </si>
  <si>
    <t>63WWWWW</t>
  </si>
  <si>
    <t>Hospital Ethylene Oxide Sterilizers (Area Sources)</t>
  </si>
  <si>
    <t>WWWWW</t>
  </si>
  <si>
    <t>63WWWWWW</t>
  </si>
  <si>
    <t>Plating and Polishing (Area Sources)</t>
  </si>
  <si>
    <t>WWWWWW</t>
  </si>
  <si>
    <t>63XXXXXX</t>
  </si>
  <si>
    <t>Metal Fabrication and Finishing Nine Categories (Area Sources)</t>
  </si>
  <si>
    <t>XXXXXX</t>
  </si>
  <si>
    <t>63YYYYY</t>
  </si>
  <si>
    <t>Stainless and Non-Stainless Steel Manufacturing: Electric Arc Furnaces (EAF)</t>
  </si>
  <si>
    <t>YYYYY</t>
  </si>
  <si>
    <t>63YYYYYY</t>
  </si>
  <si>
    <t>Ferroalloys Production (Area Sources)</t>
  </si>
  <si>
    <t>YYYYYY</t>
  </si>
  <si>
    <t>63ZZZZZ</t>
  </si>
  <si>
    <t>Iron and Steel Foundries (Area Sources)</t>
  </si>
  <si>
    <t>ZZZZZ</t>
  </si>
  <si>
    <t>63ZZZZZZ</t>
  </si>
  <si>
    <t>Nonferrous Foundries: Aluminum, Copper, and Other (Area Sources)</t>
  </si>
  <si>
    <t>ZZZZZZ</t>
  </si>
  <si>
    <t>63AA</t>
  </si>
  <si>
    <t>Phosphoric Acid Manufacturing Plants</t>
  </si>
  <si>
    <t>MACT</t>
  </si>
  <si>
    <t>AA</t>
  </si>
  <si>
    <t>63AAAA</t>
  </si>
  <si>
    <t>Municipal Solid Waste Landfills</t>
  </si>
  <si>
    <t>AAAA</t>
  </si>
  <si>
    <t>63AAAAA</t>
  </si>
  <si>
    <t>AAAAA</t>
  </si>
  <si>
    <t>63BB</t>
  </si>
  <si>
    <t>Phosphate Fertilizer Production Plants</t>
  </si>
  <si>
    <t>BB</t>
  </si>
  <si>
    <t>63BBBBB</t>
  </si>
  <si>
    <t>Semiconductors Manufacturing</t>
  </si>
  <si>
    <t>BBBBB</t>
  </si>
  <si>
    <t>63CC</t>
  </si>
  <si>
    <t>Petroleum Refinery (subpart CC): Storage Tanks, Equip Leaks, Process Vents, Wastewater</t>
  </si>
  <si>
    <t>CC</t>
  </si>
  <si>
    <t>63CCC</t>
  </si>
  <si>
    <t>Steel Pickling HCl Process Facilities and HCl Regeneration Plants</t>
  </si>
  <si>
    <t>CCC</t>
  </si>
  <si>
    <t>63CCCC</t>
  </si>
  <si>
    <t>Nutritional Yeast Manufacturing</t>
  </si>
  <si>
    <t>CCCC</t>
  </si>
  <si>
    <t>63CCCCC</t>
  </si>
  <si>
    <t>Coke Ovens: Pushing, Quenching and Battery Stacks</t>
  </si>
  <si>
    <t>CCCCC</t>
  </si>
  <si>
    <t>63DD</t>
  </si>
  <si>
    <t>Offsite Waste and Recovery Operations (OSWRO)</t>
  </si>
  <si>
    <t>DD</t>
  </si>
  <si>
    <t>63DDD</t>
  </si>
  <si>
    <t>Mineral Wool Production</t>
  </si>
  <si>
    <t>DDD</t>
  </si>
  <si>
    <t>63DDDD</t>
  </si>
  <si>
    <t>Plywood and Composite Wood Products</t>
  </si>
  <si>
    <t>DDDD</t>
  </si>
  <si>
    <t>63DDDDD</t>
  </si>
  <si>
    <t>Industrial, Commercial and Institutional Boilers and Process Heaters (Major Sources)</t>
  </si>
  <si>
    <t>DDDDD</t>
  </si>
  <si>
    <t>63EE</t>
  </si>
  <si>
    <t>Magnetic Tape Manufacturing: Surface Coating</t>
  </si>
  <si>
    <t>EE</t>
  </si>
  <si>
    <t>63EEE</t>
  </si>
  <si>
    <t>Hazardous Waste Combustors (HWC)</t>
  </si>
  <si>
    <t>EEE</t>
  </si>
  <si>
    <t>63EEEE</t>
  </si>
  <si>
    <t>Organic Liquids Distribution (Non-Gasoline) (OLD)</t>
  </si>
  <si>
    <t>EEEE</t>
  </si>
  <si>
    <t>63EEEEE</t>
  </si>
  <si>
    <t>Iron and Steel Foundries (Major Sources)</t>
  </si>
  <si>
    <t>EEEEE</t>
  </si>
  <si>
    <t>63F-63G-63H-63I</t>
  </si>
  <si>
    <t>Hazardous Organic NESHAP (HON)</t>
  </si>
  <si>
    <t>F/G/H/I</t>
  </si>
  <si>
    <t>63FFFF</t>
  </si>
  <si>
    <t>Miscellaneous Organic Chemical Manufacturing (MON)</t>
  </si>
  <si>
    <t>FFFF</t>
  </si>
  <si>
    <t>63FFFFF</t>
  </si>
  <si>
    <t>Integrated Iron and Steel Manufacturing</t>
  </si>
  <si>
    <t>FFFFF</t>
  </si>
  <si>
    <t>63GG</t>
  </si>
  <si>
    <t>Aerospace Manufacturing and Rework Facilities: Surface Coating</t>
  </si>
  <si>
    <t>GG</t>
  </si>
  <si>
    <t>63GGG</t>
  </si>
  <si>
    <t>Pharmaceuticals Production</t>
  </si>
  <si>
    <t>GGG</t>
  </si>
  <si>
    <t>63GGGG</t>
  </si>
  <si>
    <t>Solvent Extraction for Vegetable Oil Production</t>
  </si>
  <si>
    <t>GGGG</t>
  </si>
  <si>
    <t>63GGGGG</t>
  </si>
  <si>
    <t>Site Remediation</t>
  </si>
  <si>
    <t>GGGGG</t>
  </si>
  <si>
    <t>63HH-Major</t>
  </si>
  <si>
    <t>Oil and Natural Gas Production (Major Sources)</t>
  </si>
  <si>
    <t>63HHH</t>
  </si>
  <si>
    <t>Natural Gas Transmission and Storage Facilites</t>
  </si>
  <si>
    <t>HHH</t>
  </si>
  <si>
    <t>63HHHH</t>
  </si>
  <si>
    <t>Wet-Formed Fiberglass Mat Production</t>
  </si>
  <si>
    <t>HHHH</t>
  </si>
  <si>
    <t>63HHHHH</t>
  </si>
  <si>
    <t>Miscellaneous Coating Manufacturing</t>
  </si>
  <si>
    <t>HHHHH</t>
  </si>
  <si>
    <t>63HHHHHHH-63J</t>
  </si>
  <si>
    <t>Polyvinyl Chloride and Copolymers Production (Major Sources)</t>
  </si>
  <si>
    <t>J, HHHHHHH</t>
  </si>
  <si>
    <t>63II</t>
  </si>
  <si>
    <t>Shipbuilding and Ship Repair: Surface Coating</t>
  </si>
  <si>
    <t>II</t>
  </si>
  <si>
    <t>63III</t>
  </si>
  <si>
    <t>Flexible Polyurethane Foam Production (Major Sources)</t>
  </si>
  <si>
    <t>III</t>
  </si>
  <si>
    <t>63IIII</t>
  </si>
  <si>
    <t>Auto and Light Duty Trucks: Surface Coating</t>
  </si>
  <si>
    <t>IIII</t>
  </si>
  <si>
    <t>63IIIII</t>
  </si>
  <si>
    <t>Mercury Cell Chlor-Alkali Plants</t>
  </si>
  <si>
    <t>IIIII</t>
  </si>
  <si>
    <t>63JJ</t>
  </si>
  <si>
    <t>Wood Furniture: Surface Coating</t>
  </si>
  <si>
    <t>JJ</t>
  </si>
  <si>
    <t>63JJJ-ABS</t>
  </si>
  <si>
    <t>Polymers and Resins IV: Acrylonitrile-Butadiene-Styrene Production</t>
  </si>
  <si>
    <t>JJJ</t>
  </si>
  <si>
    <t>63JJJ-MABS</t>
  </si>
  <si>
    <t>Polymers and Resins IV: Methyl Methacrylate-Acrylonitrile-Butadiene-Styrene Production</t>
  </si>
  <si>
    <t>63JJJ-MBS</t>
  </si>
  <si>
    <t>Polymers and Resins IV: Methyl Methacrylate-Butadiene-Styrene Terpolymers Production</t>
  </si>
  <si>
    <t>63JJJ-NR</t>
  </si>
  <si>
    <t>Polymers and Resins IV: Nitrile Resins Production</t>
  </si>
  <si>
    <t>63JJJ-PET</t>
  </si>
  <si>
    <t>Polymers and Resins IV: Polyethylene Terephthalate Production</t>
  </si>
  <si>
    <t>63JJJ-PS</t>
  </si>
  <si>
    <t>Polymers and Resins IV: Polystyrene Production</t>
  </si>
  <si>
    <t>63JJJ-SAN</t>
  </si>
  <si>
    <t>Polymers and Resins IV: Styrene Acrylonitrile Production</t>
  </si>
  <si>
    <t>63JJJJ</t>
  </si>
  <si>
    <t>Paper and Other Web Coatings: Surface Coating</t>
  </si>
  <si>
    <t>JJJJ</t>
  </si>
  <si>
    <t>63JJJJJ</t>
  </si>
  <si>
    <t>Brick and Structural Clay Products (Major Sources)</t>
  </si>
  <si>
    <t>JJJJJ</t>
  </si>
  <si>
    <t>63KK</t>
  </si>
  <si>
    <t>Printing and Publishing: Surface Coating</t>
  </si>
  <si>
    <t>KK</t>
  </si>
  <si>
    <t>63KKKK</t>
  </si>
  <si>
    <t>Metal Can: Surface Coating</t>
  </si>
  <si>
    <t>KKKK</t>
  </si>
  <si>
    <t>63KKKKK</t>
  </si>
  <si>
    <t>Clay Ceramics Manufacturing (Major Sources)</t>
  </si>
  <si>
    <t>KKKKK</t>
  </si>
  <si>
    <t>63L</t>
  </si>
  <si>
    <t>Coke Ovens: Charging, Topside, and Door Leaks</t>
  </si>
  <si>
    <t>L</t>
  </si>
  <si>
    <t>63LL</t>
  </si>
  <si>
    <t>Primary Aluminum Reduction Plants</t>
  </si>
  <si>
    <t>LL</t>
  </si>
  <si>
    <t>63LLL</t>
  </si>
  <si>
    <t>Portland Cement Manufacturing</t>
  </si>
  <si>
    <t>LLL</t>
  </si>
  <si>
    <t>63LLLLL</t>
  </si>
  <si>
    <t>Asphalt Processing and Asphalt Roofing Manufacturing (Major Sources)</t>
  </si>
  <si>
    <t>LLLLL</t>
  </si>
  <si>
    <t>63M</t>
  </si>
  <si>
    <t>Perchloroethylene Dry Cleaning</t>
  </si>
  <si>
    <t>M</t>
  </si>
  <si>
    <t>63MM</t>
  </si>
  <si>
    <t>Pulp and Paper Industry (Subpart MM): Chemical Recovery Combustion Sources at Kraft, Soda, Sulfite and Semichemical Pulp Mills</t>
  </si>
  <si>
    <t>MM</t>
  </si>
  <si>
    <t>63MMM</t>
  </si>
  <si>
    <t>Pesticide Active Ingredient Production (PAI)</t>
  </si>
  <si>
    <t>MMM</t>
  </si>
  <si>
    <t>63MMMM</t>
  </si>
  <si>
    <t>Miscellaneous Metal Parts and Products: Surface Coating</t>
  </si>
  <si>
    <t>MMMM</t>
  </si>
  <si>
    <t>63MMMMM</t>
  </si>
  <si>
    <t>Flexible Polyurethane Foam Fabrication (Major Sources)</t>
  </si>
  <si>
    <t>MMMMM</t>
  </si>
  <si>
    <t>63N</t>
  </si>
  <si>
    <t>Chrome Electroplating: Decorative, Hard, and Chromic Acid Anodizing NESHAP</t>
  </si>
  <si>
    <t>N</t>
  </si>
  <si>
    <t>63NNN</t>
  </si>
  <si>
    <t>Wool Fiberglass Manufacturing (Major Sources)</t>
  </si>
  <si>
    <t>NNN</t>
  </si>
  <si>
    <t>63NNNN</t>
  </si>
  <si>
    <t>Large Appliances: Surface Coating</t>
  </si>
  <si>
    <t>NNNN</t>
  </si>
  <si>
    <t>63NNNNN</t>
  </si>
  <si>
    <t>Hydrochloric Acid Production</t>
  </si>
  <si>
    <t>NNNNN</t>
  </si>
  <si>
    <t>63O</t>
  </si>
  <si>
    <t>Commercial Ethylene Oxide Sterilizers</t>
  </si>
  <si>
    <t>O</t>
  </si>
  <si>
    <t>63OO</t>
  </si>
  <si>
    <t>Storage Tanks - Level 1</t>
  </si>
  <si>
    <t>OO</t>
  </si>
  <si>
    <t>63OOO</t>
  </si>
  <si>
    <t>Polymers and Resins III: Amino/Phenolic Resins Production</t>
  </si>
  <si>
    <t>OOO</t>
  </si>
  <si>
    <t>63OOOO</t>
  </si>
  <si>
    <t>Printing, Coating and Dyeing of Fabric and Other Textiles: Surface Coating</t>
  </si>
  <si>
    <t>OOOO</t>
  </si>
  <si>
    <t>63PP</t>
  </si>
  <si>
    <t>Containers</t>
  </si>
  <si>
    <t>PP</t>
  </si>
  <si>
    <t>63PPP</t>
  </si>
  <si>
    <t>Polyether Polyols Production (PEPOS)</t>
  </si>
  <si>
    <t>PPP</t>
  </si>
  <si>
    <t>63PPPP</t>
  </si>
  <si>
    <t>Plastics Parts Coatings: Surface Coating</t>
  </si>
  <si>
    <t>PPPP</t>
  </si>
  <si>
    <t>63PPPPP</t>
  </si>
  <si>
    <t>Engine Test Cells/Stands</t>
  </si>
  <si>
    <t>PPPPP</t>
  </si>
  <si>
    <t>63Q</t>
  </si>
  <si>
    <t>Industrial Process Cooling Towers</t>
  </si>
  <si>
    <t>Q</t>
  </si>
  <si>
    <t>63QQ</t>
  </si>
  <si>
    <t>Surface Impoundments</t>
  </si>
  <si>
    <t>QQ</t>
  </si>
  <si>
    <t>63QQQ</t>
  </si>
  <si>
    <t>Primary Copper Smelting (Major Sources)</t>
  </si>
  <si>
    <t>QQQ</t>
  </si>
  <si>
    <t>63QQQQ</t>
  </si>
  <si>
    <t>Wood Building Products - Surface Coating</t>
  </si>
  <si>
    <t>QQQQ</t>
  </si>
  <si>
    <t>63QQQQQ</t>
  </si>
  <si>
    <t>Friction Materials Manufacturing</t>
  </si>
  <si>
    <t>QQQQQ</t>
  </si>
  <si>
    <t>63R</t>
  </si>
  <si>
    <t>Gasoline Distribution (Stage I): Bulk Gasoline Terminals and Pipeline Breakout Stations</t>
  </si>
  <si>
    <t>63RR</t>
  </si>
  <si>
    <t>Individual Drain Systems</t>
  </si>
  <si>
    <t>RR</t>
  </si>
  <si>
    <t>63RRR</t>
  </si>
  <si>
    <t>Secondary Aluminum Production</t>
  </si>
  <si>
    <t>RRR</t>
  </si>
  <si>
    <t>63RRRR</t>
  </si>
  <si>
    <t>Metal Furniture: Surface Coating</t>
  </si>
  <si>
    <t>RRRR</t>
  </si>
  <si>
    <t>63RRRRR</t>
  </si>
  <si>
    <t>Taconite Iron Ore Processing</t>
  </si>
  <si>
    <t>RRRRR</t>
  </si>
  <si>
    <t>63S</t>
  </si>
  <si>
    <t>Pulp and Paper Industry (Subpart S): Kraft, Soda, Sulfite and Semichemical Pulping and Bleaching Processes</t>
  </si>
  <si>
    <t>S</t>
  </si>
  <si>
    <t>63SS</t>
  </si>
  <si>
    <t>Closed Vent Systems, Control Devices, Recovery Devices, and Routing to a Fuel Gas System or Process</t>
  </si>
  <si>
    <t>SS</t>
  </si>
  <si>
    <t>63SSSS</t>
  </si>
  <si>
    <t>Metal Coil: Surface Coating</t>
  </si>
  <si>
    <t>SSSS</t>
  </si>
  <si>
    <t>63SSSSS</t>
  </si>
  <si>
    <t>Refractory Products Manufacturing</t>
  </si>
  <si>
    <t>SSSSS</t>
  </si>
  <si>
    <t>63T</t>
  </si>
  <si>
    <t>Halogenated Solvent Cleaners</t>
  </si>
  <si>
    <t>T</t>
  </si>
  <si>
    <t>63TT</t>
  </si>
  <si>
    <t>Equipment Leaks - Control Level 1</t>
  </si>
  <si>
    <t>TT</t>
  </si>
  <si>
    <t>63TTT</t>
  </si>
  <si>
    <t>Primary Lead Smelting</t>
  </si>
  <si>
    <t>TTT</t>
  </si>
  <si>
    <t>63TTTT</t>
  </si>
  <si>
    <t>Leather Finishing Operations</t>
  </si>
  <si>
    <t>TTTT</t>
  </si>
  <si>
    <t>63TTTTT</t>
  </si>
  <si>
    <t>Primary Magnesium Refining</t>
  </si>
  <si>
    <t>TTTTT</t>
  </si>
  <si>
    <t>63U-ButylRubber</t>
  </si>
  <si>
    <t>Polymers and Resins I: Butyl Rubber Production</t>
  </si>
  <si>
    <t>63U-EPRubber</t>
  </si>
  <si>
    <t>Polymers and Resins I: Ethylene-Propylene Rubber Production</t>
  </si>
  <si>
    <t>63U-Epichlorohydrin</t>
  </si>
  <si>
    <t>Polymers and Resins I: Epichlorohydrin Elastomers Production</t>
  </si>
  <si>
    <t>63U-Hypalon</t>
  </si>
  <si>
    <t>Polymers and Resins I: Hypalon (TM) Production</t>
  </si>
  <si>
    <t>63U-NBRubber</t>
  </si>
  <si>
    <t>Polymers and Resins I: Nitrile Butadiene Rubber Production</t>
  </si>
  <si>
    <t>63U-Neoprene</t>
  </si>
  <si>
    <t>Polymers and Resins I: Neoprene Production</t>
  </si>
  <si>
    <t>63U-PBRubber</t>
  </si>
  <si>
    <t>Polymers and Resins I: Polybutadiene Rubber Production</t>
  </si>
  <si>
    <t>63U-PSRubber</t>
  </si>
  <si>
    <t>Polymers and Resins I: Polysulfide Rubber Production</t>
  </si>
  <si>
    <t>63U-SBRubber</t>
  </si>
  <si>
    <t>Polymers and Resins I: Styrene-Butadiene Rubber and Latex Production</t>
  </si>
  <si>
    <t>63UU</t>
  </si>
  <si>
    <t>Equipment Leaks - Control Level 2</t>
  </si>
  <si>
    <t>UU</t>
  </si>
  <si>
    <t>63UUU</t>
  </si>
  <si>
    <t>Petroleum Refinery (subpart UUU) Catalytic Cracking, Catalytic Reforming, and Sulfur Recovery Units</t>
  </si>
  <si>
    <t>UUU</t>
  </si>
  <si>
    <t>63UUUU</t>
  </si>
  <si>
    <t>Cellulose Products Manufacturing</t>
  </si>
  <si>
    <t>UUUU</t>
  </si>
  <si>
    <t>63UUUUU</t>
  </si>
  <si>
    <t>Electric Utility Steam Generating Units: Mercury and Air Toxics Standards (MATS)</t>
  </si>
  <si>
    <t>UUUUU</t>
  </si>
  <si>
    <t>63VV</t>
  </si>
  <si>
    <t>Oil-Water Separators and Organic-Water Separators</t>
  </si>
  <si>
    <t>VV</t>
  </si>
  <si>
    <t>63VVV</t>
  </si>
  <si>
    <t>Publicly Owned Treatment Works (POTW)</t>
  </si>
  <si>
    <t>VVV</t>
  </si>
  <si>
    <t>63VVVV</t>
  </si>
  <si>
    <t>Boat Manufacturing</t>
  </si>
  <si>
    <t>VVVV</t>
  </si>
  <si>
    <t>63W-EpoxyResins</t>
  </si>
  <si>
    <t>Polymers and Resins II: Epoxy Resins Production</t>
  </si>
  <si>
    <t>W</t>
  </si>
  <si>
    <t>63W-NonNylonPolyamid</t>
  </si>
  <si>
    <t>Polymers and Resins II: Non-Nylon Polyamides Production</t>
  </si>
  <si>
    <t>63WW</t>
  </si>
  <si>
    <t>Storage Tanks - Control Level 2</t>
  </si>
  <si>
    <t>WW</t>
  </si>
  <si>
    <t>63WWWW</t>
  </si>
  <si>
    <t>Reinforced Plastics Composites Production</t>
  </si>
  <si>
    <t>WWWW</t>
  </si>
  <si>
    <t>63X</t>
  </si>
  <si>
    <t>Secondary Lead Smelters</t>
  </si>
  <si>
    <t>X</t>
  </si>
  <si>
    <t>63XXX</t>
  </si>
  <si>
    <t>Ferroalloys Production: Ferromanganese and Silicomanganese (Major Sources)</t>
  </si>
  <si>
    <t>XXX</t>
  </si>
  <si>
    <t>63XXXX</t>
  </si>
  <si>
    <t>Rubber Tire Manufacturing</t>
  </si>
  <si>
    <t>XXXX</t>
  </si>
  <si>
    <t>63Y</t>
  </si>
  <si>
    <t>Marine Tank Vessel Loading Operations</t>
  </si>
  <si>
    <t>Y</t>
  </si>
  <si>
    <t>63YY-63XX-Ethylene</t>
  </si>
  <si>
    <t>Ethylene Processes GMACT</t>
  </si>
  <si>
    <t>XX, YY</t>
  </si>
  <si>
    <t>63YY-AMF</t>
  </si>
  <si>
    <t>Acrylic/Modacrylic Fibers GMACT</t>
  </si>
  <si>
    <t>YY</t>
  </si>
  <si>
    <t>63YY-AcetalResins</t>
  </si>
  <si>
    <t>Acetal Resins GMACT</t>
  </si>
  <si>
    <t>63YY-CarbonBlack</t>
  </si>
  <si>
    <t>Carbon Black Production GMACT</t>
  </si>
  <si>
    <t>63YY-CyanideChem</t>
  </si>
  <si>
    <t>Cyanide Chemicals Manufacturing GMACT</t>
  </si>
  <si>
    <t>63YY-HF</t>
  </si>
  <si>
    <t>Hydrogen Flouride GMACT</t>
  </si>
  <si>
    <t>63YY-Polycarbonates</t>
  </si>
  <si>
    <t>Polycarbonates GMACT</t>
  </si>
  <si>
    <t>63YY-Spandex</t>
  </si>
  <si>
    <t>Spandex Production GMACT</t>
  </si>
  <si>
    <t>63YYYY</t>
  </si>
  <si>
    <t>Stationary Combustion Turbines</t>
  </si>
  <si>
    <t>YYYY</t>
  </si>
  <si>
    <t>63ZZZZ</t>
  </si>
  <si>
    <t>Stationary Reciprocating Internal Combustion Engines (RICE)</t>
  </si>
  <si>
    <t>ZZZZ</t>
  </si>
  <si>
    <t>60A-63A-CEDRR</t>
  </si>
  <si>
    <t>Compliance and Emissions Direct Reporting rule (CEDRR)</t>
  </si>
  <si>
    <t>MACT &amp; NSPS</t>
  </si>
  <si>
    <t>65H-Future</t>
  </si>
  <si>
    <t>National Uniform Emission Standards for General Provisions</t>
  </si>
  <si>
    <t>H</t>
  </si>
  <si>
    <t>65I-Future</t>
  </si>
  <si>
    <t>National Uniform Emission Standards for Storage Vessels and Transfer Operations</t>
  </si>
  <si>
    <t>I</t>
  </si>
  <si>
    <t>65J-Future</t>
  </si>
  <si>
    <t>National Uniform Emission Standards for Equipment Leaks and Ancillary Systems</t>
  </si>
  <si>
    <t>J</t>
  </si>
  <si>
    <t>65K-Future</t>
  </si>
  <si>
    <t>National Uniform Emission Standards for Wastewater Operations</t>
  </si>
  <si>
    <t>K</t>
  </si>
  <si>
    <t>65L-Future</t>
  </si>
  <si>
    <t>National Uniform Emission Standards for Heat Exchangers</t>
  </si>
  <si>
    <t>65M-Future</t>
  </si>
  <si>
    <t>National Uniform Emission Standards for Process Vents, Control Devices, and Flares</t>
  </si>
  <si>
    <t>61B</t>
  </si>
  <si>
    <t>Radon from Underground Uranium Mines</t>
  </si>
  <si>
    <t>NESHAP</t>
  </si>
  <si>
    <t>61BB</t>
  </si>
  <si>
    <t>Benzene Transfer Operations</t>
  </si>
  <si>
    <t>61C</t>
  </si>
  <si>
    <t>Beryllium NESHAP</t>
  </si>
  <si>
    <t>61D</t>
  </si>
  <si>
    <t>Beryllium Rocket Motor Firing</t>
  </si>
  <si>
    <t>61E</t>
  </si>
  <si>
    <t>Mercury NESHAP</t>
  </si>
  <si>
    <t>61F</t>
  </si>
  <si>
    <t>Vinyl Chloride and Ethylene Dichloride Production</t>
  </si>
  <si>
    <t>F</t>
  </si>
  <si>
    <t>61FF</t>
  </si>
  <si>
    <t>Benzene Waste Operations</t>
  </si>
  <si>
    <t>FF</t>
  </si>
  <si>
    <t>61H</t>
  </si>
  <si>
    <t>Radionuclides from Facilities Other Than DOE Facilities</t>
  </si>
  <si>
    <t>61I</t>
  </si>
  <si>
    <t>Radionuclides from Federal Facilities Not Covered by Subpart H</t>
  </si>
  <si>
    <t>61J-61V</t>
  </si>
  <si>
    <t>Benzene Equipment Leaks</t>
  </si>
  <si>
    <t>J,V</t>
  </si>
  <si>
    <t>61K</t>
  </si>
  <si>
    <t>Radionuclides from Elemental Phosphorus Plants</t>
  </si>
  <si>
    <t>61L</t>
  </si>
  <si>
    <t>Coke Oven By-Product Recovery Plants</t>
  </si>
  <si>
    <t>61M</t>
  </si>
  <si>
    <t>Asbestos NESHAP</t>
  </si>
  <si>
    <t>61N</t>
  </si>
  <si>
    <t>Inorganic Arsenic from Glass Manufacturing Plants</t>
  </si>
  <si>
    <t>61O</t>
  </si>
  <si>
    <t>Inorganic Arsenic from Primary Copper Smelters</t>
  </si>
  <si>
    <t>61P</t>
  </si>
  <si>
    <t>Inorganic Arsenic from Arsenic Trioxide and Metallic Arsenic Production</t>
  </si>
  <si>
    <t>P</t>
  </si>
  <si>
    <t>61Q</t>
  </si>
  <si>
    <t>Radon from DOE Facilities</t>
  </si>
  <si>
    <t>61R</t>
  </si>
  <si>
    <t>Radon from Phosphogypsum Stacks</t>
  </si>
  <si>
    <t>61T</t>
  </si>
  <si>
    <t>Radon from the Disposal of Uranium Mill Tailings</t>
  </si>
  <si>
    <t>61W</t>
  </si>
  <si>
    <t>Radon from Operating Mill Tailings</t>
  </si>
  <si>
    <t>61Y</t>
  </si>
  <si>
    <t>Benzene Storage Vessels</t>
  </si>
  <si>
    <t>60AA-60AAa</t>
  </si>
  <si>
    <t>Steel Plants: Electric Arc Furnaces(EAFs) and Argon-Oxygen Decarburization Vessels (AOD)</t>
  </si>
  <si>
    <t>NSPS</t>
  </si>
  <si>
    <t>AAa, AA</t>
  </si>
  <si>
    <t>60AAA</t>
  </si>
  <si>
    <t>Residential Wood Heaters</t>
  </si>
  <si>
    <t>AAA</t>
  </si>
  <si>
    <t>60BB-60BBa</t>
  </si>
  <si>
    <t>Kraft Pulp Mills</t>
  </si>
  <si>
    <t>60BBB</t>
  </si>
  <si>
    <t>BBB</t>
  </si>
  <si>
    <t>60CC</t>
  </si>
  <si>
    <t>Glass Manufacturing Plants</t>
  </si>
  <si>
    <t>60DD</t>
  </si>
  <si>
    <t>Grain Elevators</t>
  </si>
  <si>
    <t>60DDD</t>
  </si>
  <si>
    <t>Polymers Manufacturing Industry</t>
  </si>
  <si>
    <t>60Da</t>
  </si>
  <si>
    <t>Electric Utility Steam Generating Units (Boilers)</t>
  </si>
  <si>
    <t>Da</t>
  </si>
  <si>
    <t>60Db-60Dc</t>
  </si>
  <si>
    <t>Industrial/Commercial/Institutional Steam Generating Units (Boilers)</t>
  </si>
  <si>
    <t>Db, Dc</t>
  </si>
  <si>
    <t>60EE</t>
  </si>
  <si>
    <t>Metal Furniture Surface Coating</t>
  </si>
  <si>
    <t>60F</t>
  </si>
  <si>
    <t>60FFF</t>
  </si>
  <si>
    <t>Flexible Vinyl and Urethane Coating and Printing</t>
  </si>
  <si>
    <t>FFF</t>
  </si>
  <si>
    <t>60G-60Ga</t>
  </si>
  <si>
    <t>Nitric Acid Plants</t>
  </si>
  <si>
    <t>G,Ga</t>
  </si>
  <si>
    <t>60GG</t>
  </si>
  <si>
    <t>Stationary Gas Turbines</t>
  </si>
  <si>
    <t>60GGG-60GGGa</t>
  </si>
  <si>
    <t>Petroleum Refineries Equipment Leaks</t>
  </si>
  <si>
    <t>GGG, GGGa</t>
  </si>
  <si>
    <t>60H</t>
  </si>
  <si>
    <t>Sulfuric Acid Plants</t>
  </si>
  <si>
    <t>60HH</t>
  </si>
  <si>
    <t>Lime Manufacturing Plants</t>
  </si>
  <si>
    <t>60HHH</t>
  </si>
  <si>
    <t>Synthetic Fiber Production Facilities</t>
  </si>
  <si>
    <t>60I</t>
  </si>
  <si>
    <t>Hot Mix Asphalt Facilities</t>
  </si>
  <si>
    <t>60III</t>
  </si>
  <si>
    <t>SOCMI Air Oxidation Unit Processes</t>
  </si>
  <si>
    <t>60IIII</t>
  </si>
  <si>
    <t>Stationary Compression Ignition Internal Combustion Engines</t>
  </si>
  <si>
    <t>60J-60Ja</t>
  </si>
  <si>
    <t>J, Ja</t>
  </si>
  <si>
    <t>60JJJ</t>
  </si>
  <si>
    <t>Petroleum Dry Cleaners</t>
  </si>
  <si>
    <t>60JJJJ</t>
  </si>
  <si>
    <t>Stationary Spark Ignition Internal Combustion Engines</t>
  </si>
  <si>
    <t>60K-60Ka-60Kb</t>
  </si>
  <si>
    <t>Volatile Organic Liquid Storage Vessels Including Petroleum Storage Vessels</t>
  </si>
  <si>
    <t>K, Ka, Kb</t>
  </si>
  <si>
    <t>60KK</t>
  </si>
  <si>
    <t>Lead Acid Battery Manufacturing Plants</t>
  </si>
  <si>
    <t>60KKK</t>
  </si>
  <si>
    <t>Onshore Natural Gas Plants - VOC Equipment Leaks</t>
  </si>
  <si>
    <t>KKK</t>
  </si>
  <si>
    <t>60KKKK</t>
  </si>
  <si>
    <t>60L</t>
  </si>
  <si>
    <t>60LL</t>
  </si>
  <si>
    <t>Metallic Mineral Processing Plants</t>
  </si>
  <si>
    <t>60LLL</t>
  </si>
  <si>
    <t>Onshore Natural Gas Plants - SO2 Emissions</t>
  </si>
  <si>
    <t>60M</t>
  </si>
  <si>
    <t>Secondary Brass and Bronze Production Plants</t>
  </si>
  <si>
    <t>60MM</t>
  </si>
  <si>
    <t>Auto and Light Duty Truck Surface Coating</t>
  </si>
  <si>
    <t>60N</t>
  </si>
  <si>
    <t>Basic Oxygen Process Furnace (BOPF) Primary Emissions</t>
  </si>
  <si>
    <t>60NN</t>
  </si>
  <si>
    <t>Phosphate Rock Plants</t>
  </si>
  <si>
    <t>60NNN</t>
  </si>
  <si>
    <t>SOCMI Distillation</t>
  </si>
  <si>
    <t>60Na</t>
  </si>
  <si>
    <t>Basic Oxygen Process Furnace (BOPF) Steelmaking Facilities Secondary Emissions</t>
  </si>
  <si>
    <t>Na</t>
  </si>
  <si>
    <t>60O</t>
  </si>
  <si>
    <t>Sewage Treatment Plant Incineration</t>
  </si>
  <si>
    <t>60OOO</t>
  </si>
  <si>
    <t>Nonmetallic Mineral Processing Plants</t>
  </si>
  <si>
    <t>60OOOO</t>
  </si>
  <si>
    <t>Oil and Gas Production, Transmission, and Distribution</t>
  </si>
  <si>
    <t>60P</t>
  </si>
  <si>
    <t>Primary Copper Smelters</t>
  </si>
  <si>
    <t>60PP</t>
  </si>
  <si>
    <t>Ammonium Sulfate Manufacture</t>
  </si>
  <si>
    <t>60PPP</t>
  </si>
  <si>
    <t>Wool Fiberglass Insulation Manufacturing</t>
  </si>
  <si>
    <t>60Q</t>
  </si>
  <si>
    <t>Primary Zinc Smelters</t>
  </si>
  <si>
    <t>60QQ</t>
  </si>
  <si>
    <t>Graphic Arts Industry - Publication Rotogravure Printing</t>
  </si>
  <si>
    <t>60QQQ</t>
  </si>
  <si>
    <t>Petroleum Refineries - Wastewater Systems</t>
  </si>
  <si>
    <t>60R</t>
  </si>
  <si>
    <t>Primary Lead Smelters</t>
  </si>
  <si>
    <t>60RR</t>
  </si>
  <si>
    <t>Pressure Sensitive Tape and Label Surface Coating</t>
  </si>
  <si>
    <t>60RRR</t>
  </si>
  <si>
    <t>SOCMI Reactor Processes</t>
  </si>
  <si>
    <t>60S</t>
  </si>
  <si>
    <t>60SS</t>
  </si>
  <si>
    <t>Large Appliances Surface Coating</t>
  </si>
  <si>
    <t>60SSS</t>
  </si>
  <si>
    <t>Magnetic Tape Surface Coating</t>
  </si>
  <si>
    <t>SSS</t>
  </si>
  <si>
    <t>60T</t>
  </si>
  <si>
    <t>Phosphate Fertilizers: Wet-Process Phosphoric Acid Plants</t>
  </si>
  <si>
    <t>60TT</t>
  </si>
  <si>
    <t>Metal Coil Surface Coating</t>
  </si>
  <si>
    <t>60TTT</t>
  </si>
  <si>
    <t>Plastic Parts for Business Machines Surface Coating</t>
  </si>
  <si>
    <t>60TTTT</t>
  </si>
  <si>
    <t>Carbon Pollution Standards For New, Modified, and Reconstructed Power Plants (CPS)</t>
  </si>
  <si>
    <t>60U</t>
  </si>
  <si>
    <t>Phosphate Fertilizers: Superphosphoric Acid Plants</t>
  </si>
  <si>
    <t>60UU</t>
  </si>
  <si>
    <t>Asphalt Processing and Asphalt Roofing Manufacture</t>
  </si>
  <si>
    <t>60UUU</t>
  </si>
  <si>
    <t>Calciners and Dryers in Mineral Industries</t>
  </si>
  <si>
    <t>60UUUU</t>
  </si>
  <si>
    <t>Clean Power Plan for Existing Power Plants (CPP)</t>
  </si>
  <si>
    <t>60V</t>
  </si>
  <si>
    <t>Phosphate Fertilizers: Diammonium Phosphate Plants</t>
  </si>
  <si>
    <t>V</t>
  </si>
  <si>
    <t>60VV-60VVa</t>
  </si>
  <si>
    <t>SOCMI Equipment Leaks</t>
  </si>
  <si>
    <t>VV,Vva</t>
  </si>
  <si>
    <t>60VVV</t>
  </si>
  <si>
    <t>Polymeric Coating of Substrates</t>
  </si>
  <si>
    <t>60W</t>
  </si>
  <si>
    <t>Phosphate Fertilizers: Triple Superphosphate Plants</t>
  </si>
  <si>
    <t>60WW</t>
  </si>
  <si>
    <t>Beverage Can Surface Coating</t>
  </si>
  <si>
    <t>60WWW</t>
  </si>
  <si>
    <t>WWW</t>
  </si>
  <si>
    <t>60X</t>
  </si>
  <si>
    <t>Phosphate Fertilizers: Granular Triple Superphosphate Storage Facilities</t>
  </si>
  <si>
    <t>60XX</t>
  </si>
  <si>
    <t>Bulk Gasoline Terminals</t>
  </si>
  <si>
    <t>XX</t>
  </si>
  <si>
    <t>60Y</t>
  </si>
  <si>
    <t>Coal Preparation and Processing Plants</t>
  </si>
  <si>
    <t>60Z</t>
  </si>
  <si>
    <t>Ferroalloy Production Facilities</t>
  </si>
  <si>
    <t>Z</t>
  </si>
  <si>
    <t>ARP-0001</t>
  </si>
  <si>
    <t>Acid Rain Program</t>
  </si>
  <si>
    <t>OTHER</t>
  </si>
  <si>
    <t>Electric generating units emitting SO2 and NOx subject to EPA's acid rain program (40 CFR parts 72 - 78).  Also includes large stationary sources emitting SO2 participating in emission trading programs through "opt in" provision.</t>
  </si>
  <si>
    <t>CAI-0001</t>
  </si>
  <si>
    <t>Clean Air Interstate Rule</t>
  </si>
  <si>
    <t>Sources controlled to meet requirements of EPA's Clean Air Interstate Rule (40 CFR part 51.123 - 51.125).  Sources are electric generating units emitting SO2 and NOx controlled by Federal Implementation Plans or point, nonpoint and mobile sources selected</t>
  </si>
  <si>
    <t>CAI-0002</t>
  </si>
  <si>
    <t>Clean Air Mercury Rule</t>
  </si>
  <si>
    <t>Coal fired power plants subject to control under EPA's Clean Air Mercury Rule (40 CFR parts 60, 63, 72 and 75)</t>
  </si>
  <si>
    <t>MAI-0001</t>
  </si>
  <si>
    <t>Maintenance Plan Control Meaure</t>
  </si>
  <si>
    <t>Sources or source categories subject to regulations developed to implement control measures in Maintenance Plans for attainment areas.</t>
  </si>
  <si>
    <t>NOX-0001</t>
  </si>
  <si>
    <t>NOx Budget Trading Program</t>
  </si>
  <si>
    <t>Point, nonpoint and mobile sources controlled by states to meet requirements of EPA's NOx Budget Trading Program (40 CFR Parts 51.121 and 51.122).</t>
  </si>
  <si>
    <t>NSR-0001</t>
  </si>
  <si>
    <t>Nonattainment New Source Review</t>
  </si>
  <si>
    <t>Point sources in nonattainment areas with contols representing Lowest Achievable Emission Rate (LAER) required by Nonattainment New Source Review regulations in State Implementation Plans.</t>
  </si>
  <si>
    <t>PSD-0001</t>
  </si>
  <si>
    <t>Prevention of Significant Deterioration</t>
  </si>
  <si>
    <t>Point sources in attainment areas with controls representing Best Available Control Technology (BACT) required by Prevention of Significant Deterioration regulations.</t>
  </si>
  <si>
    <t>RHP-0001</t>
  </si>
  <si>
    <t>Regional Haze Program</t>
  </si>
  <si>
    <t>Sources of SO2, NOx, certain organic compounds,  PM, and Ammonia subject to Best Available Retrofit Technology (BART) under State Implementation Plans developed to meet requirements of EPA's Regional Haze Program (40 CFR 51.308).Clean Air Visibility Rule</t>
  </si>
  <si>
    <t>SIP-0001</t>
  </si>
  <si>
    <t>State Implementation Plan Control Measure</t>
  </si>
  <si>
    <t>Point, nonpoint and mobile sources subject to regulations adopted to implement control measures in State Implementation Plans.</t>
  </si>
  <si>
    <t>SLT-0001</t>
  </si>
  <si>
    <t>State, Local, or Tribal local regulations</t>
  </si>
  <si>
    <t>Sources subject to control measures adopted by States, local agencies or Tribes to meet local requirements.</t>
  </si>
  <si>
    <t>VOL-0001</t>
  </si>
  <si>
    <t>Voluntary Measure</t>
  </si>
  <si>
    <t>Sources that have voluntarily controlled emissions to develop emission reduction credits.</t>
  </si>
  <si>
    <t>60AAAA-60BBBB</t>
  </si>
  <si>
    <t>Small Municipal Waste Combustors (MWC)</t>
  </si>
  <si>
    <t>Section 129</t>
  </si>
  <si>
    <t>AAAA, BBBB</t>
  </si>
  <si>
    <t>60CCCC-60DDDD</t>
  </si>
  <si>
    <t>Commercial and Industrial Solid Waste Incineration Units (CISWI)</t>
  </si>
  <si>
    <t>CCCC, DDDD</t>
  </si>
  <si>
    <t>60EEEE-60FFFF</t>
  </si>
  <si>
    <t>Other Solid Waste Incinerators (OSWI)</t>
  </si>
  <si>
    <t>EEEE, FFFF</t>
  </si>
  <si>
    <t>60Ea-60Eb-60Cb</t>
  </si>
  <si>
    <t>Large Municipal Waste Combustors (MWC)</t>
  </si>
  <si>
    <t>Ea,Eb,Cb</t>
  </si>
  <si>
    <t>60Ec-60Ce</t>
  </si>
  <si>
    <t>Hospital/Medical/Infectious Waste Incinerators(HMIWI)</t>
  </si>
  <si>
    <t>Ec,Ce</t>
  </si>
  <si>
    <t>60LLLL-60MMMM</t>
  </si>
  <si>
    <t>Sewage Sludge Incineration Units (SSI)</t>
  </si>
  <si>
    <t>LLLL,MMMM</t>
  </si>
  <si>
    <t>Facility Category Code</t>
  </si>
  <si>
    <t>Facility Category</t>
  </si>
  <si>
    <t>CAP</t>
  </si>
  <si>
    <t>CAP Major</t>
  </si>
  <si>
    <t>Facility is Major based upon 40 CFR 70 Major Source definition paragraph 2 (100 tpy any CAP.  Also meets paragraph 3 definition, but NOT paragraph 1 definition).</t>
  </si>
  <si>
    <t>HAP</t>
  </si>
  <si>
    <t>HAP Major</t>
  </si>
  <si>
    <t>Facility is Major based upon only 40 CFR 70 Major Source definition paragraph 1 (10/25 tpy HAPs).</t>
  </si>
  <si>
    <t>HAPCAP</t>
  </si>
  <si>
    <t>HAP and CAP Major</t>
  </si>
  <si>
    <t>Facility meets both paragraph 1 and 2 of 40 CFR 70 Major Source definitions (10/25 tpy HAPs and 100 tpy any CAP).</t>
  </si>
  <si>
    <t>HAPOZN</t>
  </si>
  <si>
    <t>HAP and O3 n/a Major</t>
  </si>
  <si>
    <t>Facility meets both paragraph 1 and 3 of 40 CFR 70 Major Source definitions (10/25 tpy HAPs and Ozone n/a area lesser tons for NOx or VOC).</t>
  </si>
  <si>
    <t>NON</t>
  </si>
  <si>
    <t>Non-Major</t>
  </si>
  <si>
    <t>Facility's Potential To Emit is below all 40 CFR 70 Major Source threshold definitions without a FESOP.</t>
  </si>
  <si>
    <t>OZN</t>
  </si>
  <si>
    <t>O3 n/a Major</t>
  </si>
  <si>
    <t>Facility is Major based upon only 40 CFR 70 Major Source definition paragraph 3 (Ozone n/a area lesser tons for NOx or VOC).</t>
  </si>
  <si>
    <t>SYN</t>
  </si>
  <si>
    <t>Synthetic non-Major</t>
  </si>
  <si>
    <t>Facility has a FESOP which limits its Potential To Emit below all three 40 CFR 70 Major Source definitions.</t>
  </si>
  <si>
    <t>UNK</t>
  </si>
  <si>
    <t>Facility category per 40 CFR 70 Major Source definitions is unknown.</t>
  </si>
  <si>
    <t>Horizontal Reference Datum Code</t>
  </si>
  <si>
    <t>North American Datum of 1927</t>
  </si>
  <si>
    <t>North American Datum of 1983</t>
  </si>
  <si>
    <t>World Geodetic System of 1984</t>
  </si>
  <si>
    <t>Calculation Parameter Type Code</t>
  </si>
  <si>
    <t>Existing</t>
  </si>
  <si>
    <t>Input</t>
  </si>
  <si>
    <t>Output</t>
  </si>
  <si>
    <t>Calculation Parameter Unit of Measure Code</t>
  </si>
  <si>
    <t>HECTR</t>
  </si>
  <si>
    <t>HECTARES</t>
  </si>
  <si>
    <t>Calculation Material Code</t>
  </si>
  <si>
    <t>Waste Material</t>
  </si>
  <si>
    <t>Wet Mixed Slurry</t>
  </si>
  <si>
    <t>Feed</t>
  </si>
  <si>
    <t>Feed Material</t>
  </si>
  <si>
    <t>Fermented Juice</t>
  </si>
  <si>
    <t>Fertilizer</t>
  </si>
  <si>
    <t>Fiber</t>
  </si>
  <si>
    <t>Field Weight</t>
  </si>
  <si>
    <t>Final Acid</t>
  </si>
  <si>
    <t>Finished Pellet</t>
  </si>
  <si>
    <t>Finished Product</t>
  </si>
  <si>
    <t>Fire</t>
  </si>
  <si>
    <t>Fired Ceramic</t>
  </si>
  <si>
    <t>Fish</t>
  </si>
  <si>
    <t>Fish Meal</t>
  </si>
  <si>
    <t>Fish Scrap</t>
  </si>
  <si>
    <t>Flange</t>
  </si>
  <si>
    <t>Flue Dust</t>
  </si>
  <si>
    <t>Fluorspar</t>
  </si>
  <si>
    <t>Formaldehyde</t>
  </si>
  <si>
    <t>Whiskey</t>
  </si>
  <si>
    <t>Formalin</t>
  </si>
  <si>
    <t>Formic Acid</t>
  </si>
  <si>
    <t>Freon</t>
  </si>
  <si>
    <t>Fresh Feed</t>
  </si>
  <si>
    <t>Gas</t>
  </si>
  <si>
    <t>Gasoline</t>
  </si>
  <si>
    <t>Glass</t>
  </si>
  <si>
    <t>Glaze</t>
  </si>
  <si>
    <t>Glycol</t>
  </si>
  <si>
    <t>Glycol Ethers</t>
  </si>
  <si>
    <t>Grader</t>
  </si>
  <si>
    <t>Grain</t>
  </si>
  <si>
    <t>Gravel</t>
  </si>
  <si>
    <t>Gray Iron</t>
  </si>
  <si>
    <t>Green Beans</t>
  </si>
  <si>
    <t>Gum Turpentine</t>
  </si>
  <si>
    <t>Wine</t>
  </si>
  <si>
    <t>Head</t>
  </si>
  <si>
    <t>Heat</t>
  </si>
  <si>
    <t>Hole</t>
  </si>
  <si>
    <t>Hydrated Lime</t>
  </si>
  <si>
    <t>Hydrochloric Acid</t>
  </si>
  <si>
    <t>Hydrogen Sulfide</t>
  </si>
  <si>
    <t>Wood</t>
  </si>
  <si>
    <t>Ink</t>
  </si>
  <si>
    <t>Instant Coffee</t>
  </si>
  <si>
    <t>Isobutyl Alcohol</t>
  </si>
  <si>
    <t>Isopropanol</t>
  </si>
  <si>
    <t>Item</t>
  </si>
  <si>
    <t>Jet Fuel</t>
  </si>
  <si>
    <t>Jet Naphtha</t>
  </si>
  <si>
    <t>Kerosene</t>
  </si>
  <si>
    <t>Ketone</t>
  </si>
  <si>
    <t>Landfill</t>
  </si>
  <si>
    <t>Landing-Takeoff Cycle</t>
  </si>
  <si>
    <t>Lead</t>
  </si>
  <si>
    <t>Landing-Takeoff Cycle - Touch and Go</t>
  </si>
  <si>
    <t>Lead Oxide</t>
  </si>
  <si>
    <t>Lead Product</t>
  </si>
  <si>
    <t>Lightning Strike</t>
  </si>
  <si>
    <t>Lignite</t>
  </si>
  <si>
    <t>Lime</t>
  </si>
  <si>
    <t>Limestone</t>
  </si>
  <si>
    <t>Liquid Waste</t>
  </si>
  <si>
    <t>Liquified Petroleum Gas (LPG)</t>
  </si>
  <si>
    <t>Liquor</t>
  </si>
  <si>
    <t>Wood Waste</t>
  </si>
  <si>
    <t>Logs</t>
  </si>
  <si>
    <t>Lube Oil</t>
  </si>
  <si>
    <t>Lubrication</t>
  </si>
  <si>
    <t>Make-Up Solvent</t>
  </si>
  <si>
    <t>Makeup</t>
  </si>
  <si>
    <t>Malt</t>
  </si>
  <si>
    <t>Malted Grain</t>
  </si>
  <si>
    <t>Material</t>
  </si>
  <si>
    <t>X-Ray</t>
  </si>
  <si>
    <t>Meal</t>
  </si>
  <si>
    <t>Methanol</t>
  </si>
  <si>
    <t>Methyl Chloride</t>
  </si>
  <si>
    <t>Methyl Ethyl Ketone</t>
  </si>
  <si>
    <t>Methyl Isobutyl Ketone</t>
  </si>
  <si>
    <t>Methylamine</t>
  </si>
  <si>
    <t>Methylene Chloride</t>
  </si>
  <si>
    <t>Waste Oil</t>
  </si>
  <si>
    <t>Xylene</t>
  </si>
  <si>
    <t>Mixing Material</t>
  </si>
  <si>
    <t>Molten Aluminum</t>
  </si>
  <si>
    <t>n-Butyl Alcohol</t>
  </si>
  <si>
    <t>n-Propyl Alcohol</t>
  </si>
  <si>
    <t>Natural Gas</t>
  </si>
  <si>
    <t>Xylenes (Mixed)</t>
  </si>
  <si>
    <t>Nitric Acid</t>
  </si>
  <si>
    <t>Nitrobenzene</t>
  </si>
  <si>
    <t>o-Dichlorobenzene</t>
  </si>
  <si>
    <t>Oil</t>
  </si>
  <si>
    <t>Orchard Heater</t>
  </si>
  <si>
    <t>Ore</t>
  </si>
  <si>
    <t>Yeast</t>
  </si>
  <si>
    <t>Overburden</t>
  </si>
  <si>
    <t>p-Dichlorobenzene</t>
  </si>
  <si>
    <t>p-Xylene</t>
  </si>
  <si>
    <t>P2O5</t>
  </si>
  <si>
    <t>Paint</t>
  </si>
  <si>
    <t>Paper</t>
  </si>
  <si>
    <t>Parts</t>
  </si>
  <si>
    <t>Yeast from F4</t>
  </si>
  <si>
    <t>Peanuts</t>
  </si>
  <si>
    <t>Pellets</t>
  </si>
  <si>
    <t>Perchloroethylene</t>
  </si>
  <si>
    <t>Phosphate</t>
  </si>
  <si>
    <t>Phosphate Rock</t>
  </si>
  <si>
    <t>Phosphorous</t>
  </si>
  <si>
    <t>Photoresist</t>
  </si>
  <si>
    <t>Pieces</t>
  </si>
  <si>
    <t>Pigment</t>
  </si>
  <si>
    <t>Yeast from F5</t>
  </si>
  <si>
    <t>Pipe</t>
  </si>
  <si>
    <t>Pipeline</t>
  </si>
  <si>
    <t>Plastic</t>
  </si>
  <si>
    <t>Polyester/Alkyd Resin</t>
  </si>
  <si>
    <t>Pressed Wet Pulp</t>
  </si>
  <si>
    <t>Primer</t>
  </si>
  <si>
    <t>Yeast from F6</t>
  </si>
  <si>
    <t>Process Gas</t>
  </si>
  <si>
    <t>Process Unit</t>
  </si>
  <si>
    <t>Product</t>
  </si>
  <si>
    <t>Product Surface Area</t>
  </si>
  <si>
    <t>Propane</t>
  </si>
  <si>
    <t>Propane/Butane</t>
  </si>
  <si>
    <t>Propylene</t>
  </si>
  <si>
    <t>Propylene Glycol</t>
  </si>
  <si>
    <t>Yeast from F7</t>
  </si>
  <si>
    <t>Pure Acid</t>
  </si>
  <si>
    <t>Pure Solvent</t>
  </si>
  <si>
    <t>Raw Beets</t>
  </si>
  <si>
    <t>Raw Coke</t>
  </si>
  <si>
    <t>Raw Juice</t>
  </si>
  <si>
    <t>Raw Material</t>
  </si>
  <si>
    <t>Raw Seed</t>
  </si>
  <si>
    <t>Zinc</t>
  </si>
  <si>
    <t>Reclaimed Solvent</t>
  </si>
  <si>
    <t>Refined Oil</t>
  </si>
  <si>
    <t>Refinery Crude Feed</t>
  </si>
  <si>
    <t>Refinery Feed</t>
  </si>
  <si>
    <t>Refuse</t>
  </si>
  <si>
    <t>Regenerated Adsorbent</t>
  </si>
  <si>
    <t>Residual Oil</t>
  </si>
  <si>
    <t>Zinc Ore</t>
  </si>
  <si>
    <t>Residues/Skimmings</t>
  </si>
  <si>
    <t>Resin</t>
  </si>
  <si>
    <t>Resin or Wax</t>
  </si>
  <si>
    <t>Rock</t>
  </si>
  <si>
    <t>Salt</t>
  </si>
  <si>
    <t>Sand</t>
  </si>
  <si>
    <t>Zinc Oxide</t>
  </si>
  <si>
    <t>Saturated Felt</t>
  </si>
  <si>
    <t>Sawdust</t>
  </si>
  <si>
    <t>Scrap</t>
  </si>
  <si>
    <t>Scraper</t>
  </si>
  <si>
    <t>Seal</t>
  </si>
  <si>
    <t>Sealer</t>
  </si>
  <si>
    <t>Shingles</t>
  </si>
  <si>
    <t>Shot</t>
  </si>
  <si>
    <t>Sinter</t>
  </si>
  <si>
    <t>Waste Liquid</t>
  </si>
  <si>
    <t>Slab Zinc</t>
  </si>
  <si>
    <t>Slag</t>
  </si>
  <si>
    <t>Slip</t>
  </si>
  <si>
    <t>Soil</t>
  </si>
  <si>
    <t>Solution</t>
  </si>
  <si>
    <t>Solvent</t>
  </si>
  <si>
    <t>Solvent in Coating</t>
  </si>
  <si>
    <t>Solvent in Drawing Compound</t>
  </si>
  <si>
    <t>Solvent in Ink</t>
  </si>
  <si>
    <t>Crude Ore</t>
  </si>
  <si>
    <t>Sour Gas</t>
  </si>
  <si>
    <t>Soybean Meal</t>
  </si>
  <si>
    <t>Soybeans</t>
  </si>
  <si>
    <t>Special Naphthas</t>
  </si>
  <si>
    <t>Sprayed Metal</t>
  </si>
  <si>
    <t>Starch</t>
  </si>
  <si>
    <t>Starting Monomer</t>
  </si>
  <si>
    <t>Steam</t>
  </si>
  <si>
    <t>Stock</t>
  </si>
  <si>
    <t>Stone</t>
  </si>
  <si>
    <t>Crushed Stone</t>
  </si>
  <si>
    <t>Storage Area</t>
  </si>
  <si>
    <t>Storage Pile</t>
  </si>
  <si>
    <t>Subbituminous Coal</t>
  </si>
  <si>
    <t>Sugar</t>
  </si>
  <si>
    <t>Sulfur</t>
  </si>
  <si>
    <t>Sulfuric Acid</t>
  </si>
  <si>
    <t>Surface Area</t>
  </si>
  <si>
    <t>Syrup</t>
  </si>
  <si>
    <t>Talc</t>
  </si>
  <si>
    <t>Tank Car</t>
  </si>
  <si>
    <t>Cullet</t>
  </si>
  <si>
    <t>Tank Truck</t>
  </si>
  <si>
    <t>Tetrahydrofuran</t>
  </si>
  <si>
    <t>Thick Juice</t>
  </si>
  <si>
    <t>Thin Juice</t>
  </si>
  <si>
    <t>Thinned Resin</t>
  </si>
  <si>
    <t>Thinning Solvent</t>
  </si>
  <si>
    <t>Tile</t>
  </si>
  <si>
    <t>Tin</t>
  </si>
  <si>
    <t>Tires</t>
  </si>
  <si>
    <t>Current</t>
  </si>
  <si>
    <t>TNT</t>
  </si>
  <si>
    <t>Toluene</t>
  </si>
  <si>
    <t>Toner</t>
  </si>
  <si>
    <t>Topsoil</t>
  </si>
  <si>
    <t>Total Cargo Capacity</t>
  </si>
  <si>
    <t>Trichloroethylene</t>
  </si>
  <si>
    <t>Trichlorotrifluoroethane</t>
  </si>
  <si>
    <t>Cyclohexanone</t>
  </si>
  <si>
    <t>Triethylene Glycol</t>
  </si>
  <si>
    <t>Turpentine</t>
  </si>
  <si>
    <t>Unit</t>
  </si>
  <si>
    <t>Vacuum Feed</t>
  </si>
  <si>
    <t>Valve</t>
  </si>
  <si>
    <t>Varnish</t>
  </si>
  <si>
    <t>Vehicle</t>
  </si>
  <si>
    <t>Vinyl Chloride</t>
  </si>
  <si>
    <t>VOCs</t>
  </si>
  <si>
    <t>Wafers</t>
  </si>
  <si>
    <t>Wafers/Chips</t>
  </si>
  <si>
    <t>Crude Oil</t>
  </si>
  <si>
    <t>1,1,1-Trichloroethane</t>
  </si>
  <si>
    <t>Deadener</t>
  </si>
  <si>
    <t>Black Liquor Solids</t>
  </si>
  <si>
    <t>Wastewater</t>
  </si>
  <si>
    <t>Butadiene</t>
  </si>
  <si>
    <t>Chloroprene</t>
  </si>
  <si>
    <t>Dextrose</t>
  </si>
  <si>
    <t>Carbon Dioxide</t>
  </si>
  <si>
    <t>Coke Oven Gas</t>
  </si>
  <si>
    <t>Crude Gypsum</t>
  </si>
  <si>
    <t>Diesel</t>
  </si>
  <si>
    <t>Diethylene Glycol</t>
  </si>
  <si>
    <t>Grit</t>
  </si>
  <si>
    <t>Hydrofluoric Acid</t>
  </si>
  <si>
    <t>Iron</t>
  </si>
  <si>
    <t>Water</t>
  </si>
  <si>
    <t>Landfill Gas</t>
  </si>
  <si>
    <t>Meat</t>
  </si>
  <si>
    <t>Mercury</t>
  </si>
  <si>
    <t>Metal</t>
  </si>
  <si>
    <t>Methane</t>
  </si>
  <si>
    <t>Dimethylamine</t>
  </si>
  <si>
    <t>Naphtha</t>
  </si>
  <si>
    <t>Nitrile</t>
  </si>
  <si>
    <t>Dimethylformamide</t>
  </si>
  <si>
    <t>Dipropylene Glycol</t>
  </si>
  <si>
    <t>Pulp</t>
  </si>
  <si>
    <t>Rayon</t>
  </si>
  <si>
    <t>Refinery Gas</t>
  </si>
  <si>
    <t>Silicomanganese</t>
  </si>
  <si>
    <t>Distillate Oil</t>
  </si>
  <si>
    <t>Sludge</t>
  </si>
  <si>
    <t>Solid Waste</t>
  </si>
  <si>
    <t>Distillate Oil (Diesel)</t>
  </si>
  <si>
    <t>Steel</t>
  </si>
  <si>
    <t>Styrene</t>
  </si>
  <si>
    <t>Distillate Oil (No. 2)</t>
  </si>
  <si>
    <t>Sulfur Dioxide</t>
  </si>
  <si>
    <t>Sump Area</t>
  </si>
  <si>
    <t>Drain</t>
  </si>
  <si>
    <t>Waste</t>
  </si>
  <si>
    <t>Waste Gas</t>
  </si>
  <si>
    <t>Wax</t>
  </si>
  <si>
    <t>Dried Beans</t>
  </si>
  <si>
    <t>1,2,4-Trichlorobenzene</t>
  </si>
  <si>
    <t>Dried Blood Meal</t>
  </si>
  <si>
    <t>100% Sulfur</t>
  </si>
  <si>
    <t>100% Sulfuric Acid</t>
  </si>
  <si>
    <t>3/8-inch Plywood</t>
  </si>
  <si>
    <t>Abrasive</t>
  </si>
  <si>
    <t>Acetone</t>
  </si>
  <si>
    <t>Acetonitrile</t>
  </si>
  <si>
    <t>Acid</t>
  </si>
  <si>
    <t>Acrolein</t>
  </si>
  <si>
    <t>Dried Germ</t>
  </si>
  <si>
    <t>Acrylonitrile</t>
  </si>
  <si>
    <t>Adhesive</t>
  </si>
  <si>
    <t>Adipic Acid</t>
  </si>
  <si>
    <t>Aerosol</t>
  </si>
  <si>
    <t>Agent</t>
  </si>
  <si>
    <t>Air-Dried Unbleached Pulp</t>
  </si>
  <si>
    <t>Alcohol</t>
  </si>
  <si>
    <t>Dried Hulls</t>
  </si>
  <si>
    <t>Alumina</t>
  </si>
  <si>
    <t>Aluminum</t>
  </si>
  <si>
    <t>Ammonia</t>
  </si>
  <si>
    <t>Ammonium Sulfate</t>
  </si>
  <si>
    <t>Aniline</t>
  </si>
  <si>
    <t>Anthracite Culm</t>
  </si>
  <si>
    <t>Dried Material</t>
  </si>
  <si>
    <t>Anthracite</t>
  </si>
  <si>
    <t>Appliance</t>
  </si>
  <si>
    <t>Area</t>
  </si>
  <si>
    <t>Ash</t>
  </si>
  <si>
    <t>Asphalt</t>
  </si>
  <si>
    <t>Asphalt Shingles/Rolls</t>
  </si>
  <si>
    <t>Dried Sludge</t>
  </si>
  <si>
    <t>Asphaltic Concrete</t>
  </si>
  <si>
    <t>Average Airflow</t>
  </si>
  <si>
    <t>Batteries</t>
  </si>
  <si>
    <t>Bauxite Material</t>
  </si>
  <si>
    <t>Beaded Glass</t>
  </si>
  <si>
    <t>Beans</t>
  </si>
  <si>
    <t>Beer</t>
  </si>
  <si>
    <t>Dried Talc</t>
  </si>
  <si>
    <t>Bentonite</t>
  </si>
  <si>
    <t>Benzene</t>
  </si>
  <si>
    <t>Bituminous Coal</t>
  </si>
  <si>
    <t>Bituminous/Subbituminous Coal</t>
  </si>
  <si>
    <t>Blast</t>
  </si>
  <si>
    <t>Board</t>
  </si>
  <si>
    <t>Boat</t>
  </si>
  <si>
    <t>Dried Yeast</t>
  </si>
  <si>
    <t>Body</t>
  </si>
  <si>
    <t>Bottles</t>
  </si>
  <si>
    <t>Bread</t>
  </si>
  <si>
    <t>Brick</t>
  </si>
  <si>
    <t>Bulldozer</t>
  </si>
  <si>
    <t>Butane</t>
  </si>
  <si>
    <t>Butyl Acetate</t>
  </si>
  <si>
    <t>Butyl Acrylate</t>
  </si>
  <si>
    <t>Drum</t>
  </si>
  <si>
    <t>Cans</t>
  </si>
  <si>
    <t>Carbon Black</t>
  </si>
  <si>
    <t>Carbon Disulfide</t>
  </si>
  <si>
    <t>Carpet</t>
  </si>
  <si>
    <t>Casein</t>
  </si>
  <si>
    <t>Castings</t>
  </si>
  <si>
    <t>Catalyst</t>
  </si>
  <si>
    <t>Cement</t>
  </si>
  <si>
    <t>Cereal</t>
  </si>
  <si>
    <t>Charcoal</t>
  </si>
  <si>
    <t>Charge</t>
  </si>
  <si>
    <t>Welding Rod</t>
  </si>
  <si>
    <t>Dry Material</t>
  </si>
  <si>
    <t>Chicken</t>
  </si>
  <si>
    <t>Chlorine</t>
  </si>
  <si>
    <t>Chlorobenzene</t>
  </si>
  <si>
    <t>Chlorofluorocarbon 12/11</t>
  </si>
  <si>
    <t>Chloroform</t>
  </si>
  <si>
    <t>Dry NaHCO3</t>
  </si>
  <si>
    <t>Circuit Boards</t>
  </si>
  <si>
    <t>Clay</t>
  </si>
  <si>
    <t>Clinker</t>
  </si>
  <si>
    <t>Clothes</t>
  </si>
  <si>
    <t>Coal</t>
  </si>
  <si>
    <t>Coal Storage Area</t>
  </si>
  <si>
    <t>Dry Product</t>
  </si>
  <si>
    <t>Coating</t>
  </si>
  <si>
    <t>Coating Line</t>
  </si>
  <si>
    <t>Coating Material</t>
  </si>
  <si>
    <t>Coating Mix</t>
  </si>
  <si>
    <t>Coke</t>
  </si>
  <si>
    <t>Coke-Free Charge</t>
  </si>
  <si>
    <t>Cold Cleaner</t>
  </si>
  <si>
    <t>Concentrate</t>
  </si>
  <si>
    <t>Concentrated Ore</t>
  </si>
  <si>
    <t>Concrete</t>
  </si>
  <si>
    <t>Dry Sawdust</t>
  </si>
  <si>
    <t>Construction Activity</t>
  </si>
  <si>
    <t>Coolant</t>
  </si>
  <si>
    <t>Cooling Water</t>
  </si>
  <si>
    <t>Core Oil</t>
  </si>
  <si>
    <t>Cores</t>
  </si>
  <si>
    <t>Corn</t>
  </si>
  <si>
    <t>Corn Gluten Feed</t>
  </si>
  <si>
    <t>Corn Gluten Meal</t>
  </si>
  <si>
    <t>Dryer Feed</t>
  </si>
  <si>
    <t>Cotton</t>
  </si>
  <si>
    <t>Cottonseed</t>
  </si>
  <si>
    <t>Cresol</t>
  </si>
  <si>
    <t>1/2-inch Thick Panel</t>
  </si>
  <si>
    <t>1/8-inch Thick Panel</t>
  </si>
  <si>
    <t>3/4-inch Thick Panel</t>
  </si>
  <si>
    <t>3/8-inch Thick Panel</t>
  </si>
  <si>
    <t>3/8-inch Thick Veneer</t>
  </si>
  <si>
    <t>Aggregate and Sand</t>
  </si>
  <si>
    <t>Dye</t>
  </si>
  <si>
    <t>Automobile Components</t>
  </si>
  <si>
    <t>Calcium Carbide</t>
  </si>
  <si>
    <t>Cement and Cement Supplement</t>
  </si>
  <si>
    <t>Dry Wood</t>
  </si>
  <si>
    <t>Material Feed</t>
  </si>
  <si>
    <t>Municipal refuse</t>
  </si>
  <si>
    <t>Oven-dried Wood Material</t>
  </si>
  <si>
    <t>Panel</t>
  </si>
  <si>
    <t>PETN</t>
  </si>
  <si>
    <t>RDX</t>
  </si>
  <si>
    <t>Dyes/Pigments</t>
  </si>
  <si>
    <t>Total Feed</t>
  </si>
  <si>
    <t>Head of Cattle</t>
  </si>
  <si>
    <t>Person</t>
  </si>
  <si>
    <t>Wood Material</t>
  </si>
  <si>
    <t>1,4-Butanediol</t>
  </si>
  <si>
    <t>1,4-Dioxane</t>
  </si>
  <si>
    <t>1-Butene</t>
  </si>
  <si>
    <t>1-Pentene</t>
  </si>
  <si>
    <t>2,4-Dichlorophenol</t>
  </si>
  <si>
    <t>2-Butene</t>
  </si>
  <si>
    <t>Electrode</t>
  </si>
  <si>
    <t>3/8-inch Oriented Strand Board</t>
  </si>
  <si>
    <t>3/4-inch Particleboard</t>
  </si>
  <si>
    <t>37% Formaldehyde Solution</t>
  </si>
  <si>
    <t>Acetaldehyde</t>
  </si>
  <si>
    <t>Acetic Acid</t>
  </si>
  <si>
    <t>Acetic Anhydride</t>
  </si>
  <si>
    <t>Acetylene</t>
  </si>
  <si>
    <t>Acrylic Acid</t>
  </si>
  <si>
    <t>Acrylic Esters</t>
  </si>
  <si>
    <t>Adipic Acid (Soln)</t>
  </si>
  <si>
    <t>Etching Solution</t>
  </si>
  <si>
    <t>Aldehyde</t>
  </si>
  <si>
    <t>Alkane</t>
  </si>
  <si>
    <t>Alkene</t>
  </si>
  <si>
    <t>Alkyne</t>
  </si>
  <si>
    <t>Allyl Alcohol</t>
  </si>
  <si>
    <t>Allyl Chloride</t>
  </si>
  <si>
    <t>Amine</t>
  </si>
  <si>
    <t>Ammonium Bicarbonate</t>
  </si>
  <si>
    <t>Ammonium Nitrate</t>
  </si>
  <si>
    <t>Anhydride</t>
  </si>
  <si>
    <t>Ethanol</t>
  </si>
  <si>
    <t>Anhydrous Ammonia</t>
  </si>
  <si>
    <t>Anhydrous Hydrazine</t>
  </si>
  <si>
    <t>Aqueous Ammonia</t>
  </si>
  <si>
    <t>Aromatic</t>
  </si>
  <si>
    <t>Bagasse</t>
  </si>
  <si>
    <t>Bark</t>
  </si>
  <si>
    <t>Benzyl Chloride</t>
  </si>
  <si>
    <t>Butyl Carbitol</t>
  </si>
  <si>
    <t>Butyl Cellosolve</t>
  </si>
  <si>
    <t>Caprolactum (Soln)</t>
  </si>
  <si>
    <t>Well</t>
  </si>
  <si>
    <t>Ethanolamines</t>
  </si>
  <si>
    <t>Carbitol</t>
  </si>
  <si>
    <t>Carbon Monoxide</t>
  </si>
  <si>
    <t>Carbon Tetrachloride</t>
  </si>
  <si>
    <t>Carboxylic Acid</t>
  </si>
  <si>
    <t>Cellosolve</t>
  </si>
  <si>
    <t>Chloroacetic Acid</t>
  </si>
  <si>
    <t>Chlorosolve</t>
  </si>
  <si>
    <t>Chromic Acid</t>
  </si>
  <si>
    <t>Coal Tar</t>
  </si>
  <si>
    <t>Coke Oven or Blast Furnace Gas</t>
  </si>
  <si>
    <t>Ethyl Acetate</t>
  </si>
  <si>
    <t>Condensate</t>
  </si>
  <si>
    <t>Copper Sulfate</t>
  </si>
  <si>
    <t>Creosote</t>
  </si>
  <si>
    <t>Cumene</t>
  </si>
  <si>
    <t>Cyclohexane</t>
  </si>
  <si>
    <t>Cyclohexanol</t>
  </si>
  <si>
    <t>Cyclopentane</t>
  </si>
  <si>
    <t>Cyclopentene</t>
  </si>
  <si>
    <t>Diesel/Kerosene</t>
  </si>
  <si>
    <t>Digester Gas</t>
  </si>
  <si>
    <t>Ethyl Acrylate</t>
  </si>
  <si>
    <t>Diisopropyl Benzene</t>
  </si>
  <si>
    <t>Dimethyl Sulfoxide</t>
  </si>
  <si>
    <t>Distillate</t>
  </si>
  <si>
    <t>Distillate Oil (No. 1 &amp; 2)</t>
  </si>
  <si>
    <t>Distillate Oil (No. 1)</t>
  </si>
  <si>
    <t>Distillate Oil (No. 4)</t>
  </si>
  <si>
    <t>Dodecene</t>
  </si>
  <si>
    <t>Dual Fuel (Gas/Oil)</t>
  </si>
  <si>
    <t>Electricity</t>
  </si>
  <si>
    <t>Epichlorohydrin</t>
  </si>
  <si>
    <t>Ethyl Chloride</t>
  </si>
  <si>
    <t>Equipment</t>
  </si>
  <si>
    <t>Ester</t>
  </si>
  <si>
    <t>Ethane</t>
  </si>
  <si>
    <t>Ether</t>
  </si>
  <si>
    <t>Etherene</t>
  </si>
  <si>
    <t>Ethyl Mercaptan</t>
  </si>
  <si>
    <t>Ethylene Dichloride</t>
  </si>
  <si>
    <t>Ethyleneamines</t>
  </si>
  <si>
    <t>Field Crops</t>
  </si>
  <si>
    <t>Floor Area</t>
  </si>
  <si>
    <t>Ethyl Ether</t>
  </si>
  <si>
    <t>Fluorine</t>
  </si>
  <si>
    <t>Fluosilicic Acid</t>
  </si>
  <si>
    <t>Forest Residues</t>
  </si>
  <si>
    <t>Glycerol</t>
  </si>
  <si>
    <t>Halogenated Organic</t>
  </si>
  <si>
    <t>Heavy Water</t>
  </si>
  <si>
    <t>Heptenes</t>
  </si>
  <si>
    <t>Hexachlorobenzene</t>
  </si>
  <si>
    <t>Hexamine</t>
  </si>
  <si>
    <t>Hot Mix Asphalt</t>
  </si>
  <si>
    <t>Ethyl Benzene</t>
  </si>
  <si>
    <t>Hydrazine Hydrate</t>
  </si>
  <si>
    <t>Hydrogen</t>
  </si>
  <si>
    <t>Hydrogen Chloride</t>
  </si>
  <si>
    <t>Hydrogen Cyanide</t>
  </si>
  <si>
    <t>Hydrogen Fluoride</t>
  </si>
  <si>
    <t>Isobutyl Acrylate</t>
  </si>
  <si>
    <t>Isobutyl-isobutyrate</t>
  </si>
  <si>
    <t>Isobutylene</t>
  </si>
  <si>
    <t>Isobutyraldehyde</t>
  </si>
  <si>
    <t>Isocyanate</t>
  </si>
  <si>
    <t>Ethylene</t>
  </si>
  <si>
    <t>Isooctane</t>
  </si>
  <si>
    <t>Isopentane</t>
  </si>
  <si>
    <t>Isoprene</t>
  </si>
  <si>
    <t>Isopropyl Acetate</t>
  </si>
  <si>
    <t>Jet A Fuel</t>
  </si>
  <si>
    <t>Jet Kerosene</t>
  </si>
  <si>
    <t>Lamp</t>
  </si>
  <si>
    <t>Linear Alkylbenzene</t>
  </si>
  <si>
    <t>Liquid</t>
  </si>
  <si>
    <t>Liquid Ammonia</t>
  </si>
  <si>
    <t>Ethylene Dibromide</t>
  </si>
  <si>
    <t>Liquid Propellant</t>
  </si>
  <si>
    <t>m-Xylene</t>
  </si>
  <si>
    <t>Maleic Anhydride</t>
  </si>
  <si>
    <t>MDI</t>
  </si>
  <si>
    <t>Medical Waste</t>
  </si>
  <si>
    <t>3/4-inch Medium Density Fiberboard</t>
  </si>
  <si>
    <t>Mercaptan</t>
  </si>
  <si>
    <t>Methyl Acetate</t>
  </si>
  <si>
    <t>Methyl Acrylate</t>
  </si>
  <si>
    <t>Methyl Amyl Ketone</t>
  </si>
  <si>
    <t>Ethylene Glycol</t>
  </si>
  <si>
    <t>Methyl Carbitol</t>
  </si>
  <si>
    <t>Methyl Cellosolve</t>
  </si>
  <si>
    <t>Methyl Isocyanate</t>
  </si>
  <si>
    <t>Methyl Mercaptan</t>
  </si>
  <si>
    <t>Methyl Methacrylate</t>
  </si>
  <si>
    <t>Methyl Styrene</t>
  </si>
  <si>
    <t>Methyl-tert-Butyl Ether</t>
  </si>
  <si>
    <t>Methylallene</t>
  </si>
  <si>
    <t>Monoethanolamine</t>
  </si>
  <si>
    <t>Monomer</t>
  </si>
  <si>
    <t>n-Butyraldehyde</t>
  </si>
  <si>
    <t>n-Decane</t>
  </si>
  <si>
    <t>n-Dodecane</t>
  </si>
  <si>
    <t>n-Heptane</t>
  </si>
  <si>
    <t>n-Hexane</t>
  </si>
  <si>
    <t>n-Pentane</t>
  </si>
  <si>
    <t>n-Propyl Acetate</t>
  </si>
  <si>
    <t>Nitrocellulose</t>
  </si>
  <si>
    <t>Nitrogen</t>
  </si>
  <si>
    <t>Nitroglycerin</t>
  </si>
  <si>
    <t>Wet Coal</t>
  </si>
  <si>
    <t>Nonylphenol</t>
  </si>
  <si>
    <t>o-Xylene</t>
  </si>
  <si>
    <t>Olefin</t>
  </si>
  <si>
    <t>Orchard Crops</t>
  </si>
  <si>
    <t>Oven-dried Wood</t>
  </si>
  <si>
    <t>Particleboard</t>
  </si>
  <si>
    <t>Pentadecane</t>
  </si>
  <si>
    <t>Perchloromethyl Mercaptan</t>
  </si>
  <si>
    <t>Petroleum Distillate</t>
  </si>
  <si>
    <t>Petroleum Liquid</t>
  </si>
  <si>
    <t>Phenol</t>
  </si>
  <si>
    <t>Phosgene</t>
  </si>
  <si>
    <t>Phosphoric Acid</t>
  </si>
  <si>
    <t>Phthalic Anhydride</t>
  </si>
  <si>
    <t>Piperylene</t>
  </si>
  <si>
    <t>Polyethylene Glycol</t>
  </si>
  <si>
    <t>Potassium Chloride</t>
  </si>
  <si>
    <t>Produced Water</t>
  </si>
  <si>
    <t>Propionaldehyde</t>
  </si>
  <si>
    <t>Propionic Acid</t>
  </si>
  <si>
    <t>Propylene Oxide</t>
  </si>
  <si>
    <t>Refuse Derived Fuel</t>
  </si>
  <si>
    <t>Residual Oil (No. 5)</t>
  </si>
  <si>
    <t>Residual Oil (No. 6)</t>
  </si>
  <si>
    <t>Residual/Crude Oil</t>
  </si>
  <si>
    <t>sec-Butyl Alcohol</t>
  </si>
  <si>
    <t>Sewage Grease Skimmings</t>
  </si>
  <si>
    <t>Sodium Bicarbonate</t>
  </si>
  <si>
    <t>Sodium Carbonate</t>
  </si>
  <si>
    <t>Solid Propellant</t>
  </si>
  <si>
    <t>Ethylene Oxide</t>
  </si>
  <si>
    <t>Solvent/Water</t>
  </si>
  <si>
    <t>Specialty Chemical</t>
  </si>
  <si>
    <t>tert-Butyl Alcohol</t>
  </si>
  <si>
    <t>Toluene Diisocyanate</t>
  </si>
  <si>
    <t>Trimethylamine</t>
  </si>
  <si>
    <t>Urea</t>
  </si>
  <si>
    <t>Vegetation</t>
  </si>
  <si>
    <t>Vine Crops</t>
  </si>
  <si>
    <t>Vinyl Acetate</t>
  </si>
  <si>
    <t>Vinylidene Chloride</t>
  </si>
  <si>
    <t>Ethylenediamine</t>
  </si>
  <si>
    <t>Waste Acid</t>
  </si>
  <si>
    <t>Weeds</t>
  </si>
  <si>
    <t>Wood Refuse</t>
  </si>
  <si>
    <t>Wood/Bark</t>
  </si>
  <si>
    <t>Wood/Vegetation/Leaves</t>
  </si>
  <si>
    <t>Work</t>
  </si>
  <si>
    <t>Xylol</t>
  </si>
  <si>
    <t>Crops</t>
  </si>
  <si>
    <t>Forests</t>
  </si>
  <si>
    <t>Land</t>
  </si>
  <si>
    <t>Leaves</t>
  </si>
  <si>
    <t>Natural Gas Liquids</t>
  </si>
  <si>
    <t>Solvents: All</t>
  </si>
  <si>
    <t>Solvents: NEC</t>
  </si>
  <si>
    <t>Bullion</t>
  </si>
  <si>
    <t>Hot Metal</t>
  </si>
  <si>
    <t>Exhaust Gas</t>
  </si>
  <si>
    <t>Ethylene Dichloride-VC</t>
  </si>
  <si>
    <t>Ethylbenzene/Styrene</t>
  </si>
  <si>
    <t>Energy</t>
  </si>
  <si>
    <t>Exposed Area</t>
  </si>
  <si>
    <t>EAF Dust</t>
  </si>
  <si>
    <t>Dibenzofuran</t>
  </si>
  <si>
    <t>Crude Terephthalic Acid</t>
  </si>
  <si>
    <t>Lead in Ore</t>
  </si>
  <si>
    <t>Cast Pipe</t>
  </si>
  <si>
    <t>Hamburger</t>
  </si>
  <si>
    <t>Batch of Bottles</t>
  </si>
  <si>
    <t>Asbestos</t>
  </si>
  <si>
    <t>Area Sludge Applied</t>
  </si>
  <si>
    <t>Area Pesticide Applied</t>
  </si>
  <si>
    <t>Extractor Feed Cake</t>
  </si>
  <si>
    <t>Alloy</t>
  </si>
  <si>
    <t>Air-Dried Bleached Pulp</t>
  </si>
  <si>
    <t>Adiponitrile</t>
  </si>
  <si>
    <t>ABS Polymer</t>
  </si>
  <si>
    <t>Chips</t>
  </si>
  <si>
    <t>Polycyclic organic matter</t>
  </si>
  <si>
    <t>Waferboard</t>
  </si>
  <si>
    <t>Styrene-Butadiene Rubber</t>
  </si>
  <si>
    <t>Dried Grain</t>
  </si>
  <si>
    <t>Specialty Steel</t>
  </si>
  <si>
    <t>Fabric</t>
  </si>
  <si>
    <t>Dried Malt</t>
  </si>
  <si>
    <t>Raw Fish</t>
  </si>
  <si>
    <t>Polyvinyl Chloride</t>
  </si>
  <si>
    <t>Naphthalene</t>
  </si>
  <si>
    <t>Polychlorinated biphenyls</t>
  </si>
  <si>
    <t>Neoprene</t>
  </si>
  <si>
    <t>Perc &amp; Trichloroethylene</t>
  </si>
  <si>
    <t>Perc &amp; Carbon Tetrachloride</t>
  </si>
  <si>
    <t>o-Cresol</t>
  </si>
  <si>
    <t>p-Cresol</t>
  </si>
  <si>
    <t>Facility</t>
  </si>
  <si>
    <t>Pentachlorophenol</t>
  </si>
  <si>
    <t>Pig Iron</t>
  </si>
  <si>
    <t>Employee</t>
  </si>
  <si>
    <t>TRI/DMR- Surface Water</t>
  </si>
  <si>
    <t>TRI- POTW</t>
  </si>
  <si>
    <t>TRI- WWT</t>
  </si>
  <si>
    <t>TRI- Land</t>
  </si>
  <si>
    <t>TRI- Stack Air</t>
  </si>
  <si>
    <t>TRI- Fugitive Air</t>
  </si>
  <si>
    <t>NEI- Stack Air</t>
  </si>
  <si>
    <t>NEI- Fugitive Air</t>
  </si>
  <si>
    <t>Annual Release Range (kg/site-day)</t>
  </si>
  <si>
    <t>Daily Release Range (kg/site-day)</t>
  </si>
  <si>
    <t># of Facilities (TRI)</t>
  </si>
  <si>
    <t>50th Percentile</t>
  </si>
  <si>
    <t>95th Percentile</t>
  </si>
  <si>
    <t># of facilities (by media)</t>
  </si>
  <si>
    <t>https://www.regulations.gov/comment/EPA-HQ-OPPT-2016-0732-0013;  The primary commercial process for the manufacture of PCE is chlorination of ethylene in a process different from the manufacture of 1,2-dichloroethane. However, PCE is also an unintended byproduct (generally &lt;0.015% yield) created in the manufacture of 1,2-dichloroethane using the oxychlorination process.</t>
  </si>
  <si>
    <t xml:space="preserve">https://www.regulations.gov/comment/EPA-HQ-OPPT-2016-0732-0013; The primary commercial process for the manufacture of TCE is chlorination of ethylene in a process different from the manufacture of 1,2-dichloroethane. However, TCE is also an unintended byproduct (generally &lt;0.0035% yield) created in the manufacture of 1,2-dichloroethane using the oxychlorination process. </t>
  </si>
  <si>
    <t xml:space="preserve">Byproducts Assessment Options 1/13/23; https://www.regulations.gov/document/EPA-HQ-OPPT-2018-0421-0027. 1,1-DCA is unintentionally produced during the catalytic oxychlorination of ethylene to make 1,2-dichloroethane. </t>
  </si>
  <si>
    <t xml:space="preserve">https://www.regulations.gov/comment/EPA-HQ-OPPT-2016-0732-0013; The primary commercial process for the manufacture of methylene chloride (MEC) is chlorination of methane. Methylene chloride also is an unintended and insignificant contaminant (parts per million-level concentrations) created in the manufacture of 1,2-dichloroethane via the oxychlorination process. VI is not aware of any MEC generated from the manufacture of 1,2-dichloroethane via the direct chlorination process or from the thermal cracking of 1,2-dichloroethane to produce vinyl chloride. Assumed 999 ppm because the source states "ppm-level concentrations".  </t>
  </si>
  <si>
    <t>Description of this spreadsheet</t>
  </si>
  <si>
    <t>Chemical Abbreviation</t>
  </si>
  <si>
    <t>1,1-Dichloroethane</t>
  </si>
  <si>
    <t>Full Chemical Name</t>
  </si>
  <si>
    <t>Worksheet</t>
  </si>
  <si>
    <t>Byproduct Conc</t>
  </si>
  <si>
    <t>Water_TRI</t>
  </si>
  <si>
    <t>Water_DMR</t>
  </si>
  <si>
    <t>Land_TRI</t>
  </si>
  <si>
    <t>Air_TRI</t>
  </si>
  <si>
    <t>Air_NEI</t>
  </si>
  <si>
    <t>Release Summary</t>
  </si>
  <si>
    <t>Compiled Data- DMR TRI Water</t>
  </si>
  <si>
    <t xml:space="preserve">This spreadsheet contains a summary of air, land, and water releases for each byproduct in the 1,2-Dichloroethane Byproducts Assessment. </t>
  </si>
  <si>
    <t xml:space="preserve">Summary of the annual and daily water, land and air releases for each byproduct chemical. Release estimates are presented as high-end (95th percentile) and central tendency (50th percentile) estimates. </t>
  </si>
  <si>
    <t>List of byproducts unintentionally produced during the manufacture of 1,2-dichloroethane and their assumed concentrations in the non-purified product streams. EPA assumed that the concentration of the byproducts in the waste stream were equal to their concentrations in the non-purified product streams.</t>
  </si>
  <si>
    <t>Compilation of water discharge data from DMR and TRI. Only includes direct discharge (not indirect)</t>
  </si>
  <si>
    <t>TRI ID Filtered-Fugitive Air</t>
  </si>
  <si>
    <t>TRI ID Filtered-Stack Air</t>
  </si>
  <si>
    <t>On-site Water Release of 1,2-DCA (kg)</t>
  </si>
  <si>
    <t>Annual Discharge of 1,2-DCA (kg/yr)</t>
  </si>
  <si>
    <t>Direct</t>
  </si>
  <si>
    <t>Indirect</t>
  </si>
  <si>
    <t>2017NEI_June2020_PT</t>
  </si>
  <si>
    <t>CASRN 107-06-2</t>
  </si>
  <si>
    <t xml:space="preserve">https://www.regulations.gov/comment/EPA-HQ-OPPT-2016-0732-0013; The primary commercial process for the manufacture of CCl4 is the chlorination of methane. CCl4 is also an unintended byproduct (generally &lt;0.15% yield)created in the manufacture of 1,2-dichloroethane using the direct chlorination process. VI is not aware of any CCl4 produced during thermal cracking of 1,2-dichloroethane to produce vinyl chloride. </t>
  </si>
  <si>
    <t>Stack Basis Description</t>
  </si>
  <si>
    <t xml:space="preserve">Summary of the annual and daily water discharges for each byproduct chemical from TRI. Water discharges from 1,2-dichloroethane were multiplied by the assumed concentrations of each byproduct chemical to estimate their respective discharge amounts. </t>
  </si>
  <si>
    <t xml:space="preserve">Summary of the annual and daily water discharges for each byproduct chemical from DMR. Water discharges from 1,2-dichloroethane were multiplied by the assumed concentrations of each byproduct chemical to estimate their respective discharge amounts. </t>
  </si>
  <si>
    <t xml:space="preserve">Summary of the annual and daily land releases for each byproduct chemical from TRI. Releases from 1,2-dichloroethane were multiplied by the assumed concentrations of each byproduct chemical to estimate their respective discharge amounts. </t>
  </si>
  <si>
    <t xml:space="preserve">Summary of the annual and daily air emissions for each byproduct chemical from TRI. Releases from 1,2-dichloroethane were multiplied by the assumed concentrations of each byproduct chemical to estimate their respective discharge amounts. </t>
  </si>
  <si>
    <t xml:space="preserve">Summary of the annual and daily air emissions for each byproduct chemical from NEI. Releases from 1,2-dichloroethane were multiplied by the assumed concentrations of each byproduct chemical to estimate their respective discharge amounts. </t>
  </si>
  <si>
    <t>Industrial Organic Chemicals, NEC (aliphatics)</t>
  </si>
  <si>
    <t>Chemicals and Chemical Preparations, NEC (table salt)</t>
  </si>
  <si>
    <t>Plastics Materials, Synthetic and Resins, and Nonvulcanizable Elastomers</t>
  </si>
  <si>
    <t>Alkalies and Chlorine</t>
  </si>
  <si>
    <t>BAYTOWN TERMINAL</t>
  </si>
  <si>
    <t>BUCKMAN LABORATORIES INC CADET</t>
  </si>
  <si>
    <t>PENNS GROVE</t>
  </si>
  <si>
    <t>08069</t>
  </si>
  <si>
    <t>ICL-NORTH AMERICA INC - GALLIPOLIS FERRY PLANT</t>
  </si>
  <si>
    <t>KRATON CHEMICAL, LLC</t>
  </si>
  <si>
    <t>875 HARGER STREET</t>
  </si>
  <si>
    <t>MONUMENT CHEMICAL HOUSTON, LLC</t>
  </si>
  <si>
    <t>N/A</t>
  </si>
  <si>
    <t>OCCIDENTAL CHEMICAL CORPORATION - GEISMAR PLANT</t>
  </si>
  <si>
    <t>PURITY ISOBUTYLENE PLANT/PASADENA TERMINAL</t>
  </si>
  <si>
    <t>77503MCCHM1500N</t>
  </si>
  <si>
    <t>SI GROUP INC - SOUTH PLANT</t>
  </si>
  <si>
    <t>WESTLAKE US 2 LLC - WESTLAKE LAKE CHARLES SOUTH</t>
  </si>
  <si>
    <t>WESTLAKE VINYLS COMPANY, LP</t>
  </si>
  <si>
    <t>WESTLAKE VINYLS, INC.</t>
  </si>
  <si>
    <t>Industrial Inorganic Chemicals, NEC (recovering sulfur from natural gas)</t>
  </si>
  <si>
    <t>N/A - Period DMR Data Not Available</t>
  </si>
  <si>
    <t>BURNET BAY</t>
  </si>
  <si>
    <t>TRIBUTARY TO CADET CR., TRIBUTARY TO MILL CR.</t>
  </si>
  <si>
    <t>07140104001615</t>
  </si>
  <si>
    <t>COX BAY, LAVACA BAY/CHOCOLATE BAY, LAVACA BAY/CHOCOLATE BAY; COX BAY</t>
  </si>
  <si>
    <t>08070202002309</t>
  </si>
  <si>
    <t>WEST FORK SAN JACINTO RIVER</t>
  </si>
  <si>
    <t>05040001000298</t>
  </si>
  <si>
    <t>CARPENTERS BAYOU PORTION OF THE HSC TIDAL</t>
  </si>
  <si>
    <t>05030201001622</t>
  </si>
  <si>
    <t>HOUSTON SHIP CHANNEL TIDAL</t>
  </si>
  <si>
    <t>MONONGAHELA RIVER</t>
  </si>
  <si>
    <t>05020003000026</t>
  </si>
  <si>
    <t>08070204000982</t>
  </si>
  <si>
    <t>BAYER CROPSCIENCE LP</t>
  </si>
  <si>
    <t>BUCKMAN LABORATORIES INC.</t>
  </si>
  <si>
    <t>WESTLAKE CHEMICALS &amp; VINYLS LLC</t>
  </si>
  <si>
    <t>WESTLAKE US 2 LLC</t>
  </si>
  <si>
    <t>lb</t>
  </si>
  <si>
    <t>DMR- Surface Water</t>
  </si>
  <si>
    <t>INGLESIDE PLANT</t>
  </si>
  <si>
    <t>San Patricio</t>
  </si>
  <si>
    <t>Industrial Processes Cooling Tower Process Cooling Mechanical Draft</t>
  </si>
  <si>
    <t>Industrial Processes - NEC</t>
  </si>
  <si>
    <t>2020TXCEQ</t>
  </si>
  <si>
    <t>SCR006565</t>
  </si>
  <si>
    <t>LAR05P999</t>
  </si>
  <si>
    <t>LA0120529</t>
  </si>
  <si>
    <t>2469 INDUSTRIAL PKWY</t>
  </si>
  <si>
    <t>ANTHEM WATER CAMPUS WWTP</t>
  </si>
  <si>
    <t>39920 N GAVILAN PEAK PKWY</t>
  </si>
  <si>
    <t>PHOENIX</t>
  </si>
  <si>
    <t>AZ</t>
  </si>
  <si>
    <t>85086-2524</t>
  </si>
  <si>
    <t>ARCHROMA US INC MARTIN PLANT</t>
  </si>
  <si>
    <t>788 CHERT QUARRY ROAD</t>
  </si>
  <si>
    <t>MARTIN</t>
  </si>
  <si>
    <t>29836-3414</t>
  </si>
  <si>
    <t>29836SNDZCHIGHW</t>
  </si>
  <si>
    <t>BALMAR, LLC</t>
  </si>
  <si>
    <t>616 W PONT DES MOUTON RD</t>
  </si>
  <si>
    <t>LAFAYETTE</t>
  </si>
  <si>
    <t>70507LCNTRPONTD</t>
  </si>
  <si>
    <t>CASA GRANDE WRF</t>
  </si>
  <si>
    <t>1194 W KORTSEN RD</t>
  </si>
  <si>
    <t>CASA GRANDE</t>
  </si>
  <si>
    <t>85222-5914</t>
  </si>
  <si>
    <t>CITY OF SOMERTON - WWTP</t>
  </si>
  <si>
    <t>110 N STATE AVE</t>
  </si>
  <si>
    <t>SOMERTON</t>
  </si>
  <si>
    <t>CLARK COUNTY REGIONAL JUSTICE CENTER</t>
  </si>
  <si>
    <t>200 LEWIS AVENUE</t>
  </si>
  <si>
    <t>LAS VEGAS</t>
  </si>
  <si>
    <t>NV</t>
  </si>
  <si>
    <t>FORMER WESTINGHOUSE ELEVATOR PLT</t>
  </si>
  <si>
    <t>1200 BIGLERVILLE RD</t>
  </si>
  <si>
    <t>GETTYSBURG</t>
  </si>
  <si>
    <t>17325-7896</t>
  </si>
  <si>
    <t>GREEN LINE EXTENSION PROJECT</t>
  </si>
  <si>
    <t>WASHINGTON AND TUFTS STREET</t>
  </si>
  <si>
    <t>SOMERVILLE</t>
  </si>
  <si>
    <t>MA</t>
  </si>
  <si>
    <t>HANCOCKS BRIDGE STP</t>
  </si>
  <si>
    <t>POPLAR ST</t>
  </si>
  <si>
    <t>HANCOCKS BRIDGE</t>
  </si>
  <si>
    <t>08038</t>
  </si>
  <si>
    <t>HARRODSBURG WWTP EXPANSION</t>
  </si>
  <si>
    <t>965 CORNISHVILLE RD</t>
  </si>
  <si>
    <t>HARRODSBURG</t>
  </si>
  <si>
    <t>HOFFMAN TOWN CENTRE BLOCKS 4 AND 5</t>
  </si>
  <si>
    <t>2410 AND 2460 MILL RD</t>
  </si>
  <si>
    <t>ALEXANDRIA</t>
  </si>
  <si>
    <t>VA</t>
  </si>
  <si>
    <t>INDORAMA VENTURES OLEFINS LLC - WESTLAKE ETHYLENE PLANT</t>
  </si>
  <si>
    <t>INV PERFORMANCE MATERIALS, LLC</t>
  </si>
  <si>
    <t>25876 DUPONT ROAD</t>
  </si>
  <si>
    <t>SEAFORD</t>
  </si>
  <si>
    <t>DE</t>
  </si>
  <si>
    <t>KAILUA REGIONAL WASTEWATER TREATMENT PLANT</t>
  </si>
  <si>
    <t>95 KANEOHE BAY DRIVE</t>
  </si>
  <si>
    <t>KAILUA</t>
  </si>
  <si>
    <t>HI</t>
  </si>
  <si>
    <t>96734-1705</t>
  </si>
  <si>
    <t>KAYENTA WWTF</t>
  </si>
  <si>
    <t>1 M EAST OF KAYENTA</t>
  </si>
  <si>
    <t>KAYENTA</t>
  </si>
  <si>
    <t>MCMILLEN JACOBS ASSOCIATES - ESTHER SIMPLOT PARK</t>
  </si>
  <si>
    <t>625 N WHITEWATER PARK BLVD</t>
  </si>
  <si>
    <t>BOISE</t>
  </si>
  <si>
    <t>ID</t>
  </si>
  <si>
    <t>MOUNT LAUREL TWP MUA CHURCH STREET BOOSTER STATION</t>
  </si>
  <si>
    <t>200 PIKE RD</t>
  </si>
  <si>
    <t>MOUNT LAUREL</t>
  </si>
  <si>
    <t>08054-2909</t>
  </si>
  <si>
    <t>MOUNTAIN HOUSE WWTP</t>
  </si>
  <si>
    <t>17103 WEST BETHANY ROAD</t>
  </si>
  <si>
    <t>MOUNTAIN HOUSE</t>
  </si>
  <si>
    <t>CA</t>
  </si>
  <si>
    <t>NALCO COMPANY</t>
  </si>
  <si>
    <t>NEEWC SEAWATER DESALINATION TEST FACILITY</t>
  </si>
  <si>
    <t>BLDG TF11, STETHAM ROAD</t>
  </si>
  <si>
    <t>PORT HUENEME</t>
  </si>
  <si>
    <t>NILAND SD WWTP</t>
  </si>
  <si>
    <t>125 W ALCOTT ROAD</t>
  </si>
  <si>
    <t>NILAND</t>
  </si>
  <si>
    <t>PINON WWTF</t>
  </si>
  <si>
    <t>06 MILE SW OF BASHAS STORE</t>
  </si>
  <si>
    <t>PINON</t>
  </si>
  <si>
    <t>PORTOLA WWTP</t>
  </si>
  <si>
    <t>120 MAIN STREET</t>
  </si>
  <si>
    <t>PORTOLA</t>
  </si>
  <si>
    <t>SACRAMENTO COUNTY LANDFILL (KIEFER)</t>
  </si>
  <si>
    <t>12701 KIEFER BOULEVARD</t>
  </si>
  <si>
    <t>SLOUGHHOUSE</t>
  </si>
  <si>
    <t>SAN JOSE WWTF</t>
  </si>
  <si>
    <t>940 PURDY LN</t>
  </si>
  <si>
    <t>BISBEE</t>
  </si>
  <si>
    <t>SAND ISLAND WWTP</t>
  </si>
  <si>
    <t>1350 SAND ISLAND PARKWAY</t>
  </si>
  <si>
    <t>HONOLULU</t>
  </si>
  <si>
    <t>96819-4319</t>
  </si>
  <si>
    <t>SFIA, MEL LEONG SANITARY AND INDUSTRIAL TREATMENT PLANTS</t>
  </si>
  <si>
    <t>BUILDNG 924 CLEARWATER DRIVE</t>
  </si>
  <si>
    <t>SAN FRANCISCO</t>
  </si>
  <si>
    <t>SHELTER COVE WWTF</t>
  </si>
  <si>
    <t>LOWER PACIFIC DR AT WAVE RD</t>
  </si>
  <si>
    <t>WHITETHORN</t>
  </si>
  <si>
    <t>SPEEDYS TRUCK STOP</t>
  </si>
  <si>
    <t>35960 GRANT ROAD</t>
  </si>
  <si>
    <t>LUPTON</t>
  </si>
  <si>
    <t>THE STOP &amp; SHOP SUPERMARKET</t>
  </si>
  <si>
    <t>ROUTES 37 &amp; 39</t>
  </si>
  <si>
    <t>NEW FAIRFIELD</t>
  </si>
  <si>
    <t>TOWN OF GILA BEND - WWTP</t>
  </si>
  <si>
    <t>1901 W WATERMELON ROAD</t>
  </si>
  <si>
    <t>GILA BEND</t>
  </si>
  <si>
    <t>WILDCAT HILL WWTP</t>
  </si>
  <si>
    <t>2800 N EL PASO FLAGSTAFF RD</t>
  </si>
  <si>
    <t>FLAGSTAFF</t>
  </si>
  <si>
    <t>YUBA CITY WASTEWATER TREATMENT FACILITY</t>
  </si>
  <si>
    <t>302 BURNS DR</t>
  </si>
  <si>
    <t>YUBA CITY</t>
  </si>
  <si>
    <t>Z BLOCK PROJECT</t>
  </si>
  <si>
    <t>1800 WAZEE ST</t>
  </si>
  <si>
    <t>DENVER</t>
  </si>
  <si>
    <t>CO</t>
  </si>
  <si>
    <t>ARKEMA INC. - CALVERT CITY, KY PLANT</t>
  </si>
  <si>
    <t>OCCIDENTAL CHEMICAL OXYCHEM- PORTLAND PLANT</t>
  </si>
  <si>
    <t>NALCO PRODUCTION LLC - GARYVILLE FACILITY</t>
  </si>
  <si>
    <t xml:space="preserve">TRI and DMR data in this spreadsheet are for the 2015-2024 reporting years. NEI data in this spreadsheet are for the 2014, 2017, and 2020 reporting years. </t>
  </si>
  <si>
    <t>77541</t>
  </si>
  <si>
    <t>28.981692</t>
  </si>
  <si>
    <t>-95.376501</t>
  </si>
  <si>
    <t>1324223233242</t>
  </si>
  <si>
    <t>SCD003358389</t>
  </si>
  <si>
    <t>29405</t>
  </si>
  <si>
    <t>32.833577</t>
  </si>
  <si>
    <t>-79.964774</t>
  </si>
  <si>
    <t>1324222923827</t>
  </si>
  <si>
    <t>77571</t>
  </si>
  <si>
    <t>29.7237</t>
  </si>
  <si>
    <t>-95.07408</t>
  </si>
  <si>
    <t>1324223020025</t>
  </si>
  <si>
    <t>TXD981911209</t>
  </si>
  <si>
    <t>KYD985072008</t>
  </si>
  <si>
    <t>42029</t>
  </si>
  <si>
    <t>37.051111</t>
  </si>
  <si>
    <t>-88.334167</t>
  </si>
  <si>
    <t>1324223224104</t>
  </si>
  <si>
    <t>LAD057117434</t>
  </si>
  <si>
    <t>78359</t>
  </si>
  <si>
    <t>27.883611</t>
  </si>
  <si>
    <t>-97.241383</t>
  </si>
  <si>
    <t>1324223152265</t>
  </si>
  <si>
    <t>70669</t>
  </si>
  <si>
    <t>30.2235</t>
  </si>
  <si>
    <t>-93.2869</t>
  </si>
  <si>
    <t>1324222735793</t>
  </si>
  <si>
    <t>70723</t>
  </si>
  <si>
    <t>30.05509</t>
  </si>
  <si>
    <t>-90.83084</t>
  </si>
  <si>
    <t>1324223000074</t>
  </si>
  <si>
    <t>77978</t>
  </si>
  <si>
    <t>28.69759</t>
  </si>
  <si>
    <t>-96.542101</t>
  </si>
  <si>
    <t>1324222889937</t>
  </si>
  <si>
    <t>IAD005273594</t>
  </si>
  <si>
    <t>30.252222</t>
  </si>
  <si>
    <t>-93.284444</t>
  </si>
  <si>
    <t>1324222810121</t>
  </si>
  <si>
    <t>178 TOTAL ON-SITE UGRND INJ TO CL I WELLS – POUNDS</t>
  </si>
  <si>
    <t>182 TOTAL ON-SITE UGRND INJ TO CL II-V WELLS – POUNDS</t>
  </si>
  <si>
    <t>191 TOTAL ON-SITE RCRA SUBTITLE C LANDFILLS</t>
  </si>
  <si>
    <t>195 TOTAL OTHER ON-SITE LANDFILLS</t>
  </si>
  <si>
    <t>199 TOTAL ON-SITE LAND TREATMENT</t>
  </si>
  <si>
    <t>207 TOTAL RCRA C SURFACE IMPOUNDMENTS</t>
  </si>
  <si>
    <t>211 TOTAL OTHER SURFACE IMPOUNDMENTS</t>
  </si>
  <si>
    <t>215 TOTAL OTHER DISPOSAL</t>
  </si>
  <si>
    <t>220 WASTE ROCK QUANTITY</t>
  </si>
  <si>
    <t>230 OFF-SITE – UNDERGROUND INJECTION - CLASS 1 WELLS</t>
  </si>
  <si>
    <t>231 OFF-SITE – UNDERGROUND INJECTION - CLASS II-V WELLS</t>
  </si>
  <si>
    <t>234 OFF-SITE - RCRA SUBTITLE C SURFACE IMPOUNDMENTS</t>
  </si>
  <si>
    <t>235 OFF-SITE - OTHER SURFACE IMPOUNDMENTS</t>
  </si>
  <si>
    <t>236 OFF-SITE - OTHER LANDFILLS</t>
  </si>
  <si>
    <t>237 OFF-SITE - RCRA SUBTITLE C LANDFILLS</t>
  </si>
  <si>
    <t>238 OFF-SITE - DISPOSAL - LAND TREATMENT</t>
  </si>
  <si>
    <t>239 OFF-SITE - DISPOSAL - OTHER LAND DISPOSAL</t>
  </si>
  <si>
    <t>241 OFF-SITE - DISPOSAL - TRANSFER TO WASTE BROKER</t>
  </si>
  <si>
    <t>254 OFF-SITE - SOLIDIFICATION/STABILIZATION TREATMENT– NON META</t>
  </si>
  <si>
    <t>Land Release</t>
  </si>
  <si>
    <t>WESTLAKE VINYLS CO LP</t>
  </si>
  <si>
    <t xml:space="preserve">Byproducts Releases for 1,2-Dichloroethane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</si>
</sst>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
    <numFmt numFmtId="166" formatCode="0.000"/>
    <numFmt numFmtId="167" formatCode="0.0000"/>
    <numFmt numFmtId="168" formatCode="0.00000"/>
    <numFmt numFmtId="169" formatCode="0.0"/>
    <numFmt numFmtId="170" formatCode="0.0E+00"/>
  </numFmts>
  <fonts count="37"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10"/>
      <name val="Arial"/>
      <family val="2"/>
    </font>
    <font>
      <i/>
      <sz val="10"/>
      <name val="Arial"/>
      <family val="2"/>
    </font>
    <font>
      <b/>
      <sz val="10"/>
      <name val="Arial"/>
      <family val="2"/>
    </font>
    <font>
      <b/>
      <i/>
      <sz val="10"/>
      <name val="Arial"/>
      <family val="2"/>
    </font>
    <font>
      <b/>
      <sz val="14"/>
      <name val="Arial"/>
      <family val="2"/>
    </font>
    <font>
      <sz val="11"/>
      <name val="Calibri"/>
      <family val="2"/>
      <scheme val="minor"/>
    </font>
    <font>
      <sz val="11"/>
      <color rgb="FF000000"/>
      <name val="Calibri"/>
      <family val="2"/>
      <scheme val="minor"/>
    </font>
    <font>
      <sz val="11"/>
      <color rgb="FF000000"/>
      <name val="Calibri"/>
      <family val="2"/>
    </font>
    <font>
      <sz val="10"/>
      <color indexed="8"/>
      <name val="Arial"/>
      <family val="2"/>
    </font>
    <font>
      <sz val="11"/>
      <color theme="1"/>
      <name val="Calibri"/>
      <family val="2"/>
    </font>
    <font>
      <b/>
      <sz val="11"/>
      <name val="Calibri"/>
      <family val="2"/>
      <scheme val="minor"/>
    </font>
    <font>
      <sz val="11"/>
      <color theme="1"/>
      <name val="Calibri"/>
      <family val="2"/>
      <scheme val="minor"/>
    </font>
    <font>
      <sz val="11"/>
      <name val="Calibri"/>
      <family val="2"/>
    </font>
    <font>
      <sz val="10"/>
      <color theme="1"/>
      <name val="Calibri"/>
      <family val="2"/>
      <scheme val="minor"/>
    </font>
    <font>
      <sz val="10"/>
      <color indexed="8"/>
      <name val="Calibri"/>
      <family val="2"/>
    </font>
    <font>
      <sz val="10"/>
      <color theme="1"/>
      <name val="Calibri"/>
      <family val="2"/>
    </font>
    <font>
      <b/>
      <sz val="10"/>
      <color theme="0"/>
      <name val="Calibri"/>
      <family val="2"/>
    </font>
    <font>
      <sz val="10"/>
      <name val="Calibri"/>
      <family val="2"/>
    </font>
    <font>
      <b/>
      <sz val="10"/>
      <name val="Calibri"/>
      <family val="2"/>
    </font>
    <font>
      <b/>
      <sz val="10"/>
      <color theme="1"/>
      <name val="Calibri"/>
      <family val="2"/>
      <scheme val="minor"/>
    </font>
    <font>
      <b/>
      <sz val="10"/>
      <color rgb="FF000000"/>
      <name val="Calibri"/>
      <family val="2"/>
    </font>
    <font>
      <b/>
      <sz val="10"/>
      <name val="Calibri"/>
      <family val="2"/>
      <scheme val="minor"/>
    </font>
    <font>
      <sz val="10"/>
      <color rgb="FF000000"/>
      <name val="Arial"/>
      <family val="2"/>
    </font>
    <font>
      <sz val="10"/>
      <color rgb="FF000000"/>
      <name val="Calibri"/>
      <family val="2"/>
    </font>
    <font>
      <u/>
      <sz val="11"/>
      <color theme="10"/>
      <name val="Calibri"/>
      <family val="2"/>
      <scheme val="minor"/>
    </font>
    <font>
      <b/>
      <sz val="11"/>
      <color rgb="FF000000"/>
      <name val="Calibri"/>
      <family val="2"/>
    </font>
    <font>
      <b/>
      <sz val="18"/>
      <color rgb="FF000000"/>
      <name val="Times New Roman"/>
      <family val="1"/>
    </font>
    <font>
      <b/>
      <sz val="16"/>
      <color rgb="FF000000"/>
      <name val="Times New Roman"/>
      <family val="1"/>
    </font>
    <font>
      <sz val="16"/>
      <color theme="1"/>
      <name val="Calibri"/>
      <family val="2"/>
      <scheme val="minor"/>
    </font>
    <font>
      <b/>
      <sz val="16"/>
      <color theme="1"/>
      <name val="Times New Roman"/>
      <family val="1"/>
    </font>
    <font>
      <b/>
      <sz val="11"/>
      <color rgb="FF000000"/>
      <name val="Calibri"/>
      <family val="2"/>
      <scheme val="minor"/>
    </font>
    <font>
      <sz val="8"/>
      <name val="Calibri"/>
      <family val="2"/>
      <scheme val="minor"/>
    </font>
    <font>
      <sz val="11"/>
      <color indexed="8"/>
      <name val="Calibri"/>
      <family val="2"/>
    </font>
  </fonts>
  <fills count="27">
    <fill>
      <patternFill patternType="none"/>
    </fill>
    <fill>
      <patternFill patternType="gray125"/>
    </fill>
    <fill>
      <patternFill patternType="solid">
        <fgColor indexed="22"/>
        <bgColor indexed="0"/>
      </patternFill>
    </fill>
    <fill>
      <patternFill patternType="solid">
        <fgColor theme="8"/>
      </patternFill>
    </fill>
    <fill>
      <patternFill patternType="solid">
        <fgColor indexed="47"/>
        <bgColor indexed="64"/>
      </patternFill>
    </fill>
    <fill>
      <patternFill patternType="solid">
        <fgColor theme="4"/>
        <bgColor theme="4"/>
      </patternFill>
    </fill>
    <fill>
      <patternFill patternType="solid">
        <fgColor rgb="FFFF0000"/>
        <bgColor theme="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rgb="FF000000"/>
      </patternFill>
    </fill>
    <fill>
      <patternFill patternType="solid">
        <fgColor rgb="FF548235"/>
        <bgColor rgb="FF000000"/>
      </patternFill>
    </fill>
    <fill>
      <patternFill patternType="solid">
        <fgColor rgb="FFD0CECE"/>
        <bgColor rgb="FF000000"/>
      </patternFill>
    </fill>
    <fill>
      <patternFill patternType="solid">
        <fgColor rgb="FF92D050"/>
        <bgColor rgb="FF000000"/>
      </patternFill>
    </fill>
    <fill>
      <patternFill patternType="solid">
        <fgColor rgb="FF92D050"/>
        <bgColor indexed="64"/>
      </patternFill>
    </fill>
    <fill>
      <patternFill patternType="solid">
        <fgColor theme="4"/>
        <bgColor indexed="64"/>
      </patternFill>
    </fill>
    <fill>
      <patternFill patternType="solid">
        <fgColor rgb="FFFFFF00"/>
        <bgColor indexed="64"/>
      </patternFill>
    </fill>
    <fill>
      <patternFill patternType="solid">
        <fgColor rgb="FF5B9BD5"/>
        <bgColor rgb="FF5B9BD5"/>
      </patternFill>
    </fill>
    <fill>
      <patternFill patternType="solid">
        <fgColor rgb="FFFF0000"/>
        <bgColor rgb="FF5B9BD5"/>
      </patternFill>
    </fill>
    <fill>
      <patternFill patternType="solid">
        <fgColor rgb="FF5B9BD5"/>
        <bgColor rgb="FF000000"/>
      </patternFill>
    </fill>
    <fill>
      <patternFill patternType="solid">
        <fgColor theme="9"/>
        <bgColor indexed="64"/>
      </patternFill>
    </fill>
    <fill>
      <patternFill patternType="solid">
        <fgColor theme="0"/>
        <bgColor indexed="64"/>
      </patternFill>
    </fill>
    <fill>
      <patternFill patternType="solid">
        <fgColor theme="9"/>
        <bgColor rgb="FF5B9BD5"/>
      </patternFill>
    </fill>
    <fill>
      <patternFill patternType="solid">
        <fgColor theme="4"/>
        <bgColor rgb="FF000000"/>
      </patternFill>
    </fill>
    <fill>
      <patternFill patternType="solid">
        <fgColor theme="4"/>
        <bgColor indexed="0"/>
      </patternFill>
    </fill>
    <fill>
      <patternFill patternType="solid">
        <fgColor rgb="FFD9E1F2"/>
        <bgColor rgb="FF000000"/>
      </patternFill>
    </fill>
    <fill>
      <patternFill patternType="solid">
        <fgColor theme="0"/>
        <bgColor rgb="FF000000"/>
      </patternFill>
    </fill>
    <fill>
      <patternFill patternType="solid">
        <fgColor rgb="FFD9D9D9"/>
        <bgColor rgb="FF000000"/>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style="medium">
        <color indexed="64"/>
      </left>
      <right/>
      <top/>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s>
  <cellStyleXfs count="8">
    <xf numFmtId="0" fontId="0" fillId="0" borderId="0"/>
    <xf numFmtId="0" fontId="3" fillId="3" borderId="0" applyNumberFormat="0" applyBorder="0" applyAlignment="0" applyProtection="0"/>
    <xf numFmtId="0" fontId="12" fillId="0" borderId="0"/>
    <xf numFmtId="9" fontId="15" fillId="0" borderId="0" applyFont="0" applyFill="0" applyBorder="0" applyAlignment="0" applyProtection="0"/>
    <xf numFmtId="0" fontId="26" fillId="0" borderId="0"/>
    <xf numFmtId="0" fontId="28" fillId="0" borderId="0" applyNumberFormat="0" applyFill="0" applyBorder="0" applyAlignment="0" applyProtection="0"/>
    <xf numFmtId="0" fontId="12" fillId="0" borderId="0"/>
    <xf numFmtId="0" fontId="12" fillId="0" borderId="0"/>
  </cellStyleXfs>
  <cellXfs count="351">
    <xf numFmtId="0" fontId="0" fillId="0" borderId="0" xfId="0"/>
    <xf numFmtId="0" fontId="1" fillId="0" borderId="0" xfId="0" applyFont="1"/>
    <xf numFmtId="0" fontId="0" fillId="0" borderId="1" xfId="0" applyBorder="1"/>
    <xf numFmtId="0" fontId="1" fillId="0" borderId="1" xfId="0" applyFont="1" applyBorder="1"/>
    <xf numFmtId="14" fontId="0" fillId="0" borderId="1" xfId="0" applyNumberFormat="1" applyBorder="1"/>
    <xf numFmtId="0" fontId="0" fillId="0" borderId="1" xfId="0" applyBorder="1" applyAlignment="1">
      <alignment wrapText="1"/>
    </xf>
    <xf numFmtId="0" fontId="1" fillId="0" borderId="1" xfId="0" applyFont="1" applyBorder="1" applyAlignment="1">
      <alignment wrapText="1"/>
    </xf>
    <xf numFmtId="0" fontId="0" fillId="0" borderId="0" xfId="0" applyAlignment="1">
      <alignment wrapText="1"/>
    </xf>
    <xf numFmtId="3" fontId="0" fillId="0" borderId="1" xfId="0" applyNumberFormat="1" applyBorder="1"/>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6" fillId="0" borderId="1" xfId="0" applyFont="1" applyBorder="1" applyAlignment="1">
      <alignment horizontal="left" vertical="top" wrapText="1"/>
    </xf>
    <xf numFmtId="0" fontId="4" fillId="0" borderId="1" xfId="0" applyFont="1" applyBorder="1" applyAlignment="1">
      <alignment horizontal="left" vertical="top"/>
    </xf>
    <xf numFmtId="0" fontId="6" fillId="4" borderId="1" xfId="0" applyFont="1" applyFill="1" applyBorder="1" applyAlignment="1">
      <alignment horizontal="center" vertical="top" wrapText="1"/>
    </xf>
    <xf numFmtId="0" fontId="0" fillId="4" borderId="1" xfId="0" applyFill="1" applyBorder="1" applyAlignment="1">
      <alignment vertical="top" wrapText="1"/>
    </xf>
    <xf numFmtId="0" fontId="4" fillId="4" borderId="1" xfId="0" applyFont="1" applyFill="1" applyBorder="1" applyAlignment="1">
      <alignment vertical="top"/>
    </xf>
    <xf numFmtId="0" fontId="0" fillId="4" borderId="4" xfId="0" applyFill="1" applyBorder="1"/>
    <xf numFmtId="0" fontId="0" fillId="4" borderId="5" xfId="0" applyFill="1" applyBorder="1"/>
    <xf numFmtId="0" fontId="8" fillId="4" borderId="6" xfId="0" applyFont="1" applyFill="1" applyBorder="1"/>
    <xf numFmtId="0" fontId="0" fillId="0" borderId="0" xfId="0" applyAlignment="1">
      <alignment horizontal="center"/>
    </xf>
    <xf numFmtId="0" fontId="0" fillId="0" borderId="1" xfId="0" applyBorder="1" applyAlignment="1">
      <alignment horizontal="center"/>
    </xf>
    <xf numFmtId="1" fontId="0" fillId="0" borderId="1" xfId="0" applyNumberFormat="1" applyBorder="1"/>
    <xf numFmtId="0" fontId="0" fillId="0" borderId="1" xfId="0" applyBorder="1" applyAlignment="1">
      <alignment horizontal="left"/>
    </xf>
    <xf numFmtId="0" fontId="0" fillId="0" borderId="3" xfId="0" applyBorder="1"/>
    <xf numFmtId="0" fontId="1" fillId="8" borderId="7" xfId="0" applyFont="1" applyFill="1" applyBorder="1" applyAlignment="1">
      <alignment horizontal="center" wrapText="1"/>
    </xf>
    <xf numFmtId="0" fontId="1" fillId="8" borderId="8" xfId="0" applyFont="1" applyFill="1" applyBorder="1" applyAlignment="1">
      <alignment horizontal="center" wrapText="1"/>
    </xf>
    <xf numFmtId="0" fontId="1" fillId="8" borderId="8" xfId="0" applyFont="1" applyFill="1" applyBorder="1" applyAlignment="1">
      <alignment horizontal="center"/>
    </xf>
    <xf numFmtId="0" fontId="1" fillId="7" borderId="8" xfId="0" applyFont="1" applyFill="1" applyBorder="1" applyAlignment="1">
      <alignment horizontal="center" wrapText="1"/>
    </xf>
    <xf numFmtId="0" fontId="1" fillId="7" borderId="8" xfId="0" applyFont="1" applyFill="1" applyBorder="1" applyAlignment="1">
      <alignment horizontal="center"/>
    </xf>
    <xf numFmtId="0" fontId="1" fillId="7" borderId="9" xfId="0" applyFont="1" applyFill="1" applyBorder="1" applyAlignment="1">
      <alignment horizontal="center"/>
    </xf>
    <xf numFmtId="0" fontId="10" fillId="0" borderId="0" xfId="0" applyFont="1" applyAlignment="1">
      <alignment horizontal="center"/>
    </xf>
    <xf numFmtId="0" fontId="10" fillId="0" borderId="0" xfId="0" applyFont="1" applyAlignment="1">
      <alignment wrapText="1"/>
    </xf>
    <xf numFmtId="0" fontId="3" fillId="0" borderId="0" xfId="1" applyFill="1" applyBorder="1" applyAlignment="1">
      <alignment vertical="top"/>
    </xf>
    <xf numFmtId="0" fontId="9" fillId="0" borderId="0" xfId="0" applyFont="1" applyAlignment="1">
      <alignment vertical="top"/>
    </xf>
    <xf numFmtId="0" fontId="9" fillId="0" borderId="0" xfId="0" quotePrefix="1" applyFont="1" applyAlignment="1">
      <alignment vertical="top"/>
    </xf>
    <xf numFmtId="0" fontId="1" fillId="0" borderId="0" xfId="0" applyFont="1" applyAlignment="1">
      <alignment horizontal="center"/>
    </xf>
    <xf numFmtId="0" fontId="10" fillId="9" borderId="1" xfId="0" applyFont="1" applyFill="1" applyBorder="1"/>
    <xf numFmtId="0" fontId="10" fillId="9" borderId="1" xfId="0" applyFont="1" applyFill="1" applyBorder="1" applyAlignment="1">
      <alignment wrapText="1"/>
    </xf>
    <xf numFmtId="0" fontId="11" fillId="0" borderId="23" xfId="0" applyFont="1" applyBorder="1" applyAlignment="1">
      <alignment wrapText="1"/>
    </xf>
    <xf numFmtId="0" fontId="11" fillId="0" borderId="26" xfId="0" applyFont="1" applyBorder="1" applyAlignment="1">
      <alignment wrapText="1"/>
    </xf>
    <xf numFmtId="0" fontId="11" fillId="0" borderId="27" xfId="0" applyFont="1" applyBorder="1" applyAlignment="1">
      <alignment wrapText="1"/>
    </xf>
    <xf numFmtId="0" fontId="11" fillId="0" borderId="18" xfId="0" applyFont="1" applyBorder="1"/>
    <xf numFmtId="0" fontId="11" fillId="0" borderId="17" xfId="0" applyFont="1" applyBorder="1"/>
    <xf numFmtId="0" fontId="9" fillId="0" borderId="1" xfId="0" applyFont="1" applyBorder="1"/>
    <xf numFmtId="0" fontId="0" fillId="0" borderId="8" xfId="0" applyBorder="1" applyAlignment="1">
      <alignment horizontal="left"/>
    </xf>
    <xf numFmtId="0" fontId="0" fillId="0" borderId="1" xfId="0" applyBorder="1" applyAlignment="1">
      <alignment horizontal="left" wrapText="1"/>
    </xf>
    <xf numFmtId="0" fontId="0" fillId="0" borderId="10" xfId="0" applyBorder="1" applyAlignment="1">
      <alignment horizontal="left" wrapText="1"/>
    </xf>
    <xf numFmtId="0" fontId="0" fillId="0" borderId="8" xfId="0" applyBorder="1" applyAlignment="1">
      <alignment horizontal="left" wrapText="1"/>
    </xf>
    <xf numFmtId="0" fontId="0" fillId="0" borderId="7" xfId="0" applyBorder="1" applyAlignment="1">
      <alignment horizontal="left" wrapText="1"/>
    </xf>
    <xf numFmtId="0" fontId="11" fillId="11" borderId="15" xfId="0" applyFont="1" applyFill="1" applyBorder="1"/>
    <xf numFmtId="0" fontId="11" fillId="10" borderId="24" xfId="0" applyFont="1" applyFill="1" applyBorder="1" applyAlignment="1">
      <alignment wrapText="1"/>
    </xf>
    <xf numFmtId="0" fontId="11" fillId="10" borderId="32" xfId="0" applyFont="1" applyFill="1" applyBorder="1" applyAlignment="1">
      <alignment wrapText="1"/>
    </xf>
    <xf numFmtId="0" fontId="11" fillId="0" borderId="14" xfId="0" applyFont="1" applyBorder="1"/>
    <xf numFmtId="0" fontId="11" fillId="0" borderId="28" xfId="0" applyFont="1" applyBorder="1" applyAlignment="1">
      <alignment wrapText="1"/>
    </xf>
    <xf numFmtId="0" fontId="11" fillId="0" borderId="29" xfId="0" applyFont="1" applyBorder="1" applyAlignment="1">
      <alignment wrapText="1"/>
    </xf>
    <xf numFmtId="0" fontId="10" fillId="0" borderId="16" xfId="0" applyFont="1" applyBorder="1" applyAlignment="1">
      <alignment wrapText="1"/>
    </xf>
    <xf numFmtId="0" fontId="13" fillId="0" borderId="0" xfId="0" applyFont="1"/>
    <xf numFmtId="1" fontId="13" fillId="0" borderId="0" xfId="0" applyNumberFormat="1" applyFont="1"/>
    <xf numFmtId="0" fontId="0" fillId="0" borderId="11" xfId="0" applyBorder="1"/>
    <xf numFmtId="0" fontId="0" fillId="0" borderId="9" xfId="0" applyBorder="1"/>
    <xf numFmtId="0" fontId="0" fillId="0" borderId="8" xfId="0" applyBorder="1"/>
    <xf numFmtId="0" fontId="0" fillId="0" borderId="10" xfId="0" applyBorder="1"/>
    <xf numFmtId="0" fontId="0" fillId="0" borderId="7" xfId="0" applyBorder="1"/>
    <xf numFmtId="0" fontId="0" fillId="0" borderId="0" xfId="0" applyAlignment="1">
      <alignment vertical="center"/>
    </xf>
    <xf numFmtId="0" fontId="2" fillId="5" borderId="1" xfId="0" applyFont="1" applyFill="1" applyBorder="1" applyAlignment="1">
      <alignment vertical="top"/>
    </xf>
    <xf numFmtId="0" fontId="2" fillId="6" borderId="1" xfId="0" applyFont="1" applyFill="1" applyBorder="1" applyAlignment="1">
      <alignment vertical="top"/>
    </xf>
    <xf numFmtId="0" fontId="2" fillId="6" borderId="1" xfId="0" applyFont="1" applyFill="1" applyBorder="1" applyAlignment="1">
      <alignment vertical="top" wrapText="1"/>
    </xf>
    <xf numFmtId="0" fontId="2" fillId="6" borderId="1" xfId="0" applyFont="1" applyFill="1" applyBorder="1" applyAlignment="1">
      <alignment horizontal="center" vertical="top"/>
    </xf>
    <xf numFmtId="0" fontId="2" fillId="14" borderId="0" xfId="0" applyFont="1" applyFill="1"/>
    <xf numFmtId="0" fontId="0" fillId="0" borderId="4" xfId="0" applyBorder="1"/>
    <xf numFmtId="0" fontId="0" fillId="15" borderId="1" xfId="0" applyFill="1" applyBorder="1"/>
    <xf numFmtId="0" fontId="0" fillId="0" borderId="22" xfId="0" applyBorder="1"/>
    <xf numFmtId="0" fontId="13" fillId="0" borderId="0" xfId="0" applyFont="1" applyAlignment="1">
      <alignment horizontal="center"/>
    </xf>
    <xf numFmtId="49" fontId="13" fillId="0" borderId="0" xfId="0" applyNumberFormat="1" applyFont="1"/>
    <xf numFmtId="0" fontId="1" fillId="19" borderId="1" xfId="0" applyFont="1" applyFill="1" applyBorder="1" applyAlignment="1">
      <alignment horizontal="center" wrapText="1"/>
    </xf>
    <xf numFmtId="166" fontId="0" fillId="0" borderId="1" xfId="0" applyNumberFormat="1" applyBorder="1"/>
    <xf numFmtId="0" fontId="1" fillId="14" borderId="1" xfId="0" applyFont="1" applyFill="1" applyBorder="1"/>
    <xf numFmtId="0" fontId="1" fillId="14" borderId="1" xfId="0" applyFont="1" applyFill="1" applyBorder="1" applyAlignment="1">
      <alignment wrapText="1"/>
    </xf>
    <xf numFmtId="0" fontId="1" fillId="0" borderId="1" xfId="0" applyFont="1" applyBorder="1" applyAlignment="1">
      <alignment horizontal="center"/>
    </xf>
    <xf numFmtId="166" fontId="1" fillId="0" borderId="0" xfId="0" applyNumberFormat="1" applyFont="1" applyAlignment="1">
      <alignment horizontal="right"/>
    </xf>
    <xf numFmtId="0" fontId="1" fillId="14" borderId="1" xfId="0" applyFont="1" applyFill="1" applyBorder="1" applyAlignment="1">
      <alignment horizontal="center"/>
    </xf>
    <xf numFmtId="0" fontId="1" fillId="14" borderId="1" xfId="0" applyFont="1" applyFill="1" applyBorder="1" applyAlignment="1">
      <alignment horizontal="center" wrapText="1"/>
    </xf>
    <xf numFmtId="2" fontId="1" fillId="0" borderId="0" xfId="0" applyNumberFormat="1" applyFont="1"/>
    <xf numFmtId="2" fontId="0" fillId="0" borderId="1" xfId="0" applyNumberFormat="1" applyBorder="1"/>
    <xf numFmtId="167" fontId="0" fillId="0" borderId="1" xfId="0" applyNumberFormat="1" applyBorder="1"/>
    <xf numFmtId="168" fontId="0" fillId="0" borderId="1" xfId="0" applyNumberFormat="1" applyBorder="1"/>
    <xf numFmtId="1" fontId="0" fillId="0" borderId="1" xfId="0" applyNumberFormat="1" applyBorder="1" applyAlignment="1">
      <alignment horizontal="center"/>
    </xf>
    <xf numFmtId="0" fontId="0" fillId="20" borderId="0" xfId="0" applyFill="1"/>
    <xf numFmtId="2" fontId="0" fillId="0" borderId="0" xfId="0" applyNumberFormat="1"/>
    <xf numFmtId="1" fontId="0" fillId="20" borderId="1" xfId="0" applyNumberFormat="1" applyFill="1" applyBorder="1"/>
    <xf numFmtId="14" fontId="0" fillId="20" borderId="1" xfId="0" applyNumberFormat="1" applyFill="1" applyBorder="1" applyAlignment="1">
      <alignment horizontal="right"/>
    </xf>
    <xf numFmtId="0" fontId="0" fillId="20" borderId="1" xfId="0" applyFill="1" applyBorder="1"/>
    <xf numFmtId="0" fontId="0" fillId="0" borderId="1" xfId="0" applyBorder="1" applyAlignment="1">
      <alignment horizontal="center" vertical="center"/>
    </xf>
    <xf numFmtId="2" fontId="0" fillId="20" borderId="1" xfId="0" applyNumberFormat="1" applyFill="1" applyBorder="1"/>
    <xf numFmtId="167" fontId="0" fillId="0" borderId="1" xfId="0" applyNumberFormat="1" applyBorder="1" applyAlignment="1">
      <alignment horizontal="center" vertical="center"/>
    </xf>
    <xf numFmtId="0" fontId="0" fillId="20" borderId="1" xfId="0" applyFill="1" applyBorder="1" applyAlignment="1">
      <alignment horizontal="right"/>
    </xf>
    <xf numFmtId="0" fontId="0" fillId="0" borderId="1" xfId="0" applyBorder="1" applyAlignment="1">
      <alignment horizontal="right"/>
    </xf>
    <xf numFmtId="14" fontId="0" fillId="0" borderId="1" xfId="0" applyNumberFormat="1" applyBorder="1" applyAlignment="1">
      <alignment horizontal="right"/>
    </xf>
    <xf numFmtId="169" fontId="0" fillId="0" borderId="1" xfId="0" applyNumberFormat="1" applyBorder="1"/>
    <xf numFmtId="168" fontId="0" fillId="0" borderId="2" xfId="0" applyNumberFormat="1" applyBorder="1"/>
    <xf numFmtId="0" fontId="0" fillId="0" borderId="2" xfId="0" applyBorder="1" applyAlignment="1">
      <alignment horizontal="center" vertical="center"/>
    </xf>
    <xf numFmtId="168" fontId="0" fillId="0" borderId="6" xfId="0" applyNumberFormat="1" applyBorder="1"/>
    <xf numFmtId="0" fontId="0" fillId="0" borderId="2" xfId="0" applyBorder="1"/>
    <xf numFmtId="14" fontId="0" fillId="0" borderId="2" xfId="0" applyNumberFormat="1" applyBorder="1"/>
    <xf numFmtId="14" fontId="0" fillId="20" borderId="2" xfId="0" applyNumberFormat="1" applyFill="1" applyBorder="1" applyAlignment="1">
      <alignment horizontal="right"/>
    </xf>
    <xf numFmtId="0" fontId="0" fillId="20" borderId="2" xfId="0" applyFill="1" applyBorder="1"/>
    <xf numFmtId="168" fontId="0" fillId="0" borderId="44" xfId="0" applyNumberFormat="1" applyBorder="1"/>
    <xf numFmtId="0" fontId="0" fillId="20" borderId="6" xfId="0" applyFill="1" applyBorder="1"/>
    <xf numFmtId="14" fontId="0" fillId="0" borderId="2" xfId="0" applyNumberFormat="1" applyBorder="1" applyAlignment="1">
      <alignment horizontal="right"/>
    </xf>
    <xf numFmtId="0" fontId="0" fillId="0" borderId="6" xfId="0" applyBorder="1"/>
    <xf numFmtId="168" fontId="0" fillId="0" borderId="3" xfId="0" applyNumberFormat="1" applyBorder="1"/>
    <xf numFmtId="0" fontId="0" fillId="0" borderId="3" xfId="0" applyBorder="1" applyAlignment="1">
      <alignment horizontal="center" vertical="center"/>
    </xf>
    <xf numFmtId="0" fontId="0" fillId="0" borderId="2" xfId="0" applyBorder="1" applyAlignment="1">
      <alignment horizontal="center"/>
    </xf>
    <xf numFmtId="14" fontId="0" fillId="20" borderId="1" xfId="0" applyNumberFormat="1" applyFill="1" applyBorder="1"/>
    <xf numFmtId="0" fontId="0" fillId="0" borderId="44" xfId="0" applyBorder="1"/>
    <xf numFmtId="0" fontId="0" fillId="0" borderId="45" xfId="0" applyBorder="1"/>
    <xf numFmtId="0" fontId="0" fillId="0" borderId="46" xfId="0" applyBorder="1"/>
    <xf numFmtId="0" fontId="0" fillId="15" borderId="2" xfId="0" applyFill="1" applyBorder="1"/>
    <xf numFmtId="0" fontId="0" fillId="20" borderId="0" xfId="0" quotePrefix="1" applyFill="1"/>
    <xf numFmtId="0" fontId="0" fillId="0" borderId="3" xfId="0" applyBorder="1" applyAlignment="1">
      <alignment horizontal="center"/>
    </xf>
    <xf numFmtId="0" fontId="16" fillId="0" borderId="0" xfId="0" applyFont="1"/>
    <xf numFmtId="0" fontId="16" fillId="0" borderId="0" xfId="0" applyFont="1" applyAlignment="1">
      <alignment horizontal="center" vertical="center"/>
    </xf>
    <xf numFmtId="0" fontId="9" fillId="0" borderId="1" xfId="0" applyFont="1" applyBorder="1" applyAlignment="1">
      <alignment horizontal="center"/>
    </xf>
    <xf numFmtId="0" fontId="14" fillId="14" borderId="1" xfId="0" applyFont="1" applyFill="1" applyBorder="1"/>
    <xf numFmtId="1" fontId="14" fillId="14" borderId="1" xfId="0" applyNumberFormat="1" applyFont="1" applyFill="1" applyBorder="1"/>
    <xf numFmtId="1" fontId="14" fillId="14" borderId="1" xfId="0" applyNumberFormat="1" applyFont="1" applyFill="1" applyBorder="1" applyAlignment="1">
      <alignment horizontal="center" wrapText="1"/>
    </xf>
    <xf numFmtId="0" fontId="14" fillId="0" borderId="1" xfId="0" applyFont="1" applyBorder="1"/>
    <xf numFmtId="0" fontId="17" fillId="0" borderId="0" xfId="0" applyFont="1"/>
    <xf numFmtId="0" fontId="18" fillId="2" borderId="33" xfId="2" applyFont="1" applyFill="1" applyBorder="1" applyAlignment="1">
      <alignment horizontal="center"/>
    </xf>
    <xf numFmtId="0" fontId="18" fillId="0" borderId="34" xfId="2" applyFont="1" applyBorder="1"/>
    <xf numFmtId="0" fontId="17" fillId="0" borderId="1" xfId="0" applyFont="1" applyBorder="1"/>
    <xf numFmtId="0" fontId="19" fillId="0" borderId="0" xfId="0" applyFont="1"/>
    <xf numFmtId="0" fontId="19" fillId="0" borderId="1" xfId="0" applyFont="1" applyBorder="1"/>
    <xf numFmtId="0" fontId="21" fillId="0" borderId="0" xfId="0" applyFont="1"/>
    <xf numFmtId="1" fontId="22" fillId="19" borderId="1" xfId="0" applyNumberFormat="1" applyFont="1" applyFill="1" applyBorder="1" applyAlignment="1">
      <alignment horizontal="center" wrapText="1"/>
    </xf>
    <xf numFmtId="0" fontId="19" fillId="19" borderId="0" xfId="0" applyFont="1" applyFill="1"/>
    <xf numFmtId="0" fontId="21" fillId="19" borderId="0" xfId="0" applyFont="1" applyFill="1"/>
    <xf numFmtId="0" fontId="18" fillId="23" borderId="33" xfId="2" applyFont="1" applyFill="1" applyBorder="1" applyAlignment="1">
      <alignment horizontal="center"/>
    </xf>
    <xf numFmtId="0" fontId="20" fillId="14" borderId="0" xfId="0" applyFont="1" applyFill="1"/>
    <xf numFmtId="0" fontId="9" fillId="0" borderId="4" xfId="0" applyFont="1" applyBorder="1"/>
    <xf numFmtId="0" fontId="14" fillId="14" borderId="4" xfId="0" applyFont="1" applyFill="1" applyBorder="1"/>
    <xf numFmtId="0" fontId="9" fillId="0" borderId="13" xfId="0" applyFont="1" applyBorder="1"/>
    <xf numFmtId="0" fontId="9" fillId="0" borderId="12" xfId="0" applyFont="1" applyBorder="1"/>
    <xf numFmtId="0" fontId="14" fillId="14" borderId="10" xfId="0" applyFont="1" applyFill="1" applyBorder="1"/>
    <xf numFmtId="0" fontId="9" fillId="0" borderId="6" xfId="0" applyFont="1" applyBorder="1"/>
    <xf numFmtId="0" fontId="14" fillId="14" borderId="6" xfId="0" applyFont="1" applyFill="1" applyBorder="1"/>
    <xf numFmtId="0" fontId="9" fillId="19" borderId="38" xfId="0" applyFont="1" applyFill="1" applyBorder="1"/>
    <xf numFmtId="0" fontId="14" fillId="19" borderId="39" xfId="0" applyFont="1" applyFill="1" applyBorder="1"/>
    <xf numFmtId="0" fontId="9" fillId="0" borderId="28" xfId="0" applyFont="1" applyBorder="1"/>
    <xf numFmtId="0" fontId="0" fillId="0" borderId="18" xfId="0" applyBorder="1"/>
    <xf numFmtId="0" fontId="0" fillId="0" borderId="21" xfId="0" applyBorder="1"/>
    <xf numFmtId="1" fontId="14" fillId="19" borderId="17" xfId="0" applyNumberFormat="1" applyFont="1" applyFill="1" applyBorder="1" applyAlignment="1">
      <alignment horizontal="center" wrapText="1"/>
    </xf>
    <xf numFmtId="1" fontId="14" fillId="19" borderId="16" xfId="0" applyNumberFormat="1" applyFont="1" applyFill="1" applyBorder="1" applyAlignment="1">
      <alignment horizontal="center" wrapText="1"/>
    </xf>
    <xf numFmtId="1" fontId="14" fillId="19" borderId="47" xfId="0" applyNumberFormat="1" applyFont="1" applyFill="1" applyBorder="1" applyAlignment="1">
      <alignment horizontal="center" wrapText="1"/>
    </xf>
    <xf numFmtId="0" fontId="17" fillId="0" borderId="36" xfId="0" applyFont="1" applyBorder="1"/>
    <xf numFmtId="1" fontId="23" fillId="0" borderId="0" xfId="0" applyNumberFormat="1" applyFont="1" applyAlignment="1">
      <alignment horizontal="center" wrapText="1"/>
    </xf>
    <xf numFmtId="0" fontId="24" fillId="22" borderId="1" xfId="0" applyFont="1" applyFill="1" applyBorder="1" applyAlignment="1">
      <alignment wrapText="1"/>
    </xf>
    <xf numFmtId="0" fontId="24" fillId="22" borderId="1" xfId="0" applyFont="1" applyFill="1" applyBorder="1"/>
    <xf numFmtId="0" fontId="24" fillId="12" borderId="1" xfId="0" applyFont="1" applyFill="1" applyBorder="1"/>
    <xf numFmtId="0" fontId="24" fillId="12" borderId="1" xfId="0" applyFont="1" applyFill="1" applyBorder="1" applyAlignment="1">
      <alignment wrapText="1"/>
    </xf>
    <xf numFmtId="0" fontId="23" fillId="13" borderId="1" xfId="0" applyFont="1" applyFill="1" applyBorder="1"/>
    <xf numFmtId="0" fontId="23" fillId="13" borderId="6" xfId="0" applyFont="1" applyFill="1" applyBorder="1" applyAlignment="1">
      <alignment wrapText="1"/>
    </xf>
    <xf numFmtId="0" fontId="23" fillId="15" borderId="39" xfId="0" applyFont="1" applyFill="1" applyBorder="1" applyAlignment="1">
      <alignment horizontal="center" wrapText="1"/>
    </xf>
    <xf numFmtId="0" fontId="23" fillId="19" borderId="11" xfId="0" applyFont="1" applyFill="1" applyBorder="1" applyAlignment="1">
      <alignment horizontal="center" wrapText="1"/>
    </xf>
    <xf numFmtId="0" fontId="23" fillId="19" borderId="1" xfId="0" applyFont="1" applyFill="1" applyBorder="1" applyAlignment="1">
      <alignment horizontal="center" wrapText="1"/>
    </xf>
    <xf numFmtId="0" fontId="23" fillId="19" borderId="10" xfId="0" applyFont="1" applyFill="1" applyBorder="1" applyAlignment="1">
      <alignment horizontal="center" wrapText="1"/>
    </xf>
    <xf numFmtId="0" fontId="23" fillId="19" borderId="4" xfId="0" applyFont="1" applyFill="1" applyBorder="1" applyAlignment="1">
      <alignment horizontal="center" wrapText="1"/>
    </xf>
    <xf numFmtId="0" fontId="23" fillId="15" borderId="6" xfId="0" applyFont="1" applyFill="1" applyBorder="1" applyAlignment="1">
      <alignment horizontal="center" wrapText="1"/>
    </xf>
    <xf numFmtId="0" fontId="23" fillId="19" borderId="6" xfId="0" applyFont="1" applyFill="1" applyBorder="1" applyAlignment="1">
      <alignment horizontal="center" wrapText="1"/>
    </xf>
    <xf numFmtId="0" fontId="23" fillId="13" borderId="4" xfId="0" applyFont="1" applyFill="1" applyBorder="1" applyAlignment="1">
      <alignment wrapText="1"/>
    </xf>
    <xf numFmtId="0" fontId="23" fillId="15" borderId="4" xfId="0" applyFont="1" applyFill="1" applyBorder="1" applyAlignment="1">
      <alignment horizontal="center" wrapText="1"/>
    </xf>
    <xf numFmtId="0" fontId="23" fillId="14" borderId="1" xfId="0" applyFont="1" applyFill="1" applyBorder="1"/>
    <xf numFmtId="1" fontId="19" fillId="0" borderId="1" xfId="0" applyNumberFormat="1" applyFont="1" applyBorder="1"/>
    <xf numFmtId="0" fontId="17" fillId="0" borderId="6" xfId="0" applyFont="1" applyBorder="1"/>
    <xf numFmtId="166" fontId="17" fillId="0" borderId="39" xfId="0" applyNumberFormat="1" applyFont="1" applyBorder="1"/>
    <xf numFmtId="166" fontId="17" fillId="0" borderId="11" xfId="0" applyNumberFormat="1" applyFont="1" applyBorder="1"/>
    <xf numFmtId="166" fontId="17" fillId="0" borderId="1" xfId="0" applyNumberFormat="1" applyFont="1" applyBorder="1"/>
    <xf numFmtId="166" fontId="17" fillId="0" borderId="10" xfId="0" applyNumberFormat="1" applyFont="1" applyBorder="1"/>
    <xf numFmtId="166" fontId="17" fillId="0" borderId="4" xfId="0" applyNumberFormat="1" applyFont="1" applyBorder="1"/>
    <xf numFmtId="0" fontId="17" fillId="0" borderId="4" xfId="0" applyFont="1" applyBorder="1"/>
    <xf numFmtId="166" fontId="17" fillId="0" borderId="6" xfId="0" applyNumberFormat="1" applyFont="1" applyBorder="1"/>
    <xf numFmtId="166" fontId="17" fillId="0" borderId="40" xfId="0" applyNumberFormat="1" applyFont="1" applyBorder="1"/>
    <xf numFmtId="166" fontId="17" fillId="0" borderId="9" xfId="0" applyNumberFormat="1" applyFont="1" applyBorder="1"/>
    <xf numFmtId="166" fontId="17" fillId="0" borderId="8" xfId="0" applyNumberFormat="1" applyFont="1" applyBorder="1"/>
    <xf numFmtId="166" fontId="17" fillId="0" borderId="7" xfId="0" applyNumberFormat="1" applyFont="1" applyBorder="1"/>
    <xf numFmtId="166" fontId="17" fillId="0" borderId="49" xfId="0" applyNumberFormat="1" applyFont="1" applyBorder="1"/>
    <xf numFmtId="166" fontId="17" fillId="0" borderId="42" xfId="0" applyNumberFormat="1" applyFont="1" applyBorder="1"/>
    <xf numFmtId="0" fontId="21" fillId="0" borderId="36" xfId="0" applyFont="1" applyBorder="1"/>
    <xf numFmtId="0" fontId="21" fillId="0" borderId="37" xfId="0" applyFont="1" applyBorder="1"/>
    <xf numFmtId="0" fontId="21" fillId="0" borderId="37" xfId="0" applyFont="1" applyBorder="1" applyAlignment="1">
      <alignment horizontal="center"/>
    </xf>
    <xf numFmtId="0" fontId="21" fillId="0" borderId="0" xfId="0" applyFont="1" applyAlignment="1">
      <alignment horizontal="center" vertical="center"/>
    </xf>
    <xf numFmtId="0" fontId="22" fillId="16" borderId="1" xfId="0" applyFont="1" applyFill="1" applyBorder="1" applyAlignment="1">
      <alignment horizontal="center" vertical="center"/>
    </xf>
    <xf numFmtId="0" fontId="22" fillId="16" borderId="6" xfId="0" applyFont="1" applyFill="1" applyBorder="1" applyAlignment="1">
      <alignment horizontal="center" vertical="center"/>
    </xf>
    <xf numFmtId="0" fontId="22" fillId="21" borderId="11" xfId="0" applyFont="1" applyFill="1" applyBorder="1" applyAlignment="1">
      <alignment horizontal="center" vertical="center" wrapText="1"/>
    </xf>
    <xf numFmtId="0" fontId="25" fillId="19" borderId="11" xfId="0" applyFont="1" applyFill="1" applyBorder="1" applyAlignment="1">
      <alignment horizontal="center" vertical="center" wrapText="1"/>
    </xf>
    <xf numFmtId="0" fontId="25" fillId="19" borderId="1" xfId="0" applyFont="1" applyFill="1" applyBorder="1" applyAlignment="1">
      <alignment horizontal="center" vertical="center" wrapText="1"/>
    </xf>
    <xf numFmtId="0" fontId="25" fillId="19" borderId="10" xfId="0" applyFont="1" applyFill="1" applyBorder="1" applyAlignment="1">
      <alignment horizontal="center" vertical="center" wrapText="1"/>
    </xf>
    <xf numFmtId="0" fontId="25" fillId="19" borderId="4" xfId="0" applyFont="1" applyFill="1" applyBorder="1" applyAlignment="1">
      <alignment horizontal="center" vertical="center" wrapText="1"/>
    </xf>
    <xf numFmtId="0" fontId="22" fillId="16" borderId="5" xfId="0" applyFont="1" applyFill="1" applyBorder="1" applyAlignment="1">
      <alignment horizontal="center" vertical="center"/>
    </xf>
    <xf numFmtId="0" fontId="22" fillId="17" borderId="1" xfId="0" applyFont="1" applyFill="1" applyBorder="1" applyAlignment="1">
      <alignment horizontal="center" vertical="center"/>
    </xf>
    <xf numFmtId="0" fontId="22" fillId="18" borderId="0" xfId="0" applyFont="1" applyFill="1" applyAlignment="1">
      <alignment horizontal="center" vertical="center"/>
    </xf>
    <xf numFmtId="0" fontId="19" fillId="0" borderId="6" xfId="0" applyFont="1" applyBorder="1"/>
    <xf numFmtId="0" fontId="19" fillId="0" borderId="5" xfId="0" applyFont="1" applyBorder="1"/>
    <xf numFmtId="0" fontId="19" fillId="0" borderId="11" xfId="0" applyFont="1" applyBorder="1"/>
    <xf numFmtId="0" fontId="19" fillId="0" borderId="4" xfId="0" applyFont="1" applyBorder="1"/>
    <xf numFmtId="14" fontId="19" fillId="0" borderId="1" xfId="0" applyNumberFormat="1" applyFont="1" applyBorder="1"/>
    <xf numFmtId="0" fontId="0" fillId="0" borderId="1" xfId="0" applyBorder="1" applyAlignment="1">
      <alignment vertical="center"/>
    </xf>
    <xf numFmtId="0" fontId="1" fillId="14" borderId="14" xfId="0" applyFont="1" applyFill="1" applyBorder="1" applyAlignment="1">
      <alignment horizontal="center"/>
    </xf>
    <xf numFmtId="0" fontId="1" fillId="14" borderId="13" xfId="0" applyFont="1" applyFill="1" applyBorder="1" applyAlignment="1">
      <alignment horizontal="center"/>
    </xf>
    <xf numFmtId="0" fontId="1" fillId="14" borderId="12" xfId="0" applyFont="1" applyFill="1" applyBorder="1" applyAlignment="1">
      <alignment horizontal="center"/>
    </xf>
    <xf numFmtId="0" fontId="0" fillId="0" borderId="11" xfId="0" applyBorder="1" applyAlignment="1">
      <alignment horizontal="left" vertical="center"/>
    </xf>
    <xf numFmtId="0" fontId="0" fillId="0" borderId="10" xfId="0" applyBorder="1" applyAlignment="1">
      <alignment wrapText="1"/>
    </xf>
    <xf numFmtId="0" fontId="0" fillId="0" borderId="9" xfId="0" applyBorder="1" applyAlignment="1">
      <alignment horizontal="left" vertical="center"/>
    </xf>
    <xf numFmtId="0" fontId="0" fillId="0" borderId="8" xfId="0" applyBorder="1" applyAlignment="1">
      <alignment vertical="center"/>
    </xf>
    <xf numFmtId="164" fontId="0" fillId="0" borderId="1" xfId="0" applyNumberFormat="1" applyBorder="1" applyAlignment="1">
      <alignment horizontal="center" vertical="center"/>
    </xf>
    <xf numFmtId="165" fontId="0" fillId="0" borderId="1" xfId="0" applyNumberFormat="1" applyBorder="1" applyAlignment="1">
      <alignment horizontal="center" vertical="center"/>
    </xf>
    <xf numFmtId="10" fontId="0" fillId="0" borderId="8" xfId="0" applyNumberFormat="1" applyBorder="1" applyAlignment="1">
      <alignment horizontal="center" vertical="center"/>
    </xf>
    <xf numFmtId="0" fontId="24" fillId="24" borderId="20" xfId="4" applyFont="1" applyFill="1" applyBorder="1" applyAlignment="1">
      <alignment horizontal="center" wrapText="1"/>
    </xf>
    <xf numFmtId="0" fontId="24" fillId="24" borderId="50" xfId="4" applyFont="1" applyFill="1" applyBorder="1" applyAlignment="1">
      <alignment horizontal="center" wrapText="1"/>
    </xf>
    <xf numFmtId="1" fontId="24" fillId="24" borderId="24" xfId="4" applyNumberFormat="1" applyFont="1" applyFill="1" applyBorder="1" applyAlignment="1">
      <alignment horizontal="center" wrapText="1"/>
    </xf>
    <xf numFmtId="0" fontId="24" fillId="24" borderId="19" xfId="4" applyFont="1" applyFill="1" applyBorder="1" applyAlignment="1">
      <alignment horizontal="center" wrapText="1"/>
    </xf>
    <xf numFmtId="0" fontId="24" fillId="24" borderId="41" xfId="4" applyFont="1" applyFill="1" applyBorder="1" applyAlignment="1">
      <alignment horizontal="center" wrapText="1"/>
    </xf>
    <xf numFmtId="11" fontId="27" fillId="0" borderId="5" xfId="0" applyNumberFormat="1" applyFont="1" applyBorder="1" applyAlignment="1">
      <alignment wrapText="1"/>
    </xf>
    <xf numFmtId="11" fontId="27" fillId="0" borderId="9" xfId="0" applyNumberFormat="1" applyFont="1" applyBorder="1" applyAlignment="1">
      <alignment wrapText="1"/>
    </xf>
    <xf numFmtId="11" fontId="27" fillId="0" borderId="8" xfId="0" applyNumberFormat="1" applyFont="1" applyBorder="1" applyAlignment="1">
      <alignment wrapText="1"/>
    </xf>
    <xf numFmtId="11" fontId="27" fillId="0" borderId="7" xfId="0" applyNumberFormat="1" applyFont="1" applyBorder="1" applyAlignment="1">
      <alignment wrapText="1"/>
    </xf>
    <xf numFmtId="0" fontId="17" fillId="0" borderId="37" xfId="0" applyFont="1" applyBorder="1"/>
    <xf numFmtId="0" fontId="25" fillId="19" borderId="9" xfId="0" applyFont="1" applyFill="1" applyBorder="1" applyAlignment="1">
      <alignment horizontal="center" vertical="center" wrapText="1"/>
    </xf>
    <xf numFmtId="0" fontId="25" fillId="19" borderId="8" xfId="0" applyFont="1" applyFill="1" applyBorder="1" applyAlignment="1">
      <alignment horizontal="center" vertical="center" wrapText="1"/>
    </xf>
    <xf numFmtId="0" fontId="25" fillId="19" borderId="7" xfId="0" applyFont="1" applyFill="1" applyBorder="1" applyAlignment="1">
      <alignment horizontal="center" vertical="center" wrapText="1"/>
    </xf>
    <xf numFmtId="0" fontId="27" fillId="0" borderId="9" xfId="0" applyFont="1" applyBorder="1" applyAlignment="1">
      <alignment wrapText="1"/>
    </xf>
    <xf numFmtId="0" fontId="27" fillId="0" borderId="8" xfId="0" applyFont="1" applyBorder="1" applyAlignment="1">
      <alignment wrapText="1"/>
    </xf>
    <xf numFmtId="0" fontId="27" fillId="0" borderId="7" xfId="0" applyFont="1" applyBorder="1" applyAlignment="1">
      <alignment wrapText="1"/>
    </xf>
    <xf numFmtId="0" fontId="27" fillId="0" borderId="5" xfId="0" applyFont="1" applyBorder="1" applyAlignment="1">
      <alignment wrapText="1"/>
    </xf>
    <xf numFmtId="0" fontId="17" fillId="0" borderId="51" xfId="0" applyFont="1" applyBorder="1"/>
    <xf numFmtId="0" fontId="24" fillId="24" borderId="43" xfId="4" applyFont="1" applyFill="1" applyBorder="1" applyAlignment="1">
      <alignment horizontal="center" wrapText="1"/>
    </xf>
    <xf numFmtId="0" fontId="11" fillId="0" borderId="18" xfId="0" applyFont="1" applyBorder="1" applyAlignment="1">
      <alignment wrapText="1"/>
    </xf>
    <xf numFmtId="0" fontId="11" fillId="0" borderId="3" xfId="0" applyFont="1" applyBorder="1" applyAlignment="1">
      <alignment horizontal="left" wrapText="1"/>
    </xf>
    <xf numFmtId="0" fontId="11" fillId="0" borderId="3" xfId="0" applyFont="1" applyBorder="1" applyAlignment="1">
      <alignment wrapText="1"/>
    </xf>
    <xf numFmtId="0" fontId="11" fillId="0" borderId="11" xfId="0" applyFont="1" applyBorder="1" applyAlignment="1">
      <alignment wrapText="1"/>
    </xf>
    <xf numFmtId="0" fontId="11" fillId="0" borderId="1" xfId="0" applyFont="1" applyBorder="1" applyAlignment="1">
      <alignment wrapText="1"/>
    </xf>
    <xf numFmtId="0" fontId="11" fillId="0" borderId="1" xfId="0" applyFont="1" applyBorder="1" applyAlignment="1">
      <alignment vertical="center" wrapText="1"/>
    </xf>
    <xf numFmtId="0" fontId="11" fillId="0" borderId="9" xfId="0" applyFont="1" applyBorder="1" applyAlignment="1">
      <alignment vertical="center" wrapText="1"/>
    </xf>
    <xf numFmtId="0" fontId="11" fillId="0" borderId="8" xfId="0" applyFont="1" applyBorder="1" applyAlignment="1">
      <alignment horizontal="left" vertical="center" wrapText="1"/>
    </xf>
    <xf numFmtId="0" fontId="11" fillId="0" borderId="8" xfId="0" applyFont="1" applyBorder="1" applyAlignment="1">
      <alignment wrapText="1"/>
    </xf>
    <xf numFmtId="0" fontId="11" fillId="0" borderId="0" xfId="0" applyFont="1"/>
    <xf numFmtId="0" fontId="11" fillId="0" borderId="0" xfId="0" applyFont="1" applyAlignment="1">
      <alignment wrapText="1"/>
    </xf>
    <xf numFmtId="49" fontId="17" fillId="0" borderId="6" xfId="0" applyNumberFormat="1" applyFont="1" applyBorder="1"/>
    <xf numFmtId="0" fontId="17" fillId="0" borderId="11" xfId="0" applyFont="1" applyBorder="1"/>
    <xf numFmtId="0" fontId="17" fillId="0" borderId="10" xfId="0" applyFont="1" applyBorder="1"/>
    <xf numFmtId="0" fontId="17" fillId="0" borderId="9" xfId="0" applyFont="1" applyBorder="1"/>
    <xf numFmtId="0" fontId="17" fillId="0" borderId="8" xfId="0" applyFont="1" applyBorder="1"/>
    <xf numFmtId="0" fontId="17" fillId="0" borderId="42" xfId="0" applyFont="1" applyBorder="1"/>
    <xf numFmtId="0" fontId="17" fillId="0" borderId="7" xfId="0" applyFont="1" applyBorder="1"/>
    <xf numFmtId="0" fontId="17" fillId="0" borderId="49" xfId="0" applyFont="1" applyBorder="1"/>
    <xf numFmtId="2" fontId="17" fillId="0" borderId="1" xfId="0" applyNumberFormat="1" applyFont="1" applyBorder="1"/>
    <xf numFmtId="2" fontId="17" fillId="0" borderId="11" xfId="0" applyNumberFormat="1" applyFont="1" applyBorder="1"/>
    <xf numFmtId="1" fontId="23" fillId="7" borderId="6" xfId="0" applyNumberFormat="1" applyFont="1" applyFill="1" applyBorder="1"/>
    <xf numFmtId="1" fontId="17" fillId="0" borderId="6" xfId="0" applyNumberFormat="1" applyFont="1" applyBorder="1"/>
    <xf numFmtId="1" fontId="0" fillId="7" borderId="1" xfId="0" applyNumberFormat="1" applyFill="1" applyBorder="1"/>
    <xf numFmtId="170" fontId="0" fillId="0" borderId="1" xfId="0" applyNumberFormat="1" applyBorder="1"/>
    <xf numFmtId="0" fontId="29" fillId="0" borderId="58" xfId="0" applyFont="1" applyBorder="1"/>
    <xf numFmtId="0" fontId="29" fillId="0" borderId="20" xfId="0" applyFont="1" applyBorder="1" applyAlignment="1">
      <alignment wrapText="1"/>
    </xf>
    <xf numFmtId="0" fontId="29" fillId="0" borderId="58" xfId="0" applyFont="1" applyBorder="1" applyAlignment="1">
      <alignment wrapText="1"/>
    </xf>
    <xf numFmtId="0" fontId="29" fillId="0" borderId="41" xfId="0" applyFont="1" applyBorder="1" applyAlignment="1">
      <alignment wrapText="1"/>
    </xf>
    <xf numFmtId="0" fontId="29" fillId="0" borderId="25" xfId="0" applyFont="1" applyBorder="1" applyAlignment="1">
      <alignment wrapText="1"/>
    </xf>
    <xf numFmtId="0" fontId="29" fillId="0" borderId="19" xfId="0" applyFont="1" applyBorder="1" applyAlignment="1">
      <alignment wrapText="1"/>
    </xf>
    <xf numFmtId="170" fontId="0" fillId="0" borderId="3" xfId="0" applyNumberFormat="1" applyBorder="1"/>
    <xf numFmtId="2" fontId="0" fillId="0" borderId="3" xfId="0" applyNumberFormat="1" applyBorder="1"/>
    <xf numFmtId="0" fontId="0" fillId="0" borderId="55" xfId="0" applyBorder="1" applyAlignment="1">
      <alignment horizontal="left" wrapText="1"/>
    </xf>
    <xf numFmtId="0" fontId="0" fillId="0" borderId="11" xfId="0" applyBorder="1" applyAlignment="1">
      <alignment horizontal="left" wrapText="1"/>
    </xf>
    <xf numFmtId="0" fontId="0" fillId="0" borderId="45" xfId="0" applyBorder="1" applyAlignment="1">
      <alignment horizontal="center"/>
    </xf>
    <xf numFmtId="0" fontId="24" fillId="24" borderId="59" xfId="4" applyFont="1" applyFill="1" applyBorder="1" applyAlignment="1">
      <alignment horizontal="center" wrapText="1"/>
    </xf>
    <xf numFmtId="0" fontId="0" fillId="0" borderId="21" xfId="0" applyBorder="1" applyAlignment="1">
      <alignment horizontal="left" wrapText="1"/>
    </xf>
    <xf numFmtId="0" fontId="11" fillId="0" borderId="11" xfId="0" applyFont="1" applyBorder="1" applyAlignment="1">
      <alignment vertical="center" wrapText="1"/>
    </xf>
    <xf numFmtId="0" fontId="11" fillId="0" borderId="1" xfId="0" applyFont="1" applyBorder="1" applyAlignment="1">
      <alignment horizontal="left" vertical="center" wrapText="1"/>
    </xf>
    <xf numFmtId="0" fontId="0" fillId="0" borderId="3" xfId="0" applyBorder="1" applyAlignment="1">
      <alignment horizontal="left"/>
    </xf>
    <xf numFmtId="0" fontId="31" fillId="20" borderId="0" xfId="0" applyFont="1" applyFill="1"/>
    <xf numFmtId="0" fontId="32" fillId="20" borderId="0" xfId="0" applyFont="1" applyFill="1"/>
    <xf numFmtId="0" fontId="33" fillId="20" borderId="0" xfId="0" applyFont="1" applyFill="1"/>
    <xf numFmtId="0" fontId="31" fillId="25" borderId="60" xfId="0" applyFont="1" applyFill="1" applyBorder="1"/>
    <xf numFmtId="0" fontId="28" fillId="0" borderId="0" xfId="5" applyFill="1"/>
    <xf numFmtId="0" fontId="0" fillId="0" borderId="7" xfId="0" applyBorder="1" applyAlignment="1">
      <alignment wrapText="1"/>
    </xf>
    <xf numFmtId="0" fontId="34" fillId="26" borderId="0" xfId="0" applyFont="1" applyFill="1"/>
    <xf numFmtId="0" fontId="28" fillId="0" borderId="0" xfId="5"/>
    <xf numFmtId="1" fontId="0" fillId="0" borderId="2" xfId="0" applyNumberFormat="1" applyBorder="1"/>
    <xf numFmtId="0" fontId="0" fillId="0" borderId="1" xfId="0" quotePrefix="1" applyBorder="1"/>
    <xf numFmtId="0" fontId="0" fillId="20" borderId="0" xfId="0" applyFill="1" applyAlignment="1">
      <alignment horizontal="center"/>
    </xf>
    <xf numFmtId="0" fontId="30" fillId="20" borderId="60" xfId="0" applyFont="1" applyFill="1" applyBorder="1" applyAlignment="1">
      <alignment horizontal="center"/>
    </xf>
    <xf numFmtId="0" fontId="11" fillId="20" borderId="60" xfId="0" applyFont="1" applyFill="1" applyBorder="1" applyAlignment="1">
      <alignment horizontal="center"/>
    </xf>
    <xf numFmtId="0" fontId="31" fillId="25" borderId="60" xfId="0" applyFont="1" applyFill="1" applyBorder="1" applyAlignment="1">
      <alignment horizontal="center"/>
    </xf>
    <xf numFmtId="0" fontId="33" fillId="20" borderId="0" xfId="0" applyFont="1" applyFill="1" applyAlignment="1">
      <alignment horizontal="center"/>
    </xf>
    <xf numFmtId="0" fontId="32" fillId="20" borderId="0" xfId="0" applyFont="1" applyFill="1" applyAlignment="1">
      <alignment horizontal="center"/>
    </xf>
    <xf numFmtId="11" fontId="17" fillId="0" borderId="4" xfId="0" applyNumberFormat="1" applyFont="1" applyBorder="1"/>
    <xf numFmtId="11" fontId="17" fillId="0" borderId="1" xfId="0" applyNumberFormat="1" applyFont="1" applyBorder="1"/>
    <xf numFmtId="11" fontId="17" fillId="0" borderId="10" xfId="0" applyNumberFormat="1" applyFont="1" applyBorder="1"/>
    <xf numFmtId="0" fontId="0" fillId="0" borderId="34" xfId="0" applyBorder="1"/>
    <xf numFmtId="1" fontId="0" fillId="0" borderId="0" xfId="0" applyNumberFormat="1"/>
    <xf numFmtId="1" fontId="0" fillId="0" borderId="34" xfId="0" applyNumberFormat="1" applyBorder="1"/>
    <xf numFmtId="0" fontId="36" fillId="0" borderId="0" xfId="6" applyFont="1" applyAlignment="1">
      <alignment wrapText="1"/>
    </xf>
    <xf numFmtId="1" fontId="36" fillId="0" borderId="0" xfId="6" applyNumberFormat="1" applyFont="1" applyAlignment="1">
      <alignment wrapText="1"/>
    </xf>
    <xf numFmtId="0" fontId="36" fillId="0" borderId="34" xfId="6" applyFont="1" applyBorder="1" applyAlignment="1">
      <alignment wrapText="1"/>
    </xf>
    <xf numFmtId="0" fontId="36" fillId="0" borderId="34" xfId="7" applyFont="1" applyBorder="1" applyAlignment="1">
      <alignment wrapText="1"/>
    </xf>
    <xf numFmtId="0" fontId="36" fillId="0" borderId="0" xfId="7" applyFont="1" applyAlignment="1">
      <alignment wrapText="1"/>
    </xf>
    <xf numFmtId="0" fontId="36" fillId="2" borderId="33" xfId="4" applyFont="1" applyFill="1" applyBorder="1" applyAlignment="1">
      <alignment horizontal="center"/>
    </xf>
    <xf numFmtId="0" fontId="36" fillId="2" borderId="61" xfId="4" applyFont="1" applyFill="1" applyBorder="1" applyAlignment="1">
      <alignment horizontal="center"/>
    </xf>
    <xf numFmtId="1" fontId="14" fillId="19" borderId="62" xfId="0" applyNumberFormat="1" applyFont="1" applyFill="1" applyBorder="1" applyAlignment="1">
      <alignment horizontal="center" wrapText="1"/>
    </xf>
    <xf numFmtId="0" fontId="0" fillId="0" borderId="23" xfId="0" applyBorder="1"/>
    <xf numFmtId="0" fontId="9" fillId="19" borderId="63" xfId="0" applyFont="1" applyFill="1" applyBorder="1"/>
    <xf numFmtId="0" fontId="14" fillId="19" borderId="64" xfId="0" applyFont="1" applyFill="1" applyBorder="1"/>
    <xf numFmtId="0" fontId="0" fillId="0" borderId="64" xfId="0" applyBorder="1"/>
    <xf numFmtId="0" fontId="0" fillId="0" borderId="64" xfId="0" quotePrefix="1" applyBorder="1"/>
    <xf numFmtId="1" fontId="14" fillId="19" borderId="65" xfId="0" applyNumberFormat="1" applyFont="1" applyFill="1" applyBorder="1" applyAlignment="1">
      <alignment horizontal="center" wrapText="1"/>
    </xf>
    <xf numFmtId="0" fontId="9" fillId="0" borderId="14" xfId="0" applyFont="1" applyBorder="1"/>
    <xf numFmtId="0" fontId="14" fillId="14" borderId="11" xfId="0" applyFont="1" applyFill="1" applyBorder="1"/>
    <xf numFmtId="9" fontId="0" fillId="0" borderId="11" xfId="3" applyFont="1" applyBorder="1"/>
    <xf numFmtId="1" fontId="23" fillId="19" borderId="38" xfId="0" applyNumberFormat="1" applyFont="1" applyFill="1" applyBorder="1" applyAlignment="1">
      <alignment horizontal="center" wrapText="1"/>
    </xf>
    <xf numFmtId="1" fontId="23" fillId="19" borderId="48" xfId="0" applyNumberFormat="1" applyFont="1" applyFill="1" applyBorder="1" applyAlignment="1">
      <alignment horizontal="center" wrapText="1"/>
    </xf>
    <xf numFmtId="1" fontId="23" fillId="19" borderId="29" xfId="0" applyNumberFormat="1" applyFont="1" applyFill="1" applyBorder="1" applyAlignment="1">
      <alignment horizontal="center" wrapText="1"/>
    </xf>
    <xf numFmtId="1" fontId="14" fillId="19" borderId="35" xfId="0" applyNumberFormat="1" applyFont="1" applyFill="1" applyBorder="1" applyAlignment="1">
      <alignment horizontal="center" wrapText="1"/>
    </xf>
    <xf numFmtId="1" fontId="14" fillId="19" borderId="41" xfId="0" applyNumberFormat="1" applyFont="1" applyFill="1" applyBorder="1" applyAlignment="1">
      <alignment horizontal="center" wrapText="1"/>
    </xf>
    <xf numFmtId="1" fontId="14" fillId="19" borderId="25" xfId="0" applyNumberFormat="1" applyFont="1" applyFill="1" applyBorder="1" applyAlignment="1">
      <alignment horizontal="center" wrapText="1"/>
    </xf>
    <xf numFmtId="1" fontId="22" fillId="19" borderId="6" xfId="0" applyNumberFormat="1" applyFont="1" applyFill="1" applyBorder="1" applyAlignment="1">
      <alignment horizontal="center" wrapText="1"/>
    </xf>
    <xf numFmtId="1" fontId="22" fillId="19" borderId="5" xfId="0" applyNumberFormat="1" applyFont="1" applyFill="1" applyBorder="1" applyAlignment="1">
      <alignment horizontal="center" wrapText="1"/>
    </xf>
    <xf numFmtId="1" fontId="22" fillId="19" borderId="4" xfId="0" applyNumberFormat="1" applyFont="1" applyFill="1" applyBorder="1" applyAlignment="1">
      <alignment horizontal="center" wrapText="1"/>
    </xf>
    <xf numFmtId="1" fontId="25" fillId="19" borderId="38" xfId="0" applyNumberFormat="1" applyFont="1" applyFill="1" applyBorder="1" applyAlignment="1">
      <alignment horizontal="center" wrapText="1"/>
    </xf>
    <xf numFmtId="1" fontId="25" fillId="19" borderId="48" xfId="0" applyNumberFormat="1" applyFont="1" applyFill="1" applyBorder="1" applyAlignment="1">
      <alignment horizontal="center" wrapText="1"/>
    </xf>
    <xf numFmtId="1" fontId="25" fillId="19" borderId="29" xfId="0" applyNumberFormat="1" applyFont="1" applyFill="1" applyBorder="1" applyAlignment="1">
      <alignment horizontal="center" wrapText="1"/>
    </xf>
    <xf numFmtId="0" fontId="1" fillId="0" borderId="52" xfId="0" applyFont="1" applyBorder="1" applyAlignment="1">
      <alignment horizontal="center"/>
    </xf>
    <xf numFmtId="0" fontId="1" fillId="0" borderId="53" xfId="0" applyFont="1" applyBorder="1" applyAlignment="1">
      <alignment horizontal="center"/>
    </xf>
    <xf numFmtId="0" fontId="0" fillId="0" borderId="8" xfId="0" applyBorder="1" applyAlignment="1">
      <alignment horizontal="center"/>
    </xf>
    <xf numFmtId="0" fontId="29" fillId="0" borderId="56" xfId="0" applyFont="1" applyBorder="1" applyAlignment="1">
      <alignment wrapText="1"/>
    </xf>
    <xf numFmtId="0" fontId="29" fillId="0" borderId="0" xfId="0" applyFont="1" applyAlignment="1">
      <alignment wrapText="1"/>
    </xf>
    <xf numFmtId="0" fontId="29" fillId="0" borderId="57" xfId="0" applyFont="1" applyBorder="1" applyAlignment="1">
      <alignment wrapText="1"/>
    </xf>
    <xf numFmtId="0" fontId="1" fillId="0" borderId="54" xfId="0" applyFont="1" applyBorder="1" applyAlignment="1">
      <alignment horizontal="center"/>
    </xf>
    <xf numFmtId="0" fontId="0" fillId="0" borderId="2" xfId="0" applyBorder="1" applyAlignment="1">
      <alignment horizontal="left" wrapText="1"/>
    </xf>
    <xf numFmtId="0" fontId="0" fillId="0" borderId="3" xfId="0" applyBorder="1" applyAlignment="1">
      <alignment horizontal="left" wrapText="1"/>
    </xf>
    <xf numFmtId="0" fontId="0" fillId="0" borderId="30" xfId="0" applyBorder="1" applyAlignment="1">
      <alignment horizontal="left" wrapText="1"/>
    </xf>
    <xf numFmtId="0" fontId="0" fillId="0" borderId="21" xfId="0" applyBorder="1" applyAlignment="1">
      <alignment horizontal="left" wrapText="1"/>
    </xf>
    <xf numFmtId="0" fontId="0" fillId="0" borderId="22" xfId="0" applyBorder="1" applyAlignment="1">
      <alignment horizontal="left" wrapText="1"/>
    </xf>
    <xf numFmtId="0" fontId="0" fillId="0" borderId="31" xfId="0" applyBorder="1" applyAlignment="1">
      <alignment horizontal="left" wrapText="1"/>
    </xf>
    <xf numFmtId="0" fontId="11" fillId="0" borderId="11" xfId="0" applyFont="1" applyBorder="1" applyAlignment="1">
      <alignment vertical="center" wrapText="1"/>
    </xf>
    <xf numFmtId="0" fontId="11" fillId="0" borderId="1" xfId="0" applyFont="1" applyBorder="1" applyAlignment="1">
      <alignment horizontal="left" vertical="center" wrapText="1"/>
    </xf>
    <xf numFmtId="0" fontId="11" fillId="0" borderId="11" xfId="0" applyFont="1" applyBorder="1" applyAlignment="1">
      <alignment horizontal="left" vertical="center" wrapText="1"/>
    </xf>
    <xf numFmtId="0" fontId="0" fillId="0" borderId="2" xfId="0" applyBorder="1" applyAlignment="1">
      <alignment horizontal="left"/>
    </xf>
    <xf numFmtId="0" fontId="0" fillId="0" borderId="22" xfId="0" applyBorder="1" applyAlignment="1">
      <alignment horizontal="left"/>
    </xf>
    <xf numFmtId="0" fontId="0" fillId="0" borderId="3" xfId="0" applyBorder="1" applyAlignment="1">
      <alignment horizontal="left"/>
    </xf>
    <xf numFmtId="0" fontId="1" fillId="7" borderId="14" xfId="0" applyFont="1" applyFill="1" applyBorder="1" applyAlignment="1">
      <alignment horizontal="center"/>
    </xf>
    <xf numFmtId="0" fontId="1" fillId="7" borderId="13" xfId="0" applyFont="1" applyFill="1" applyBorder="1" applyAlignment="1">
      <alignment horizontal="center"/>
    </xf>
    <xf numFmtId="0" fontId="1" fillId="8" borderId="13" xfId="0" applyFont="1" applyFill="1" applyBorder="1" applyAlignment="1">
      <alignment horizontal="center"/>
    </xf>
    <xf numFmtId="0" fontId="1" fillId="8" borderId="12" xfId="0" applyFont="1" applyFill="1" applyBorder="1" applyAlignment="1">
      <alignment horizontal="center"/>
    </xf>
  </cellXfs>
  <cellStyles count="8">
    <cellStyle name="Accent5" xfId="1" builtinId="45"/>
    <cellStyle name="Hyperlink" xfId="5" builtinId="8"/>
    <cellStyle name="Normal" xfId="0" builtinId="0"/>
    <cellStyle name="Normal_Sheet1" xfId="4" xr:uid="{A0272447-74FF-41D5-857D-79495A048BD1}"/>
    <cellStyle name="Normal_Sheet1_1" xfId="7" xr:uid="{F06C3E7B-8420-4E13-AE72-2E55B433E878}"/>
    <cellStyle name="Normal_Sheet1_2" xfId="6" xr:uid="{E5CC27CC-52A4-422E-A127-120570339EFB}"/>
    <cellStyle name="Normal_TRI_Land_2017" xfId="2" xr:uid="{A48BFFF9-F8FF-4CBE-9F3A-A08D5025A241}"/>
    <cellStyle name="Percent" xfId="3" builtinId="5"/>
  </cellStyles>
  <dxfs count="32">
    <dxf>
      <font>
        <color rgb="FF006100"/>
      </font>
      <fill>
        <patternFill>
          <bgColor rgb="FFC6EFCE"/>
        </patternFill>
      </fill>
    </dxf>
    <dxf>
      <numFmt numFmtId="170" formatCode="0.0E+00"/>
    </dxf>
    <dxf>
      <numFmt numFmtId="2" formatCode="0.00"/>
    </dxf>
    <dxf>
      <numFmt numFmtId="169" formatCode="0.0"/>
    </dxf>
    <dxf>
      <numFmt numFmtId="3" formatCode="#,##0"/>
    </dxf>
    <dxf>
      <numFmt numFmtId="170" formatCode="0.0E+00"/>
    </dxf>
    <dxf>
      <numFmt numFmtId="170" formatCode="0.0E+00"/>
    </dxf>
    <dxf>
      <numFmt numFmtId="2" formatCode="0.00"/>
    </dxf>
    <dxf>
      <numFmt numFmtId="169" formatCode="0.0"/>
    </dxf>
    <dxf>
      <numFmt numFmtId="3" formatCode="#,##0"/>
    </dxf>
    <dxf>
      <numFmt numFmtId="170" formatCode="0.0E+00"/>
    </dxf>
    <dxf>
      <numFmt numFmtId="171" formatCode="0;\-0;\—;@"/>
    </dxf>
    <dxf>
      <numFmt numFmtId="171" formatCode="0;\-0;\—;@"/>
    </dxf>
    <dxf>
      <numFmt numFmtId="171" formatCode="0;\-0;\—;@"/>
    </dxf>
    <dxf>
      <font>
        <color rgb="FF006100"/>
      </font>
      <fill>
        <patternFill>
          <bgColor rgb="FFC6EFCE"/>
        </patternFill>
      </fill>
    </dxf>
    <dxf>
      <numFmt numFmtId="171" formatCode="0;\-0;\—;@"/>
    </dxf>
    <dxf>
      <numFmt numFmtId="171" formatCode="0;\-0;\—;@"/>
    </dxf>
    <dxf>
      <font>
        <color rgb="FF006100"/>
      </font>
      <fill>
        <patternFill>
          <bgColor rgb="FFC6EFCE"/>
        </patternFill>
      </fill>
    </dxf>
    <dxf>
      <numFmt numFmtId="171" formatCode="0;\-0;\—;@"/>
    </dxf>
    <dxf>
      <fill>
        <patternFill>
          <bgColor theme="4" tint="0.39994506668294322"/>
        </patternFill>
      </fill>
    </dxf>
    <dxf>
      <font>
        <color rgb="FF006100"/>
      </font>
      <fill>
        <patternFill>
          <bgColor rgb="FFC6EFCE"/>
        </patternFill>
      </fill>
    </dxf>
    <dxf>
      <numFmt numFmtId="171" formatCode="0;\-0;\—;@"/>
    </dxf>
    <dxf>
      <numFmt numFmtId="171" formatCode="0;\-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rgb="FF000000"/>
          <bgColor rgb="FFFFFFFF"/>
        </patternFill>
      </fill>
      <alignment horizontal="general" vertical="top"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2200275</xdr:colOff>
      <xdr:row>3</xdr:row>
      <xdr:rowOff>152400</xdr:rowOff>
    </xdr:from>
    <xdr:to>
      <xdr:col>0</xdr:col>
      <xdr:colOff>3825875</xdr:colOff>
      <xdr:row>6</xdr:row>
      <xdr:rowOff>180975</xdr:rowOff>
    </xdr:to>
    <xdr:pic>
      <xdr:nvPicPr>
        <xdr:cNvPr id="2" name="Picture 2">
          <a:extLst>
            <a:ext uri="{FF2B5EF4-FFF2-40B4-BE49-F238E27FC236}">
              <a16:creationId xmlns:a16="http://schemas.microsoft.com/office/drawing/2014/main" id="{68B9C4EF-2ECA-40CA-B0DA-EBDA2DBC8A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146" b="25731"/>
        <a:stretch/>
      </xdr:blipFill>
      <xdr:spPr bwMode="auto">
        <a:xfrm>
          <a:off x="2200275" y="1762125"/>
          <a:ext cx="1625600" cy="82867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2BC0AD-704A-4DD8-8DC1-0E5E0C64A72A}" name="Table33" displayName="Table33" ref="A1:G107" totalsRowShown="0" headerRowDxfId="31" dataDxfId="30">
  <autoFilter ref="A1:G107" xr:uid="{D3451D3E-5D46-4BAC-8FD9-2370048F2680}"/>
  <tableColumns count="7">
    <tableColumn id="1" xr3:uid="{B61A5830-B229-4D07-94D1-6391A14C4CD7}" name="TRI Section" dataDxfId="29"/>
    <tableColumn id="2" xr3:uid="{107A66F9-CF70-4166-9844-B5ED7C050638}" name="TRI Description" dataDxfId="28"/>
    <tableColumn id="3" xr3:uid="{279308A5-FDDB-458E-8575-9BFE521466CC}" name="TRI Sub-Use Code" dataDxfId="27"/>
    <tableColumn id="4" xr3:uid="{1A01F77B-8072-4C0B-BE78-089A583718DD}" name="TRI Sub-Use Code Name " dataDxfId="26"/>
    <tableColumn id="6" xr3:uid="{3DDF682C-BACE-4C75-BA59-0D0BD03427B8}" name="2016 CDR Code" dataDxfId="25"/>
    <tableColumn id="7" xr3:uid="{154B7F68-7AC5-41A1-84CF-8C45E68ED095}" name="2016 CDR Code Name " dataDxfId="24"/>
    <tableColumn id="8" xr3:uid="{43A24112-BF1D-429E-85BF-E66CD009A12B}" name="2016 CDR Functional Use Definition" dataDxfId="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DB3D3-3EF7-4460-9812-AA9A29F2806C}">
  <sheetPr codeName="Sheet1">
    <tabColor rgb="FF00B050"/>
  </sheetPr>
  <dimension ref="A1:D1072"/>
  <sheetViews>
    <sheetView workbookViewId="0"/>
  </sheetViews>
  <sheetFormatPr defaultRowHeight="15" x14ac:dyDescent="0.25"/>
  <cols>
    <col min="2" max="2" width="35.5703125" customWidth="1"/>
    <col min="4" max="4" width="35.5703125" customWidth="1"/>
  </cols>
  <sheetData>
    <row r="1" spans="1:4" ht="18" x14ac:dyDescent="0.25">
      <c r="A1" s="18" t="s">
        <v>0</v>
      </c>
      <c r="B1" s="17"/>
      <c r="C1" s="17"/>
      <c r="D1" s="16"/>
    </row>
    <row r="2" spans="1:4" ht="15" customHeight="1" x14ac:dyDescent="0.25">
      <c r="A2" s="15" t="s">
        <v>1</v>
      </c>
      <c r="B2" s="14"/>
      <c r="C2" s="14"/>
      <c r="D2" s="14"/>
    </row>
    <row r="3" spans="1:4" ht="51" x14ac:dyDescent="0.25">
      <c r="A3" s="13" t="s">
        <v>2</v>
      </c>
      <c r="B3" s="13" t="s">
        <v>3</v>
      </c>
      <c r="C3" s="13" t="s">
        <v>4</v>
      </c>
      <c r="D3" s="13" t="s">
        <v>5</v>
      </c>
    </row>
    <row r="4" spans="1:4" x14ac:dyDescent="0.25">
      <c r="A4" s="9">
        <v>111110</v>
      </c>
      <c r="B4" s="9" t="s">
        <v>6</v>
      </c>
      <c r="C4" s="9">
        <v>111110</v>
      </c>
      <c r="D4" s="9" t="s">
        <v>6</v>
      </c>
    </row>
    <row r="5" spans="1:4" x14ac:dyDescent="0.25">
      <c r="A5" s="9">
        <v>111120</v>
      </c>
      <c r="B5" s="9" t="s">
        <v>7</v>
      </c>
      <c r="C5" s="9">
        <v>111120</v>
      </c>
      <c r="D5" s="9" t="s">
        <v>7</v>
      </c>
    </row>
    <row r="6" spans="1:4" x14ac:dyDescent="0.25">
      <c r="A6" s="9">
        <v>111130</v>
      </c>
      <c r="B6" s="9" t="s">
        <v>8</v>
      </c>
      <c r="C6" s="9">
        <v>111130</v>
      </c>
      <c r="D6" s="9" t="s">
        <v>8</v>
      </c>
    </row>
    <row r="7" spans="1:4" x14ac:dyDescent="0.25">
      <c r="A7" s="9">
        <v>111140</v>
      </c>
      <c r="B7" s="9" t="s">
        <v>9</v>
      </c>
      <c r="C7" s="9">
        <v>111140</v>
      </c>
      <c r="D7" s="9" t="s">
        <v>9</v>
      </c>
    </row>
    <row r="8" spans="1:4" x14ac:dyDescent="0.25">
      <c r="A8" s="9">
        <v>111150</v>
      </c>
      <c r="B8" s="9" t="s">
        <v>10</v>
      </c>
      <c r="C8" s="9">
        <v>111150</v>
      </c>
      <c r="D8" s="9" t="s">
        <v>10</v>
      </c>
    </row>
    <row r="9" spans="1:4" x14ac:dyDescent="0.25">
      <c r="A9" s="9">
        <v>111160</v>
      </c>
      <c r="B9" s="9" t="s">
        <v>11</v>
      </c>
      <c r="C9" s="9">
        <v>111160</v>
      </c>
      <c r="D9" s="9" t="s">
        <v>11</v>
      </c>
    </row>
    <row r="10" spans="1:4" x14ac:dyDescent="0.25">
      <c r="A10" s="9">
        <v>111191</v>
      </c>
      <c r="B10" s="9" t="s">
        <v>12</v>
      </c>
      <c r="C10" s="9">
        <v>111191</v>
      </c>
      <c r="D10" s="9" t="s">
        <v>12</v>
      </c>
    </row>
    <row r="11" spans="1:4" x14ac:dyDescent="0.25">
      <c r="A11" s="9">
        <v>111199</v>
      </c>
      <c r="B11" s="9" t="s">
        <v>13</v>
      </c>
      <c r="C11" s="9">
        <v>111199</v>
      </c>
      <c r="D11" s="9" t="s">
        <v>13</v>
      </c>
    </row>
    <row r="12" spans="1:4" x14ac:dyDescent="0.25">
      <c r="A12" s="9">
        <v>111211</v>
      </c>
      <c r="B12" s="9" t="s">
        <v>14</v>
      </c>
      <c r="C12" s="9">
        <v>111211</v>
      </c>
      <c r="D12" s="9" t="s">
        <v>14</v>
      </c>
    </row>
    <row r="13" spans="1:4" ht="25.5" x14ac:dyDescent="0.25">
      <c r="A13" s="9">
        <v>111219</v>
      </c>
      <c r="B13" s="9" t="s">
        <v>15</v>
      </c>
      <c r="C13" s="9">
        <v>111219</v>
      </c>
      <c r="D13" s="9" t="s">
        <v>15</v>
      </c>
    </row>
    <row r="14" spans="1:4" x14ac:dyDescent="0.25">
      <c r="A14" s="9">
        <v>111310</v>
      </c>
      <c r="B14" s="9" t="s">
        <v>16</v>
      </c>
      <c r="C14" s="9">
        <v>111310</v>
      </c>
      <c r="D14" s="9" t="s">
        <v>16</v>
      </c>
    </row>
    <row r="15" spans="1:4" x14ac:dyDescent="0.25">
      <c r="A15" s="9">
        <v>111320</v>
      </c>
      <c r="B15" s="9" t="s">
        <v>17</v>
      </c>
      <c r="C15" s="9">
        <v>111320</v>
      </c>
      <c r="D15" s="9" t="s">
        <v>17</v>
      </c>
    </row>
    <row r="16" spans="1:4" x14ac:dyDescent="0.25">
      <c r="A16" s="9">
        <v>111331</v>
      </c>
      <c r="B16" s="9" t="s">
        <v>18</v>
      </c>
      <c r="C16" s="9">
        <v>111331</v>
      </c>
      <c r="D16" s="9" t="s">
        <v>18</v>
      </c>
    </row>
    <row r="17" spans="1:4" x14ac:dyDescent="0.25">
      <c r="A17" s="9">
        <v>111332</v>
      </c>
      <c r="B17" s="9" t="s">
        <v>19</v>
      </c>
      <c r="C17" s="9">
        <v>111332</v>
      </c>
      <c r="D17" s="9" t="s">
        <v>19</v>
      </c>
    </row>
    <row r="18" spans="1:4" x14ac:dyDescent="0.25">
      <c r="A18" s="9">
        <v>111333</v>
      </c>
      <c r="B18" s="9" t="s">
        <v>20</v>
      </c>
      <c r="C18" s="9">
        <v>111333</v>
      </c>
      <c r="D18" s="9" t="s">
        <v>20</v>
      </c>
    </row>
    <row r="19" spans="1:4" x14ac:dyDescent="0.25">
      <c r="A19" s="9">
        <v>111334</v>
      </c>
      <c r="B19" s="9" t="s">
        <v>21</v>
      </c>
      <c r="C19" s="9">
        <v>111334</v>
      </c>
      <c r="D19" s="9" t="s">
        <v>21</v>
      </c>
    </row>
    <row r="20" spans="1:4" x14ac:dyDescent="0.25">
      <c r="A20" s="9">
        <v>111335</v>
      </c>
      <c r="B20" s="9" t="s">
        <v>22</v>
      </c>
      <c r="C20" s="9">
        <v>111335</v>
      </c>
      <c r="D20" s="9" t="s">
        <v>22</v>
      </c>
    </row>
    <row r="21" spans="1:4" x14ac:dyDescent="0.25">
      <c r="A21" s="9">
        <v>111336</v>
      </c>
      <c r="B21" s="9" t="s">
        <v>23</v>
      </c>
      <c r="C21" s="9">
        <v>111336</v>
      </c>
      <c r="D21" s="9" t="s">
        <v>23</v>
      </c>
    </row>
    <row r="22" spans="1:4" x14ac:dyDescent="0.25">
      <c r="A22" s="9">
        <v>111339</v>
      </c>
      <c r="B22" s="9" t="s">
        <v>24</v>
      </c>
      <c r="C22" s="9">
        <v>111339</v>
      </c>
      <c r="D22" s="9" t="s">
        <v>24</v>
      </c>
    </row>
    <row r="23" spans="1:4" x14ac:dyDescent="0.25">
      <c r="A23" s="9">
        <v>111411</v>
      </c>
      <c r="B23" s="9" t="s">
        <v>25</v>
      </c>
      <c r="C23" s="9">
        <v>111411</v>
      </c>
      <c r="D23" s="9" t="s">
        <v>25</v>
      </c>
    </row>
    <row r="24" spans="1:4" x14ac:dyDescent="0.25">
      <c r="A24" s="9">
        <v>111419</v>
      </c>
      <c r="B24" s="9" t="s">
        <v>26</v>
      </c>
      <c r="C24" s="9">
        <v>111419</v>
      </c>
      <c r="D24" s="9" t="s">
        <v>26</v>
      </c>
    </row>
    <row r="25" spans="1:4" x14ac:dyDescent="0.25">
      <c r="A25" s="9">
        <v>111421</v>
      </c>
      <c r="B25" s="9" t="s">
        <v>27</v>
      </c>
      <c r="C25" s="9">
        <v>111421</v>
      </c>
      <c r="D25" s="9" t="s">
        <v>27</v>
      </c>
    </row>
    <row r="26" spans="1:4" x14ac:dyDescent="0.25">
      <c r="A26" s="9">
        <v>111422</v>
      </c>
      <c r="B26" s="9" t="s">
        <v>28</v>
      </c>
      <c r="C26" s="9">
        <v>111422</v>
      </c>
      <c r="D26" s="9" t="s">
        <v>28</v>
      </c>
    </row>
    <row r="27" spans="1:4" x14ac:dyDescent="0.25">
      <c r="A27" s="9">
        <v>111910</v>
      </c>
      <c r="B27" s="9" t="s">
        <v>29</v>
      </c>
      <c r="C27" s="9">
        <v>111910</v>
      </c>
      <c r="D27" s="9" t="s">
        <v>29</v>
      </c>
    </row>
    <row r="28" spans="1:4" x14ac:dyDescent="0.25">
      <c r="A28" s="9">
        <v>111920</v>
      </c>
      <c r="B28" s="9" t="s">
        <v>30</v>
      </c>
      <c r="C28" s="9">
        <v>111920</v>
      </c>
      <c r="D28" s="9" t="s">
        <v>30</v>
      </c>
    </row>
    <row r="29" spans="1:4" x14ac:dyDescent="0.25">
      <c r="A29" s="9">
        <v>111930</v>
      </c>
      <c r="B29" s="9" t="s">
        <v>31</v>
      </c>
      <c r="C29" s="9">
        <v>111930</v>
      </c>
      <c r="D29" s="9" t="s">
        <v>31</v>
      </c>
    </row>
    <row r="30" spans="1:4" x14ac:dyDescent="0.25">
      <c r="A30" s="9">
        <v>111940</v>
      </c>
      <c r="B30" s="9" t="s">
        <v>32</v>
      </c>
      <c r="C30" s="9">
        <v>111940</v>
      </c>
      <c r="D30" s="9" t="s">
        <v>32</v>
      </c>
    </row>
    <row r="31" spans="1:4" x14ac:dyDescent="0.25">
      <c r="A31" s="9">
        <v>111991</v>
      </c>
      <c r="B31" s="9" t="s">
        <v>33</v>
      </c>
      <c r="C31" s="9">
        <v>111991</v>
      </c>
      <c r="D31" s="9" t="s">
        <v>33</v>
      </c>
    </row>
    <row r="32" spans="1:4" x14ac:dyDescent="0.25">
      <c r="A32" s="9">
        <v>111992</v>
      </c>
      <c r="B32" s="9" t="s">
        <v>34</v>
      </c>
      <c r="C32" s="9">
        <v>111992</v>
      </c>
      <c r="D32" s="9" t="s">
        <v>34</v>
      </c>
    </row>
    <row r="33" spans="1:4" x14ac:dyDescent="0.25">
      <c r="A33" s="9">
        <v>111998</v>
      </c>
      <c r="B33" s="9" t="s">
        <v>35</v>
      </c>
      <c r="C33" s="9">
        <v>111998</v>
      </c>
      <c r="D33" s="9" t="s">
        <v>35</v>
      </c>
    </row>
    <row r="34" spans="1:4" x14ac:dyDescent="0.25">
      <c r="A34" s="9">
        <v>112111</v>
      </c>
      <c r="B34" s="9" t="s">
        <v>36</v>
      </c>
      <c r="C34" s="9">
        <v>112111</v>
      </c>
      <c r="D34" s="9" t="s">
        <v>36</v>
      </c>
    </row>
    <row r="35" spans="1:4" x14ac:dyDescent="0.25">
      <c r="A35" s="9">
        <v>112112</v>
      </c>
      <c r="B35" s="9" t="s">
        <v>37</v>
      </c>
      <c r="C35" s="9">
        <v>112112</v>
      </c>
      <c r="D35" s="9" t="s">
        <v>37</v>
      </c>
    </row>
    <row r="36" spans="1:4" x14ac:dyDescent="0.25">
      <c r="A36" s="9">
        <v>112120</v>
      </c>
      <c r="B36" s="9" t="s">
        <v>38</v>
      </c>
      <c r="C36" s="9">
        <v>112120</v>
      </c>
      <c r="D36" s="9" t="s">
        <v>38</v>
      </c>
    </row>
    <row r="37" spans="1:4" ht="25.5" x14ac:dyDescent="0.25">
      <c r="A37" s="9">
        <v>112130</v>
      </c>
      <c r="B37" s="9" t="s">
        <v>39</v>
      </c>
      <c r="C37" s="9">
        <v>112130</v>
      </c>
      <c r="D37" s="9" t="s">
        <v>39</v>
      </c>
    </row>
    <row r="38" spans="1:4" x14ac:dyDescent="0.25">
      <c r="A38" s="9">
        <v>112210</v>
      </c>
      <c r="B38" s="9" t="s">
        <v>40</v>
      </c>
      <c r="C38" s="9">
        <v>112210</v>
      </c>
      <c r="D38" s="9" t="s">
        <v>40</v>
      </c>
    </row>
    <row r="39" spans="1:4" x14ac:dyDescent="0.25">
      <c r="A39" s="9">
        <v>112310</v>
      </c>
      <c r="B39" s="9" t="s">
        <v>41</v>
      </c>
      <c r="C39" s="9">
        <v>112310</v>
      </c>
      <c r="D39" s="9" t="s">
        <v>41</v>
      </c>
    </row>
    <row r="40" spans="1:4" ht="25.5" x14ac:dyDescent="0.25">
      <c r="A40" s="9">
        <v>112320</v>
      </c>
      <c r="B40" s="9" t="s">
        <v>42</v>
      </c>
      <c r="C40" s="9">
        <v>112320</v>
      </c>
      <c r="D40" s="9" t="s">
        <v>42</v>
      </c>
    </row>
    <row r="41" spans="1:4" x14ac:dyDescent="0.25">
      <c r="A41" s="9">
        <v>112330</v>
      </c>
      <c r="B41" s="9" t="s">
        <v>43</v>
      </c>
      <c r="C41" s="9">
        <v>112330</v>
      </c>
      <c r="D41" s="9" t="s">
        <v>43</v>
      </c>
    </row>
    <row r="42" spans="1:4" x14ac:dyDescent="0.25">
      <c r="A42" s="9">
        <v>112340</v>
      </c>
      <c r="B42" s="9" t="s">
        <v>44</v>
      </c>
      <c r="C42" s="9">
        <v>112340</v>
      </c>
      <c r="D42" s="9" t="s">
        <v>44</v>
      </c>
    </row>
    <row r="43" spans="1:4" x14ac:dyDescent="0.25">
      <c r="A43" s="9">
        <v>112390</v>
      </c>
      <c r="B43" s="9" t="s">
        <v>45</v>
      </c>
      <c r="C43" s="9">
        <v>112390</v>
      </c>
      <c r="D43" s="9" t="s">
        <v>45</v>
      </c>
    </row>
    <row r="44" spans="1:4" x14ac:dyDescent="0.25">
      <c r="A44" s="9">
        <v>112410</v>
      </c>
      <c r="B44" s="9" t="s">
        <v>46</v>
      </c>
      <c r="C44" s="9">
        <v>112410</v>
      </c>
      <c r="D44" s="9" t="s">
        <v>46</v>
      </c>
    </row>
    <row r="45" spans="1:4" x14ac:dyDescent="0.25">
      <c r="A45" s="9">
        <v>112420</v>
      </c>
      <c r="B45" s="9" t="s">
        <v>47</v>
      </c>
      <c r="C45" s="9">
        <v>112420</v>
      </c>
      <c r="D45" s="9" t="s">
        <v>47</v>
      </c>
    </row>
    <row r="46" spans="1:4" x14ac:dyDescent="0.25">
      <c r="A46" s="9">
        <v>112511</v>
      </c>
      <c r="B46" s="9" t="s">
        <v>48</v>
      </c>
      <c r="C46" s="9">
        <v>112511</v>
      </c>
      <c r="D46" s="9" t="s">
        <v>48</v>
      </c>
    </row>
    <row r="47" spans="1:4" x14ac:dyDescent="0.25">
      <c r="A47" s="9">
        <v>112512</v>
      </c>
      <c r="B47" s="9" t="s">
        <v>49</v>
      </c>
      <c r="C47" s="9">
        <v>112512</v>
      </c>
      <c r="D47" s="9" t="s">
        <v>49</v>
      </c>
    </row>
    <row r="48" spans="1:4" x14ac:dyDescent="0.25">
      <c r="A48" s="9">
        <v>112519</v>
      </c>
      <c r="B48" s="9" t="s">
        <v>50</v>
      </c>
      <c r="C48" s="9">
        <v>112519</v>
      </c>
      <c r="D48" s="9" t="s">
        <v>50</v>
      </c>
    </row>
    <row r="49" spans="1:4" x14ac:dyDescent="0.25">
      <c r="A49" s="9">
        <v>112910</v>
      </c>
      <c r="B49" s="9" t="s">
        <v>51</v>
      </c>
      <c r="C49" s="9">
        <v>112910</v>
      </c>
      <c r="D49" s="9" t="s">
        <v>51</v>
      </c>
    </row>
    <row r="50" spans="1:4" x14ac:dyDescent="0.25">
      <c r="A50" s="9">
        <v>112920</v>
      </c>
      <c r="B50" s="9" t="s">
        <v>52</v>
      </c>
      <c r="C50" s="9">
        <v>112920</v>
      </c>
      <c r="D50" s="9" t="s">
        <v>52</v>
      </c>
    </row>
    <row r="51" spans="1:4" ht="25.5" x14ac:dyDescent="0.25">
      <c r="A51" s="9">
        <v>112930</v>
      </c>
      <c r="B51" s="9" t="s">
        <v>53</v>
      </c>
      <c r="C51" s="9">
        <v>112930</v>
      </c>
      <c r="D51" s="9" t="s">
        <v>53</v>
      </c>
    </row>
    <row r="52" spans="1:4" x14ac:dyDescent="0.25">
      <c r="A52" s="9">
        <v>112990</v>
      </c>
      <c r="B52" s="9" t="s">
        <v>54</v>
      </c>
      <c r="C52" s="9">
        <v>112990</v>
      </c>
      <c r="D52" s="9" t="s">
        <v>54</v>
      </c>
    </row>
    <row r="53" spans="1:4" x14ac:dyDescent="0.25">
      <c r="A53" s="9">
        <v>113110</v>
      </c>
      <c r="B53" s="9" t="s">
        <v>55</v>
      </c>
      <c r="C53" s="9">
        <v>113110</v>
      </c>
      <c r="D53" s="9" t="s">
        <v>55</v>
      </c>
    </row>
    <row r="54" spans="1:4" ht="25.5" x14ac:dyDescent="0.25">
      <c r="A54" s="9">
        <v>113210</v>
      </c>
      <c r="B54" s="9" t="s">
        <v>56</v>
      </c>
      <c r="C54" s="9">
        <v>113210</v>
      </c>
      <c r="D54" s="9" t="s">
        <v>56</v>
      </c>
    </row>
    <row r="55" spans="1:4" x14ac:dyDescent="0.25">
      <c r="A55" s="9">
        <v>113310</v>
      </c>
      <c r="B55" s="9" t="s">
        <v>57</v>
      </c>
      <c r="C55" s="9">
        <v>113310</v>
      </c>
      <c r="D55" s="9" t="s">
        <v>57</v>
      </c>
    </row>
    <row r="56" spans="1:4" x14ac:dyDescent="0.25">
      <c r="A56" s="9">
        <v>114111</v>
      </c>
      <c r="B56" s="9" t="s">
        <v>58</v>
      </c>
      <c r="C56" s="9">
        <v>114111</v>
      </c>
      <c r="D56" s="9" t="s">
        <v>58</v>
      </c>
    </row>
    <row r="57" spans="1:4" x14ac:dyDescent="0.25">
      <c r="A57" s="9">
        <v>114112</v>
      </c>
      <c r="B57" s="9" t="s">
        <v>59</v>
      </c>
      <c r="C57" s="9">
        <v>114112</v>
      </c>
      <c r="D57" s="9" t="s">
        <v>59</v>
      </c>
    </row>
    <row r="58" spans="1:4" x14ac:dyDescent="0.25">
      <c r="A58" s="9">
        <v>114119</v>
      </c>
      <c r="B58" s="9" t="s">
        <v>60</v>
      </c>
      <c r="C58" s="9">
        <v>114119</v>
      </c>
      <c r="D58" s="9" t="s">
        <v>60</v>
      </c>
    </row>
    <row r="59" spans="1:4" x14ac:dyDescent="0.25">
      <c r="A59" s="9">
        <v>114210</v>
      </c>
      <c r="B59" s="9" t="s">
        <v>61</v>
      </c>
      <c r="C59" s="9">
        <v>114210</v>
      </c>
      <c r="D59" s="9" t="s">
        <v>61</v>
      </c>
    </row>
    <row r="60" spans="1:4" x14ac:dyDescent="0.25">
      <c r="A60" s="9">
        <v>115111</v>
      </c>
      <c r="B60" s="9" t="s">
        <v>62</v>
      </c>
      <c r="C60" s="9">
        <v>115111</v>
      </c>
      <c r="D60" s="9" t="s">
        <v>62</v>
      </c>
    </row>
    <row r="61" spans="1:4" ht="25.5" x14ac:dyDescent="0.25">
      <c r="A61" s="9">
        <v>115112</v>
      </c>
      <c r="B61" s="9" t="s">
        <v>63</v>
      </c>
      <c r="C61" s="9">
        <v>115112</v>
      </c>
      <c r="D61" s="9" t="s">
        <v>63</v>
      </c>
    </row>
    <row r="62" spans="1:4" x14ac:dyDescent="0.25">
      <c r="A62" s="9">
        <v>115113</v>
      </c>
      <c r="B62" s="9" t="s">
        <v>64</v>
      </c>
      <c r="C62" s="9">
        <v>115113</v>
      </c>
      <c r="D62" s="9" t="s">
        <v>64</v>
      </c>
    </row>
    <row r="63" spans="1:4" ht="25.5" x14ac:dyDescent="0.25">
      <c r="A63" s="9">
        <v>115114</v>
      </c>
      <c r="B63" s="9" t="s">
        <v>65</v>
      </c>
      <c r="C63" s="9">
        <v>115114</v>
      </c>
      <c r="D63" s="9" t="s">
        <v>65</v>
      </c>
    </row>
    <row r="64" spans="1:4" ht="25.5" x14ac:dyDescent="0.25">
      <c r="A64" s="9">
        <v>115115</v>
      </c>
      <c r="B64" s="9" t="s">
        <v>66</v>
      </c>
      <c r="C64" s="9">
        <v>115115</v>
      </c>
      <c r="D64" s="9" t="s">
        <v>66</v>
      </c>
    </row>
    <row r="65" spans="1:4" x14ac:dyDescent="0.25">
      <c r="A65" s="9">
        <v>115116</v>
      </c>
      <c r="B65" s="9" t="s">
        <v>67</v>
      </c>
      <c r="C65" s="9">
        <v>115116</v>
      </c>
      <c r="D65" s="9" t="s">
        <v>67</v>
      </c>
    </row>
    <row r="66" spans="1:4" x14ac:dyDescent="0.25">
      <c r="A66" s="9">
        <v>115210</v>
      </c>
      <c r="B66" s="9" t="s">
        <v>68</v>
      </c>
      <c r="C66" s="9">
        <v>115210</v>
      </c>
      <c r="D66" s="9" t="s">
        <v>68</v>
      </c>
    </row>
    <row r="67" spans="1:4" x14ac:dyDescent="0.25">
      <c r="A67" s="9">
        <v>115310</v>
      </c>
      <c r="B67" s="9" t="s">
        <v>69</v>
      </c>
      <c r="C67" s="9">
        <v>115310</v>
      </c>
      <c r="D67" s="9" t="s">
        <v>69</v>
      </c>
    </row>
    <row r="68" spans="1:4" ht="25.5" x14ac:dyDescent="0.25">
      <c r="A68" s="10">
        <v>211111</v>
      </c>
      <c r="B68" s="9" t="s">
        <v>70</v>
      </c>
      <c r="C68" s="9">
        <v>211120</v>
      </c>
      <c r="D68" s="9" t="s">
        <v>71</v>
      </c>
    </row>
    <row r="69" spans="1:4" ht="25.5" x14ac:dyDescent="0.25">
      <c r="A69" s="10">
        <v>211111</v>
      </c>
      <c r="B69" s="9" t="s">
        <v>72</v>
      </c>
      <c r="C69" s="11">
        <v>211130</v>
      </c>
      <c r="D69" s="9" t="s">
        <v>73</v>
      </c>
    </row>
    <row r="70" spans="1:4" x14ac:dyDescent="0.25">
      <c r="A70" s="9">
        <v>211112</v>
      </c>
      <c r="B70" s="9" t="s">
        <v>74</v>
      </c>
      <c r="C70" s="11">
        <v>211130</v>
      </c>
      <c r="D70" s="9" t="s">
        <v>73</v>
      </c>
    </row>
    <row r="71" spans="1:4" ht="25.5" x14ac:dyDescent="0.25">
      <c r="A71" s="9">
        <v>212111</v>
      </c>
      <c r="B71" s="9" t="s">
        <v>75</v>
      </c>
      <c r="C71" s="9">
        <v>212111</v>
      </c>
      <c r="D71" s="9" t="s">
        <v>75</v>
      </c>
    </row>
    <row r="72" spans="1:4" x14ac:dyDescent="0.25">
      <c r="A72" s="9">
        <v>212112</v>
      </c>
      <c r="B72" s="9" t="s">
        <v>76</v>
      </c>
      <c r="C72" s="9">
        <v>212112</v>
      </c>
      <c r="D72" s="9" t="s">
        <v>76</v>
      </c>
    </row>
    <row r="73" spans="1:4" x14ac:dyDescent="0.25">
      <c r="A73" s="9">
        <v>212113</v>
      </c>
      <c r="B73" s="9" t="s">
        <v>77</v>
      </c>
      <c r="C73" s="9">
        <v>212113</v>
      </c>
      <c r="D73" s="9" t="s">
        <v>77</v>
      </c>
    </row>
    <row r="74" spans="1:4" x14ac:dyDescent="0.25">
      <c r="A74" s="9">
        <v>212210</v>
      </c>
      <c r="B74" s="9" t="s">
        <v>78</v>
      </c>
      <c r="C74" s="9">
        <v>212210</v>
      </c>
      <c r="D74" s="9" t="s">
        <v>78</v>
      </c>
    </row>
    <row r="75" spans="1:4" x14ac:dyDescent="0.25">
      <c r="A75" s="9">
        <v>212221</v>
      </c>
      <c r="B75" s="9" t="s">
        <v>79</v>
      </c>
      <c r="C75" s="9">
        <v>212221</v>
      </c>
      <c r="D75" s="9" t="s">
        <v>79</v>
      </c>
    </row>
    <row r="76" spans="1:4" x14ac:dyDescent="0.25">
      <c r="A76" s="9">
        <v>212222</v>
      </c>
      <c r="B76" s="9" t="s">
        <v>80</v>
      </c>
      <c r="C76" s="9">
        <v>212222</v>
      </c>
      <c r="D76" s="9" t="s">
        <v>80</v>
      </c>
    </row>
    <row r="77" spans="1:4" x14ac:dyDescent="0.25">
      <c r="A77" s="9">
        <v>212231</v>
      </c>
      <c r="B77" s="9" t="s">
        <v>81</v>
      </c>
      <c r="C77" s="11">
        <v>212230</v>
      </c>
      <c r="D77" s="9" t="s">
        <v>82</v>
      </c>
    </row>
    <row r="78" spans="1:4" x14ac:dyDescent="0.25">
      <c r="A78" s="9">
        <v>212234</v>
      </c>
      <c r="B78" s="9" t="s">
        <v>83</v>
      </c>
      <c r="C78" s="11">
        <v>212230</v>
      </c>
      <c r="D78" s="9" t="s">
        <v>82</v>
      </c>
    </row>
    <row r="79" spans="1:4" x14ac:dyDescent="0.25">
      <c r="A79" s="9">
        <v>212291</v>
      </c>
      <c r="B79" s="9" t="s">
        <v>84</v>
      </c>
      <c r="C79" s="9">
        <v>212291</v>
      </c>
      <c r="D79" s="9" t="s">
        <v>84</v>
      </c>
    </row>
    <row r="80" spans="1:4" x14ac:dyDescent="0.25">
      <c r="A80" s="9">
        <v>212299</v>
      </c>
      <c r="B80" s="9" t="s">
        <v>85</v>
      </c>
      <c r="C80" s="9">
        <v>212299</v>
      </c>
      <c r="D80" s="9" t="s">
        <v>85</v>
      </c>
    </row>
    <row r="81" spans="1:4" x14ac:dyDescent="0.25">
      <c r="A81" s="9">
        <v>212311</v>
      </c>
      <c r="B81" s="9" t="s">
        <v>86</v>
      </c>
      <c r="C81" s="9">
        <v>212311</v>
      </c>
      <c r="D81" s="9" t="s">
        <v>86</v>
      </c>
    </row>
    <row r="82" spans="1:4" ht="25.5" x14ac:dyDescent="0.25">
      <c r="A82" s="9">
        <v>212312</v>
      </c>
      <c r="B82" s="9" t="s">
        <v>87</v>
      </c>
      <c r="C82" s="9">
        <v>212312</v>
      </c>
      <c r="D82" s="9" t="s">
        <v>87</v>
      </c>
    </row>
    <row r="83" spans="1:4" ht="25.5" x14ac:dyDescent="0.25">
      <c r="A83" s="9">
        <v>212313</v>
      </c>
      <c r="B83" s="9" t="s">
        <v>88</v>
      </c>
      <c r="C83" s="9">
        <v>212313</v>
      </c>
      <c r="D83" s="9" t="s">
        <v>88</v>
      </c>
    </row>
    <row r="84" spans="1:4" ht="25.5" x14ac:dyDescent="0.25">
      <c r="A84" s="9">
        <v>212319</v>
      </c>
      <c r="B84" s="9" t="s">
        <v>89</v>
      </c>
      <c r="C84" s="9">
        <v>212319</v>
      </c>
      <c r="D84" s="9" t="s">
        <v>89</v>
      </c>
    </row>
    <row r="85" spans="1:4" x14ac:dyDescent="0.25">
      <c r="A85" s="9">
        <v>212321</v>
      </c>
      <c r="B85" s="9" t="s">
        <v>90</v>
      </c>
      <c r="C85" s="9">
        <v>212321</v>
      </c>
      <c r="D85" s="9" t="s">
        <v>90</v>
      </c>
    </row>
    <row r="86" spans="1:4" x14ac:dyDescent="0.25">
      <c r="A86" s="9">
        <v>212322</v>
      </c>
      <c r="B86" s="9" t="s">
        <v>91</v>
      </c>
      <c r="C86" s="9">
        <v>212322</v>
      </c>
      <c r="D86" s="9" t="s">
        <v>91</v>
      </c>
    </row>
    <row r="87" spans="1:4" x14ac:dyDescent="0.25">
      <c r="A87" s="9">
        <v>212324</v>
      </c>
      <c r="B87" s="9" t="s">
        <v>92</v>
      </c>
      <c r="C87" s="9">
        <v>212324</v>
      </c>
      <c r="D87" s="9" t="s">
        <v>92</v>
      </c>
    </row>
    <row r="88" spans="1:4" ht="25.5" x14ac:dyDescent="0.25">
      <c r="A88" s="9">
        <v>212325</v>
      </c>
      <c r="B88" s="9" t="s">
        <v>93</v>
      </c>
      <c r="C88" s="9">
        <v>212325</v>
      </c>
      <c r="D88" s="9" t="s">
        <v>93</v>
      </c>
    </row>
    <row r="89" spans="1:4" ht="25.5" x14ac:dyDescent="0.25">
      <c r="A89" s="9">
        <v>212391</v>
      </c>
      <c r="B89" s="9" t="s">
        <v>94</v>
      </c>
      <c r="C89" s="9">
        <v>212391</v>
      </c>
      <c r="D89" s="9" t="s">
        <v>94</v>
      </c>
    </row>
    <row r="90" spans="1:4" x14ac:dyDescent="0.25">
      <c r="A90" s="9">
        <v>212392</v>
      </c>
      <c r="B90" s="9" t="s">
        <v>95</v>
      </c>
      <c r="C90" s="9">
        <v>212392</v>
      </c>
      <c r="D90" s="9" t="s">
        <v>95</v>
      </c>
    </row>
    <row r="91" spans="1:4" ht="25.5" x14ac:dyDescent="0.25">
      <c r="A91" s="9">
        <v>212393</v>
      </c>
      <c r="B91" s="9" t="s">
        <v>96</v>
      </c>
      <c r="C91" s="9">
        <v>212393</v>
      </c>
      <c r="D91" s="9" t="s">
        <v>96</v>
      </c>
    </row>
    <row r="92" spans="1:4" x14ac:dyDescent="0.25">
      <c r="A92" s="9">
        <v>212399</v>
      </c>
      <c r="B92" s="9" t="s">
        <v>97</v>
      </c>
      <c r="C92" s="9">
        <v>212399</v>
      </c>
      <c r="D92" s="9" t="s">
        <v>97</v>
      </c>
    </row>
    <row r="93" spans="1:4" x14ac:dyDescent="0.25">
      <c r="A93" s="9">
        <v>213111</v>
      </c>
      <c r="B93" s="9" t="s">
        <v>98</v>
      </c>
      <c r="C93" s="9">
        <v>213111</v>
      </c>
      <c r="D93" s="9" t="s">
        <v>98</v>
      </c>
    </row>
    <row r="94" spans="1:4" ht="25.5" x14ac:dyDescent="0.25">
      <c r="A94" s="9">
        <v>213112</v>
      </c>
      <c r="B94" s="9" t="s">
        <v>99</v>
      </c>
      <c r="C94" s="9">
        <v>213112</v>
      </c>
      <c r="D94" s="9" t="s">
        <v>99</v>
      </c>
    </row>
    <row r="95" spans="1:4" x14ac:dyDescent="0.25">
      <c r="A95" s="9">
        <v>213113</v>
      </c>
      <c r="B95" s="9" t="s">
        <v>100</v>
      </c>
      <c r="C95" s="9">
        <v>213113</v>
      </c>
      <c r="D95" s="9" t="s">
        <v>100</v>
      </c>
    </row>
    <row r="96" spans="1:4" x14ac:dyDescent="0.25">
      <c r="A96" s="9">
        <v>213114</v>
      </c>
      <c r="B96" s="9" t="s">
        <v>101</v>
      </c>
      <c r="C96" s="9">
        <v>213114</v>
      </c>
      <c r="D96" s="9" t="s">
        <v>101</v>
      </c>
    </row>
    <row r="97" spans="1:4" ht="25.5" x14ac:dyDescent="0.25">
      <c r="A97" s="9">
        <v>213115</v>
      </c>
      <c r="B97" s="9" t="s">
        <v>102</v>
      </c>
      <c r="C97" s="9">
        <v>213115</v>
      </c>
      <c r="D97" s="9" t="s">
        <v>102</v>
      </c>
    </row>
    <row r="98" spans="1:4" x14ac:dyDescent="0.25">
      <c r="A98" s="9">
        <v>221111</v>
      </c>
      <c r="B98" s="9" t="s">
        <v>103</v>
      </c>
      <c r="C98" s="9">
        <v>221111</v>
      </c>
      <c r="D98" s="9" t="s">
        <v>103</v>
      </c>
    </row>
    <row r="99" spans="1:4" x14ac:dyDescent="0.25">
      <c r="A99" s="9">
        <v>221112</v>
      </c>
      <c r="B99" s="9" t="s">
        <v>104</v>
      </c>
      <c r="C99" s="9">
        <v>221112</v>
      </c>
      <c r="D99" s="9" t="s">
        <v>104</v>
      </c>
    </row>
    <row r="100" spans="1:4" x14ac:dyDescent="0.25">
      <c r="A100" s="9">
        <v>221113</v>
      </c>
      <c r="B100" s="9" t="s">
        <v>105</v>
      </c>
      <c r="C100" s="9">
        <v>221113</v>
      </c>
      <c r="D100" s="9" t="s">
        <v>105</v>
      </c>
    </row>
    <row r="101" spans="1:4" x14ac:dyDescent="0.25">
      <c r="A101" s="9">
        <v>221114</v>
      </c>
      <c r="B101" s="9" t="s">
        <v>106</v>
      </c>
      <c r="C101" s="9">
        <v>221114</v>
      </c>
      <c r="D101" s="9" t="s">
        <v>106</v>
      </c>
    </row>
    <row r="102" spans="1:4" x14ac:dyDescent="0.25">
      <c r="A102" s="9">
        <v>221115</v>
      </c>
      <c r="B102" s="9" t="s">
        <v>107</v>
      </c>
      <c r="C102" s="9">
        <v>221115</v>
      </c>
      <c r="D102" s="9" t="s">
        <v>107</v>
      </c>
    </row>
    <row r="103" spans="1:4" x14ac:dyDescent="0.25">
      <c r="A103" s="9">
        <v>221116</v>
      </c>
      <c r="B103" s="9" t="s">
        <v>108</v>
      </c>
      <c r="C103" s="9">
        <v>221116</v>
      </c>
      <c r="D103" s="9" t="s">
        <v>108</v>
      </c>
    </row>
    <row r="104" spans="1:4" x14ac:dyDescent="0.25">
      <c r="A104" s="9">
        <v>221117</v>
      </c>
      <c r="B104" s="9" t="s">
        <v>109</v>
      </c>
      <c r="C104" s="9">
        <v>221117</v>
      </c>
      <c r="D104" s="9" t="s">
        <v>109</v>
      </c>
    </row>
    <row r="105" spans="1:4" x14ac:dyDescent="0.25">
      <c r="A105" s="9">
        <v>221118</v>
      </c>
      <c r="B105" s="9" t="s">
        <v>110</v>
      </c>
      <c r="C105" s="9">
        <v>221118</v>
      </c>
      <c r="D105" s="9" t="s">
        <v>110</v>
      </c>
    </row>
    <row r="106" spans="1:4" ht="25.5" x14ac:dyDescent="0.25">
      <c r="A106" s="9">
        <v>221121</v>
      </c>
      <c r="B106" s="9" t="s">
        <v>111</v>
      </c>
      <c r="C106" s="9">
        <v>221121</v>
      </c>
      <c r="D106" s="9" t="s">
        <v>111</v>
      </c>
    </row>
    <row r="107" spans="1:4" x14ac:dyDescent="0.25">
      <c r="A107" s="9">
        <v>221122</v>
      </c>
      <c r="B107" s="9" t="s">
        <v>112</v>
      </c>
      <c r="C107" s="9">
        <v>221122</v>
      </c>
      <c r="D107" s="9" t="s">
        <v>112</v>
      </c>
    </row>
    <row r="108" spans="1:4" x14ac:dyDescent="0.25">
      <c r="A108" s="9">
        <v>221210</v>
      </c>
      <c r="B108" s="9" t="s">
        <v>113</v>
      </c>
      <c r="C108" s="9">
        <v>221210</v>
      </c>
      <c r="D108" s="9" t="s">
        <v>113</v>
      </c>
    </row>
    <row r="109" spans="1:4" x14ac:dyDescent="0.25">
      <c r="A109" s="9">
        <v>221310</v>
      </c>
      <c r="B109" s="9" t="s">
        <v>114</v>
      </c>
      <c r="C109" s="9">
        <v>221310</v>
      </c>
      <c r="D109" s="9" t="s">
        <v>114</v>
      </c>
    </row>
    <row r="110" spans="1:4" x14ac:dyDescent="0.25">
      <c r="A110" s="9">
        <v>221320</v>
      </c>
      <c r="B110" s="9" t="s">
        <v>115</v>
      </c>
      <c r="C110" s="9">
        <v>221320</v>
      </c>
      <c r="D110" s="9" t="s">
        <v>115</v>
      </c>
    </row>
    <row r="111" spans="1:4" x14ac:dyDescent="0.25">
      <c r="A111" s="9">
        <v>221330</v>
      </c>
      <c r="B111" s="9" t="s">
        <v>116</v>
      </c>
      <c r="C111" s="9">
        <v>221330</v>
      </c>
      <c r="D111" s="9" t="s">
        <v>116</v>
      </c>
    </row>
    <row r="112" spans="1:4" ht="25.5" x14ac:dyDescent="0.25">
      <c r="A112" s="9">
        <v>236115</v>
      </c>
      <c r="B112" s="9" t="s">
        <v>117</v>
      </c>
      <c r="C112" s="9">
        <v>236115</v>
      </c>
      <c r="D112" s="9" t="s">
        <v>117</v>
      </c>
    </row>
    <row r="113" spans="1:4" ht="25.5" x14ac:dyDescent="0.25">
      <c r="A113" s="9">
        <v>236116</v>
      </c>
      <c r="B113" s="9" t="s">
        <v>118</v>
      </c>
      <c r="C113" s="9">
        <v>236116</v>
      </c>
      <c r="D113" s="9" t="s">
        <v>118</v>
      </c>
    </row>
    <row r="114" spans="1:4" x14ac:dyDescent="0.25">
      <c r="A114" s="9">
        <v>236117</v>
      </c>
      <c r="B114" s="9" t="s">
        <v>119</v>
      </c>
      <c r="C114" s="9">
        <v>236117</v>
      </c>
      <c r="D114" s="9" t="s">
        <v>119</v>
      </c>
    </row>
    <row r="115" spans="1:4" x14ac:dyDescent="0.25">
      <c r="A115" s="9">
        <v>236118</v>
      </c>
      <c r="B115" s="9" t="s">
        <v>120</v>
      </c>
      <c r="C115" s="9">
        <v>236118</v>
      </c>
      <c r="D115" s="9" t="s">
        <v>120</v>
      </c>
    </row>
    <row r="116" spans="1:4" x14ac:dyDescent="0.25">
      <c r="A116" s="9">
        <v>236210</v>
      </c>
      <c r="B116" s="9" t="s">
        <v>121</v>
      </c>
      <c r="C116" s="9">
        <v>236210</v>
      </c>
      <c r="D116" s="9" t="s">
        <v>121</v>
      </c>
    </row>
    <row r="117" spans="1:4" ht="25.5" x14ac:dyDescent="0.25">
      <c r="A117" s="9">
        <v>236220</v>
      </c>
      <c r="B117" s="9" t="s">
        <v>122</v>
      </c>
      <c r="C117" s="9">
        <v>236220</v>
      </c>
      <c r="D117" s="9" t="s">
        <v>122</v>
      </c>
    </row>
    <row r="118" spans="1:4" ht="25.5" x14ac:dyDescent="0.25">
      <c r="A118" s="9">
        <v>237110</v>
      </c>
      <c r="B118" s="9" t="s">
        <v>123</v>
      </c>
      <c r="C118" s="9">
        <v>237110</v>
      </c>
      <c r="D118" s="9" t="s">
        <v>123</v>
      </c>
    </row>
    <row r="119" spans="1:4" ht="25.5" x14ac:dyDescent="0.25">
      <c r="A119" s="9">
        <v>237120</v>
      </c>
      <c r="B119" s="9" t="s">
        <v>124</v>
      </c>
      <c r="C119" s="9">
        <v>237120</v>
      </c>
      <c r="D119" s="9" t="s">
        <v>124</v>
      </c>
    </row>
    <row r="120" spans="1:4" ht="25.5" x14ac:dyDescent="0.25">
      <c r="A120" s="9">
        <v>237130</v>
      </c>
      <c r="B120" s="9" t="s">
        <v>125</v>
      </c>
      <c r="C120" s="9">
        <v>237130</v>
      </c>
      <c r="D120" s="9" t="s">
        <v>125</v>
      </c>
    </row>
    <row r="121" spans="1:4" x14ac:dyDescent="0.25">
      <c r="A121" s="9">
        <v>237210</v>
      </c>
      <c r="B121" s="9" t="s">
        <v>126</v>
      </c>
      <c r="C121" s="9">
        <v>237210</v>
      </c>
      <c r="D121" s="9" t="s">
        <v>126</v>
      </c>
    </row>
    <row r="122" spans="1:4" ht="25.5" x14ac:dyDescent="0.25">
      <c r="A122" s="9">
        <v>237310</v>
      </c>
      <c r="B122" s="9" t="s">
        <v>127</v>
      </c>
      <c r="C122" s="9">
        <v>237310</v>
      </c>
      <c r="D122" s="9" t="s">
        <v>127</v>
      </c>
    </row>
    <row r="123" spans="1:4" ht="25.5" x14ac:dyDescent="0.25">
      <c r="A123" s="9">
        <v>237990</v>
      </c>
      <c r="B123" s="9" t="s">
        <v>128</v>
      </c>
      <c r="C123" s="9">
        <v>237990</v>
      </c>
      <c r="D123" s="9" t="s">
        <v>128</v>
      </c>
    </row>
    <row r="124" spans="1:4" ht="25.5" x14ac:dyDescent="0.25">
      <c r="A124" s="9">
        <v>238110</v>
      </c>
      <c r="B124" s="9" t="s">
        <v>129</v>
      </c>
      <c r="C124" s="9">
        <v>238110</v>
      </c>
      <c r="D124" s="9" t="s">
        <v>129</v>
      </c>
    </row>
    <row r="125" spans="1:4" ht="25.5" x14ac:dyDescent="0.25">
      <c r="A125" s="9">
        <v>238120</v>
      </c>
      <c r="B125" s="9" t="s">
        <v>130</v>
      </c>
      <c r="C125" s="9">
        <v>238120</v>
      </c>
      <c r="D125" s="9" t="s">
        <v>130</v>
      </c>
    </row>
    <row r="126" spans="1:4" x14ac:dyDescent="0.25">
      <c r="A126" s="9">
        <v>238130</v>
      </c>
      <c r="B126" s="9" t="s">
        <v>131</v>
      </c>
      <c r="C126" s="9">
        <v>238130</v>
      </c>
      <c r="D126" s="9" t="s">
        <v>131</v>
      </c>
    </row>
    <row r="127" spans="1:4" x14ac:dyDescent="0.25">
      <c r="A127" s="9">
        <v>238140</v>
      </c>
      <c r="B127" s="9" t="s">
        <v>132</v>
      </c>
      <c r="C127" s="9">
        <v>238140</v>
      </c>
      <c r="D127" s="9" t="s">
        <v>132</v>
      </c>
    </row>
    <row r="128" spans="1:4" x14ac:dyDescent="0.25">
      <c r="A128" s="9">
        <v>238150</v>
      </c>
      <c r="B128" s="9" t="s">
        <v>133</v>
      </c>
      <c r="C128" s="9">
        <v>238150</v>
      </c>
      <c r="D128" s="9" t="s">
        <v>133</v>
      </c>
    </row>
    <row r="129" spans="1:4" x14ac:dyDescent="0.25">
      <c r="A129" s="9">
        <v>238160</v>
      </c>
      <c r="B129" s="9" t="s">
        <v>134</v>
      </c>
      <c r="C129" s="9">
        <v>238160</v>
      </c>
      <c r="D129" s="9" t="s">
        <v>134</v>
      </c>
    </row>
    <row r="130" spans="1:4" x14ac:dyDescent="0.25">
      <c r="A130" s="9">
        <v>238170</v>
      </c>
      <c r="B130" s="9" t="s">
        <v>135</v>
      </c>
      <c r="C130" s="9">
        <v>238170</v>
      </c>
      <c r="D130" s="9" t="s">
        <v>135</v>
      </c>
    </row>
    <row r="131" spans="1:4" ht="25.5" x14ac:dyDescent="0.25">
      <c r="A131" s="9">
        <v>238190</v>
      </c>
      <c r="B131" s="9" t="s">
        <v>136</v>
      </c>
      <c r="C131" s="9">
        <v>238190</v>
      </c>
      <c r="D131" s="9" t="s">
        <v>136</v>
      </c>
    </row>
    <row r="132" spans="1:4" ht="25.5" x14ac:dyDescent="0.25">
      <c r="A132" s="9">
        <v>238210</v>
      </c>
      <c r="B132" s="9" t="s">
        <v>137</v>
      </c>
      <c r="C132" s="9">
        <v>238210</v>
      </c>
      <c r="D132" s="9" t="s">
        <v>137</v>
      </c>
    </row>
    <row r="133" spans="1:4" ht="25.5" x14ac:dyDescent="0.25">
      <c r="A133" s="9">
        <v>238220</v>
      </c>
      <c r="B133" s="9" t="s">
        <v>138</v>
      </c>
      <c r="C133" s="9">
        <v>238220</v>
      </c>
      <c r="D133" s="9" t="s">
        <v>138</v>
      </c>
    </row>
    <row r="134" spans="1:4" x14ac:dyDescent="0.25">
      <c r="A134" s="9">
        <v>238290</v>
      </c>
      <c r="B134" s="9" t="s">
        <v>139</v>
      </c>
      <c r="C134" s="9">
        <v>238290</v>
      </c>
      <c r="D134" s="9" t="s">
        <v>139</v>
      </c>
    </row>
    <row r="135" spans="1:4" x14ac:dyDescent="0.25">
      <c r="A135" s="9">
        <v>238310</v>
      </c>
      <c r="B135" s="9" t="s">
        <v>140</v>
      </c>
      <c r="C135" s="9">
        <v>238310</v>
      </c>
      <c r="D135" s="9" t="s">
        <v>140</v>
      </c>
    </row>
    <row r="136" spans="1:4" x14ac:dyDescent="0.25">
      <c r="A136" s="9">
        <v>238320</v>
      </c>
      <c r="B136" s="9" t="s">
        <v>141</v>
      </c>
      <c r="C136" s="9">
        <v>238320</v>
      </c>
      <c r="D136" s="9" t="s">
        <v>141</v>
      </c>
    </row>
    <row r="137" spans="1:4" x14ac:dyDescent="0.25">
      <c r="A137" s="9">
        <v>238330</v>
      </c>
      <c r="B137" s="9" t="s">
        <v>142</v>
      </c>
      <c r="C137" s="9">
        <v>238330</v>
      </c>
      <c r="D137" s="9" t="s">
        <v>142</v>
      </c>
    </row>
    <row r="138" spans="1:4" x14ac:dyDescent="0.25">
      <c r="A138" s="9">
        <v>238340</v>
      </c>
      <c r="B138" s="9" t="s">
        <v>143</v>
      </c>
      <c r="C138" s="9">
        <v>238340</v>
      </c>
      <c r="D138" s="9" t="s">
        <v>143</v>
      </c>
    </row>
    <row r="139" spans="1:4" x14ac:dyDescent="0.25">
      <c r="A139" s="9">
        <v>238350</v>
      </c>
      <c r="B139" s="9" t="s">
        <v>144</v>
      </c>
      <c r="C139" s="9">
        <v>238350</v>
      </c>
      <c r="D139" s="9" t="s">
        <v>144</v>
      </c>
    </row>
    <row r="140" spans="1:4" x14ac:dyDescent="0.25">
      <c r="A140" s="9">
        <v>238390</v>
      </c>
      <c r="B140" s="9" t="s">
        <v>145</v>
      </c>
      <c r="C140" s="9">
        <v>238390</v>
      </c>
      <c r="D140" s="9" t="s">
        <v>145</v>
      </c>
    </row>
    <row r="141" spans="1:4" x14ac:dyDescent="0.25">
      <c r="A141" s="9">
        <v>238910</v>
      </c>
      <c r="B141" s="9" t="s">
        <v>146</v>
      </c>
      <c r="C141" s="9">
        <v>238910</v>
      </c>
      <c r="D141" s="9" t="s">
        <v>146</v>
      </c>
    </row>
    <row r="142" spans="1:4" x14ac:dyDescent="0.25">
      <c r="A142" s="9">
        <v>238990</v>
      </c>
      <c r="B142" s="9" t="s">
        <v>147</v>
      </c>
      <c r="C142" s="9">
        <v>238990</v>
      </c>
      <c r="D142" s="9" t="s">
        <v>147</v>
      </c>
    </row>
    <row r="143" spans="1:4" x14ac:dyDescent="0.25">
      <c r="A143" s="9">
        <v>311111</v>
      </c>
      <c r="B143" s="9" t="s">
        <v>148</v>
      </c>
      <c r="C143" s="9">
        <v>311111</v>
      </c>
      <c r="D143" s="9" t="s">
        <v>148</v>
      </c>
    </row>
    <row r="144" spans="1:4" x14ac:dyDescent="0.25">
      <c r="A144" s="9">
        <v>311119</v>
      </c>
      <c r="B144" s="9" t="s">
        <v>149</v>
      </c>
      <c r="C144" s="9">
        <v>311119</v>
      </c>
      <c r="D144" s="9" t="s">
        <v>149</v>
      </c>
    </row>
    <row r="145" spans="1:4" x14ac:dyDescent="0.25">
      <c r="A145" s="9">
        <v>311211</v>
      </c>
      <c r="B145" s="9" t="s">
        <v>150</v>
      </c>
      <c r="C145" s="9">
        <v>311211</v>
      </c>
      <c r="D145" s="9" t="s">
        <v>150</v>
      </c>
    </row>
    <row r="146" spans="1:4" x14ac:dyDescent="0.25">
      <c r="A146" s="9">
        <v>311212</v>
      </c>
      <c r="B146" s="9" t="s">
        <v>151</v>
      </c>
      <c r="C146" s="9">
        <v>311212</v>
      </c>
      <c r="D146" s="9" t="s">
        <v>151</v>
      </c>
    </row>
    <row r="147" spans="1:4" x14ac:dyDescent="0.25">
      <c r="A147" s="9">
        <v>311213</v>
      </c>
      <c r="B147" s="9" t="s">
        <v>152</v>
      </c>
      <c r="C147" s="9">
        <v>311213</v>
      </c>
      <c r="D147" s="9" t="s">
        <v>152</v>
      </c>
    </row>
    <row r="148" spans="1:4" x14ac:dyDescent="0.25">
      <c r="A148" s="9">
        <v>311221</v>
      </c>
      <c r="B148" s="9" t="s">
        <v>153</v>
      </c>
      <c r="C148" s="9">
        <v>311221</v>
      </c>
      <c r="D148" s="9" t="s">
        <v>153</v>
      </c>
    </row>
    <row r="149" spans="1:4" x14ac:dyDescent="0.25">
      <c r="A149" s="9">
        <v>311224</v>
      </c>
      <c r="B149" s="9" t="s">
        <v>154</v>
      </c>
      <c r="C149" s="9">
        <v>311224</v>
      </c>
      <c r="D149" s="9" t="s">
        <v>154</v>
      </c>
    </row>
    <row r="150" spans="1:4" x14ac:dyDescent="0.25">
      <c r="A150" s="9">
        <v>311225</v>
      </c>
      <c r="B150" s="9" t="s">
        <v>155</v>
      </c>
      <c r="C150" s="9">
        <v>311225</v>
      </c>
      <c r="D150" s="9" t="s">
        <v>155</v>
      </c>
    </row>
    <row r="151" spans="1:4" x14ac:dyDescent="0.25">
      <c r="A151" s="9">
        <v>311230</v>
      </c>
      <c r="B151" s="9" t="s">
        <v>156</v>
      </c>
      <c r="C151" s="9">
        <v>311230</v>
      </c>
      <c r="D151" s="9" t="s">
        <v>156</v>
      </c>
    </row>
    <row r="152" spans="1:4" x14ac:dyDescent="0.25">
      <c r="A152" s="9">
        <v>311313</v>
      </c>
      <c r="B152" s="9" t="s">
        <v>157</v>
      </c>
      <c r="C152" s="9">
        <v>311313</v>
      </c>
      <c r="D152" s="9" t="s">
        <v>157</v>
      </c>
    </row>
    <row r="153" spans="1:4" x14ac:dyDescent="0.25">
      <c r="A153" s="9">
        <v>311314</v>
      </c>
      <c r="B153" s="9" t="s">
        <v>158</v>
      </c>
      <c r="C153" s="9">
        <v>311314</v>
      </c>
      <c r="D153" s="9" t="s">
        <v>158</v>
      </c>
    </row>
    <row r="154" spans="1:4" ht="25.5" x14ac:dyDescent="0.25">
      <c r="A154" s="9">
        <v>311340</v>
      </c>
      <c r="B154" s="9" t="s">
        <v>159</v>
      </c>
      <c r="C154" s="9">
        <v>311340</v>
      </c>
      <c r="D154" s="9" t="s">
        <v>159</v>
      </c>
    </row>
    <row r="155" spans="1:4" ht="25.5" x14ac:dyDescent="0.25">
      <c r="A155" s="9">
        <v>311351</v>
      </c>
      <c r="B155" s="9" t="s">
        <v>160</v>
      </c>
      <c r="C155" s="9">
        <v>311351</v>
      </c>
      <c r="D155" s="9" t="s">
        <v>160</v>
      </c>
    </row>
    <row r="156" spans="1:4" ht="25.5" x14ac:dyDescent="0.25">
      <c r="A156" s="9">
        <v>311352</v>
      </c>
      <c r="B156" s="9" t="s">
        <v>161</v>
      </c>
      <c r="C156" s="9">
        <v>311352</v>
      </c>
      <c r="D156" s="9" t="s">
        <v>161</v>
      </c>
    </row>
    <row r="157" spans="1:4" ht="25.5" x14ac:dyDescent="0.25">
      <c r="A157" s="9">
        <v>311411</v>
      </c>
      <c r="B157" s="9" t="s">
        <v>162</v>
      </c>
      <c r="C157" s="9">
        <v>311411</v>
      </c>
      <c r="D157" s="9" t="s">
        <v>162</v>
      </c>
    </row>
    <row r="158" spans="1:4" x14ac:dyDescent="0.25">
      <c r="A158" s="9">
        <v>311412</v>
      </c>
      <c r="B158" s="9" t="s">
        <v>163</v>
      </c>
      <c r="C158" s="9">
        <v>311412</v>
      </c>
      <c r="D158" s="9" t="s">
        <v>163</v>
      </c>
    </row>
    <row r="159" spans="1:4" x14ac:dyDescent="0.25">
      <c r="A159" s="9">
        <v>311421</v>
      </c>
      <c r="B159" s="9" t="s">
        <v>164</v>
      </c>
      <c r="C159" s="9">
        <v>311421</v>
      </c>
      <c r="D159" s="9" t="s">
        <v>164</v>
      </c>
    </row>
    <row r="160" spans="1:4" x14ac:dyDescent="0.25">
      <c r="A160" s="9">
        <v>311422</v>
      </c>
      <c r="B160" s="9" t="s">
        <v>165</v>
      </c>
      <c r="C160" s="9">
        <v>311422</v>
      </c>
      <c r="D160" s="9" t="s">
        <v>165</v>
      </c>
    </row>
    <row r="161" spans="1:4" ht="25.5" x14ac:dyDescent="0.25">
      <c r="A161" s="9">
        <v>311423</v>
      </c>
      <c r="B161" s="9" t="s">
        <v>166</v>
      </c>
      <c r="C161" s="9">
        <v>311423</v>
      </c>
      <c r="D161" s="9" t="s">
        <v>166</v>
      </c>
    </row>
    <row r="162" spans="1:4" x14ac:dyDescent="0.25">
      <c r="A162" s="9">
        <v>311511</v>
      </c>
      <c r="B162" s="9" t="s">
        <v>167</v>
      </c>
      <c r="C162" s="9">
        <v>311511</v>
      </c>
      <c r="D162" s="9" t="s">
        <v>167</v>
      </c>
    </row>
    <row r="163" spans="1:4" x14ac:dyDescent="0.25">
      <c r="A163" s="9">
        <v>311512</v>
      </c>
      <c r="B163" s="9" t="s">
        <v>168</v>
      </c>
      <c r="C163" s="9">
        <v>311512</v>
      </c>
      <c r="D163" s="9" t="s">
        <v>168</v>
      </c>
    </row>
    <row r="164" spans="1:4" x14ac:dyDescent="0.25">
      <c r="A164" s="9">
        <v>311513</v>
      </c>
      <c r="B164" s="9" t="s">
        <v>169</v>
      </c>
      <c r="C164" s="9">
        <v>311513</v>
      </c>
      <c r="D164" s="9" t="s">
        <v>169</v>
      </c>
    </row>
    <row r="165" spans="1:4" ht="25.5" x14ac:dyDescent="0.25">
      <c r="A165" s="9">
        <v>311514</v>
      </c>
      <c r="B165" s="9" t="s">
        <v>170</v>
      </c>
      <c r="C165" s="9">
        <v>311514</v>
      </c>
      <c r="D165" s="9" t="s">
        <v>170</v>
      </c>
    </row>
    <row r="166" spans="1:4" ht="25.5" x14ac:dyDescent="0.25">
      <c r="A166" s="9">
        <v>311520</v>
      </c>
      <c r="B166" s="9" t="s">
        <v>171</v>
      </c>
      <c r="C166" s="9">
        <v>311520</v>
      </c>
      <c r="D166" s="9" t="s">
        <v>171</v>
      </c>
    </row>
    <row r="167" spans="1:4" x14ac:dyDescent="0.25">
      <c r="A167" s="9">
        <v>311611</v>
      </c>
      <c r="B167" s="9" t="s">
        <v>172</v>
      </c>
      <c r="C167" s="9">
        <v>311611</v>
      </c>
      <c r="D167" s="9" t="s">
        <v>172</v>
      </c>
    </row>
    <row r="168" spans="1:4" x14ac:dyDescent="0.25">
      <c r="A168" s="9">
        <v>311612</v>
      </c>
      <c r="B168" s="9" t="s">
        <v>173</v>
      </c>
      <c r="C168" s="9">
        <v>311612</v>
      </c>
      <c r="D168" s="9" t="s">
        <v>173</v>
      </c>
    </row>
    <row r="169" spans="1:4" ht="25.5" x14ac:dyDescent="0.25">
      <c r="A169" s="9">
        <v>311613</v>
      </c>
      <c r="B169" s="9" t="s">
        <v>174</v>
      </c>
      <c r="C169" s="9">
        <v>311613</v>
      </c>
      <c r="D169" s="9" t="s">
        <v>174</v>
      </c>
    </row>
    <row r="170" spans="1:4" x14ac:dyDescent="0.25">
      <c r="A170" s="9">
        <v>311615</v>
      </c>
      <c r="B170" s="9" t="s">
        <v>175</v>
      </c>
      <c r="C170" s="9">
        <v>311615</v>
      </c>
      <c r="D170" s="9" t="s">
        <v>175</v>
      </c>
    </row>
    <row r="171" spans="1:4" ht="25.5" x14ac:dyDescent="0.25">
      <c r="A171" s="9">
        <v>311710</v>
      </c>
      <c r="B171" s="9" t="s">
        <v>176</v>
      </c>
      <c r="C171" s="9">
        <v>311710</v>
      </c>
      <c r="D171" s="9" t="s">
        <v>176</v>
      </c>
    </row>
    <row r="172" spans="1:4" x14ac:dyDescent="0.25">
      <c r="A172" s="9">
        <v>311811</v>
      </c>
      <c r="B172" s="9" t="s">
        <v>177</v>
      </c>
      <c r="C172" s="9">
        <v>311811</v>
      </c>
      <c r="D172" s="9" t="s">
        <v>177</v>
      </c>
    </row>
    <row r="173" spans="1:4" x14ac:dyDescent="0.25">
      <c r="A173" s="9">
        <v>311812</v>
      </c>
      <c r="B173" s="9" t="s">
        <v>178</v>
      </c>
      <c r="C173" s="9">
        <v>311812</v>
      </c>
      <c r="D173" s="9" t="s">
        <v>178</v>
      </c>
    </row>
    <row r="174" spans="1:4" ht="25.5" x14ac:dyDescent="0.25">
      <c r="A174" s="9">
        <v>311813</v>
      </c>
      <c r="B174" s="9" t="s">
        <v>179</v>
      </c>
      <c r="C174" s="9">
        <v>311813</v>
      </c>
      <c r="D174" s="9" t="s">
        <v>179</v>
      </c>
    </row>
    <row r="175" spans="1:4" x14ac:dyDescent="0.25">
      <c r="A175" s="9">
        <v>311821</v>
      </c>
      <c r="B175" s="9" t="s">
        <v>180</v>
      </c>
      <c r="C175" s="9">
        <v>311821</v>
      </c>
      <c r="D175" s="9" t="s">
        <v>180</v>
      </c>
    </row>
    <row r="176" spans="1:4" ht="25.5" x14ac:dyDescent="0.25">
      <c r="A176" s="9">
        <v>311824</v>
      </c>
      <c r="B176" s="9" t="s">
        <v>181</v>
      </c>
      <c r="C176" s="9">
        <v>311824</v>
      </c>
      <c r="D176" s="9" t="s">
        <v>181</v>
      </c>
    </row>
    <row r="177" spans="1:4" x14ac:dyDescent="0.25">
      <c r="A177" s="9">
        <v>311830</v>
      </c>
      <c r="B177" s="9" t="s">
        <v>182</v>
      </c>
      <c r="C177" s="9">
        <v>311830</v>
      </c>
      <c r="D177" s="9" t="s">
        <v>182</v>
      </c>
    </row>
    <row r="178" spans="1:4" ht="25.5" x14ac:dyDescent="0.25">
      <c r="A178" s="9">
        <v>311911</v>
      </c>
      <c r="B178" s="9" t="s">
        <v>183</v>
      </c>
      <c r="C178" s="9">
        <v>311911</v>
      </c>
      <c r="D178" s="9" t="s">
        <v>183</v>
      </c>
    </row>
    <row r="179" spans="1:4" x14ac:dyDescent="0.25">
      <c r="A179" s="9">
        <v>311919</v>
      </c>
      <c r="B179" s="9" t="s">
        <v>184</v>
      </c>
      <c r="C179" s="9">
        <v>311919</v>
      </c>
      <c r="D179" s="9" t="s">
        <v>184</v>
      </c>
    </row>
    <row r="180" spans="1:4" x14ac:dyDescent="0.25">
      <c r="A180" s="9">
        <v>311920</v>
      </c>
      <c r="B180" s="9" t="s">
        <v>185</v>
      </c>
      <c r="C180" s="9">
        <v>311920</v>
      </c>
      <c r="D180" s="9" t="s">
        <v>185</v>
      </c>
    </row>
    <row r="181" spans="1:4" ht="25.5" x14ac:dyDescent="0.25">
      <c r="A181" s="9">
        <v>311930</v>
      </c>
      <c r="B181" s="9" t="s">
        <v>186</v>
      </c>
      <c r="C181" s="9">
        <v>311930</v>
      </c>
      <c r="D181" s="9" t="s">
        <v>186</v>
      </c>
    </row>
    <row r="182" spans="1:4" ht="25.5" x14ac:dyDescent="0.25">
      <c r="A182" s="9">
        <v>311941</v>
      </c>
      <c r="B182" s="9" t="s">
        <v>187</v>
      </c>
      <c r="C182" s="9">
        <v>311941</v>
      </c>
      <c r="D182" s="9" t="s">
        <v>187</v>
      </c>
    </row>
    <row r="183" spans="1:4" x14ac:dyDescent="0.25">
      <c r="A183" s="9">
        <v>311942</v>
      </c>
      <c r="B183" s="9" t="s">
        <v>188</v>
      </c>
      <c r="C183" s="9">
        <v>311942</v>
      </c>
      <c r="D183" s="9" t="s">
        <v>188</v>
      </c>
    </row>
    <row r="184" spans="1:4" x14ac:dyDescent="0.25">
      <c r="A184" s="9">
        <v>311991</v>
      </c>
      <c r="B184" s="9" t="s">
        <v>189</v>
      </c>
      <c r="C184" s="9">
        <v>311991</v>
      </c>
      <c r="D184" s="9" t="s">
        <v>189</v>
      </c>
    </row>
    <row r="185" spans="1:4" ht="25.5" x14ac:dyDescent="0.25">
      <c r="A185" s="9">
        <v>311999</v>
      </c>
      <c r="B185" s="9" t="s">
        <v>190</v>
      </c>
      <c r="C185" s="9">
        <v>311999</v>
      </c>
      <c r="D185" s="9" t="s">
        <v>190</v>
      </c>
    </row>
    <row r="186" spans="1:4" x14ac:dyDescent="0.25">
      <c r="A186" s="9">
        <v>312111</v>
      </c>
      <c r="B186" s="9" t="s">
        <v>191</v>
      </c>
      <c r="C186" s="9">
        <v>312111</v>
      </c>
      <c r="D186" s="9" t="s">
        <v>191</v>
      </c>
    </row>
    <row r="187" spans="1:4" x14ac:dyDescent="0.25">
      <c r="A187" s="9">
        <v>312112</v>
      </c>
      <c r="B187" s="9" t="s">
        <v>192</v>
      </c>
      <c r="C187" s="9">
        <v>312112</v>
      </c>
      <c r="D187" s="9" t="s">
        <v>192</v>
      </c>
    </row>
    <row r="188" spans="1:4" x14ac:dyDescent="0.25">
      <c r="A188" s="9">
        <v>312113</v>
      </c>
      <c r="B188" s="9" t="s">
        <v>193</v>
      </c>
      <c r="C188" s="9">
        <v>312113</v>
      </c>
      <c r="D188" s="9" t="s">
        <v>193</v>
      </c>
    </row>
    <row r="189" spans="1:4" x14ac:dyDescent="0.25">
      <c r="A189" s="9">
        <v>312120</v>
      </c>
      <c r="B189" s="9" t="s">
        <v>194</v>
      </c>
      <c r="C189" s="9">
        <v>312120</v>
      </c>
      <c r="D189" s="9" t="s">
        <v>194</v>
      </c>
    </row>
    <row r="190" spans="1:4" x14ac:dyDescent="0.25">
      <c r="A190" s="9">
        <v>312130</v>
      </c>
      <c r="B190" s="9" t="s">
        <v>195</v>
      </c>
      <c r="C190" s="9">
        <v>312130</v>
      </c>
      <c r="D190" s="9" t="s">
        <v>195</v>
      </c>
    </row>
    <row r="191" spans="1:4" x14ac:dyDescent="0.25">
      <c r="A191" s="9">
        <v>312140</v>
      </c>
      <c r="B191" s="9" t="s">
        <v>196</v>
      </c>
      <c r="C191" s="9">
        <v>312140</v>
      </c>
      <c r="D191" s="9" t="s">
        <v>196</v>
      </c>
    </row>
    <row r="192" spans="1:4" x14ac:dyDescent="0.25">
      <c r="A192" s="9">
        <v>312230</v>
      </c>
      <c r="B192" s="9" t="s">
        <v>197</v>
      </c>
      <c r="C192" s="9">
        <v>312230</v>
      </c>
      <c r="D192" s="9" t="s">
        <v>197</v>
      </c>
    </row>
    <row r="193" spans="1:4" x14ac:dyDescent="0.25">
      <c r="A193" s="9">
        <v>313110</v>
      </c>
      <c r="B193" s="9" t="s">
        <v>198</v>
      </c>
      <c r="C193" s="9">
        <v>313110</v>
      </c>
      <c r="D193" s="9" t="s">
        <v>198</v>
      </c>
    </row>
    <row r="194" spans="1:4" x14ac:dyDescent="0.25">
      <c r="A194" s="9">
        <v>313210</v>
      </c>
      <c r="B194" s="9" t="s">
        <v>199</v>
      </c>
      <c r="C194" s="9">
        <v>313210</v>
      </c>
      <c r="D194" s="9" t="s">
        <v>199</v>
      </c>
    </row>
    <row r="195" spans="1:4" ht="25.5" x14ac:dyDescent="0.25">
      <c r="A195" s="9">
        <v>313220</v>
      </c>
      <c r="B195" s="9" t="s">
        <v>200</v>
      </c>
      <c r="C195" s="9">
        <v>313220</v>
      </c>
      <c r="D195" s="9" t="s">
        <v>200</v>
      </c>
    </row>
    <row r="196" spans="1:4" x14ac:dyDescent="0.25">
      <c r="A196" s="9">
        <v>313230</v>
      </c>
      <c r="B196" s="9" t="s">
        <v>201</v>
      </c>
      <c r="C196" s="9">
        <v>313230</v>
      </c>
      <c r="D196" s="9" t="s">
        <v>201</v>
      </c>
    </row>
    <row r="197" spans="1:4" x14ac:dyDescent="0.25">
      <c r="A197" s="9">
        <v>313240</v>
      </c>
      <c r="B197" s="9" t="s">
        <v>202</v>
      </c>
      <c r="C197" s="9">
        <v>313240</v>
      </c>
      <c r="D197" s="9" t="s">
        <v>202</v>
      </c>
    </row>
    <row r="198" spans="1:4" x14ac:dyDescent="0.25">
      <c r="A198" s="9">
        <v>313310</v>
      </c>
      <c r="B198" s="9" t="s">
        <v>203</v>
      </c>
      <c r="C198" s="9">
        <v>313310</v>
      </c>
      <c r="D198" s="9" t="s">
        <v>203</v>
      </c>
    </row>
    <row r="199" spans="1:4" x14ac:dyDescent="0.25">
      <c r="A199" s="9">
        <v>313320</v>
      </c>
      <c r="B199" s="9" t="s">
        <v>204</v>
      </c>
      <c r="C199" s="9">
        <v>313320</v>
      </c>
      <c r="D199" s="9" t="s">
        <v>204</v>
      </c>
    </row>
    <row r="200" spans="1:4" x14ac:dyDescent="0.25">
      <c r="A200" s="9">
        <v>314110</v>
      </c>
      <c r="B200" s="9" t="s">
        <v>205</v>
      </c>
      <c r="C200" s="9">
        <v>314110</v>
      </c>
      <c r="D200" s="9" t="s">
        <v>205</v>
      </c>
    </row>
    <row r="201" spans="1:4" x14ac:dyDescent="0.25">
      <c r="A201" s="9">
        <v>314120</v>
      </c>
      <c r="B201" s="9" t="s">
        <v>206</v>
      </c>
      <c r="C201" s="9">
        <v>314120</v>
      </c>
      <c r="D201" s="9" t="s">
        <v>206</v>
      </c>
    </row>
    <row r="202" spans="1:4" x14ac:dyDescent="0.25">
      <c r="A202" s="9">
        <v>314910</v>
      </c>
      <c r="B202" s="9" t="s">
        <v>207</v>
      </c>
      <c r="C202" s="9">
        <v>314910</v>
      </c>
      <c r="D202" s="9" t="s">
        <v>207</v>
      </c>
    </row>
    <row r="203" spans="1:4" ht="25.5" x14ac:dyDescent="0.25">
      <c r="A203" s="9">
        <v>314994</v>
      </c>
      <c r="B203" s="9" t="s">
        <v>208</v>
      </c>
      <c r="C203" s="9">
        <v>314994</v>
      </c>
      <c r="D203" s="9" t="s">
        <v>208</v>
      </c>
    </row>
    <row r="204" spans="1:4" ht="25.5" x14ac:dyDescent="0.25">
      <c r="A204" s="9">
        <v>314999</v>
      </c>
      <c r="B204" s="9" t="s">
        <v>209</v>
      </c>
      <c r="C204" s="9">
        <v>314999</v>
      </c>
      <c r="D204" s="9" t="s">
        <v>209</v>
      </c>
    </row>
    <row r="205" spans="1:4" x14ac:dyDescent="0.25">
      <c r="A205" s="9">
        <v>315110</v>
      </c>
      <c r="B205" s="9" t="s">
        <v>210</v>
      </c>
      <c r="C205" s="9">
        <v>315110</v>
      </c>
      <c r="D205" s="9" t="s">
        <v>210</v>
      </c>
    </row>
    <row r="206" spans="1:4" x14ac:dyDescent="0.25">
      <c r="A206" s="9">
        <v>315190</v>
      </c>
      <c r="B206" s="9" t="s">
        <v>211</v>
      </c>
      <c r="C206" s="9">
        <v>315190</v>
      </c>
      <c r="D206" s="9" t="s">
        <v>211</v>
      </c>
    </row>
    <row r="207" spans="1:4" x14ac:dyDescent="0.25">
      <c r="A207" s="9">
        <v>315210</v>
      </c>
      <c r="B207" s="9" t="s">
        <v>212</v>
      </c>
      <c r="C207" s="9">
        <v>315210</v>
      </c>
      <c r="D207" s="9" t="s">
        <v>212</v>
      </c>
    </row>
    <row r="208" spans="1:4" ht="25.5" x14ac:dyDescent="0.25">
      <c r="A208" s="9">
        <v>315220</v>
      </c>
      <c r="B208" s="9" t="s">
        <v>213</v>
      </c>
      <c r="C208" s="9">
        <v>315220</v>
      </c>
      <c r="D208" s="9" t="s">
        <v>213</v>
      </c>
    </row>
    <row r="209" spans="1:4" ht="25.5" x14ac:dyDescent="0.25">
      <c r="A209" s="9">
        <v>315240</v>
      </c>
      <c r="B209" s="9" t="s">
        <v>214</v>
      </c>
      <c r="C209" s="9">
        <v>315240</v>
      </c>
      <c r="D209" s="9" t="s">
        <v>214</v>
      </c>
    </row>
    <row r="210" spans="1:4" ht="25.5" x14ac:dyDescent="0.25">
      <c r="A210" s="9">
        <v>315280</v>
      </c>
      <c r="B210" s="9" t="s">
        <v>215</v>
      </c>
      <c r="C210" s="9">
        <v>315280</v>
      </c>
      <c r="D210" s="9" t="s">
        <v>215</v>
      </c>
    </row>
    <row r="211" spans="1:4" ht="25.5" x14ac:dyDescent="0.25">
      <c r="A211" s="9">
        <v>315990</v>
      </c>
      <c r="B211" s="9" t="s">
        <v>216</v>
      </c>
      <c r="C211" s="9">
        <v>315990</v>
      </c>
      <c r="D211" s="9" t="s">
        <v>216</v>
      </c>
    </row>
    <row r="212" spans="1:4" x14ac:dyDescent="0.25">
      <c r="A212" s="9">
        <v>316110</v>
      </c>
      <c r="B212" s="9" t="s">
        <v>217</v>
      </c>
      <c r="C212" s="9">
        <v>316110</v>
      </c>
      <c r="D212" s="9" t="s">
        <v>217</v>
      </c>
    </row>
    <row r="213" spans="1:4" x14ac:dyDescent="0.25">
      <c r="A213" s="9">
        <v>316210</v>
      </c>
      <c r="B213" s="9" t="s">
        <v>218</v>
      </c>
      <c r="C213" s="9">
        <v>316210</v>
      </c>
      <c r="D213" s="9" t="s">
        <v>218</v>
      </c>
    </row>
    <row r="214" spans="1:4" ht="25.5" x14ac:dyDescent="0.25">
      <c r="A214" s="9">
        <v>316992</v>
      </c>
      <c r="B214" s="9" t="s">
        <v>219</v>
      </c>
      <c r="C214" s="9">
        <v>316992</v>
      </c>
      <c r="D214" s="9" t="s">
        <v>219</v>
      </c>
    </row>
    <row r="215" spans="1:4" ht="25.5" x14ac:dyDescent="0.25">
      <c r="A215" s="9">
        <v>316998</v>
      </c>
      <c r="B215" s="9" t="s">
        <v>220</v>
      </c>
      <c r="C215" s="9">
        <v>316998</v>
      </c>
      <c r="D215" s="9" t="s">
        <v>220</v>
      </c>
    </row>
    <row r="216" spans="1:4" x14ac:dyDescent="0.25">
      <c r="A216" s="9">
        <v>321113</v>
      </c>
      <c r="B216" s="9" t="s">
        <v>221</v>
      </c>
      <c r="C216" s="9">
        <v>321113</v>
      </c>
      <c r="D216" s="9" t="s">
        <v>221</v>
      </c>
    </row>
    <row r="217" spans="1:4" x14ac:dyDescent="0.25">
      <c r="A217" s="9">
        <v>321114</v>
      </c>
      <c r="B217" s="9" t="s">
        <v>222</v>
      </c>
      <c r="C217" s="9">
        <v>321114</v>
      </c>
      <c r="D217" s="9" t="s">
        <v>222</v>
      </c>
    </row>
    <row r="218" spans="1:4" ht="25.5" x14ac:dyDescent="0.25">
      <c r="A218" s="9">
        <v>321211</v>
      </c>
      <c r="B218" s="9" t="s">
        <v>223</v>
      </c>
      <c r="C218" s="9">
        <v>321211</v>
      </c>
      <c r="D218" s="9" t="s">
        <v>223</v>
      </c>
    </row>
    <row r="219" spans="1:4" ht="25.5" x14ac:dyDescent="0.25">
      <c r="A219" s="9">
        <v>321212</v>
      </c>
      <c r="B219" s="9" t="s">
        <v>224</v>
      </c>
      <c r="C219" s="9">
        <v>321212</v>
      </c>
      <c r="D219" s="9" t="s">
        <v>224</v>
      </c>
    </row>
    <row r="220" spans="1:4" ht="25.5" x14ac:dyDescent="0.25">
      <c r="A220" s="9">
        <v>321213</v>
      </c>
      <c r="B220" s="9" t="s">
        <v>225</v>
      </c>
      <c r="C220" s="9">
        <v>321213</v>
      </c>
      <c r="D220" s="9" t="s">
        <v>225</v>
      </c>
    </row>
    <row r="221" spans="1:4" x14ac:dyDescent="0.25">
      <c r="A221" s="9">
        <v>321214</v>
      </c>
      <c r="B221" s="9" t="s">
        <v>226</v>
      </c>
      <c r="C221" s="9">
        <v>321214</v>
      </c>
      <c r="D221" s="9" t="s">
        <v>226</v>
      </c>
    </row>
    <row r="222" spans="1:4" ht="25.5" x14ac:dyDescent="0.25">
      <c r="A222" s="9">
        <v>321219</v>
      </c>
      <c r="B222" s="9" t="s">
        <v>227</v>
      </c>
      <c r="C222" s="9">
        <v>321219</v>
      </c>
      <c r="D222" s="9" t="s">
        <v>227</v>
      </c>
    </row>
    <row r="223" spans="1:4" x14ac:dyDescent="0.25">
      <c r="A223" s="9">
        <v>321911</v>
      </c>
      <c r="B223" s="9" t="s">
        <v>228</v>
      </c>
      <c r="C223" s="9">
        <v>321911</v>
      </c>
      <c r="D223" s="9" t="s">
        <v>228</v>
      </c>
    </row>
    <row r="224" spans="1:4" ht="25.5" x14ac:dyDescent="0.25">
      <c r="A224" s="9">
        <v>321912</v>
      </c>
      <c r="B224" s="9" t="s">
        <v>229</v>
      </c>
      <c r="C224" s="9">
        <v>321912</v>
      </c>
      <c r="D224" s="9" t="s">
        <v>229</v>
      </c>
    </row>
    <row r="225" spans="1:4" x14ac:dyDescent="0.25">
      <c r="A225" s="9">
        <v>321918</v>
      </c>
      <c r="B225" s="9" t="s">
        <v>230</v>
      </c>
      <c r="C225" s="9">
        <v>321918</v>
      </c>
      <c r="D225" s="9" t="s">
        <v>230</v>
      </c>
    </row>
    <row r="226" spans="1:4" ht="25.5" x14ac:dyDescent="0.25">
      <c r="A226" s="9">
        <v>321920</v>
      </c>
      <c r="B226" s="9" t="s">
        <v>231</v>
      </c>
      <c r="C226" s="9">
        <v>321920</v>
      </c>
      <c r="D226" s="9" t="s">
        <v>231</v>
      </c>
    </row>
    <row r="227" spans="1:4" ht="25.5" x14ac:dyDescent="0.25">
      <c r="A227" s="9">
        <v>321991</v>
      </c>
      <c r="B227" s="9" t="s">
        <v>232</v>
      </c>
      <c r="C227" s="9">
        <v>321991</v>
      </c>
      <c r="D227" s="9" t="s">
        <v>232</v>
      </c>
    </row>
    <row r="228" spans="1:4" ht="25.5" x14ac:dyDescent="0.25">
      <c r="A228" s="9">
        <v>321992</v>
      </c>
      <c r="B228" s="9" t="s">
        <v>233</v>
      </c>
      <c r="C228" s="9">
        <v>321992</v>
      </c>
      <c r="D228" s="9" t="s">
        <v>233</v>
      </c>
    </row>
    <row r="229" spans="1:4" ht="25.5" x14ac:dyDescent="0.25">
      <c r="A229" s="9">
        <v>321999</v>
      </c>
      <c r="B229" s="9" t="s">
        <v>234</v>
      </c>
      <c r="C229" s="9">
        <v>321999</v>
      </c>
      <c r="D229" s="9" t="s">
        <v>234</v>
      </c>
    </row>
    <row r="230" spans="1:4" x14ac:dyDescent="0.25">
      <c r="A230" s="9">
        <v>322110</v>
      </c>
      <c r="B230" s="9" t="s">
        <v>235</v>
      </c>
      <c r="C230" s="9">
        <v>322110</v>
      </c>
      <c r="D230" s="9" t="s">
        <v>235</v>
      </c>
    </row>
    <row r="231" spans="1:4" x14ac:dyDescent="0.25">
      <c r="A231" s="9">
        <v>322121</v>
      </c>
      <c r="B231" s="9" t="s">
        <v>236</v>
      </c>
      <c r="C231" s="9">
        <v>322121</v>
      </c>
      <c r="D231" s="9" t="s">
        <v>236</v>
      </c>
    </row>
    <row r="232" spans="1:4" x14ac:dyDescent="0.25">
      <c r="A232" s="9">
        <v>322122</v>
      </c>
      <c r="B232" s="9" t="s">
        <v>237</v>
      </c>
      <c r="C232" s="9">
        <v>322122</v>
      </c>
      <c r="D232" s="9" t="s">
        <v>237</v>
      </c>
    </row>
    <row r="233" spans="1:4" x14ac:dyDescent="0.25">
      <c r="A233" s="9">
        <v>322130</v>
      </c>
      <c r="B233" s="9" t="s">
        <v>238</v>
      </c>
      <c r="C233" s="9">
        <v>322130</v>
      </c>
      <c r="D233" s="9" t="s">
        <v>238</v>
      </c>
    </row>
    <row r="234" spans="1:4" ht="25.5" x14ac:dyDescent="0.25">
      <c r="A234" s="9">
        <v>322211</v>
      </c>
      <c r="B234" s="9" t="s">
        <v>239</v>
      </c>
      <c r="C234" s="9">
        <v>322211</v>
      </c>
      <c r="D234" s="9" t="s">
        <v>239</v>
      </c>
    </row>
    <row r="235" spans="1:4" x14ac:dyDescent="0.25">
      <c r="A235" s="9">
        <v>322212</v>
      </c>
      <c r="B235" s="9" t="s">
        <v>240</v>
      </c>
      <c r="C235" s="9">
        <v>322212</v>
      </c>
      <c r="D235" s="9" t="s">
        <v>240</v>
      </c>
    </row>
    <row r="236" spans="1:4" ht="25.5" x14ac:dyDescent="0.25">
      <c r="A236" s="9">
        <v>322219</v>
      </c>
      <c r="B236" s="9" t="s">
        <v>241</v>
      </c>
      <c r="C236" s="9">
        <v>322219</v>
      </c>
      <c r="D236" s="9" t="s">
        <v>241</v>
      </c>
    </row>
    <row r="237" spans="1:4" ht="25.5" x14ac:dyDescent="0.25">
      <c r="A237" s="9">
        <v>322220</v>
      </c>
      <c r="B237" s="9" t="s">
        <v>242</v>
      </c>
      <c r="C237" s="9">
        <v>322220</v>
      </c>
      <c r="D237" s="9" t="s">
        <v>242</v>
      </c>
    </row>
    <row r="238" spans="1:4" x14ac:dyDescent="0.25">
      <c r="A238" s="9">
        <v>322230</v>
      </c>
      <c r="B238" s="9" t="s">
        <v>243</v>
      </c>
      <c r="C238" s="9">
        <v>322230</v>
      </c>
      <c r="D238" s="9" t="s">
        <v>243</v>
      </c>
    </row>
    <row r="239" spans="1:4" x14ac:dyDescent="0.25">
      <c r="A239" s="9">
        <v>322291</v>
      </c>
      <c r="B239" s="9" t="s">
        <v>244</v>
      </c>
      <c r="C239" s="9">
        <v>322291</v>
      </c>
      <c r="D239" s="9" t="s">
        <v>244</v>
      </c>
    </row>
    <row r="240" spans="1:4" ht="25.5" x14ac:dyDescent="0.25">
      <c r="A240" s="9">
        <v>322299</v>
      </c>
      <c r="B240" s="9" t="s">
        <v>245</v>
      </c>
      <c r="C240" s="9">
        <v>322299</v>
      </c>
      <c r="D240" s="9" t="s">
        <v>245</v>
      </c>
    </row>
    <row r="241" spans="1:4" ht="25.5" x14ac:dyDescent="0.25">
      <c r="A241" s="9">
        <v>323111</v>
      </c>
      <c r="B241" s="9" t="s">
        <v>246</v>
      </c>
      <c r="C241" s="9">
        <v>323111</v>
      </c>
      <c r="D241" s="9" t="s">
        <v>246</v>
      </c>
    </row>
    <row r="242" spans="1:4" x14ac:dyDescent="0.25">
      <c r="A242" s="9">
        <v>323113</v>
      </c>
      <c r="B242" s="9" t="s">
        <v>247</v>
      </c>
      <c r="C242" s="9">
        <v>323113</v>
      </c>
      <c r="D242" s="9" t="s">
        <v>247</v>
      </c>
    </row>
    <row r="243" spans="1:4" x14ac:dyDescent="0.25">
      <c r="A243" s="9">
        <v>323117</v>
      </c>
      <c r="B243" s="9" t="s">
        <v>248</v>
      </c>
      <c r="C243" s="9">
        <v>323117</v>
      </c>
      <c r="D243" s="9" t="s">
        <v>248</v>
      </c>
    </row>
    <row r="244" spans="1:4" x14ac:dyDescent="0.25">
      <c r="A244" s="9">
        <v>323120</v>
      </c>
      <c r="B244" s="9" t="s">
        <v>249</v>
      </c>
      <c r="C244" s="9">
        <v>323120</v>
      </c>
      <c r="D244" s="9" t="s">
        <v>249</v>
      </c>
    </row>
    <row r="245" spans="1:4" x14ac:dyDescent="0.25">
      <c r="A245" s="9">
        <v>324110</v>
      </c>
      <c r="B245" s="9" t="s">
        <v>250</v>
      </c>
      <c r="C245" s="9">
        <v>324110</v>
      </c>
      <c r="D245" s="9" t="s">
        <v>250</v>
      </c>
    </row>
    <row r="246" spans="1:4" ht="25.5" x14ac:dyDescent="0.25">
      <c r="A246" s="9">
        <v>324121</v>
      </c>
      <c r="B246" s="9" t="s">
        <v>251</v>
      </c>
      <c r="C246" s="9">
        <v>324121</v>
      </c>
      <c r="D246" s="9" t="s">
        <v>251</v>
      </c>
    </row>
    <row r="247" spans="1:4" ht="25.5" x14ac:dyDescent="0.25">
      <c r="A247" s="9">
        <v>324122</v>
      </c>
      <c r="B247" s="9" t="s">
        <v>252</v>
      </c>
      <c r="C247" s="9">
        <v>324122</v>
      </c>
      <c r="D247" s="9" t="s">
        <v>252</v>
      </c>
    </row>
    <row r="248" spans="1:4" ht="25.5" x14ac:dyDescent="0.25">
      <c r="A248" s="9">
        <v>324191</v>
      </c>
      <c r="B248" s="9" t="s">
        <v>253</v>
      </c>
      <c r="C248" s="9">
        <v>324191</v>
      </c>
      <c r="D248" s="9" t="s">
        <v>253</v>
      </c>
    </row>
    <row r="249" spans="1:4" ht="25.5" x14ac:dyDescent="0.25">
      <c r="A249" s="9">
        <v>324199</v>
      </c>
      <c r="B249" s="9" t="s">
        <v>254</v>
      </c>
      <c r="C249" s="9">
        <v>324199</v>
      </c>
      <c r="D249" s="9" t="s">
        <v>254</v>
      </c>
    </row>
    <row r="250" spans="1:4" x14ac:dyDescent="0.25">
      <c r="A250" s="9">
        <v>325110</v>
      </c>
      <c r="B250" s="9" t="s">
        <v>255</v>
      </c>
      <c r="C250" s="9">
        <v>325110</v>
      </c>
      <c r="D250" s="9" t="s">
        <v>255</v>
      </c>
    </row>
    <row r="251" spans="1:4" x14ac:dyDescent="0.25">
      <c r="A251" s="9">
        <v>325120</v>
      </c>
      <c r="B251" s="9" t="s">
        <v>256</v>
      </c>
      <c r="C251" s="9">
        <v>325120</v>
      </c>
      <c r="D251" s="9" t="s">
        <v>256</v>
      </c>
    </row>
    <row r="252" spans="1:4" ht="25.5" x14ac:dyDescent="0.25">
      <c r="A252" s="9">
        <v>325130</v>
      </c>
      <c r="B252" s="9" t="s">
        <v>257</v>
      </c>
      <c r="C252" s="9">
        <v>325130</v>
      </c>
      <c r="D252" s="9" t="s">
        <v>257</v>
      </c>
    </row>
    <row r="253" spans="1:4" ht="25.5" x14ac:dyDescent="0.25">
      <c r="A253" s="9">
        <v>325180</v>
      </c>
      <c r="B253" s="9" t="s">
        <v>258</v>
      </c>
      <c r="C253" s="9">
        <v>325180</v>
      </c>
      <c r="D253" s="9" t="s">
        <v>258</v>
      </c>
    </row>
    <row r="254" spans="1:4" x14ac:dyDescent="0.25">
      <c r="A254" s="9">
        <v>325193</v>
      </c>
      <c r="B254" s="9" t="s">
        <v>259</v>
      </c>
      <c r="C254" s="9">
        <v>325193</v>
      </c>
      <c r="D254" s="9" t="s">
        <v>259</v>
      </c>
    </row>
    <row r="255" spans="1:4" ht="25.5" x14ac:dyDescent="0.25">
      <c r="A255" s="9">
        <v>325194</v>
      </c>
      <c r="B255" s="9" t="s">
        <v>260</v>
      </c>
      <c r="C255" s="9">
        <v>325194</v>
      </c>
      <c r="D255" s="9" t="s">
        <v>260</v>
      </c>
    </row>
    <row r="256" spans="1:4" ht="25.5" x14ac:dyDescent="0.25">
      <c r="A256" s="9">
        <v>325199</v>
      </c>
      <c r="B256" s="9" t="s">
        <v>261</v>
      </c>
      <c r="C256" s="9">
        <v>325199</v>
      </c>
      <c r="D256" s="9" t="s">
        <v>261</v>
      </c>
    </row>
    <row r="257" spans="1:4" ht="25.5" x14ac:dyDescent="0.25">
      <c r="A257" s="9">
        <v>325211</v>
      </c>
      <c r="B257" s="9" t="s">
        <v>262</v>
      </c>
      <c r="C257" s="9">
        <v>325211</v>
      </c>
      <c r="D257" s="9" t="s">
        <v>262</v>
      </c>
    </row>
    <row r="258" spans="1:4" x14ac:dyDescent="0.25">
      <c r="A258" s="9">
        <v>325212</v>
      </c>
      <c r="B258" s="9" t="s">
        <v>263</v>
      </c>
      <c r="C258" s="9">
        <v>325212</v>
      </c>
      <c r="D258" s="9" t="s">
        <v>263</v>
      </c>
    </row>
    <row r="259" spans="1:4" ht="25.5" x14ac:dyDescent="0.25">
      <c r="A259" s="9">
        <v>325220</v>
      </c>
      <c r="B259" s="9" t="s">
        <v>264</v>
      </c>
      <c r="C259" s="9">
        <v>325220</v>
      </c>
      <c r="D259" s="9" t="s">
        <v>264</v>
      </c>
    </row>
    <row r="260" spans="1:4" x14ac:dyDescent="0.25">
      <c r="A260" s="9">
        <v>325311</v>
      </c>
      <c r="B260" s="9" t="s">
        <v>265</v>
      </c>
      <c r="C260" s="9">
        <v>325311</v>
      </c>
      <c r="D260" s="9" t="s">
        <v>265</v>
      </c>
    </row>
    <row r="261" spans="1:4" x14ac:dyDescent="0.25">
      <c r="A261" s="9">
        <v>325312</v>
      </c>
      <c r="B261" s="9" t="s">
        <v>266</v>
      </c>
      <c r="C261" s="9">
        <v>325312</v>
      </c>
      <c r="D261" s="9" t="s">
        <v>266</v>
      </c>
    </row>
    <row r="262" spans="1:4" x14ac:dyDescent="0.25">
      <c r="A262" s="9">
        <v>325314</v>
      </c>
      <c r="B262" s="9" t="s">
        <v>267</v>
      </c>
      <c r="C262" s="9">
        <v>325314</v>
      </c>
      <c r="D262" s="9" t="s">
        <v>267</v>
      </c>
    </row>
    <row r="263" spans="1:4" ht="25.5" x14ac:dyDescent="0.25">
      <c r="A263" s="9">
        <v>325320</v>
      </c>
      <c r="B263" s="9" t="s">
        <v>268</v>
      </c>
      <c r="C263" s="9">
        <v>325320</v>
      </c>
      <c r="D263" s="9" t="s">
        <v>268</v>
      </c>
    </row>
    <row r="264" spans="1:4" x14ac:dyDescent="0.25">
      <c r="A264" s="9">
        <v>325411</v>
      </c>
      <c r="B264" s="9" t="s">
        <v>269</v>
      </c>
      <c r="C264" s="9">
        <v>325411</v>
      </c>
      <c r="D264" s="9" t="s">
        <v>269</v>
      </c>
    </row>
    <row r="265" spans="1:4" ht="25.5" x14ac:dyDescent="0.25">
      <c r="A265" s="9">
        <v>325412</v>
      </c>
      <c r="B265" s="9" t="s">
        <v>270</v>
      </c>
      <c r="C265" s="9">
        <v>325412</v>
      </c>
      <c r="D265" s="9" t="s">
        <v>270</v>
      </c>
    </row>
    <row r="266" spans="1:4" ht="25.5" x14ac:dyDescent="0.25">
      <c r="A266" s="9">
        <v>325413</v>
      </c>
      <c r="B266" s="9" t="s">
        <v>271</v>
      </c>
      <c r="C266" s="9">
        <v>325413</v>
      </c>
      <c r="D266" s="9" t="s">
        <v>271</v>
      </c>
    </row>
    <row r="267" spans="1:4" ht="25.5" x14ac:dyDescent="0.25">
      <c r="A267" s="9">
        <v>325414</v>
      </c>
      <c r="B267" s="9" t="s">
        <v>272</v>
      </c>
      <c r="C267" s="9">
        <v>325414</v>
      </c>
      <c r="D267" s="9" t="s">
        <v>272</v>
      </c>
    </row>
    <row r="268" spans="1:4" x14ac:dyDescent="0.25">
      <c r="A268" s="9">
        <v>325510</v>
      </c>
      <c r="B268" s="9" t="s">
        <v>273</v>
      </c>
      <c r="C268" s="9">
        <v>325510</v>
      </c>
      <c r="D268" s="9" t="s">
        <v>273</v>
      </c>
    </row>
    <row r="269" spans="1:4" x14ac:dyDescent="0.25">
      <c r="A269" s="9">
        <v>325520</v>
      </c>
      <c r="B269" s="9" t="s">
        <v>274</v>
      </c>
      <c r="C269" s="9">
        <v>325520</v>
      </c>
      <c r="D269" s="9" t="s">
        <v>274</v>
      </c>
    </row>
    <row r="270" spans="1:4" ht="25.5" x14ac:dyDescent="0.25">
      <c r="A270" s="9">
        <v>325611</v>
      </c>
      <c r="B270" s="9" t="s">
        <v>275</v>
      </c>
      <c r="C270" s="9">
        <v>325611</v>
      </c>
      <c r="D270" s="9" t="s">
        <v>275</v>
      </c>
    </row>
    <row r="271" spans="1:4" ht="25.5" x14ac:dyDescent="0.25">
      <c r="A271" s="9">
        <v>325612</v>
      </c>
      <c r="B271" s="9" t="s">
        <v>276</v>
      </c>
      <c r="C271" s="9">
        <v>325612</v>
      </c>
      <c r="D271" s="9" t="s">
        <v>276</v>
      </c>
    </row>
    <row r="272" spans="1:4" x14ac:dyDescent="0.25">
      <c r="A272" s="9">
        <v>325613</v>
      </c>
      <c r="B272" s="9" t="s">
        <v>277</v>
      </c>
      <c r="C272" s="9">
        <v>325613</v>
      </c>
      <c r="D272" s="9" t="s">
        <v>277</v>
      </c>
    </row>
    <row r="273" spans="1:4" x14ac:dyDescent="0.25">
      <c r="A273" s="9">
        <v>325620</v>
      </c>
      <c r="B273" s="9" t="s">
        <v>278</v>
      </c>
      <c r="C273" s="9">
        <v>325620</v>
      </c>
      <c r="D273" s="9" t="s">
        <v>278</v>
      </c>
    </row>
    <row r="274" spans="1:4" x14ac:dyDescent="0.25">
      <c r="A274" s="9">
        <v>325910</v>
      </c>
      <c r="B274" s="9" t="s">
        <v>279</v>
      </c>
      <c r="C274" s="9">
        <v>325910</v>
      </c>
      <c r="D274" s="9" t="s">
        <v>279</v>
      </c>
    </row>
    <row r="275" spans="1:4" x14ac:dyDescent="0.25">
      <c r="A275" s="9">
        <v>325920</v>
      </c>
      <c r="B275" s="9" t="s">
        <v>280</v>
      </c>
      <c r="C275" s="9">
        <v>325920</v>
      </c>
      <c r="D275" s="9" t="s">
        <v>280</v>
      </c>
    </row>
    <row r="276" spans="1:4" ht="25.5" x14ac:dyDescent="0.25">
      <c r="A276" s="9">
        <v>325991</v>
      </c>
      <c r="B276" s="9" t="s">
        <v>281</v>
      </c>
      <c r="C276" s="9">
        <v>325991</v>
      </c>
      <c r="D276" s="9" t="s">
        <v>281</v>
      </c>
    </row>
    <row r="277" spans="1:4" ht="25.5" x14ac:dyDescent="0.25">
      <c r="A277" s="9">
        <v>325992</v>
      </c>
      <c r="B277" s="9" t="s">
        <v>282</v>
      </c>
      <c r="C277" s="9">
        <v>325992</v>
      </c>
      <c r="D277" s="9" t="s">
        <v>282</v>
      </c>
    </row>
    <row r="278" spans="1:4" ht="25.5" x14ac:dyDescent="0.25">
      <c r="A278" s="9">
        <v>325998</v>
      </c>
      <c r="B278" s="9" t="s">
        <v>283</v>
      </c>
      <c r="C278" s="9">
        <v>325998</v>
      </c>
      <c r="D278" s="9" t="s">
        <v>283</v>
      </c>
    </row>
    <row r="279" spans="1:4" x14ac:dyDescent="0.25">
      <c r="A279" s="9">
        <v>326111</v>
      </c>
      <c r="B279" s="9" t="s">
        <v>284</v>
      </c>
      <c r="C279" s="9">
        <v>326111</v>
      </c>
      <c r="D279" s="9" t="s">
        <v>284</v>
      </c>
    </row>
    <row r="280" spans="1:4" ht="25.5" x14ac:dyDescent="0.25">
      <c r="A280" s="9">
        <v>326112</v>
      </c>
      <c r="B280" s="9" t="s">
        <v>285</v>
      </c>
      <c r="C280" s="9">
        <v>326112</v>
      </c>
      <c r="D280" s="9" t="s">
        <v>285</v>
      </c>
    </row>
    <row r="281" spans="1:4" ht="25.5" x14ac:dyDescent="0.25">
      <c r="A281" s="9">
        <v>326113</v>
      </c>
      <c r="B281" s="9" t="s">
        <v>286</v>
      </c>
      <c r="C281" s="9">
        <v>326113</v>
      </c>
      <c r="D281" s="9" t="s">
        <v>286</v>
      </c>
    </row>
    <row r="282" spans="1:4" ht="25.5" x14ac:dyDescent="0.25">
      <c r="A282" s="9">
        <v>326121</v>
      </c>
      <c r="B282" s="9" t="s">
        <v>287</v>
      </c>
      <c r="C282" s="9">
        <v>326121</v>
      </c>
      <c r="D282" s="9" t="s">
        <v>287</v>
      </c>
    </row>
    <row r="283" spans="1:4" ht="25.5" x14ac:dyDescent="0.25">
      <c r="A283" s="9">
        <v>326122</v>
      </c>
      <c r="B283" s="9" t="s">
        <v>288</v>
      </c>
      <c r="C283" s="9">
        <v>326122</v>
      </c>
      <c r="D283" s="9" t="s">
        <v>288</v>
      </c>
    </row>
    <row r="284" spans="1:4" ht="25.5" x14ac:dyDescent="0.25">
      <c r="A284" s="9">
        <v>326130</v>
      </c>
      <c r="B284" s="9" t="s">
        <v>289</v>
      </c>
      <c r="C284" s="9">
        <v>326130</v>
      </c>
      <c r="D284" s="9" t="s">
        <v>289</v>
      </c>
    </row>
    <row r="285" spans="1:4" ht="25.5" x14ac:dyDescent="0.25">
      <c r="A285" s="9">
        <v>326140</v>
      </c>
      <c r="B285" s="9" t="s">
        <v>290</v>
      </c>
      <c r="C285" s="9">
        <v>326140</v>
      </c>
      <c r="D285" s="9" t="s">
        <v>290</v>
      </c>
    </row>
    <row r="286" spans="1:4" ht="25.5" x14ac:dyDescent="0.25">
      <c r="A286" s="9">
        <v>326150</v>
      </c>
      <c r="B286" s="9" t="s">
        <v>291</v>
      </c>
      <c r="C286" s="9">
        <v>326150</v>
      </c>
      <c r="D286" s="9" t="s">
        <v>291</v>
      </c>
    </row>
    <row r="287" spans="1:4" x14ac:dyDescent="0.25">
      <c r="A287" s="9">
        <v>326160</v>
      </c>
      <c r="B287" s="9" t="s">
        <v>292</v>
      </c>
      <c r="C287" s="9">
        <v>326160</v>
      </c>
      <c r="D287" s="9" t="s">
        <v>292</v>
      </c>
    </row>
    <row r="288" spans="1:4" x14ac:dyDescent="0.25">
      <c r="A288" s="9">
        <v>326191</v>
      </c>
      <c r="B288" s="9" t="s">
        <v>293</v>
      </c>
      <c r="C288" s="9">
        <v>326191</v>
      </c>
      <c r="D288" s="9" t="s">
        <v>293</v>
      </c>
    </row>
    <row r="289" spans="1:4" ht="25.5" x14ac:dyDescent="0.25">
      <c r="A289" s="9">
        <v>326199</v>
      </c>
      <c r="B289" s="9" t="s">
        <v>294</v>
      </c>
      <c r="C289" s="9">
        <v>326199</v>
      </c>
      <c r="D289" s="9" t="s">
        <v>294</v>
      </c>
    </row>
    <row r="290" spans="1:4" x14ac:dyDescent="0.25">
      <c r="A290" s="9">
        <v>326211</v>
      </c>
      <c r="B290" s="9" t="s">
        <v>295</v>
      </c>
      <c r="C290" s="9">
        <v>326211</v>
      </c>
      <c r="D290" s="9" t="s">
        <v>295</v>
      </c>
    </row>
    <row r="291" spans="1:4" x14ac:dyDescent="0.25">
      <c r="A291" s="9">
        <v>326212</v>
      </c>
      <c r="B291" s="9" t="s">
        <v>296</v>
      </c>
      <c r="C291" s="9">
        <v>326212</v>
      </c>
      <c r="D291" s="9" t="s">
        <v>296</v>
      </c>
    </row>
    <row r="292" spans="1:4" ht="25.5" x14ac:dyDescent="0.25">
      <c r="A292" s="9">
        <v>326220</v>
      </c>
      <c r="B292" s="9" t="s">
        <v>297</v>
      </c>
      <c r="C292" s="9">
        <v>326220</v>
      </c>
      <c r="D292" s="9" t="s">
        <v>297</v>
      </c>
    </row>
    <row r="293" spans="1:4" ht="25.5" x14ac:dyDescent="0.25">
      <c r="A293" s="9">
        <v>326291</v>
      </c>
      <c r="B293" s="9" t="s">
        <v>298</v>
      </c>
      <c r="C293" s="9">
        <v>326291</v>
      </c>
      <c r="D293" s="9" t="s">
        <v>298</v>
      </c>
    </row>
    <row r="294" spans="1:4" x14ac:dyDescent="0.25">
      <c r="A294" s="9">
        <v>326299</v>
      </c>
      <c r="B294" s="9" t="s">
        <v>299</v>
      </c>
      <c r="C294" s="9">
        <v>326299</v>
      </c>
      <c r="D294" s="9" t="s">
        <v>299</v>
      </c>
    </row>
    <row r="295" spans="1:4" ht="25.5" x14ac:dyDescent="0.25">
      <c r="A295" s="9">
        <v>327110</v>
      </c>
      <c r="B295" s="9" t="s">
        <v>300</v>
      </c>
      <c r="C295" s="9">
        <v>327110</v>
      </c>
      <c r="D295" s="9" t="s">
        <v>300</v>
      </c>
    </row>
    <row r="296" spans="1:4" ht="25.5" x14ac:dyDescent="0.25">
      <c r="A296" s="9">
        <v>327120</v>
      </c>
      <c r="B296" s="9" t="s">
        <v>301</v>
      </c>
      <c r="C296" s="9">
        <v>327120</v>
      </c>
      <c r="D296" s="9" t="s">
        <v>301</v>
      </c>
    </row>
    <row r="297" spans="1:4" x14ac:dyDescent="0.25">
      <c r="A297" s="9">
        <v>327211</v>
      </c>
      <c r="B297" s="9" t="s">
        <v>302</v>
      </c>
      <c r="C297" s="9">
        <v>327211</v>
      </c>
      <c r="D297" s="9" t="s">
        <v>302</v>
      </c>
    </row>
    <row r="298" spans="1:4" ht="25.5" x14ac:dyDescent="0.25">
      <c r="A298" s="9">
        <v>327212</v>
      </c>
      <c r="B298" s="9" t="s">
        <v>303</v>
      </c>
      <c r="C298" s="9">
        <v>327212</v>
      </c>
      <c r="D298" s="9" t="s">
        <v>303</v>
      </c>
    </row>
    <row r="299" spans="1:4" x14ac:dyDescent="0.25">
      <c r="A299" s="9">
        <v>327213</v>
      </c>
      <c r="B299" s="9" t="s">
        <v>304</v>
      </c>
      <c r="C299" s="9">
        <v>327213</v>
      </c>
      <c r="D299" s="9" t="s">
        <v>304</v>
      </c>
    </row>
    <row r="300" spans="1:4" ht="25.5" x14ac:dyDescent="0.25">
      <c r="A300" s="9">
        <v>327215</v>
      </c>
      <c r="B300" s="9" t="s">
        <v>305</v>
      </c>
      <c r="C300" s="9">
        <v>327215</v>
      </c>
      <c r="D300" s="9" t="s">
        <v>305</v>
      </c>
    </row>
    <row r="301" spans="1:4" x14ac:dyDescent="0.25">
      <c r="A301" s="9">
        <v>327310</v>
      </c>
      <c r="B301" s="9" t="s">
        <v>306</v>
      </c>
      <c r="C301" s="9">
        <v>327310</v>
      </c>
      <c r="D301" s="9" t="s">
        <v>306</v>
      </c>
    </row>
    <row r="302" spans="1:4" x14ac:dyDescent="0.25">
      <c r="A302" s="9">
        <v>327320</v>
      </c>
      <c r="B302" s="9" t="s">
        <v>307</v>
      </c>
      <c r="C302" s="9">
        <v>327320</v>
      </c>
      <c r="D302" s="9" t="s">
        <v>307</v>
      </c>
    </row>
    <row r="303" spans="1:4" x14ac:dyDescent="0.25">
      <c r="A303" s="9">
        <v>327331</v>
      </c>
      <c r="B303" s="9" t="s">
        <v>308</v>
      </c>
      <c r="C303" s="9">
        <v>327331</v>
      </c>
      <c r="D303" s="9" t="s">
        <v>308</v>
      </c>
    </row>
    <row r="304" spans="1:4" x14ac:dyDescent="0.25">
      <c r="A304" s="9">
        <v>327332</v>
      </c>
      <c r="B304" s="9" t="s">
        <v>309</v>
      </c>
      <c r="C304" s="9">
        <v>327332</v>
      </c>
      <c r="D304" s="9" t="s">
        <v>309</v>
      </c>
    </row>
    <row r="305" spans="1:4" x14ac:dyDescent="0.25">
      <c r="A305" s="9">
        <v>327390</v>
      </c>
      <c r="B305" s="9" t="s">
        <v>310</v>
      </c>
      <c r="C305" s="9">
        <v>327390</v>
      </c>
      <c r="D305" s="9" t="s">
        <v>310</v>
      </c>
    </row>
    <row r="306" spans="1:4" x14ac:dyDescent="0.25">
      <c r="A306" s="9">
        <v>327410</v>
      </c>
      <c r="B306" s="9" t="s">
        <v>311</v>
      </c>
      <c r="C306" s="9">
        <v>327410</v>
      </c>
      <c r="D306" s="9" t="s">
        <v>311</v>
      </c>
    </row>
    <row r="307" spans="1:4" x14ac:dyDescent="0.25">
      <c r="A307" s="9">
        <v>327420</v>
      </c>
      <c r="B307" s="9" t="s">
        <v>312</v>
      </c>
      <c r="C307" s="9">
        <v>327420</v>
      </c>
      <c r="D307" s="9" t="s">
        <v>312</v>
      </c>
    </row>
    <row r="308" spans="1:4" x14ac:dyDescent="0.25">
      <c r="A308" s="9">
        <v>327910</v>
      </c>
      <c r="B308" s="9" t="s">
        <v>313</v>
      </c>
      <c r="C308" s="9">
        <v>327910</v>
      </c>
      <c r="D308" s="9" t="s">
        <v>313</v>
      </c>
    </row>
    <row r="309" spans="1:4" ht="25.5" x14ac:dyDescent="0.25">
      <c r="A309" s="9">
        <v>327991</v>
      </c>
      <c r="B309" s="9" t="s">
        <v>314</v>
      </c>
      <c r="C309" s="9">
        <v>327991</v>
      </c>
      <c r="D309" s="9" t="s">
        <v>314</v>
      </c>
    </row>
    <row r="310" spans="1:4" ht="25.5" x14ac:dyDescent="0.25">
      <c r="A310" s="9">
        <v>327992</v>
      </c>
      <c r="B310" s="9" t="s">
        <v>315</v>
      </c>
      <c r="C310" s="9">
        <v>327992</v>
      </c>
      <c r="D310" s="9" t="s">
        <v>315</v>
      </c>
    </row>
    <row r="311" spans="1:4" x14ac:dyDescent="0.25">
      <c r="A311" s="9">
        <v>327993</v>
      </c>
      <c r="B311" s="9" t="s">
        <v>316</v>
      </c>
      <c r="C311" s="9">
        <v>327993</v>
      </c>
      <c r="D311" s="9" t="s">
        <v>316</v>
      </c>
    </row>
    <row r="312" spans="1:4" ht="25.5" x14ac:dyDescent="0.25">
      <c r="A312" s="9">
        <v>327999</v>
      </c>
      <c r="B312" s="9" t="s">
        <v>317</v>
      </c>
      <c r="C312" s="9">
        <v>327999</v>
      </c>
      <c r="D312" s="9" t="s">
        <v>317</v>
      </c>
    </row>
    <row r="313" spans="1:4" ht="25.5" x14ac:dyDescent="0.25">
      <c r="A313" s="9">
        <v>331110</v>
      </c>
      <c r="B313" s="9" t="s">
        <v>318</v>
      </c>
      <c r="C313" s="9">
        <v>331110</v>
      </c>
      <c r="D313" s="9" t="s">
        <v>318</v>
      </c>
    </row>
    <row r="314" spans="1:4" ht="25.5" x14ac:dyDescent="0.25">
      <c r="A314" s="9">
        <v>331210</v>
      </c>
      <c r="B314" s="9" t="s">
        <v>319</v>
      </c>
      <c r="C314" s="9">
        <v>331210</v>
      </c>
      <c r="D314" s="9" t="s">
        <v>319</v>
      </c>
    </row>
    <row r="315" spans="1:4" x14ac:dyDescent="0.25">
      <c r="A315" s="9">
        <v>331221</v>
      </c>
      <c r="B315" s="9" t="s">
        <v>320</v>
      </c>
      <c r="C315" s="9">
        <v>331221</v>
      </c>
      <c r="D315" s="9" t="s">
        <v>320</v>
      </c>
    </row>
    <row r="316" spans="1:4" x14ac:dyDescent="0.25">
      <c r="A316" s="9">
        <v>331222</v>
      </c>
      <c r="B316" s="9" t="s">
        <v>321</v>
      </c>
      <c r="C316" s="9">
        <v>331222</v>
      </c>
      <c r="D316" s="9" t="s">
        <v>321</v>
      </c>
    </row>
    <row r="317" spans="1:4" ht="25.5" x14ac:dyDescent="0.25">
      <c r="A317" s="9">
        <v>331313</v>
      </c>
      <c r="B317" s="9" t="s">
        <v>322</v>
      </c>
      <c r="C317" s="9">
        <v>331313</v>
      </c>
      <c r="D317" s="9" t="s">
        <v>322</v>
      </c>
    </row>
    <row r="318" spans="1:4" ht="25.5" x14ac:dyDescent="0.25">
      <c r="A318" s="9">
        <v>331314</v>
      </c>
      <c r="B318" s="9" t="s">
        <v>323</v>
      </c>
      <c r="C318" s="9">
        <v>331314</v>
      </c>
      <c r="D318" s="9" t="s">
        <v>323</v>
      </c>
    </row>
    <row r="319" spans="1:4" ht="25.5" x14ac:dyDescent="0.25">
      <c r="A319" s="9">
        <v>331315</v>
      </c>
      <c r="B319" s="9" t="s">
        <v>324</v>
      </c>
      <c r="C319" s="9">
        <v>331315</v>
      </c>
      <c r="D319" s="9" t="s">
        <v>324</v>
      </c>
    </row>
    <row r="320" spans="1:4" ht="25.5" x14ac:dyDescent="0.25">
      <c r="A320" s="9">
        <v>331318</v>
      </c>
      <c r="B320" s="9" t="s">
        <v>325</v>
      </c>
      <c r="C320" s="9">
        <v>331318</v>
      </c>
      <c r="D320" s="9" t="s">
        <v>325</v>
      </c>
    </row>
    <row r="321" spans="1:4" ht="25.5" x14ac:dyDescent="0.25">
      <c r="A321" s="9">
        <v>331410</v>
      </c>
      <c r="B321" s="9" t="s">
        <v>326</v>
      </c>
      <c r="C321" s="9">
        <v>331410</v>
      </c>
      <c r="D321" s="9" t="s">
        <v>326</v>
      </c>
    </row>
    <row r="322" spans="1:4" ht="25.5" x14ac:dyDescent="0.25">
      <c r="A322" s="9">
        <v>331420</v>
      </c>
      <c r="B322" s="9" t="s">
        <v>327</v>
      </c>
      <c r="C322" s="9">
        <v>331420</v>
      </c>
      <c r="D322" s="9" t="s">
        <v>327</v>
      </c>
    </row>
    <row r="323" spans="1:4" ht="38.25" x14ac:dyDescent="0.25">
      <c r="A323" s="9">
        <v>331491</v>
      </c>
      <c r="B323" s="9" t="s">
        <v>328</v>
      </c>
      <c r="C323" s="9">
        <v>331491</v>
      </c>
      <c r="D323" s="9" t="s">
        <v>328</v>
      </c>
    </row>
    <row r="324" spans="1:4" ht="38.25" x14ac:dyDescent="0.25">
      <c r="A324" s="9">
        <v>331492</v>
      </c>
      <c r="B324" s="9" t="s">
        <v>329</v>
      </c>
      <c r="C324" s="9">
        <v>331492</v>
      </c>
      <c r="D324" s="9" t="s">
        <v>329</v>
      </c>
    </row>
    <row r="325" spans="1:4" x14ac:dyDescent="0.25">
      <c r="A325" s="9">
        <v>331511</v>
      </c>
      <c r="B325" s="9" t="s">
        <v>330</v>
      </c>
      <c r="C325" s="9">
        <v>331511</v>
      </c>
      <c r="D325" s="9" t="s">
        <v>330</v>
      </c>
    </row>
    <row r="326" spans="1:4" x14ac:dyDescent="0.25">
      <c r="A326" s="9">
        <v>331512</v>
      </c>
      <c r="B326" s="9" t="s">
        <v>331</v>
      </c>
      <c r="C326" s="9">
        <v>331512</v>
      </c>
      <c r="D326" s="9" t="s">
        <v>331</v>
      </c>
    </row>
    <row r="327" spans="1:4" x14ac:dyDescent="0.25">
      <c r="A327" s="9">
        <v>331513</v>
      </c>
      <c r="B327" s="9" t="s">
        <v>332</v>
      </c>
      <c r="C327" s="9">
        <v>331513</v>
      </c>
      <c r="D327" s="9" t="s">
        <v>332</v>
      </c>
    </row>
    <row r="328" spans="1:4" x14ac:dyDescent="0.25">
      <c r="A328" s="9">
        <v>331523</v>
      </c>
      <c r="B328" s="9" t="s">
        <v>333</v>
      </c>
      <c r="C328" s="9">
        <v>331523</v>
      </c>
      <c r="D328" s="9" t="s">
        <v>333</v>
      </c>
    </row>
    <row r="329" spans="1:4" ht="25.5" x14ac:dyDescent="0.25">
      <c r="A329" s="9">
        <v>331524</v>
      </c>
      <c r="B329" s="9" t="s">
        <v>334</v>
      </c>
      <c r="C329" s="9">
        <v>331524</v>
      </c>
      <c r="D329" s="9" t="s">
        <v>334</v>
      </c>
    </row>
    <row r="330" spans="1:4" ht="25.5" x14ac:dyDescent="0.25">
      <c r="A330" s="9">
        <v>331529</v>
      </c>
      <c r="B330" s="9" t="s">
        <v>335</v>
      </c>
      <c r="C330" s="9">
        <v>331529</v>
      </c>
      <c r="D330" s="9" t="s">
        <v>335</v>
      </c>
    </row>
    <row r="331" spans="1:4" x14ac:dyDescent="0.25">
      <c r="A331" s="9">
        <v>332111</v>
      </c>
      <c r="B331" s="9" t="s">
        <v>336</v>
      </c>
      <c r="C331" s="9">
        <v>332111</v>
      </c>
      <c r="D331" s="9" t="s">
        <v>336</v>
      </c>
    </row>
    <row r="332" spans="1:4" x14ac:dyDescent="0.25">
      <c r="A332" s="9">
        <v>332112</v>
      </c>
      <c r="B332" s="9" t="s">
        <v>337</v>
      </c>
      <c r="C332" s="9">
        <v>332112</v>
      </c>
      <c r="D332" s="9" t="s">
        <v>337</v>
      </c>
    </row>
    <row r="333" spans="1:4" x14ac:dyDescent="0.25">
      <c r="A333" s="9">
        <v>332114</v>
      </c>
      <c r="B333" s="9" t="s">
        <v>338</v>
      </c>
      <c r="C333" s="9">
        <v>332114</v>
      </c>
      <c r="D333" s="9" t="s">
        <v>338</v>
      </c>
    </row>
    <row r="334" spans="1:4" x14ac:dyDescent="0.25">
      <c r="A334" s="9">
        <v>332117</v>
      </c>
      <c r="B334" s="9" t="s">
        <v>339</v>
      </c>
      <c r="C334" s="9">
        <v>332117</v>
      </c>
      <c r="D334" s="9" t="s">
        <v>339</v>
      </c>
    </row>
    <row r="335" spans="1:4" ht="25.5" x14ac:dyDescent="0.25">
      <c r="A335" s="9">
        <v>332119</v>
      </c>
      <c r="B335" s="9" t="s">
        <v>340</v>
      </c>
      <c r="C335" s="9">
        <v>332119</v>
      </c>
      <c r="D335" s="9" t="s">
        <v>340</v>
      </c>
    </row>
    <row r="336" spans="1:4" ht="38.25" x14ac:dyDescent="0.25">
      <c r="A336" s="9">
        <v>332215</v>
      </c>
      <c r="B336" s="9" t="s">
        <v>341</v>
      </c>
      <c r="C336" s="9">
        <v>332215</v>
      </c>
      <c r="D336" s="9" t="s">
        <v>341</v>
      </c>
    </row>
    <row r="337" spans="1:4" x14ac:dyDescent="0.25">
      <c r="A337" s="9">
        <v>332216</v>
      </c>
      <c r="B337" s="9" t="s">
        <v>342</v>
      </c>
      <c r="C337" s="9">
        <v>332216</v>
      </c>
      <c r="D337" s="9" t="s">
        <v>342</v>
      </c>
    </row>
    <row r="338" spans="1:4" ht="25.5" x14ac:dyDescent="0.25">
      <c r="A338" s="9">
        <v>332311</v>
      </c>
      <c r="B338" s="9" t="s">
        <v>343</v>
      </c>
      <c r="C338" s="9">
        <v>332311</v>
      </c>
      <c r="D338" s="9" t="s">
        <v>343</v>
      </c>
    </row>
    <row r="339" spans="1:4" ht="25.5" x14ac:dyDescent="0.25">
      <c r="A339" s="9">
        <v>332312</v>
      </c>
      <c r="B339" s="9" t="s">
        <v>344</v>
      </c>
      <c r="C339" s="9">
        <v>332312</v>
      </c>
      <c r="D339" s="9" t="s">
        <v>344</v>
      </c>
    </row>
    <row r="340" spans="1:4" x14ac:dyDescent="0.25">
      <c r="A340" s="9">
        <v>332313</v>
      </c>
      <c r="B340" s="9" t="s">
        <v>345</v>
      </c>
      <c r="C340" s="9">
        <v>332313</v>
      </c>
      <c r="D340" s="9" t="s">
        <v>345</v>
      </c>
    </row>
    <row r="341" spans="1:4" x14ac:dyDescent="0.25">
      <c r="A341" s="9">
        <v>332321</v>
      </c>
      <c r="B341" s="9" t="s">
        <v>346</v>
      </c>
      <c r="C341" s="9">
        <v>332321</v>
      </c>
      <c r="D341" s="9" t="s">
        <v>346</v>
      </c>
    </row>
    <row r="342" spans="1:4" x14ac:dyDescent="0.25">
      <c r="A342" s="9">
        <v>332322</v>
      </c>
      <c r="B342" s="9" t="s">
        <v>347</v>
      </c>
      <c r="C342" s="9">
        <v>332322</v>
      </c>
      <c r="D342" s="9" t="s">
        <v>347</v>
      </c>
    </row>
    <row r="343" spans="1:4" ht="25.5" x14ac:dyDescent="0.25">
      <c r="A343" s="9">
        <v>332323</v>
      </c>
      <c r="B343" s="9" t="s">
        <v>348</v>
      </c>
      <c r="C343" s="9">
        <v>332323</v>
      </c>
      <c r="D343" s="9" t="s">
        <v>348</v>
      </c>
    </row>
    <row r="344" spans="1:4" ht="25.5" x14ac:dyDescent="0.25">
      <c r="A344" s="9">
        <v>332410</v>
      </c>
      <c r="B344" s="9" t="s">
        <v>349</v>
      </c>
      <c r="C344" s="9">
        <v>332410</v>
      </c>
      <c r="D344" s="9" t="s">
        <v>349</v>
      </c>
    </row>
    <row r="345" spans="1:4" ht="25.5" x14ac:dyDescent="0.25">
      <c r="A345" s="9">
        <v>332420</v>
      </c>
      <c r="B345" s="9" t="s">
        <v>350</v>
      </c>
      <c r="C345" s="9">
        <v>332420</v>
      </c>
      <c r="D345" s="9" t="s">
        <v>350</v>
      </c>
    </row>
    <row r="346" spans="1:4" x14ac:dyDescent="0.25">
      <c r="A346" s="9">
        <v>332431</v>
      </c>
      <c r="B346" s="9" t="s">
        <v>351</v>
      </c>
      <c r="C346" s="9">
        <v>332431</v>
      </c>
      <c r="D346" s="9" t="s">
        <v>351</v>
      </c>
    </row>
    <row r="347" spans="1:4" x14ac:dyDescent="0.25">
      <c r="A347" s="9">
        <v>332439</v>
      </c>
      <c r="B347" s="9" t="s">
        <v>352</v>
      </c>
      <c r="C347" s="9">
        <v>332439</v>
      </c>
      <c r="D347" s="9" t="s">
        <v>352</v>
      </c>
    </row>
    <row r="348" spans="1:4" x14ac:dyDescent="0.25">
      <c r="A348" s="9">
        <v>332510</v>
      </c>
      <c r="B348" s="9" t="s">
        <v>353</v>
      </c>
      <c r="C348" s="9">
        <v>332510</v>
      </c>
      <c r="D348" s="9" t="s">
        <v>353</v>
      </c>
    </row>
    <row r="349" spans="1:4" x14ac:dyDescent="0.25">
      <c r="A349" s="9">
        <v>332613</v>
      </c>
      <c r="B349" s="9" t="s">
        <v>354</v>
      </c>
      <c r="C349" s="9">
        <v>332613</v>
      </c>
      <c r="D349" s="9" t="s">
        <v>354</v>
      </c>
    </row>
    <row r="350" spans="1:4" ht="25.5" x14ac:dyDescent="0.25">
      <c r="A350" s="9">
        <v>332618</v>
      </c>
      <c r="B350" s="9" t="s">
        <v>355</v>
      </c>
      <c r="C350" s="9">
        <v>332618</v>
      </c>
      <c r="D350" s="9" t="s">
        <v>355</v>
      </c>
    </row>
    <row r="351" spans="1:4" x14ac:dyDescent="0.25">
      <c r="A351" s="9">
        <v>332710</v>
      </c>
      <c r="B351" s="9" t="s">
        <v>356</v>
      </c>
      <c r="C351" s="9">
        <v>332710</v>
      </c>
      <c r="D351" s="9" t="s">
        <v>356</v>
      </c>
    </row>
    <row r="352" spans="1:4" x14ac:dyDescent="0.25">
      <c r="A352" s="9">
        <v>332721</v>
      </c>
      <c r="B352" s="9" t="s">
        <v>357</v>
      </c>
      <c r="C352" s="9">
        <v>332721</v>
      </c>
      <c r="D352" s="9" t="s">
        <v>357</v>
      </c>
    </row>
    <row r="353" spans="1:4" ht="25.5" x14ac:dyDescent="0.25">
      <c r="A353" s="9">
        <v>332722</v>
      </c>
      <c r="B353" s="9" t="s">
        <v>358</v>
      </c>
      <c r="C353" s="9">
        <v>332722</v>
      </c>
      <c r="D353" s="9" t="s">
        <v>358</v>
      </c>
    </row>
    <row r="354" spans="1:4" x14ac:dyDescent="0.25">
      <c r="A354" s="9">
        <v>332811</v>
      </c>
      <c r="B354" s="9" t="s">
        <v>359</v>
      </c>
      <c r="C354" s="9">
        <v>332811</v>
      </c>
      <c r="D354" s="9" t="s">
        <v>359</v>
      </c>
    </row>
    <row r="355" spans="1:4" ht="38.25" x14ac:dyDescent="0.25">
      <c r="A355" s="9">
        <v>332812</v>
      </c>
      <c r="B355" s="9" t="s">
        <v>360</v>
      </c>
      <c r="C355" s="9">
        <v>332812</v>
      </c>
      <c r="D355" s="9" t="s">
        <v>360</v>
      </c>
    </row>
    <row r="356" spans="1:4" ht="25.5" x14ac:dyDescent="0.25">
      <c r="A356" s="9">
        <v>332813</v>
      </c>
      <c r="B356" s="9" t="s">
        <v>361</v>
      </c>
      <c r="C356" s="9">
        <v>332813</v>
      </c>
      <c r="D356" s="9" t="s">
        <v>361</v>
      </c>
    </row>
    <row r="357" spans="1:4" x14ac:dyDescent="0.25">
      <c r="A357" s="9">
        <v>332911</v>
      </c>
      <c r="B357" s="9" t="s">
        <v>362</v>
      </c>
      <c r="C357" s="9">
        <v>332911</v>
      </c>
      <c r="D357" s="9" t="s">
        <v>362</v>
      </c>
    </row>
    <row r="358" spans="1:4" ht="25.5" x14ac:dyDescent="0.25">
      <c r="A358" s="9">
        <v>332912</v>
      </c>
      <c r="B358" s="9" t="s">
        <v>363</v>
      </c>
      <c r="C358" s="9">
        <v>332912</v>
      </c>
      <c r="D358" s="9" t="s">
        <v>363</v>
      </c>
    </row>
    <row r="359" spans="1:4" ht="25.5" x14ac:dyDescent="0.25">
      <c r="A359" s="9">
        <v>332913</v>
      </c>
      <c r="B359" s="9" t="s">
        <v>364</v>
      </c>
      <c r="C359" s="9">
        <v>332913</v>
      </c>
      <c r="D359" s="9" t="s">
        <v>364</v>
      </c>
    </row>
    <row r="360" spans="1:4" ht="25.5" x14ac:dyDescent="0.25">
      <c r="A360" s="9">
        <v>332919</v>
      </c>
      <c r="B360" s="9" t="s">
        <v>365</v>
      </c>
      <c r="C360" s="9">
        <v>332919</v>
      </c>
      <c r="D360" s="9" t="s">
        <v>365</v>
      </c>
    </row>
    <row r="361" spans="1:4" x14ac:dyDescent="0.25">
      <c r="A361" s="9">
        <v>332991</v>
      </c>
      <c r="B361" s="9" t="s">
        <v>366</v>
      </c>
      <c r="C361" s="9">
        <v>332991</v>
      </c>
      <c r="D361" s="9" t="s">
        <v>366</v>
      </c>
    </row>
    <row r="362" spans="1:4" x14ac:dyDescent="0.25">
      <c r="A362" s="9">
        <v>332992</v>
      </c>
      <c r="B362" s="9" t="s">
        <v>367</v>
      </c>
      <c r="C362" s="9">
        <v>332992</v>
      </c>
      <c r="D362" s="9" t="s">
        <v>367</v>
      </c>
    </row>
    <row r="363" spans="1:4" ht="25.5" x14ac:dyDescent="0.25">
      <c r="A363" s="9">
        <v>332993</v>
      </c>
      <c r="B363" s="9" t="s">
        <v>368</v>
      </c>
      <c r="C363" s="9">
        <v>332993</v>
      </c>
      <c r="D363" s="9" t="s">
        <v>368</v>
      </c>
    </row>
    <row r="364" spans="1:4" ht="25.5" x14ac:dyDescent="0.25">
      <c r="A364" s="9">
        <v>332994</v>
      </c>
      <c r="B364" s="9" t="s">
        <v>369</v>
      </c>
      <c r="C364" s="9">
        <v>332994</v>
      </c>
      <c r="D364" s="9" t="s">
        <v>369</v>
      </c>
    </row>
    <row r="365" spans="1:4" ht="25.5" x14ac:dyDescent="0.25">
      <c r="A365" s="9">
        <v>332996</v>
      </c>
      <c r="B365" s="9" t="s">
        <v>370</v>
      </c>
      <c r="C365" s="9">
        <v>332996</v>
      </c>
      <c r="D365" s="9" t="s">
        <v>370</v>
      </c>
    </row>
    <row r="366" spans="1:4" ht="25.5" x14ac:dyDescent="0.25">
      <c r="A366" s="9">
        <v>332999</v>
      </c>
      <c r="B366" s="9" t="s">
        <v>371</v>
      </c>
      <c r="C366" s="9">
        <v>332999</v>
      </c>
      <c r="D366" s="9" t="s">
        <v>371</v>
      </c>
    </row>
    <row r="367" spans="1:4" ht="25.5" x14ac:dyDescent="0.25">
      <c r="A367" s="9">
        <v>333111</v>
      </c>
      <c r="B367" s="9" t="s">
        <v>372</v>
      </c>
      <c r="C367" s="9">
        <v>333111</v>
      </c>
      <c r="D367" s="9" t="s">
        <v>372</v>
      </c>
    </row>
    <row r="368" spans="1:4" ht="38.25" x14ac:dyDescent="0.25">
      <c r="A368" s="9">
        <v>333112</v>
      </c>
      <c r="B368" s="9" t="s">
        <v>373</v>
      </c>
      <c r="C368" s="9">
        <v>333112</v>
      </c>
      <c r="D368" s="9" t="s">
        <v>373</v>
      </c>
    </row>
    <row r="369" spans="1:4" x14ac:dyDescent="0.25">
      <c r="A369" s="9">
        <v>333120</v>
      </c>
      <c r="B369" s="9" t="s">
        <v>374</v>
      </c>
      <c r="C369" s="9">
        <v>333120</v>
      </c>
      <c r="D369" s="9" t="s">
        <v>374</v>
      </c>
    </row>
    <row r="370" spans="1:4" ht="25.5" x14ac:dyDescent="0.25">
      <c r="A370" s="9">
        <v>333131</v>
      </c>
      <c r="B370" s="9" t="s">
        <v>375</v>
      </c>
      <c r="C370" s="9">
        <v>333131</v>
      </c>
      <c r="D370" s="9" t="s">
        <v>375</v>
      </c>
    </row>
    <row r="371" spans="1:4" ht="25.5" x14ac:dyDescent="0.25">
      <c r="A371" s="9">
        <v>333132</v>
      </c>
      <c r="B371" s="9" t="s">
        <v>376</v>
      </c>
      <c r="C371" s="9">
        <v>333132</v>
      </c>
      <c r="D371" s="9" t="s">
        <v>376</v>
      </c>
    </row>
    <row r="372" spans="1:4" x14ac:dyDescent="0.25">
      <c r="A372" s="9">
        <v>333241</v>
      </c>
      <c r="B372" s="9" t="s">
        <v>377</v>
      </c>
      <c r="C372" s="9">
        <v>333241</v>
      </c>
      <c r="D372" s="9" t="s">
        <v>377</v>
      </c>
    </row>
    <row r="373" spans="1:4" ht="25.5" x14ac:dyDescent="0.25">
      <c r="A373" s="9">
        <v>333242</v>
      </c>
      <c r="B373" s="9" t="s">
        <v>378</v>
      </c>
      <c r="C373" s="9">
        <v>333242</v>
      </c>
      <c r="D373" s="9" t="s">
        <v>378</v>
      </c>
    </row>
    <row r="374" spans="1:4" ht="25.5" x14ac:dyDescent="0.25">
      <c r="A374" s="9">
        <v>333243</v>
      </c>
      <c r="B374" s="9" t="s">
        <v>379</v>
      </c>
      <c r="C374" s="9">
        <v>333243</v>
      </c>
      <c r="D374" s="9" t="s">
        <v>379</v>
      </c>
    </row>
    <row r="375" spans="1:4" ht="25.5" x14ac:dyDescent="0.25">
      <c r="A375" s="9">
        <v>333244</v>
      </c>
      <c r="B375" s="9" t="s">
        <v>380</v>
      </c>
      <c r="C375" s="9">
        <v>333244</v>
      </c>
      <c r="D375" s="9" t="s">
        <v>380</v>
      </c>
    </row>
    <row r="376" spans="1:4" ht="25.5" x14ac:dyDescent="0.25">
      <c r="A376" s="9">
        <v>333249</v>
      </c>
      <c r="B376" s="9" t="s">
        <v>381</v>
      </c>
      <c r="C376" s="9">
        <v>333249</v>
      </c>
      <c r="D376" s="9" t="s">
        <v>381</v>
      </c>
    </row>
    <row r="377" spans="1:4" ht="25.5" x14ac:dyDescent="0.25">
      <c r="A377" s="9">
        <v>333314</v>
      </c>
      <c r="B377" s="9" t="s">
        <v>382</v>
      </c>
      <c r="C377" s="9">
        <v>333314</v>
      </c>
      <c r="D377" s="9" t="s">
        <v>382</v>
      </c>
    </row>
    <row r="378" spans="1:4" ht="25.5" x14ac:dyDescent="0.25">
      <c r="A378" s="9">
        <v>333316</v>
      </c>
      <c r="B378" s="9" t="s">
        <v>383</v>
      </c>
      <c r="C378" s="9">
        <v>333316</v>
      </c>
      <c r="D378" s="9" t="s">
        <v>383</v>
      </c>
    </row>
    <row r="379" spans="1:4" ht="25.5" x14ac:dyDescent="0.25">
      <c r="A379" s="9">
        <v>333318</v>
      </c>
      <c r="B379" s="9" t="s">
        <v>384</v>
      </c>
      <c r="C379" s="9">
        <v>333318</v>
      </c>
      <c r="D379" s="9" t="s">
        <v>384</v>
      </c>
    </row>
    <row r="380" spans="1:4" ht="38.25" x14ac:dyDescent="0.25">
      <c r="A380" s="9">
        <v>333413</v>
      </c>
      <c r="B380" s="9" t="s">
        <v>385</v>
      </c>
      <c r="C380" s="9">
        <v>333413</v>
      </c>
      <c r="D380" s="9" t="s">
        <v>385</v>
      </c>
    </row>
    <row r="381" spans="1:4" ht="25.5" x14ac:dyDescent="0.25">
      <c r="A381" s="9">
        <v>333414</v>
      </c>
      <c r="B381" s="9" t="s">
        <v>386</v>
      </c>
      <c r="C381" s="9">
        <v>333414</v>
      </c>
      <c r="D381" s="9" t="s">
        <v>386</v>
      </c>
    </row>
    <row r="382" spans="1:4" ht="51" x14ac:dyDescent="0.25">
      <c r="A382" s="9">
        <v>333415</v>
      </c>
      <c r="B382" s="9" t="s">
        <v>387</v>
      </c>
      <c r="C382" s="9">
        <v>333415</v>
      </c>
      <c r="D382" s="9" t="s">
        <v>387</v>
      </c>
    </row>
    <row r="383" spans="1:4" x14ac:dyDescent="0.25">
      <c r="A383" s="9">
        <v>333511</v>
      </c>
      <c r="B383" s="9" t="s">
        <v>388</v>
      </c>
      <c r="C383" s="9">
        <v>333511</v>
      </c>
      <c r="D383" s="9" t="s">
        <v>388</v>
      </c>
    </row>
    <row r="384" spans="1:4" ht="25.5" x14ac:dyDescent="0.25">
      <c r="A384" s="9">
        <v>333514</v>
      </c>
      <c r="B384" s="9" t="s">
        <v>389</v>
      </c>
      <c r="C384" s="9">
        <v>333514</v>
      </c>
      <c r="D384" s="9" t="s">
        <v>389</v>
      </c>
    </row>
    <row r="385" spans="1:4" ht="25.5" x14ac:dyDescent="0.25">
      <c r="A385" s="9">
        <v>333515</v>
      </c>
      <c r="B385" s="9" t="s">
        <v>390</v>
      </c>
      <c r="C385" s="9">
        <v>333515</v>
      </c>
      <c r="D385" s="9" t="s">
        <v>390</v>
      </c>
    </row>
    <row r="386" spans="1:4" x14ac:dyDescent="0.25">
      <c r="A386" s="9">
        <v>333517</v>
      </c>
      <c r="B386" s="9" t="s">
        <v>391</v>
      </c>
      <c r="C386" s="9">
        <v>333517</v>
      </c>
      <c r="D386" s="9" t="s">
        <v>391</v>
      </c>
    </row>
    <row r="387" spans="1:4" ht="25.5" x14ac:dyDescent="0.25">
      <c r="A387" s="9">
        <v>333519</v>
      </c>
      <c r="B387" s="9" t="s">
        <v>392</v>
      </c>
      <c r="C387" s="9">
        <v>333519</v>
      </c>
      <c r="D387" s="9" t="s">
        <v>392</v>
      </c>
    </row>
    <row r="388" spans="1:4" ht="25.5" x14ac:dyDescent="0.25">
      <c r="A388" s="9">
        <v>333611</v>
      </c>
      <c r="B388" s="9" t="s">
        <v>393</v>
      </c>
      <c r="C388" s="9">
        <v>333611</v>
      </c>
      <c r="D388" s="9" t="s">
        <v>393</v>
      </c>
    </row>
    <row r="389" spans="1:4" ht="25.5" x14ac:dyDescent="0.25">
      <c r="A389" s="9">
        <v>333612</v>
      </c>
      <c r="B389" s="9" t="s">
        <v>394</v>
      </c>
      <c r="C389" s="9">
        <v>333612</v>
      </c>
      <c r="D389" s="9" t="s">
        <v>394</v>
      </c>
    </row>
    <row r="390" spans="1:4" ht="25.5" x14ac:dyDescent="0.25">
      <c r="A390" s="9">
        <v>333613</v>
      </c>
      <c r="B390" s="9" t="s">
        <v>395</v>
      </c>
      <c r="C390" s="9">
        <v>333613</v>
      </c>
      <c r="D390" s="9" t="s">
        <v>395</v>
      </c>
    </row>
    <row r="391" spans="1:4" x14ac:dyDescent="0.25">
      <c r="A391" s="9">
        <v>333618</v>
      </c>
      <c r="B391" s="9" t="s">
        <v>396</v>
      </c>
      <c r="C391" s="9">
        <v>333618</v>
      </c>
      <c r="D391" s="9" t="s">
        <v>396</v>
      </c>
    </row>
    <row r="392" spans="1:4" ht="25.5" x14ac:dyDescent="0.25">
      <c r="A392" s="9">
        <v>333911</v>
      </c>
      <c r="B392" s="9" t="s">
        <v>397</v>
      </c>
      <c r="C392" s="11">
        <v>333914</v>
      </c>
      <c r="D392" s="9" t="s">
        <v>398</v>
      </c>
    </row>
    <row r="393" spans="1:4" x14ac:dyDescent="0.25">
      <c r="A393" s="9">
        <v>333912</v>
      </c>
      <c r="B393" s="9" t="s">
        <v>399</v>
      </c>
      <c r="C393" s="9">
        <v>333912</v>
      </c>
      <c r="D393" s="9" t="s">
        <v>399</v>
      </c>
    </row>
    <row r="394" spans="1:4" ht="25.5" x14ac:dyDescent="0.25">
      <c r="A394" s="9">
        <v>333913</v>
      </c>
      <c r="B394" s="9" t="s">
        <v>400</v>
      </c>
      <c r="C394" s="11">
        <v>333914</v>
      </c>
      <c r="D394" s="9" t="s">
        <v>398</v>
      </c>
    </row>
    <row r="395" spans="1:4" ht="25.5" x14ac:dyDescent="0.25">
      <c r="A395" s="9">
        <v>333921</v>
      </c>
      <c r="B395" s="9" t="s">
        <v>401</v>
      </c>
      <c r="C395" s="9">
        <v>333921</v>
      </c>
      <c r="D395" s="9" t="s">
        <v>401</v>
      </c>
    </row>
    <row r="396" spans="1:4" ht="25.5" x14ac:dyDescent="0.25">
      <c r="A396" s="9">
        <v>333922</v>
      </c>
      <c r="B396" s="9" t="s">
        <v>402</v>
      </c>
      <c r="C396" s="9">
        <v>333922</v>
      </c>
      <c r="D396" s="9" t="s">
        <v>402</v>
      </c>
    </row>
    <row r="397" spans="1:4" ht="25.5" x14ac:dyDescent="0.25">
      <c r="A397" s="9">
        <v>333923</v>
      </c>
      <c r="B397" s="9" t="s">
        <v>403</v>
      </c>
      <c r="C397" s="9">
        <v>333923</v>
      </c>
      <c r="D397" s="9" t="s">
        <v>403</v>
      </c>
    </row>
    <row r="398" spans="1:4" ht="25.5" x14ac:dyDescent="0.25">
      <c r="A398" s="9">
        <v>333924</v>
      </c>
      <c r="B398" s="9" t="s">
        <v>404</v>
      </c>
      <c r="C398" s="9">
        <v>333924</v>
      </c>
      <c r="D398" s="9" t="s">
        <v>404</v>
      </c>
    </row>
    <row r="399" spans="1:4" x14ac:dyDescent="0.25">
      <c r="A399" s="9">
        <v>333991</v>
      </c>
      <c r="B399" s="9" t="s">
        <v>405</v>
      </c>
      <c r="C399" s="9">
        <v>333991</v>
      </c>
      <c r="D399" s="9" t="s">
        <v>405</v>
      </c>
    </row>
    <row r="400" spans="1:4" ht="25.5" x14ac:dyDescent="0.25">
      <c r="A400" s="9">
        <v>333992</v>
      </c>
      <c r="B400" s="9" t="s">
        <v>406</v>
      </c>
      <c r="C400" s="9">
        <v>333992</v>
      </c>
      <c r="D400" s="9" t="s">
        <v>406</v>
      </c>
    </row>
    <row r="401" spans="1:4" x14ac:dyDescent="0.25">
      <c r="A401" s="9">
        <v>333993</v>
      </c>
      <c r="B401" s="9" t="s">
        <v>407</v>
      </c>
      <c r="C401" s="9">
        <v>333993</v>
      </c>
      <c r="D401" s="9" t="s">
        <v>407</v>
      </c>
    </row>
    <row r="402" spans="1:4" ht="25.5" x14ac:dyDescent="0.25">
      <c r="A402" s="9">
        <v>333994</v>
      </c>
      <c r="B402" s="9" t="s">
        <v>408</v>
      </c>
      <c r="C402" s="9">
        <v>333994</v>
      </c>
      <c r="D402" s="9" t="s">
        <v>408</v>
      </c>
    </row>
    <row r="403" spans="1:4" ht="25.5" x14ac:dyDescent="0.25">
      <c r="A403" s="9">
        <v>333995</v>
      </c>
      <c r="B403" s="9" t="s">
        <v>409</v>
      </c>
      <c r="C403" s="9">
        <v>333995</v>
      </c>
      <c r="D403" s="9" t="s">
        <v>409</v>
      </c>
    </row>
    <row r="404" spans="1:4" ht="25.5" x14ac:dyDescent="0.25">
      <c r="A404" s="9">
        <v>333996</v>
      </c>
      <c r="B404" s="9" t="s">
        <v>410</v>
      </c>
      <c r="C404" s="9">
        <v>333996</v>
      </c>
      <c r="D404" s="9" t="s">
        <v>410</v>
      </c>
    </row>
    <row r="405" spans="1:4" x14ac:dyDescent="0.25">
      <c r="A405" s="9">
        <v>333997</v>
      </c>
      <c r="B405" s="9" t="s">
        <v>411</v>
      </c>
      <c r="C405" s="9">
        <v>333997</v>
      </c>
      <c r="D405" s="9" t="s">
        <v>411</v>
      </c>
    </row>
    <row r="406" spans="1:4" ht="25.5" x14ac:dyDescent="0.25">
      <c r="A406" s="9">
        <v>333999</v>
      </c>
      <c r="B406" s="9" t="s">
        <v>412</v>
      </c>
      <c r="C406" s="9">
        <v>333999</v>
      </c>
      <c r="D406" s="9" t="s">
        <v>412</v>
      </c>
    </row>
    <row r="407" spans="1:4" x14ac:dyDescent="0.25">
      <c r="A407" s="9">
        <v>334111</v>
      </c>
      <c r="B407" s="9" t="s">
        <v>413</v>
      </c>
      <c r="C407" s="9">
        <v>334111</v>
      </c>
      <c r="D407" s="9" t="s">
        <v>413</v>
      </c>
    </row>
    <row r="408" spans="1:4" x14ac:dyDescent="0.25">
      <c r="A408" s="9">
        <v>334112</v>
      </c>
      <c r="B408" s="9" t="s">
        <v>414</v>
      </c>
      <c r="C408" s="9">
        <v>334112</v>
      </c>
      <c r="D408" s="9" t="s">
        <v>414</v>
      </c>
    </row>
    <row r="409" spans="1:4" ht="25.5" x14ac:dyDescent="0.25">
      <c r="A409" s="9">
        <v>334118</v>
      </c>
      <c r="B409" s="9" t="s">
        <v>415</v>
      </c>
      <c r="C409" s="9">
        <v>334118</v>
      </c>
      <c r="D409" s="9" t="s">
        <v>415</v>
      </c>
    </row>
    <row r="410" spans="1:4" x14ac:dyDescent="0.25">
      <c r="A410" s="9">
        <v>334210</v>
      </c>
      <c r="B410" s="9" t="s">
        <v>416</v>
      </c>
      <c r="C410" s="9">
        <v>334210</v>
      </c>
      <c r="D410" s="9" t="s">
        <v>416</v>
      </c>
    </row>
    <row r="411" spans="1:4" ht="38.25" x14ac:dyDescent="0.25">
      <c r="A411" s="9">
        <v>334220</v>
      </c>
      <c r="B411" s="9" t="s">
        <v>417</v>
      </c>
      <c r="C411" s="9">
        <v>334220</v>
      </c>
      <c r="D411" s="9" t="s">
        <v>417</v>
      </c>
    </row>
    <row r="412" spans="1:4" ht="25.5" x14ac:dyDescent="0.25">
      <c r="A412" s="9">
        <v>334290</v>
      </c>
      <c r="B412" s="9" t="s">
        <v>418</v>
      </c>
      <c r="C412" s="9">
        <v>334290</v>
      </c>
      <c r="D412" s="9" t="s">
        <v>418</v>
      </c>
    </row>
    <row r="413" spans="1:4" ht="25.5" x14ac:dyDescent="0.25">
      <c r="A413" s="9">
        <v>334310</v>
      </c>
      <c r="B413" s="9" t="s">
        <v>419</v>
      </c>
      <c r="C413" s="9">
        <v>334310</v>
      </c>
      <c r="D413" s="9" t="s">
        <v>419</v>
      </c>
    </row>
    <row r="414" spans="1:4" ht="25.5" x14ac:dyDescent="0.25">
      <c r="A414" s="9">
        <v>334412</v>
      </c>
      <c r="B414" s="9" t="s">
        <v>420</v>
      </c>
      <c r="C414" s="9">
        <v>334412</v>
      </c>
      <c r="D414" s="9" t="s">
        <v>420</v>
      </c>
    </row>
    <row r="415" spans="1:4" ht="25.5" x14ac:dyDescent="0.25">
      <c r="A415" s="9">
        <v>334413</v>
      </c>
      <c r="B415" s="9" t="s">
        <v>421</v>
      </c>
      <c r="C415" s="9">
        <v>334413</v>
      </c>
      <c r="D415" s="9" t="s">
        <v>421</v>
      </c>
    </row>
    <row r="416" spans="1:4" ht="25.5" x14ac:dyDescent="0.25">
      <c r="A416" s="9">
        <v>334416</v>
      </c>
      <c r="B416" s="9" t="s">
        <v>422</v>
      </c>
      <c r="C416" s="9">
        <v>334416</v>
      </c>
      <c r="D416" s="9" t="s">
        <v>422</v>
      </c>
    </row>
    <row r="417" spans="1:4" x14ac:dyDescent="0.25">
      <c r="A417" s="9">
        <v>334417</v>
      </c>
      <c r="B417" s="9" t="s">
        <v>423</v>
      </c>
      <c r="C417" s="9">
        <v>334417</v>
      </c>
      <c r="D417" s="9" t="s">
        <v>423</v>
      </c>
    </row>
    <row r="418" spans="1:4" ht="25.5" x14ac:dyDescent="0.25">
      <c r="A418" s="9">
        <v>334418</v>
      </c>
      <c r="B418" s="9" t="s">
        <v>424</v>
      </c>
      <c r="C418" s="9">
        <v>334418</v>
      </c>
      <c r="D418" s="9" t="s">
        <v>424</v>
      </c>
    </row>
    <row r="419" spans="1:4" ht="25.5" x14ac:dyDescent="0.25">
      <c r="A419" s="9">
        <v>334419</v>
      </c>
      <c r="B419" s="9" t="s">
        <v>425</v>
      </c>
      <c r="C419" s="9">
        <v>334419</v>
      </c>
      <c r="D419" s="9" t="s">
        <v>425</v>
      </c>
    </row>
    <row r="420" spans="1:4" ht="25.5" x14ac:dyDescent="0.25">
      <c r="A420" s="9">
        <v>334510</v>
      </c>
      <c r="B420" s="9" t="s">
        <v>426</v>
      </c>
      <c r="C420" s="9">
        <v>334510</v>
      </c>
      <c r="D420" s="9" t="s">
        <v>426</v>
      </c>
    </row>
    <row r="421" spans="1:4" ht="38.25" x14ac:dyDescent="0.25">
      <c r="A421" s="9">
        <v>334511</v>
      </c>
      <c r="B421" s="9" t="s">
        <v>427</v>
      </c>
      <c r="C421" s="9">
        <v>334511</v>
      </c>
      <c r="D421" s="9" t="s">
        <v>427</v>
      </c>
    </row>
    <row r="422" spans="1:4" ht="38.25" x14ac:dyDescent="0.25">
      <c r="A422" s="9">
        <v>334512</v>
      </c>
      <c r="B422" s="9" t="s">
        <v>428</v>
      </c>
      <c r="C422" s="9">
        <v>334512</v>
      </c>
      <c r="D422" s="9" t="s">
        <v>428</v>
      </c>
    </row>
    <row r="423" spans="1:4" ht="51" x14ac:dyDescent="0.25">
      <c r="A423" s="9">
        <v>334513</v>
      </c>
      <c r="B423" s="9" t="s">
        <v>429</v>
      </c>
      <c r="C423" s="9">
        <v>334513</v>
      </c>
      <c r="D423" s="9" t="s">
        <v>429</v>
      </c>
    </row>
    <row r="424" spans="1:4" ht="25.5" x14ac:dyDescent="0.25">
      <c r="A424" s="9">
        <v>334514</v>
      </c>
      <c r="B424" s="9" t="s">
        <v>430</v>
      </c>
      <c r="C424" s="9">
        <v>334514</v>
      </c>
      <c r="D424" s="9" t="s">
        <v>430</v>
      </c>
    </row>
    <row r="425" spans="1:4" ht="38.25" x14ac:dyDescent="0.25">
      <c r="A425" s="9">
        <v>334515</v>
      </c>
      <c r="B425" s="9" t="s">
        <v>431</v>
      </c>
      <c r="C425" s="9">
        <v>334515</v>
      </c>
      <c r="D425" s="9" t="s">
        <v>431</v>
      </c>
    </row>
    <row r="426" spans="1:4" ht="25.5" x14ac:dyDescent="0.25">
      <c r="A426" s="9">
        <v>334516</v>
      </c>
      <c r="B426" s="9" t="s">
        <v>432</v>
      </c>
      <c r="C426" s="9">
        <v>334516</v>
      </c>
      <c r="D426" s="9" t="s">
        <v>432</v>
      </c>
    </row>
    <row r="427" spans="1:4" x14ac:dyDescent="0.25">
      <c r="A427" s="9">
        <v>334517</v>
      </c>
      <c r="B427" s="9" t="s">
        <v>433</v>
      </c>
      <c r="C427" s="9">
        <v>334517</v>
      </c>
      <c r="D427" s="9" t="s">
        <v>433</v>
      </c>
    </row>
    <row r="428" spans="1:4" ht="25.5" x14ac:dyDescent="0.25">
      <c r="A428" s="9">
        <v>334519</v>
      </c>
      <c r="B428" s="9" t="s">
        <v>434</v>
      </c>
      <c r="C428" s="9">
        <v>334519</v>
      </c>
      <c r="D428" s="9" t="s">
        <v>434</v>
      </c>
    </row>
    <row r="429" spans="1:4" ht="25.5" x14ac:dyDescent="0.25">
      <c r="A429" s="9">
        <v>334613</v>
      </c>
      <c r="B429" s="9" t="s">
        <v>435</v>
      </c>
      <c r="C429" s="9">
        <v>334613</v>
      </c>
      <c r="D429" s="9" t="s">
        <v>435</v>
      </c>
    </row>
    <row r="430" spans="1:4" ht="38.25" x14ac:dyDescent="0.25">
      <c r="A430" s="9">
        <v>334614</v>
      </c>
      <c r="B430" s="9" t="s">
        <v>436</v>
      </c>
      <c r="C430" s="9">
        <v>334614</v>
      </c>
      <c r="D430" s="9" t="s">
        <v>436</v>
      </c>
    </row>
    <row r="431" spans="1:4" ht="25.5" x14ac:dyDescent="0.25">
      <c r="A431" s="9">
        <v>335110</v>
      </c>
      <c r="B431" s="9" t="s">
        <v>437</v>
      </c>
      <c r="C431" s="9">
        <v>335110</v>
      </c>
      <c r="D431" s="9" t="s">
        <v>437</v>
      </c>
    </row>
    <row r="432" spans="1:4" ht="25.5" x14ac:dyDescent="0.25">
      <c r="A432" s="9">
        <v>335121</v>
      </c>
      <c r="B432" s="9" t="s">
        <v>438</v>
      </c>
      <c r="C432" s="9">
        <v>335121</v>
      </c>
      <c r="D432" s="9" t="s">
        <v>438</v>
      </c>
    </row>
    <row r="433" spans="1:4" ht="25.5" x14ac:dyDescent="0.25">
      <c r="A433" s="9">
        <v>335122</v>
      </c>
      <c r="B433" s="9" t="s">
        <v>439</v>
      </c>
      <c r="C433" s="9">
        <v>335122</v>
      </c>
      <c r="D433" s="9" t="s">
        <v>439</v>
      </c>
    </row>
    <row r="434" spans="1:4" x14ac:dyDescent="0.25">
      <c r="A434" s="9">
        <v>335129</v>
      </c>
      <c r="B434" s="9" t="s">
        <v>440</v>
      </c>
      <c r="C434" s="9">
        <v>335129</v>
      </c>
      <c r="D434" s="9" t="s">
        <v>440</v>
      </c>
    </row>
    <row r="435" spans="1:4" ht="25.5" x14ac:dyDescent="0.25">
      <c r="A435" s="9">
        <v>335210</v>
      </c>
      <c r="B435" s="9" t="s">
        <v>441</v>
      </c>
      <c r="C435" s="9">
        <v>335210</v>
      </c>
      <c r="D435" s="9" t="s">
        <v>441</v>
      </c>
    </row>
    <row r="436" spans="1:4" ht="25.5" x14ac:dyDescent="0.25">
      <c r="A436" s="9">
        <v>335221</v>
      </c>
      <c r="B436" s="9" t="s">
        <v>442</v>
      </c>
      <c r="C436" s="11">
        <v>335220</v>
      </c>
      <c r="D436" s="9" t="s">
        <v>443</v>
      </c>
    </row>
    <row r="437" spans="1:4" ht="25.5" x14ac:dyDescent="0.25">
      <c r="A437" s="9">
        <v>335222</v>
      </c>
      <c r="B437" s="9" t="s">
        <v>444</v>
      </c>
      <c r="C437" s="11">
        <v>335220</v>
      </c>
      <c r="D437" s="9" t="s">
        <v>443</v>
      </c>
    </row>
    <row r="438" spans="1:4" ht="25.5" x14ac:dyDescent="0.25">
      <c r="A438" s="9">
        <v>335224</v>
      </c>
      <c r="B438" s="9" t="s">
        <v>445</v>
      </c>
      <c r="C438" s="11">
        <v>335220</v>
      </c>
      <c r="D438" s="9" t="s">
        <v>443</v>
      </c>
    </row>
    <row r="439" spans="1:4" ht="25.5" x14ac:dyDescent="0.25">
      <c r="A439" s="9">
        <v>335228</v>
      </c>
      <c r="B439" s="9" t="s">
        <v>446</v>
      </c>
      <c r="C439" s="11">
        <v>335220</v>
      </c>
      <c r="D439" s="9" t="s">
        <v>443</v>
      </c>
    </row>
    <row r="440" spans="1:4" ht="25.5" x14ac:dyDescent="0.25">
      <c r="A440" s="9">
        <v>335311</v>
      </c>
      <c r="B440" s="9" t="s">
        <v>447</v>
      </c>
      <c r="C440" s="9">
        <v>335311</v>
      </c>
      <c r="D440" s="9" t="s">
        <v>447</v>
      </c>
    </row>
    <row r="441" spans="1:4" x14ac:dyDescent="0.25">
      <c r="A441" s="9">
        <v>335312</v>
      </c>
      <c r="B441" s="9" t="s">
        <v>448</v>
      </c>
      <c r="C441" s="9">
        <v>335312</v>
      </c>
      <c r="D441" s="9" t="s">
        <v>448</v>
      </c>
    </row>
    <row r="442" spans="1:4" ht="25.5" x14ac:dyDescent="0.25">
      <c r="A442" s="9">
        <v>335313</v>
      </c>
      <c r="B442" s="9" t="s">
        <v>449</v>
      </c>
      <c r="C442" s="9">
        <v>335313</v>
      </c>
      <c r="D442" s="9" t="s">
        <v>449</v>
      </c>
    </row>
    <row r="443" spans="1:4" ht="25.5" x14ac:dyDescent="0.25">
      <c r="A443" s="9">
        <v>335314</v>
      </c>
      <c r="B443" s="9" t="s">
        <v>450</v>
      </c>
      <c r="C443" s="9">
        <v>335314</v>
      </c>
      <c r="D443" s="9" t="s">
        <v>450</v>
      </c>
    </row>
    <row r="444" spans="1:4" x14ac:dyDescent="0.25">
      <c r="A444" s="9">
        <v>335911</v>
      </c>
      <c r="B444" s="9" t="s">
        <v>451</v>
      </c>
      <c r="C444" s="9">
        <v>335911</v>
      </c>
      <c r="D444" s="9" t="s">
        <v>451</v>
      </c>
    </row>
    <row r="445" spans="1:4" x14ac:dyDescent="0.25">
      <c r="A445" s="9">
        <v>335912</v>
      </c>
      <c r="B445" s="9" t="s">
        <v>452</v>
      </c>
      <c r="C445" s="9">
        <v>335912</v>
      </c>
      <c r="D445" s="9" t="s">
        <v>452</v>
      </c>
    </row>
    <row r="446" spans="1:4" x14ac:dyDescent="0.25">
      <c r="A446" s="9">
        <v>335921</v>
      </c>
      <c r="B446" s="9" t="s">
        <v>453</v>
      </c>
      <c r="C446" s="9">
        <v>335921</v>
      </c>
      <c r="D446" s="9" t="s">
        <v>453</v>
      </c>
    </row>
    <row r="447" spans="1:4" ht="25.5" x14ac:dyDescent="0.25">
      <c r="A447" s="9">
        <v>335929</v>
      </c>
      <c r="B447" s="9" t="s">
        <v>454</v>
      </c>
      <c r="C447" s="9">
        <v>335929</v>
      </c>
      <c r="D447" s="9" t="s">
        <v>454</v>
      </c>
    </row>
    <row r="448" spans="1:4" ht="25.5" x14ac:dyDescent="0.25">
      <c r="A448" s="9">
        <v>335931</v>
      </c>
      <c r="B448" s="9" t="s">
        <v>455</v>
      </c>
      <c r="C448" s="9">
        <v>335931</v>
      </c>
      <c r="D448" s="9" t="s">
        <v>455</v>
      </c>
    </row>
    <row r="449" spans="1:4" ht="25.5" x14ac:dyDescent="0.25">
      <c r="A449" s="9">
        <v>335932</v>
      </c>
      <c r="B449" s="9" t="s">
        <v>456</v>
      </c>
      <c r="C449" s="9">
        <v>335932</v>
      </c>
      <c r="D449" s="9" t="s">
        <v>456</v>
      </c>
    </row>
    <row r="450" spans="1:4" ht="25.5" x14ac:dyDescent="0.25">
      <c r="A450" s="9">
        <v>335991</v>
      </c>
      <c r="B450" s="9" t="s">
        <v>457</v>
      </c>
      <c r="C450" s="9">
        <v>335991</v>
      </c>
      <c r="D450" s="9" t="s">
        <v>457</v>
      </c>
    </row>
    <row r="451" spans="1:4" ht="38.25" x14ac:dyDescent="0.25">
      <c r="A451" s="9">
        <v>335999</v>
      </c>
      <c r="B451" s="9" t="s">
        <v>458</v>
      </c>
      <c r="C451" s="9">
        <v>335999</v>
      </c>
      <c r="D451" s="9" t="s">
        <v>458</v>
      </c>
    </row>
    <row r="452" spans="1:4" x14ac:dyDescent="0.25">
      <c r="A452" s="9">
        <v>336111</v>
      </c>
      <c r="B452" s="9" t="s">
        <v>459</v>
      </c>
      <c r="C452" s="9">
        <v>336111</v>
      </c>
      <c r="D452" s="9" t="s">
        <v>459</v>
      </c>
    </row>
    <row r="453" spans="1:4" ht="25.5" x14ac:dyDescent="0.25">
      <c r="A453" s="9">
        <v>336112</v>
      </c>
      <c r="B453" s="9" t="s">
        <v>460</v>
      </c>
      <c r="C453" s="9">
        <v>336112</v>
      </c>
      <c r="D453" s="9" t="s">
        <v>460</v>
      </c>
    </row>
    <row r="454" spans="1:4" x14ac:dyDescent="0.25">
      <c r="A454" s="9">
        <v>336120</v>
      </c>
      <c r="B454" s="9" t="s">
        <v>461</v>
      </c>
      <c r="C454" s="9">
        <v>336120</v>
      </c>
      <c r="D454" s="9" t="s">
        <v>461</v>
      </c>
    </row>
    <row r="455" spans="1:4" x14ac:dyDescent="0.25">
      <c r="A455" s="9">
        <v>336211</v>
      </c>
      <c r="B455" s="9" t="s">
        <v>462</v>
      </c>
      <c r="C455" s="9">
        <v>336211</v>
      </c>
      <c r="D455" s="9" t="s">
        <v>462</v>
      </c>
    </row>
    <row r="456" spans="1:4" x14ac:dyDescent="0.25">
      <c r="A456" s="9">
        <v>336212</v>
      </c>
      <c r="B456" s="9" t="s">
        <v>463</v>
      </c>
      <c r="C456" s="9">
        <v>336212</v>
      </c>
      <c r="D456" s="9" t="s">
        <v>463</v>
      </c>
    </row>
    <row r="457" spans="1:4" x14ac:dyDescent="0.25">
      <c r="A457" s="9">
        <v>336213</v>
      </c>
      <c r="B457" s="9" t="s">
        <v>464</v>
      </c>
      <c r="C457" s="9">
        <v>336213</v>
      </c>
      <c r="D457" s="9" t="s">
        <v>464</v>
      </c>
    </row>
    <row r="458" spans="1:4" x14ac:dyDescent="0.25">
      <c r="A458" s="9">
        <v>336214</v>
      </c>
      <c r="B458" s="9" t="s">
        <v>465</v>
      </c>
      <c r="C458" s="9">
        <v>336214</v>
      </c>
      <c r="D458" s="9" t="s">
        <v>465</v>
      </c>
    </row>
    <row r="459" spans="1:4" ht="25.5" x14ac:dyDescent="0.25">
      <c r="A459" s="9">
        <v>336310</v>
      </c>
      <c r="B459" s="9" t="s">
        <v>466</v>
      </c>
      <c r="C459" s="9">
        <v>336310</v>
      </c>
      <c r="D459" s="9" t="s">
        <v>466</v>
      </c>
    </row>
    <row r="460" spans="1:4" ht="25.5" x14ac:dyDescent="0.25">
      <c r="A460" s="9">
        <v>336320</v>
      </c>
      <c r="B460" s="9" t="s">
        <v>467</v>
      </c>
      <c r="C460" s="9">
        <v>336320</v>
      </c>
      <c r="D460" s="9" t="s">
        <v>467</v>
      </c>
    </row>
    <row r="461" spans="1:4" ht="38.25" x14ac:dyDescent="0.25">
      <c r="A461" s="9">
        <v>336330</v>
      </c>
      <c r="B461" s="9" t="s">
        <v>468</v>
      </c>
      <c r="C461" s="9">
        <v>336330</v>
      </c>
      <c r="D461" s="9" t="s">
        <v>468</v>
      </c>
    </row>
    <row r="462" spans="1:4" ht="25.5" x14ac:dyDescent="0.25">
      <c r="A462" s="9">
        <v>336340</v>
      </c>
      <c r="B462" s="9" t="s">
        <v>469</v>
      </c>
      <c r="C462" s="9">
        <v>336340</v>
      </c>
      <c r="D462" s="9" t="s">
        <v>469</v>
      </c>
    </row>
    <row r="463" spans="1:4" ht="25.5" x14ac:dyDescent="0.25">
      <c r="A463" s="9">
        <v>336350</v>
      </c>
      <c r="B463" s="9" t="s">
        <v>470</v>
      </c>
      <c r="C463" s="9">
        <v>336350</v>
      </c>
      <c r="D463" s="9" t="s">
        <v>470</v>
      </c>
    </row>
    <row r="464" spans="1:4" ht="25.5" x14ac:dyDescent="0.25">
      <c r="A464" s="9">
        <v>336360</v>
      </c>
      <c r="B464" s="9" t="s">
        <v>471</v>
      </c>
      <c r="C464" s="9">
        <v>336360</v>
      </c>
      <c r="D464" s="9" t="s">
        <v>471</v>
      </c>
    </row>
    <row r="465" spans="1:4" x14ac:dyDescent="0.25">
      <c r="A465" s="9">
        <v>336370</v>
      </c>
      <c r="B465" s="9" t="s">
        <v>472</v>
      </c>
      <c r="C465" s="9">
        <v>336370</v>
      </c>
      <c r="D465" s="9" t="s">
        <v>472</v>
      </c>
    </row>
    <row r="466" spans="1:4" ht="25.5" x14ac:dyDescent="0.25">
      <c r="A466" s="9">
        <v>336390</v>
      </c>
      <c r="B466" s="9" t="s">
        <v>473</v>
      </c>
      <c r="C466" s="9">
        <v>336390</v>
      </c>
      <c r="D466" s="9" t="s">
        <v>473</v>
      </c>
    </row>
    <row r="467" spans="1:4" x14ac:dyDescent="0.25">
      <c r="A467" s="9">
        <v>336411</v>
      </c>
      <c r="B467" s="9" t="s">
        <v>474</v>
      </c>
      <c r="C467" s="9">
        <v>336411</v>
      </c>
      <c r="D467" s="9" t="s">
        <v>474</v>
      </c>
    </row>
    <row r="468" spans="1:4" ht="25.5" x14ac:dyDescent="0.25">
      <c r="A468" s="9">
        <v>336412</v>
      </c>
      <c r="B468" s="9" t="s">
        <v>475</v>
      </c>
      <c r="C468" s="9">
        <v>336412</v>
      </c>
      <c r="D468" s="9" t="s">
        <v>475</v>
      </c>
    </row>
    <row r="469" spans="1:4" ht="25.5" x14ac:dyDescent="0.25">
      <c r="A469" s="9">
        <v>336413</v>
      </c>
      <c r="B469" s="9" t="s">
        <v>476</v>
      </c>
      <c r="C469" s="9">
        <v>336413</v>
      </c>
      <c r="D469" s="9" t="s">
        <v>476</v>
      </c>
    </row>
    <row r="470" spans="1:4" ht="25.5" x14ac:dyDescent="0.25">
      <c r="A470" s="9">
        <v>336414</v>
      </c>
      <c r="B470" s="9" t="s">
        <v>477</v>
      </c>
      <c r="C470" s="9">
        <v>336414</v>
      </c>
      <c r="D470" s="9" t="s">
        <v>477</v>
      </c>
    </row>
    <row r="471" spans="1:4" ht="38.25" x14ac:dyDescent="0.25">
      <c r="A471" s="9">
        <v>336415</v>
      </c>
      <c r="B471" s="9" t="s">
        <v>478</v>
      </c>
      <c r="C471" s="9">
        <v>336415</v>
      </c>
      <c r="D471" s="9" t="s">
        <v>478</v>
      </c>
    </row>
    <row r="472" spans="1:4" ht="38.25" x14ac:dyDescent="0.25">
      <c r="A472" s="9">
        <v>336419</v>
      </c>
      <c r="B472" s="9" t="s">
        <v>479</v>
      </c>
      <c r="C472" s="9">
        <v>336419</v>
      </c>
      <c r="D472" s="9" t="s">
        <v>479</v>
      </c>
    </row>
    <row r="473" spans="1:4" x14ac:dyDescent="0.25">
      <c r="A473" s="9">
        <v>336510</v>
      </c>
      <c r="B473" s="9" t="s">
        <v>480</v>
      </c>
      <c r="C473" s="9">
        <v>336510</v>
      </c>
      <c r="D473" s="9" t="s">
        <v>480</v>
      </c>
    </row>
    <row r="474" spans="1:4" x14ac:dyDescent="0.25">
      <c r="A474" s="9">
        <v>336611</v>
      </c>
      <c r="B474" s="9" t="s">
        <v>481</v>
      </c>
      <c r="C474" s="9">
        <v>336611</v>
      </c>
      <c r="D474" s="9" t="s">
        <v>481</v>
      </c>
    </row>
    <row r="475" spans="1:4" x14ac:dyDescent="0.25">
      <c r="A475" s="9">
        <v>336612</v>
      </c>
      <c r="B475" s="9" t="s">
        <v>482</v>
      </c>
      <c r="C475" s="9">
        <v>336612</v>
      </c>
      <c r="D475" s="9" t="s">
        <v>482</v>
      </c>
    </row>
    <row r="476" spans="1:4" ht="25.5" x14ac:dyDescent="0.25">
      <c r="A476" s="9">
        <v>336991</v>
      </c>
      <c r="B476" s="9" t="s">
        <v>483</v>
      </c>
      <c r="C476" s="9">
        <v>336991</v>
      </c>
      <c r="D476" s="9" t="s">
        <v>483</v>
      </c>
    </row>
    <row r="477" spans="1:4" ht="25.5" x14ac:dyDescent="0.25">
      <c r="A477" s="9">
        <v>336992</v>
      </c>
      <c r="B477" s="9" t="s">
        <v>484</v>
      </c>
      <c r="C477" s="9">
        <v>336992</v>
      </c>
      <c r="D477" s="9" t="s">
        <v>484</v>
      </c>
    </row>
    <row r="478" spans="1:4" ht="25.5" x14ac:dyDescent="0.25">
      <c r="A478" s="9">
        <v>336999</v>
      </c>
      <c r="B478" s="9" t="s">
        <v>485</v>
      </c>
      <c r="C478" s="9">
        <v>336999</v>
      </c>
      <c r="D478" s="9" t="s">
        <v>485</v>
      </c>
    </row>
    <row r="479" spans="1:4" ht="25.5" x14ac:dyDescent="0.25">
      <c r="A479" s="9">
        <v>337110</v>
      </c>
      <c r="B479" s="9" t="s">
        <v>486</v>
      </c>
      <c r="C479" s="9">
        <v>337110</v>
      </c>
      <c r="D479" s="9" t="s">
        <v>486</v>
      </c>
    </row>
    <row r="480" spans="1:4" ht="25.5" x14ac:dyDescent="0.25">
      <c r="A480" s="9">
        <v>337121</v>
      </c>
      <c r="B480" s="9" t="s">
        <v>487</v>
      </c>
      <c r="C480" s="9">
        <v>337121</v>
      </c>
      <c r="D480" s="9" t="s">
        <v>487</v>
      </c>
    </row>
    <row r="481" spans="1:4" ht="25.5" x14ac:dyDescent="0.25">
      <c r="A481" s="9">
        <v>337122</v>
      </c>
      <c r="B481" s="9" t="s">
        <v>488</v>
      </c>
      <c r="C481" s="9">
        <v>337122</v>
      </c>
      <c r="D481" s="9" t="s">
        <v>488</v>
      </c>
    </row>
    <row r="482" spans="1:4" ht="25.5" x14ac:dyDescent="0.25">
      <c r="A482" s="9">
        <v>337124</v>
      </c>
      <c r="B482" s="9" t="s">
        <v>489</v>
      </c>
      <c r="C482" s="9">
        <v>337124</v>
      </c>
      <c r="D482" s="9" t="s">
        <v>489</v>
      </c>
    </row>
    <row r="483" spans="1:4" ht="25.5" x14ac:dyDescent="0.25">
      <c r="A483" s="9">
        <v>337125</v>
      </c>
      <c r="B483" s="9" t="s">
        <v>490</v>
      </c>
      <c r="C483" s="9">
        <v>337125</v>
      </c>
      <c r="D483" s="9" t="s">
        <v>490</v>
      </c>
    </row>
    <row r="484" spans="1:4" x14ac:dyDescent="0.25">
      <c r="A484" s="9">
        <v>337127</v>
      </c>
      <c r="B484" s="9" t="s">
        <v>491</v>
      </c>
      <c r="C484" s="9">
        <v>337127</v>
      </c>
      <c r="D484" s="9" t="s">
        <v>491</v>
      </c>
    </row>
    <row r="485" spans="1:4" x14ac:dyDescent="0.25">
      <c r="A485" s="9">
        <v>337211</v>
      </c>
      <c r="B485" s="9" t="s">
        <v>492</v>
      </c>
      <c r="C485" s="9">
        <v>337211</v>
      </c>
      <c r="D485" s="9" t="s">
        <v>492</v>
      </c>
    </row>
    <row r="486" spans="1:4" ht="25.5" x14ac:dyDescent="0.25">
      <c r="A486" s="9">
        <v>337212</v>
      </c>
      <c r="B486" s="9" t="s">
        <v>493</v>
      </c>
      <c r="C486" s="9">
        <v>337212</v>
      </c>
      <c r="D486" s="9" t="s">
        <v>493</v>
      </c>
    </row>
    <row r="487" spans="1:4" ht="25.5" x14ac:dyDescent="0.25">
      <c r="A487" s="9">
        <v>337214</v>
      </c>
      <c r="B487" s="9" t="s">
        <v>494</v>
      </c>
      <c r="C487" s="9">
        <v>337214</v>
      </c>
      <c r="D487" s="9" t="s">
        <v>494</v>
      </c>
    </row>
    <row r="488" spans="1:4" ht="25.5" x14ac:dyDescent="0.25">
      <c r="A488" s="9">
        <v>337215</v>
      </c>
      <c r="B488" s="9" t="s">
        <v>495</v>
      </c>
      <c r="C488" s="9">
        <v>337215</v>
      </c>
      <c r="D488" s="9" t="s">
        <v>495</v>
      </c>
    </row>
    <row r="489" spans="1:4" x14ac:dyDescent="0.25">
      <c r="A489" s="9">
        <v>337910</v>
      </c>
      <c r="B489" s="9" t="s">
        <v>496</v>
      </c>
      <c r="C489" s="9">
        <v>337910</v>
      </c>
      <c r="D489" s="9" t="s">
        <v>496</v>
      </c>
    </row>
    <row r="490" spans="1:4" x14ac:dyDescent="0.25">
      <c r="A490" s="9">
        <v>337920</v>
      </c>
      <c r="B490" s="9" t="s">
        <v>497</v>
      </c>
      <c r="C490" s="9">
        <v>337920</v>
      </c>
      <c r="D490" s="9" t="s">
        <v>497</v>
      </c>
    </row>
    <row r="491" spans="1:4" ht="25.5" x14ac:dyDescent="0.25">
      <c r="A491" s="9">
        <v>339112</v>
      </c>
      <c r="B491" s="9" t="s">
        <v>498</v>
      </c>
      <c r="C491" s="9">
        <v>339112</v>
      </c>
      <c r="D491" s="9" t="s">
        <v>498</v>
      </c>
    </row>
    <row r="492" spans="1:4" ht="25.5" x14ac:dyDescent="0.25">
      <c r="A492" s="9">
        <v>339113</v>
      </c>
      <c r="B492" s="9" t="s">
        <v>499</v>
      </c>
      <c r="C492" s="9">
        <v>339113</v>
      </c>
      <c r="D492" s="9" t="s">
        <v>499</v>
      </c>
    </row>
    <row r="493" spans="1:4" ht="25.5" x14ac:dyDescent="0.25">
      <c r="A493" s="9">
        <v>339114</v>
      </c>
      <c r="B493" s="9" t="s">
        <v>500</v>
      </c>
      <c r="C493" s="9">
        <v>339114</v>
      </c>
      <c r="D493" s="9" t="s">
        <v>500</v>
      </c>
    </row>
    <row r="494" spans="1:4" x14ac:dyDescent="0.25">
      <c r="A494" s="9">
        <v>339115</v>
      </c>
      <c r="B494" s="9" t="s">
        <v>501</v>
      </c>
      <c r="C494" s="9">
        <v>339115</v>
      </c>
      <c r="D494" s="9" t="s">
        <v>501</v>
      </c>
    </row>
    <row r="495" spans="1:4" x14ac:dyDescent="0.25">
      <c r="A495" s="9">
        <v>339116</v>
      </c>
      <c r="B495" s="9" t="s">
        <v>502</v>
      </c>
      <c r="C495" s="9">
        <v>339116</v>
      </c>
      <c r="D495" s="9" t="s">
        <v>502</v>
      </c>
    </row>
    <row r="496" spans="1:4" x14ac:dyDescent="0.25">
      <c r="A496" s="9">
        <v>339910</v>
      </c>
      <c r="B496" s="9" t="s">
        <v>503</v>
      </c>
      <c r="C496" s="9">
        <v>339910</v>
      </c>
      <c r="D496" s="9" t="s">
        <v>503</v>
      </c>
    </row>
    <row r="497" spans="1:4" ht="25.5" x14ac:dyDescent="0.25">
      <c r="A497" s="9">
        <v>339920</v>
      </c>
      <c r="B497" s="9" t="s">
        <v>504</v>
      </c>
      <c r="C497" s="9">
        <v>339920</v>
      </c>
      <c r="D497" s="9" t="s">
        <v>504</v>
      </c>
    </row>
    <row r="498" spans="1:4" x14ac:dyDescent="0.25">
      <c r="A498" s="9">
        <v>339930</v>
      </c>
      <c r="B498" s="9" t="s">
        <v>505</v>
      </c>
      <c r="C498" s="9">
        <v>339930</v>
      </c>
      <c r="D498" s="9" t="s">
        <v>505</v>
      </c>
    </row>
    <row r="499" spans="1:4" ht="25.5" x14ac:dyDescent="0.25">
      <c r="A499" s="9">
        <v>339940</v>
      </c>
      <c r="B499" s="9" t="s">
        <v>506</v>
      </c>
      <c r="C499" s="9">
        <v>339940</v>
      </c>
      <c r="D499" s="9" t="s">
        <v>506</v>
      </c>
    </row>
    <row r="500" spans="1:4" x14ac:dyDescent="0.25">
      <c r="A500" s="9">
        <v>339950</v>
      </c>
      <c r="B500" s="9" t="s">
        <v>507</v>
      </c>
      <c r="C500" s="9">
        <v>339950</v>
      </c>
      <c r="D500" s="9" t="s">
        <v>507</v>
      </c>
    </row>
    <row r="501" spans="1:4" ht="25.5" x14ac:dyDescent="0.25">
      <c r="A501" s="9">
        <v>339991</v>
      </c>
      <c r="B501" s="9" t="s">
        <v>508</v>
      </c>
      <c r="C501" s="9">
        <v>339991</v>
      </c>
      <c r="D501" s="9" t="s">
        <v>508</v>
      </c>
    </row>
    <row r="502" spans="1:4" x14ac:dyDescent="0.25">
      <c r="A502" s="9">
        <v>339992</v>
      </c>
      <c r="B502" s="9" t="s">
        <v>509</v>
      </c>
      <c r="C502" s="9">
        <v>339992</v>
      </c>
      <c r="D502" s="9" t="s">
        <v>509</v>
      </c>
    </row>
    <row r="503" spans="1:4" ht="25.5" x14ac:dyDescent="0.25">
      <c r="A503" s="9">
        <v>339993</v>
      </c>
      <c r="B503" s="9" t="s">
        <v>510</v>
      </c>
      <c r="C503" s="9">
        <v>339993</v>
      </c>
      <c r="D503" s="9" t="s">
        <v>510</v>
      </c>
    </row>
    <row r="504" spans="1:4" x14ac:dyDescent="0.25">
      <c r="A504" s="9">
        <v>339994</v>
      </c>
      <c r="B504" s="9" t="s">
        <v>511</v>
      </c>
      <c r="C504" s="9">
        <v>339994</v>
      </c>
      <c r="D504" s="9" t="s">
        <v>511</v>
      </c>
    </row>
    <row r="505" spans="1:4" x14ac:dyDescent="0.25">
      <c r="A505" s="9">
        <v>339995</v>
      </c>
      <c r="B505" s="9" t="s">
        <v>512</v>
      </c>
      <c r="C505" s="9">
        <v>339995</v>
      </c>
      <c r="D505" s="9" t="s">
        <v>512</v>
      </c>
    </row>
    <row r="506" spans="1:4" x14ac:dyDescent="0.25">
      <c r="A506" s="9">
        <v>339999</v>
      </c>
      <c r="B506" s="9" t="s">
        <v>513</v>
      </c>
      <c r="C506" s="9">
        <v>339999</v>
      </c>
      <c r="D506" s="9" t="s">
        <v>513</v>
      </c>
    </row>
    <row r="507" spans="1:4" ht="25.5" x14ac:dyDescent="0.25">
      <c r="A507" s="9">
        <v>423110</v>
      </c>
      <c r="B507" s="9" t="s">
        <v>514</v>
      </c>
      <c r="C507" s="9">
        <v>423110</v>
      </c>
      <c r="D507" s="9" t="s">
        <v>514</v>
      </c>
    </row>
    <row r="508" spans="1:4" ht="25.5" x14ac:dyDescent="0.25">
      <c r="A508" s="9">
        <v>423120</v>
      </c>
      <c r="B508" s="9" t="s">
        <v>515</v>
      </c>
      <c r="C508" s="9">
        <v>423120</v>
      </c>
      <c r="D508" s="9" t="s">
        <v>515</v>
      </c>
    </row>
    <row r="509" spans="1:4" x14ac:dyDescent="0.25">
      <c r="A509" s="9">
        <v>423130</v>
      </c>
      <c r="B509" s="9" t="s">
        <v>516</v>
      </c>
      <c r="C509" s="9">
        <v>423130</v>
      </c>
      <c r="D509" s="9" t="s">
        <v>516</v>
      </c>
    </row>
    <row r="510" spans="1:4" ht="25.5" x14ac:dyDescent="0.25">
      <c r="A510" s="9">
        <v>423140</v>
      </c>
      <c r="B510" s="9" t="s">
        <v>517</v>
      </c>
      <c r="C510" s="9">
        <v>423140</v>
      </c>
      <c r="D510" s="9" t="s">
        <v>517</v>
      </c>
    </row>
    <row r="511" spans="1:4" x14ac:dyDescent="0.25">
      <c r="A511" s="9">
        <v>423210</v>
      </c>
      <c r="B511" s="9" t="s">
        <v>518</v>
      </c>
      <c r="C511" s="9">
        <v>423210</v>
      </c>
      <c r="D511" s="9" t="s">
        <v>518</v>
      </c>
    </row>
    <row r="512" spans="1:4" x14ac:dyDescent="0.25">
      <c r="A512" s="9">
        <v>423220</v>
      </c>
      <c r="B512" s="9" t="s">
        <v>519</v>
      </c>
      <c r="C512" s="9">
        <v>423220</v>
      </c>
      <c r="D512" s="9" t="s">
        <v>519</v>
      </c>
    </row>
    <row r="513" spans="1:4" ht="25.5" x14ac:dyDescent="0.25">
      <c r="A513" s="9">
        <v>423310</v>
      </c>
      <c r="B513" s="9" t="s">
        <v>520</v>
      </c>
      <c r="C513" s="9">
        <v>423310</v>
      </c>
      <c r="D513" s="9" t="s">
        <v>520</v>
      </c>
    </row>
    <row r="514" spans="1:4" ht="25.5" x14ac:dyDescent="0.25">
      <c r="A514" s="9">
        <v>423320</v>
      </c>
      <c r="B514" s="9" t="s">
        <v>521</v>
      </c>
      <c r="C514" s="9">
        <v>423320</v>
      </c>
      <c r="D514" s="9" t="s">
        <v>521</v>
      </c>
    </row>
    <row r="515" spans="1:4" ht="25.5" x14ac:dyDescent="0.25">
      <c r="A515" s="9">
        <v>423330</v>
      </c>
      <c r="B515" s="9" t="s">
        <v>522</v>
      </c>
      <c r="C515" s="9">
        <v>423330</v>
      </c>
      <c r="D515" s="9" t="s">
        <v>522</v>
      </c>
    </row>
    <row r="516" spans="1:4" ht="25.5" x14ac:dyDescent="0.25">
      <c r="A516" s="9">
        <v>423390</v>
      </c>
      <c r="B516" s="9" t="s">
        <v>523</v>
      </c>
      <c r="C516" s="9">
        <v>423390</v>
      </c>
      <c r="D516" s="9" t="s">
        <v>523</v>
      </c>
    </row>
    <row r="517" spans="1:4" ht="25.5" x14ac:dyDescent="0.25">
      <c r="A517" s="9">
        <v>423410</v>
      </c>
      <c r="B517" s="9" t="s">
        <v>524</v>
      </c>
      <c r="C517" s="9">
        <v>423410</v>
      </c>
      <c r="D517" s="9" t="s">
        <v>524</v>
      </c>
    </row>
    <row r="518" spans="1:4" x14ac:dyDescent="0.25">
      <c r="A518" s="9">
        <v>423420</v>
      </c>
      <c r="B518" s="9" t="s">
        <v>525</v>
      </c>
      <c r="C518" s="9">
        <v>423420</v>
      </c>
      <c r="D518" s="9" t="s">
        <v>525</v>
      </c>
    </row>
    <row r="519" spans="1:4" ht="38.25" x14ac:dyDescent="0.25">
      <c r="A519" s="9">
        <v>423430</v>
      </c>
      <c r="B519" s="9" t="s">
        <v>526</v>
      </c>
      <c r="C519" s="9">
        <v>423430</v>
      </c>
      <c r="D519" s="9" t="s">
        <v>526</v>
      </c>
    </row>
    <row r="520" spans="1:4" ht="25.5" x14ac:dyDescent="0.25">
      <c r="A520" s="9">
        <v>423440</v>
      </c>
      <c r="B520" s="9" t="s">
        <v>527</v>
      </c>
      <c r="C520" s="9">
        <v>423440</v>
      </c>
      <c r="D520" s="9" t="s">
        <v>527</v>
      </c>
    </row>
    <row r="521" spans="1:4" ht="38.25" x14ac:dyDescent="0.25">
      <c r="A521" s="9">
        <v>423450</v>
      </c>
      <c r="B521" s="9" t="s">
        <v>528</v>
      </c>
      <c r="C521" s="9">
        <v>423450</v>
      </c>
      <c r="D521" s="9" t="s">
        <v>528</v>
      </c>
    </row>
    <row r="522" spans="1:4" ht="25.5" x14ac:dyDescent="0.25">
      <c r="A522" s="9">
        <v>423460</v>
      </c>
      <c r="B522" s="9" t="s">
        <v>529</v>
      </c>
      <c r="C522" s="9">
        <v>423460</v>
      </c>
      <c r="D522" s="9" t="s">
        <v>529</v>
      </c>
    </row>
    <row r="523" spans="1:4" ht="25.5" x14ac:dyDescent="0.25">
      <c r="A523" s="9">
        <v>423490</v>
      </c>
      <c r="B523" s="9" t="s">
        <v>530</v>
      </c>
      <c r="C523" s="9">
        <v>423490</v>
      </c>
      <c r="D523" s="9" t="s">
        <v>530</v>
      </c>
    </row>
    <row r="524" spans="1:4" ht="25.5" x14ac:dyDescent="0.25">
      <c r="A524" s="9">
        <v>423510</v>
      </c>
      <c r="B524" s="9" t="s">
        <v>531</v>
      </c>
      <c r="C524" s="9">
        <v>423510</v>
      </c>
      <c r="D524" s="9" t="s">
        <v>531</v>
      </c>
    </row>
    <row r="525" spans="1:4" ht="25.5" x14ac:dyDescent="0.25">
      <c r="A525" s="9">
        <v>423520</v>
      </c>
      <c r="B525" s="9" t="s">
        <v>532</v>
      </c>
      <c r="C525" s="9">
        <v>423520</v>
      </c>
      <c r="D525" s="9" t="s">
        <v>532</v>
      </c>
    </row>
    <row r="526" spans="1:4" ht="38.25" x14ac:dyDescent="0.25">
      <c r="A526" s="9">
        <v>423610</v>
      </c>
      <c r="B526" s="9" t="s">
        <v>533</v>
      </c>
      <c r="C526" s="9">
        <v>423610</v>
      </c>
      <c r="D526" s="9" t="s">
        <v>533</v>
      </c>
    </row>
    <row r="527" spans="1:4" ht="38.25" x14ac:dyDescent="0.25">
      <c r="A527" s="9">
        <v>423620</v>
      </c>
      <c r="B527" s="9" t="s">
        <v>534</v>
      </c>
      <c r="C527" s="9">
        <v>423620</v>
      </c>
      <c r="D527" s="9" t="s">
        <v>534</v>
      </c>
    </row>
    <row r="528" spans="1:4" ht="25.5" x14ac:dyDescent="0.25">
      <c r="A528" s="9">
        <v>423690</v>
      </c>
      <c r="B528" s="9" t="s">
        <v>535</v>
      </c>
      <c r="C528" s="9">
        <v>423690</v>
      </c>
      <c r="D528" s="9" t="s">
        <v>535</v>
      </c>
    </row>
    <row r="529" spans="1:4" x14ac:dyDescent="0.25">
      <c r="A529" s="9">
        <v>423710</v>
      </c>
      <c r="B529" s="9" t="s">
        <v>536</v>
      </c>
      <c r="C529" s="9">
        <v>423710</v>
      </c>
      <c r="D529" s="9" t="s">
        <v>536</v>
      </c>
    </row>
    <row r="530" spans="1:4" ht="38.25" x14ac:dyDescent="0.25">
      <c r="A530" s="9">
        <v>423720</v>
      </c>
      <c r="B530" s="9" t="s">
        <v>537</v>
      </c>
      <c r="C530" s="9">
        <v>423720</v>
      </c>
      <c r="D530" s="9" t="s">
        <v>537</v>
      </c>
    </row>
    <row r="531" spans="1:4" ht="38.25" x14ac:dyDescent="0.25">
      <c r="A531" s="9">
        <v>423730</v>
      </c>
      <c r="B531" s="9" t="s">
        <v>538</v>
      </c>
      <c r="C531" s="9">
        <v>423730</v>
      </c>
      <c r="D531" s="9" t="s">
        <v>538</v>
      </c>
    </row>
    <row r="532" spans="1:4" ht="25.5" x14ac:dyDescent="0.25">
      <c r="A532" s="9">
        <v>423740</v>
      </c>
      <c r="B532" s="9" t="s">
        <v>539</v>
      </c>
      <c r="C532" s="9">
        <v>423740</v>
      </c>
      <c r="D532" s="9" t="s">
        <v>539</v>
      </c>
    </row>
    <row r="533" spans="1:4" ht="38.25" x14ac:dyDescent="0.25">
      <c r="A533" s="9">
        <v>423810</v>
      </c>
      <c r="B533" s="9" t="s">
        <v>540</v>
      </c>
      <c r="C533" s="9">
        <v>423810</v>
      </c>
      <c r="D533" s="9" t="s">
        <v>540</v>
      </c>
    </row>
    <row r="534" spans="1:4" ht="25.5" x14ac:dyDescent="0.25">
      <c r="A534" s="9">
        <v>423820</v>
      </c>
      <c r="B534" s="9" t="s">
        <v>541</v>
      </c>
      <c r="C534" s="9">
        <v>423820</v>
      </c>
      <c r="D534" s="9" t="s">
        <v>541</v>
      </c>
    </row>
    <row r="535" spans="1:4" ht="25.5" x14ac:dyDescent="0.25">
      <c r="A535" s="9">
        <v>423830</v>
      </c>
      <c r="B535" s="9" t="s">
        <v>542</v>
      </c>
      <c r="C535" s="9">
        <v>423830</v>
      </c>
      <c r="D535" s="9" t="s">
        <v>542</v>
      </c>
    </row>
    <row r="536" spans="1:4" ht="25.5" x14ac:dyDescent="0.25">
      <c r="A536" s="9">
        <v>423840</v>
      </c>
      <c r="B536" s="9" t="s">
        <v>543</v>
      </c>
      <c r="C536" s="9">
        <v>423840</v>
      </c>
      <c r="D536" s="9" t="s">
        <v>543</v>
      </c>
    </row>
    <row r="537" spans="1:4" ht="25.5" x14ac:dyDescent="0.25">
      <c r="A537" s="9">
        <v>423850</v>
      </c>
      <c r="B537" s="9" t="s">
        <v>544</v>
      </c>
      <c r="C537" s="9">
        <v>423850</v>
      </c>
      <c r="D537" s="9" t="s">
        <v>544</v>
      </c>
    </row>
    <row r="538" spans="1:4" ht="38.25" x14ac:dyDescent="0.25">
      <c r="A538" s="9">
        <v>423860</v>
      </c>
      <c r="B538" s="9" t="s">
        <v>545</v>
      </c>
      <c r="C538" s="9">
        <v>423860</v>
      </c>
      <c r="D538" s="9" t="s">
        <v>545</v>
      </c>
    </row>
    <row r="539" spans="1:4" ht="25.5" x14ac:dyDescent="0.25">
      <c r="A539" s="9">
        <v>423910</v>
      </c>
      <c r="B539" s="9" t="s">
        <v>546</v>
      </c>
      <c r="C539" s="9">
        <v>423910</v>
      </c>
      <c r="D539" s="9" t="s">
        <v>546</v>
      </c>
    </row>
    <row r="540" spans="1:4" ht="25.5" x14ac:dyDescent="0.25">
      <c r="A540" s="9">
        <v>423920</v>
      </c>
      <c r="B540" s="9" t="s">
        <v>547</v>
      </c>
      <c r="C540" s="9">
        <v>423920</v>
      </c>
      <c r="D540" s="9" t="s">
        <v>547</v>
      </c>
    </row>
    <row r="541" spans="1:4" ht="25.5" x14ac:dyDescent="0.25">
      <c r="A541" s="9">
        <v>423930</v>
      </c>
      <c r="B541" s="9" t="s">
        <v>548</v>
      </c>
      <c r="C541" s="9">
        <v>423930</v>
      </c>
      <c r="D541" s="9" t="s">
        <v>548</v>
      </c>
    </row>
    <row r="542" spans="1:4" ht="25.5" x14ac:dyDescent="0.25">
      <c r="A542" s="9">
        <v>423940</v>
      </c>
      <c r="B542" s="9" t="s">
        <v>549</v>
      </c>
      <c r="C542" s="9">
        <v>423940</v>
      </c>
      <c r="D542" s="9" t="s">
        <v>549</v>
      </c>
    </row>
    <row r="543" spans="1:4" ht="25.5" x14ac:dyDescent="0.25">
      <c r="A543" s="9">
        <v>423990</v>
      </c>
      <c r="B543" s="9" t="s">
        <v>550</v>
      </c>
      <c r="C543" s="9">
        <v>423990</v>
      </c>
      <c r="D543" s="9" t="s">
        <v>550</v>
      </c>
    </row>
    <row r="544" spans="1:4" ht="25.5" x14ac:dyDescent="0.25">
      <c r="A544" s="9">
        <v>424110</v>
      </c>
      <c r="B544" s="9" t="s">
        <v>551</v>
      </c>
      <c r="C544" s="9">
        <v>424110</v>
      </c>
      <c r="D544" s="9" t="s">
        <v>551</v>
      </c>
    </row>
    <row r="545" spans="1:4" ht="25.5" x14ac:dyDescent="0.25">
      <c r="A545" s="9">
        <v>424120</v>
      </c>
      <c r="B545" s="9" t="s">
        <v>552</v>
      </c>
      <c r="C545" s="9">
        <v>424120</v>
      </c>
      <c r="D545" s="9" t="s">
        <v>552</v>
      </c>
    </row>
    <row r="546" spans="1:4" ht="25.5" x14ac:dyDescent="0.25">
      <c r="A546" s="9">
        <v>424130</v>
      </c>
      <c r="B546" s="9" t="s">
        <v>553</v>
      </c>
      <c r="C546" s="9">
        <v>424130</v>
      </c>
      <c r="D546" s="9" t="s">
        <v>553</v>
      </c>
    </row>
    <row r="547" spans="1:4" ht="25.5" x14ac:dyDescent="0.25">
      <c r="A547" s="9">
        <v>424210</v>
      </c>
      <c r="B547" s="9" t="s">
        <v>554</v>
      </c>
      <c r="C547" s="9">
        <v>424210</v>
      </c>
      <c r="D547" s="9" t="s">
        <v>554</v>
      </c>
    </row>
    <row r="548" spans="1:4" ht="25.5" x14ac:dyDescent="0.25">
      <c r="A548" s="9">
        <v>424310</v>
      </c>
      <c r="B548" s="9" t="s">
        <v>555</v>
      </c>
      <c r="C548" s="9">
        <v>424310</v>
      </c>
      <c r="D548" s="9" t="s">
        <v>555</v>
      </c>
    </row>
    <row r="549" spans="1:4" ht="25.5" x14ac:dyDescent="0.25">
      <c r="A549" s="9">
        <v>424320</v>
      </c>
      <c r="B549" s="9" t="s">
        <v>556</v>
      </c>
      <c r="C549" s="9">
        <v>424320</v>
      </c>
      <c r="D549" s="9" t="s">
        <v>556</v>
      </c>
    </row>
    <row r="550" spans="1:4" ht="38.25" x14ac:dyDescent="0.25">
      <c r="A550" s="9">
        <v>424330</v>
      </c>
      <c r="B550" s="9" t="s">
        <v>557</v>
      </c>
      <c r="C550" s="9">
        <v>424330</v>
      </c>
      <c r="D550" s="9" t="s">
        <v>557</v>
      </c>
    </row>
    <row r="551" spans="1:4" x14ac:dyDescent="0.25">
      <c r="A551" s="9">
        <v>424340</v>
      </c>
      <c r="B551" s="9" t="s">
        <v>558</v>
      </c>
      <c r="C551" s="9">
        <v>424340</v>
      </c>
      <c r="D551" s="9" t="s">
        <v>558</v>
      </c>
    </row>
    <row r="552" spans="1:4" ht="25.5" x14ac:dyDescent="0.25">
      <c r="A552" s="9">
        <v>424410</v>
      </c>
      <c r="B552" s="9" t="s">
        <v>559</v>
      </c>
      <c r="C552" s="9">
        <v>424410</v>
      </c>
      <c r="D552" s="9" t="s">
        <v>559</v>
      </c>
    </row>
    <row r="553" spans="1:4" ht="25.5" x14ac:dyDescent="0.25">
      <c r="A553" s="9">
        <v>424420</v>
      </c>
      <c r="B553" s="9" t="s">
        <v>560</v>
      </c>
      <c r="C553" s="9">
        <v>424420</v>
      </c>
      <c r="D553" s="9" t="s">
        <v>560</v>
      </c>
    </row>
    <row r="554" spans="1:4" ht="25.5" x14ac:dyDescent="0.25">
      <c r="A554" s="9">
        <v>424430</v>
      </c>
      <c r="B554" s="9" t="s">
        <v>561</v>
      </c>
      <c r="C554" s="9">
        <v>424430</v>
      </c>
      <c r="D554" s="9" t="s">
        <v>561</v>
      </c>
    </row>
    <row r="555" spans="1:4" ht="25.5" x14ac:dyDescent="0.25">
      <c r="A555" s="9">
        <v>424440</v>
      </c>
      <c r="B555" s="9" t="s">
        <v>562</v>
      </c>
      <c r="C555" s="9">
        <v>424440</v>
      </c>
      <c r="D555" s="9" t="s">
        <v>562</v>
      </c>
    </row>
    <row r="556" spans="1:4" x14ac:dyDescent="0.25">
      <c r="A556" s="9">
        <v>424450</v>
      </c>
      <c r="B556" s="9" t="s">
        <v>563</v>
      </c>
      <c r="C556" s="9">
        <v>424450</v>
      </c>
      <c r="D556" s="9" t="s">
        <v>563</v>
      </c>
    </row>
    <row r="557" spans="1:4" x14ac:dyDescent="0.25">
      <c r="A557" s="9">
        <v>424460</v>
      </c>
      <c r="B557" s="9" t="s">
        <v>564</v>
      </c>
      <c r="C557" s="9">
        <v>424460</v>
      </c>
      <c r="D557" s="9" t="s">
        <v>564</v>
      </c>
    </row>
    <row r="558" spans="1:4" ht="25.5" x14ac:dyDescent="0.25">
      <c r="A558" s="9">
        <v>424470</v>
      </c>
      <c r="B558" s="9" t="s">
        <v>565</v>
      </c>
      <c r="C558" s="9">
        <v>424470</v>
      </c>
      <c r="D558" s="9" t="s">
        <v>565</v>
      </c>
    </row>
    <row r="559" spans="1:4" ht="25.5" x14ac:dyDescent="0.25">
      <c r="A559" s="9">
        <v>424480</v>
      </c>
      <c r="B559" s="9" t="s">
        <v>566</v>
      </c>
      <c r="C559" s="9">
        <v>424480</v>
      </c>
      <c r="D559" s="9" t="s">
        <v>566</v>
      </c>
    </row>
    <row r="560" spans="1:4" ht="25.5" x14ac:dyDescent="0.25">
      <c r="A560" s="9">
        <v>424490</v>
      </c>
      <c r="B560" s="9" t="s">
        <v>567</v>
      </c>
      <c r="C560" s="9">
        <v>424490</v>
      </c>
      <c r="D560" s="9" t="s">
        <v>567</v>
      </c>
    </row>
    <row r="561" spans="1:4" ht="25.5" x14ac:dyDescent="0.25">
      <c r="A561" s="9">
        <v>424510</v>
      </c>
      <c r="B561" s="9" t="s">
        <v>568</v>
      </c>
      <c r="C561" s="9">
        <v>424510</v>
      </c>
      <c r="D561" s="9" t="s">
        <v>568</v>
      </c>
    </row>
    <row r="562" spans="1:4" x14ac:dyDescent="0.25">
      <c r="A562" s="9">
        <v>424520</v>
      </c>
      <c r="B562" s="9" t="s">
        <v>569</v>
      </c>
      <c r="C562" s="9">
        <v>424520</v>
      </c>
      <c r="D562" s="9" t="s">
        <v>569</v>
      </c>
    </row>
    <row r="563" spans="1:4" ht="25.5" x14ac:dyDescent="0.25">
      <c r="A563" s="9">
        <v>424590</v>
      </c>
      <c r="B563" s="9" t="s">
        <v>570</v>
      </c>
      <c r="C563" s="9">
        <v>424590</v>
      </c>
      <c r="D563" s="9" t="s">
        <v>570</v>
      </c>
    </row>
    <row r="564" spans="1:4" ht="25.5" x14ac:dyDescent="0.25">
      <c r="A564" s="9">
        <v>424610</v>
      </c>
      <c r="B564" s="9" t="s">
        <v>571</v>
      </c>
      <c r="C564" s="9">
        <v>424610</v>
      </c>
      <c r="D564" s="9" t="s">
        <v>571</v>
      </c>
    </row>
    <row r="565" spans="1:4" ht="25.5" x14ac:dyDescent="0.25">
      <c r="A565" s="9">
        <v>424690</v>
      </c>
      <c r="B565" s="9" t="s">
        <v>572</v>
      </c>
      <c r="C565" s="9">
        <v>424690</v>
      </c>
      <c r="D565" s="9" t="s">
        <v>572</v>
      </c>
    </row>
    <row r="566" spans="1:4" x14ac:dyDescent="0.25">
      <c r="A566" s="9">
        <v>424710</v>
      </c>
      <c r="B566" s="9" t="s">
        <v>573</v>
      </c>
      <c r="C566" s="9">
        <v>424710</v>
      </c>
      <c r="D566" s="9" t="s">
        <v>573</v>
      </c>
    </row>
    <row r="567" spans="1:4" ht="38.25" x14ac:dyDescent="0.25">
      <c r="A567" s="9">
        <v>424720</v>
      </c>
      <c r="B567" s="9" t="s">
        <v>574</v>
      </c>
      <c r="C567" s="9">
        <v>424720</v>
      </c>
      <c r="D567" s="9" t="s">
        <v>574</v>
      </c>
    </row>
    <row r="568" spans="1:4" x14ac:dyDescent="0.25">
      <c r="A568" s="9">
        <v>424810</v>
      </c>
      <c r="B568" s="9" t="s">
        <v>575</v>
      </c>
      <c r="C568" s="9">
        <v>424810</v>
      </c>
      <c r="D568" s="9" t="s">
        <v>575</v>
      </c>
    </row>
    <row r="569" spans="1:4" ht="25.5" x14ac:dyDescent="0.25">
      <c r="A569" s="9">
        <v>424820</v>
      </c>
      <c r="B569" s="9" t="s">
        <v>576</v>
      </c>
      <c r="C569" s="9">
        <v>424820</v>
      </c>
      <c r="D569" s="9" t="s">
        <v>576</v>
      </c>
    </row>
    <row r="570" spans="1:4" x14ac:dyDescent="0.25">
      <c r="A570" s="9">
        <v>424910</v>
      </c>
      <c r="B570" s="9" t="s">
        <v>577</v>
      </c>
      <c r="C570" s="9">
        <v>424910</v>
      </c>
      <c r="D570" s="9" t="s">
        <v>577</v>
      </c>
    </row>
    <row r="571" spans="1:4" ht="25.5" x14ac:dyDescent="0.25">
      <c r="A571" s="9">
        <v>424920</v>
      </c>
      <c r="B571" s="9" t="s">
        <v>578</v>
      </c>
      <c r="C571" s="9">
        <v>424920</v>
      </c>
      <c r="D571" s="9" t="s">
        <v>578</v>
      </c>
    </row>
    <row r="572" spans="1:4" ht="25.5" x14ac:dyDescent="0.25">
      <c r="A572" s="9">
        <v>424930</v>
      </c>
      <c r="B572" s="9" t="s">
        <v>579</v>
      </c>
      <c r="C572" s="9">
        <v>424930</v>
      </c>
      <c r="D572" s="9" t="s">
        <v>579</v>
      </c>
    </row>
    <row r="573" spans="1:4" ht="25.5" x14ac:dyDescent="0.25">
      <c r="A573" s="9">
        <v>424940</v>
      </c>
      <c r="B573" s="9" t="s">
        <v>580</v>
      </c>
      <c r="C573" s="9">
        <v>424940</v>
      </c>
      <c r="D573" s="9" t="s">
        <v>580</v>
      </c>
    </row>
    <row r="574" spans="1:4" ht="25.5" x14ac:dyDescent="0.25">
      <c r="A574" s="9">
        <v>424950</v>
      </c>
      <c r="B574" s="9" t="s">
        <v>581</v>
      </c>
      <c r="C574" s="9">
        <v>424950</v>
      </c>
      <c r="D574" s="9" t="s">
        <v>581</v>
      </c>
    </row>
    <row r="575" spans="1:4" ht="25.5" x14ac:dyDescent="0.25">
      <c r="A575" s="9">
        <v>424990</v>
      </c>
      <c r="B575" s="9" t="s">
        <v>582</v>
      </c>
      <c r="C575" s="9">
        <v>424990</v>
      </c>
      <c r="D575" s="9" t="s">
        <v>582</v>
      </c>
    </row>
    <row r="576" spans="1:4" ht="25.5" x14ac:dyDescent="0.25">
      <c r="A576" s="9">
        <v>425110</v>
      </c>
      <c r="B576" s="9" t="s">
        <v>583</v>
      </c>
      <c r="C576" s="9">
        <v>425110</v>
      </c>
      <c r="D576" s="9" t="s">
        <v>583</v>
      </c>
    </row>
    <row r="577" spans="1:4" x14ac:dyDescent="0.25">
      <c r="A577" s="9">
        <v>425120</v>
      </c>
      <c r="B577" s="9" t="s">
        <v>584</v>
      </c>
      <c r="C577" s="9">
        <v>425120</v>
      </c>
      <c r="D577" s="9" t="s">
        <v>584</v>
      </c>
    </row>
    <row r="578" spans="1:4" x14ac:dyDescent="0.25">
      <c r="A578" s="9">
        <v>441110</v>
      </c>
      <c r="B578" s="9" t="s">
        <v>585</v>
      </c>
      <c r="C578" s="9">
        <v>441110</v>
      </c>
      <c r="D578" s="9" t="s">
        <v>585</v>
      </c>
    </row>
    <row r="579" spans="1:4" x14ac:dyDescent="0.25">
      <c r="A579" s="9">
        <v>441120</v>
      </c>
      <c r="B579" s="9" t="s">
        <v>586</v>
      </c>
      <c r="C579" s="9">
        <v>441120</v>
      </c>
      <c r="D579" s="9" t="s">
        <v>586</v>
      </c>
    </row>
    <row r="580" spans="1:4" x14ac:dyDescent="0.25">
      <c r="A580" s="9">
        <v>441210</v>
      </c>
      <c r="B580" s="9" t="s">
        <v>587</v>
      </c>
      <c r="C580" s="9">
        <v>441210</v>
      </c>
      <c r="D580" s="9" t="s">
        <v>587</v>
      </c>
    </row>
    <row r="581" spans="1:4" x14ac:dyDescent="0.25">
      <c r="A581" s="9">
        <v>441222</v>
      </c>
      <c r="B581" s="9" t="s">
        <v>588</v>
      </c>
      <c r="C581" s="9">
        <v>441222</v>
      </c>
      <c r="D581" s="9" t="s">
        <v>588</v>
      </c>
    </row>
    <row r="582" spans="1:4" ht="25.5" x14ac:dyDescent="0.25">
      <c r="A582" s="9">
        <v>441228</v>
      </c>
      <c r="B582" s="9" t="s">
        <v>589</v>
      </c>
      <c r="C582" s="9">
        <v>441228</v>
      </c>
      <c r="D582" s="9" t="s">
        <v>589</v>
      </c>
    </row>
    <row r="583" spans="1:4" ht="25.5" x14ac:dyDescent="0.25">
      <c r="A583" s="9">
        <v>441310</v>
      </c>
      <c r="B583" s="9" t="s">
        <v>590</v>
      </c>
      <c r="C583" s="9">
        <v>441310</v>
      </c>
      <c r="D583" s="9" t="s">
        <v>590</v>
      </c>
    </row>
    <row r="584" spans="1:4" x14ac:dyDescent="0.25">
      <c r="A584" s="9">
        <v>441320</v>
      </c>
      <c r="B584" s="9" t="s">
        <v>591</v>
      </c>
      <c r="C584" s="9">
        <v>441320</v>
      </c>
      <c r="D584" s="9" t="s">
        <v>591</v>
      </c>
    </row>
    <row r="585" spans="1:4" x14ac:dyDescent="0.25">
      <c r="A585" s="9">
        <v>442110</v>
      </c>
      <c r="B585" s="9" t="s">
        <v>592</v>
      </c>
      <c r="C585" s="9">
        <v>442110</v>
      </c>
      <c r="D585" s="9" t="s">
        <v>592</v>
      </c>
    </row>
    <row r="586" spans="1:4" x14ac:dyDescent="0.25">
      <c r="A586" s="9">
        <v>442210</v>
      </c>
      <c r="B586" s="9" t="s">
        <v>593</v>
      </c>
      <c r="C586" s="9">
        <v>442210</v>
      </c>
      <c r="D586" s="9" t="s">
        <v>593</v>
      </c>
    </row>
    <row r="587" spans="1:4" x14ac:dyDescent="0.25">
      <c r="A587" s="9">
        <v>442291</v>
      </c>
      <c r="B587" s="9" t="s">
        <v>594</v>
      </c>
      <c r="C587" s="9">
        <v>442291</v>
      </c>
      <c r="D587" s="9" t="s">
        <v>594</v>
      </c>
    </row>
    <row r="588" spans="1:4" x14ac:dyDescent="0.25">
      <c r="A588" s="9">
        <v>442299</v>
      </c>
      <c r="B588" s="9" t="s">
        <v>595</v>
      </c>
      <c r="C588" s="9">
        <v>442299</v>
      </c>
      <c r="D588" s="9" t="s">
        <v>595</v>
      </c>
    </row>
    <row r="589" spans="1:4" x14ac:dyDescent="0.25">
      <c r="A589" s="9">
        <v>443141</v>
      </c>
      <c r="B589" s="9" t="s">
        <v>596</v>
      </c>
      <c r="C589" s="9">
        <v>443141</v>
      </c>
      <c r="D589" s="9" t="s">
        <v>596</v>
      </c>
    </row>
    <row r="590" spans="1:4" x14ac:dyDescent="0.25">
      <c r="A590" s="9">
        <v>443142</v>
      </c>
      <c r="B590" s="9" t="s">
        <v>597</v>
      </c>
      <c r="C590" s="9">
        <v>443142</v>
      </c>
      <c r="D590" s="9" t="s">
        <v>597</v>
      </c>
    </row>
    <row r="591" spans="1:4" x14ac:dyDescent="0.25">
      <c r="A591" s="9">
        <v>444110</v>
      </c>
      <c r="B591" s="9" t="s">
        <v>598</v>
      </c>
      <c r="C591" s="9">
        <v>444110</v>
      </c>
      <c r="D591" s="9" t="s">
        <v>598</v>
      </c>
    </row>
    <row r="592" spans="1:4" x14ac:dyDescent="0.25">
      <c r="A592" s="9">
        <v>444120</v>
      </c>
      <c r="B592" s="9" t="s">
        <v>599</v>
      </c>
      <c r="C592" s="9">
        <v>444120</v>
      </c>
      <c r="D592" s="9" t="s">
        <v>599</v>
      </c>
    </row>
    <row r="593" spans="1:4" x14ac:dyDescent="0.25">
      <c r="A593" s="9">
        <v>444130</v>
      </c>
      <c r="B593" s="9" t="s">
        <v>600</v>
      </c>
      <c r="C593" s="9">
        <v>444130</v>
      </c>
      <c r="D593" s="9" t="s">
        <v>600</v>
      </c>
    </row>
    <row r="594" spans="1:4" x14ac:dyDescent="0.25">
      <c r="A594" s="9">
        <v>444190</v>
      </c>
      <c r="B594" s="9" t="s">
        <v>601</v>
      </c>
      <c r="C594" s="9">
        <v>444190</v>
      </c>
      <c r="D594" s="9" t="s">
        <v>601</v>
      </c>
    </row>
    <row r="595" spans="1:4" x14ac:dyDescent="0.25">
      <c r="A595" s="9">
        <v>444210</v>
      </c>
      <c r="B595" s="9" t="s">
        <v>602</v>
      </c>
      <c r="C595" s="9">
        <v>444210</v>
      </c>
      <c r="D595" s="9" t="s">
        <v>602</v>
      </c>
    </row>
    <row r="596" spans="1:4" ht="25.5" x14ac:dyDescent="0.25">
      <c r="A596" s="9">
        <v>444220</v>
      </c>
      <c r="B596" s="9" t="s">
        <v>603</v>
      </c>
      <c r="C596" s="9">
        <v>444220</v>
      </c>
      <c r="D596" s="9" t="s">
        <v>603</v>
      </c>
    </row>
    <row r="597" spans="1:4" ht="25.5" x14ac:dyDescent="0.25">
      <c r="A597" s="9">
        <v>445110</v>
      </c>
      <c r="B597" s="9" t="s">
        <v>604</v>
      </c>
      <c r="C597" s="9">
        <v>445110</v>
      </c>
      <c r="D597" s="9" t="s">
        <v>604</v>
      </c>
    </row>
    <row r="598" spans="1:4" x14ac:dyDescent="0.25">
      <c r="A598" s="9">
        <v>445120</v>
      </c>
      <c r="B598" s="9" t="s">
        <v>605</v>
      </c>
      <c r="C598" s="9">
        <v>445120</v>
      </c>
      <c r="D598" s="9" t="s">
        <v>605</v>
      </c>
    </row>
    <row r="599" spans="1:4" x14ac:dyDescent="0.25">
      <c r="A599" s="9">
        <v>445210</v>
      </c>
      <c r="B599" s="9" t="s">
        <v>606</v>
      </c>
      <c r="C599" s="9">
        <v>445210</v>
      </c>
      <c r="D599" s="9" t="s">
        <v>606</v>
      </c>
    </row>
    <row r="600" spans="1:4" x14ac:dyDescent="0.25">
      <c r="A600" s="9">
        <v>445220</v>
      </c>
      <c r="B600" s="9" t="s">
        <v>607</v>
      </c>
      <c r="C600" s="9">
        <v>445220</v>
      </c>
      <c r="D600" s="9" t="s">
        <v>607</v>
      </c>
    </row>
    <row r="601" spans="1:4" x14ac:dyDescent="0.25">
      <c r="A601" s="9">
        <v>445230</v>
      </c>
      <c r="B601" s="9" t="s">
        <v>608</v>
      </c>
      <c r="C601" s="9">
        <v>445230</v>
      </c>
      <c r="D601" s="9" t="s">
        <v>608</v>
      </c>
    </row>
    <row r="602" spans="1:4" x14ac:dyDescent="0.25">
      <c r="A602" s="9">
        <v>445291</v>
      </c>
      <c r="B602" s="9" t="s">
        <v>609</v>
      </c>
      <c r="C602" s="9">
        <v>445291</v>
      </c>
      <c r="D602" s="9" t="s">
        <v>609</v>
      </c>
    </row>
    <row r="603" spans="1:4" x14ac:dyDescent="0.25">
      <c r="A603" s="9">
        <v>445292</v>
      </c>
      <c r="B603" s="9" t="s">
        <v>610</v>
      </c>
      <c r="C603" s="9">
        <v>445292</v>
      </c>
      <c r="D603" s="9" t="s">
        <v>610</v>
      </c>
    </row>
    <row r="604" spans="1:4" x14ac:dyDescent="0.25">
      <c r="A604" s="9">
        <v>445299</v>
      </c>
      <c r="B604" s="9" t="s">
        <v>611</v>
      </c>
      <c r="C604" s="9">
        <v>445299</v>
      </c>
      <c r="D604" s="9" t="s">
        <v>611</v>
      </c>
    </row>
    <row r="605" spans="1:4" x14ac:dyDescent="0.25">
      <c r="A605" s="9">
        <v>445310</v>
      </c>
      <c r="B605" s="9" t="s">
        <v>612</v>
      </c>
      <c r="C605" s="9">
        <v>445310</v>
      </c>
      <c r="D605" s="9" t="s">
        <v>612</v>
      </c>
    </row>
    <row r="606" spans="1:4" x14ac:dyDescent="0.25">
      <c r="A606" s="9">
        <v>446110</v>
      </c>
      <c r="B606" s="9" t="s">
        <v>613</v>
      </c>
      <c r="C606" s="9">
        <v>446110</v>
      </c>
      <c r="D606" s="9" t="s">
        <v>613</v>
      </c>
    </row>
    <row r="607" spans="1:4" ht="25.5" x14ac:dyDescent="0.25">
      <c r="A607" s="9">
        <v>446120</v>
      </c>
      <c r="B607" s="9" t="s">
        <v>614</v>
      </c>
      <c r="C607" s="9">
        <v>446120</v>
      </c>
      <c r="D607" s="9" t="s">
        <v>614</v>
      </c>
    </row>
    <row r="608" spans="1:4" x14ac:dyDescent="0.25">
      <c r="A608" s="9">
        <v>446130</v>
      </c>
      <c r="B608" s="9" t="s">
        <v>615</v>
      </c>
      <c r="C608" s="9">
        <v>446130</v>
      </c>
      <c r="D608" s="9" t="s">
        <v>615</v>
      </c>
    </row>
    <row r="609" spans="1:4" x14ac:dyDescent="0.25">
      <c r="A609" s="9">
        <v>446191</v>
      </c>
      <c r="B609" s="9" t="s">
        <v>616</v>
      </c>
      <c r="C609" s="9">
        <v>446191</v>
      </c>
      <c r="D609" s="9" t="s">
        <v>616</v>
      </c>
    </row>
    <row r="610" spans="1:4" ht="25.5" x14ac:dyDescent="0.25">
      <c r="A610" s="9">
        <v>446199</v>
      </c>
      <c r="B610" s="9" t="s">
        <v>617</v>
      </c>
      <c r="C610" s="9">
        <v>446199</v>
      </c>
      <c r="D610" s="9" t="s">
        <v>617</v>
      </c>
    </row>
    <row r="611" spans="1:4" ht="25.5" x14ac:dyDescent="0.25">
      <c r="A611" s="9">
        <v>447110</v>
      </c>
      <c r="B611" s="9" t="s">
        <v>618</v>
      </c>
      <c r="C611" s="9">
        <v>447110</v>
      </c>
      <c r="D611" s="9" t="s">
        <v>618</v>
      </c>
    </row>
    <row r="612" spans="1:4" x14ac:dyDescent="0.25">
      <c r="A612" s="9">
        <v>447190</v>
      </c>
      <c r="B612" s="9" t="s">
        <v>619</v>
      </c>
      <c r="C612" s="9">
        <v>447190</v>
      </c>
      <c r="D612" s="9" t="s">
        <v>619</v>
      </c>
    </row>
    <row r="613" spans="1:4" x14ac:dyDescent="0.25">
      <c r="A613" s="9">
        <v>448110</v>
      </c>
      <c r="B613" s="9" t="s">
        <v>620</v>
      </c>
      <c r="C613" s="9">
        <v>448110</v>
      </c>
      <c r="D613" s="9" t="s">
        <v>620</v>
      </c>
    </row>
    <row r="614" spans="1:4" x14ac:dyDescent="0.25">
      <c r="A614" s="9">
        <v>448120</v>
      </c>
      <c r="B614" s="9" t="s">
        <v>621</v>
      </c>
      <c r="C614" s="9">
        <v>448120</v>
      </c>
      <c r="D614" s="9" t="s">
        <v>621</v>
      </c>
    </row>
    <row r="615" spans="1:4" x14ac:dyDescent="0.25">
      <c r="A615" s="9">
        <v>448130</v>
      </c>
      <c r="B615" s="9" t="s">
        <v>622</v>
      </c>
      <c r="C615" s="9">
        <v>448130</v>
      </c>
      <c r="D615" s="9" t="s">
        <v>622</v>
      </c>
    </row>
    <row r="616" spans="1:4" x14ac:dyDescent="0.25">
      <c r="A616" s="9">
        <v>448140</v>
      </c>
      <c r="B616" s="9" t="s">
        <v>623</v>
      </c>
      <c r="C616" s="9">
        <v>448140</v>
      </c>
      <c r="D616" s="9" t="s">
        <v>623</v>
      </c>
    </row>
    <row r="617" spans="1:4" x14ac:dyDescent="0.25">
      <c r="A617" s="9">
        <v>448150</v>
      </c>
      <c r="B617" s="9" t="s">
        <v>624</v>
      </c>
      <c r="C617" s="9">
        <v>448150</v>
      </c>
      <c r="D617" s="9" t="s">
        <v>624</v>
      </c>
    </row>
    <row r="618" spans="1:4" x14ac:dyDescent="0.25">
      <c r="A618" s="9">
        <v>448190</v>
      </c>
      <c r="B618" s="9" t="s">
        <v>625</v>
      </c>
      <c r="C618" s="9">
        <v>448190</v>
      </c>
      <c r="D618" s="9" t="s">
        <v>625</v>
      </c>
    </row>
    <row r="619" spans="1:4" x14ac:dyDescent="0.25">
      <c r="A619" s="9">
        <v>448210</v>
      </c>
      <c r="B619" s="9" t="s">
        <v>626</v>
      </c>
      <c r="C619" s="9">
        <v>448210</v>
      </c>
      <c r="D619" s="9" t="s">
        <v>626</v>
      </c>
    </row>
    <row r="620" spans="1:4" x14ac:dyDescent="0.25">
      <c r="A620" s="9">
        <v>448310</v>
      </c>
      <c r="B620" s="9" t="s">
        <v>627</v>
      </c>
      <c r="C620" s="9">
        <v>448310</v>
      </c>
      <c r="D620" s="9" t="s">
        <v>627</v>
      </c>
    </row>
    <row r="621" spans="1:4" x14ac:dyDescent="0.25">
      <c r="A621" s="9">
        <v>448320</v>
      </c>
      <c r="B621" s="9" t="s">
        <v>628</v>
      </c>
      <c r="C621" s="9">
        <v>448320</v>
      </c>
      <c r="D621" s="9" t="s">
        <v>628</v>
      </c>
    </row>
    <row r="622" spans="1:4" x14ac:dyDescent="0.25">
      <c r="A622" s="9">
        <v>451110</v>
      </c>
      <c r="B622" s="9" t="s">
        <v>629</v>
      </c>
      <c r="C622" s="9">
        <v>451110</v>
      </c>
      <c r="D622" s="9" t="s">
        <v>629</v>
      </c>
    </row>
    <row r="623" spans="1:4" x14ac:dyDescent="0.25">
      <c r="A623" s="9">
        <v>451120</v>
      </c>
      <c r="B623" s="9" t="s">
        <v>630</v>
      </c>
      <c r="C623" s="9">
        <v>451120</v>
      </c>
      <c r="D623" s="9" t="s">
        <v>630</v>
      </c>
    </row>
    <row r="624" spans="1:4" ht="25.5" x14ac:dyDescent="0.25">
      <c r="A624" s="9">
        <v>451130</v>
      </c>
      <c r="B624" s="9" t="s">
        <v>631</v>
      </c>
      <c r="C624" s="9">
        <v>451130</v>
      </c>
      <c r="D624" s="9" t="s">
        <v>631</v>
      </c>
    </row>
    <row r="625" spans="1:4" x14ac:dyDescent="0.25">
      <c r="A625" s="9">
        <v>451140</v>
      </c>
      <c r="B625" s="9" t="s">
        <v>632</v>
      </c>
      <c r="C625" s="9">
        <v>451140</v>
      </c>
      <c r="D625" s="9" t="s">
        <v>632</v>
      </c>
    </row>
    <row r="626" spans="1:4" x14ac:dyDescent="0.25">
      <c r="A626" s="9">
        <v>451211</v>
      </c>
      <c r="B626" s="9" t="s">
        <v>633</v>
      </c>
      <c r="C626" s="9">
        <v>451211</v>
      </c>
      <c r="D626" s="9" t="s">
        <v>633</v>
      </c>
    </row>
    <row r="627" spans="1:4" x14ac:dyDescent="0.25">
      <c r="A627" s="9">
        <v>451212</v>
      </c>
      <c r="B627" s="9" t="s">
        <v>634</v>
      </c>
      <c r="C627" s="9">
        <v>451212</v>
      </c>
      <c r="D627" s="9" t="s">
        <v>634</v>
      </c>
    </row>
    <row r="628" spans="1:4" ht="25.5" x14ac:dyDescent="0.25">
      <c r="A628" s="9">
        <v>452111</v>
      </c>
      <c r="B628" s="9" t="s">
        <v>635</v>
      </c>
      <c r="C628" s="11">
        <v>452210</v>
      </c>
      <c r="D628" s="9" t="s">
        <v>636</v>
      </c>
    </row>
    <row r="629" spans="1:4" ht="25.5" x14ac:dyDescent="0.25">
      <c r="A629" s="10">
        <v>452112</v>
      </c>
      <c r="B629" s="9" t="s">
        <v>637</v>
      </c>
      <c r="C629" s="11">
        <v>452210</v>
      </c>
      <c r="D629" s="9" t="s">
        <v>636</v>
      </c>
    </row>
    <row r="630" spans="1:4" ht="25.5" x14ac:dyDescent="0.25">
      <c r="A630" s="10">
        <v>452112</v>
      </c>
      <c r="B630" s="9" t="s">
        <v>638</v>
      </c>
      <c r="C630" s="11">
        <v>452311</v>
      </c>
      <c r="D630" s="9" t="s">
        <v>639</v>
      </c>
    </row>
    <row r="631" spans="1:4" x14ac:dyDescent="0.25">
      <c r="A631" s="9">
        <v>452910</v>
      </c>
      <c r="B631" s="9" t="s">
        <v>639</v>
      </c>
      <c r="C631" s="11">
        <v>452311</v>
      </c>
      <c r="D631" s="9" t="s">
        <v>639</v>
      </c>
    </row>
    <row r="632" spans="1:4" x14ac:dyDescent="0.25">
      <c r="A632" s="9">
        <v>452990</v>
      </c>
      <c r="B632" s="9" t="s">
        <v>640</v>
      </c>
      <c r="C632" s="9">
        <v>452319</v>
      </c>
      <c r="D632" s="9" t="s">
        <v>640</v>
      </c>
    </row>
    <row r="633" spans="1:4" x14ac:dyDescent="0.25">
      <c r="A633" s="9">
        <v>453110</v>
      </c>
      <c r="B633" s="9" t="s">
        <v>641</v>
      </c>
      <c r="C633" s="9">
        <v>453110</v>
      </c>
      <c r="D633" s="9" t="s">
        <v>641</v>
      </c>
    </row>
    <row r="634" spans="1:4" x14ac:dyDescent="0.25">
      <c r="A634" s="9">
        <v>453210</v>
      </c>
      <c r="B634" s="9" t="s">
        <v>642</v>
      </c>
      <c r="C634" s="9">
        <v>453210</v>
      </c>
      <c r="D634" s="9" t="s">
        <v>642</v>
      </c>
    </row>
    <row r="635" spans="1:4" x14ac:dyDescent="0.25">
      <c r="A635" s="9">
        <v>453220</v>
      </c>
      <c r="B635" s="9" t="s">
        <v>643</v>
      </c>
      <c r="C635" s="9">
        <v>453220</v>
      </c>
      <c r="D635" s="9" t="s">
        <v>643</v>
      </c>
    </row>
    <row r="636" spans="1:4" x14ac:dyDescent="0.25">
      <c r="A636" s="9">
        <v>453310</v>
      </c>
      <c r="B636" s="9" t="s">
        <v>644</v>
      </c>
      <c r="C636" s="9">
        <v>453310</v>
      </c>
      <c r="D636" s="9" t="s">
        <v>644</v>
      </c>
    </row>
    <row r="637" spans="1:4" x14ac:dyDescent="0.25">
      <c r="A637" s="9">
        <v>453910</v>
      </c>
      <c r="B637" s="9" t="s">
        <v>645</v>
      </c>
      <c r="C637" s="9">
        <v>453910</v>
      </c>
      <c r="D637" s="9" t="s">
        <v>645</v>
      </c>
    </row>
    <row r="638" spans="1:4" x14ac:dyDescent="0.25">
      <c r="A638" s="9">
        <v>453920</v>
      </c>
      <c r="B638" s="9" t="s">
        <v>646</v>
      </c>
      <c r="C638" s="9">
        <v>453920</v>
      </c>
      <c r="D638" s="9" t="s">
        <v>646</v>
      </c>
    </row>
    <row r="639" spans="1:4" x14ac:dyDescent="0.25">
      <c r="A639" s="9">
        <v>453930</v>
      </c>
      <c r="B639" s="9" t="s">
        <v>647</v>
      </c>
      <c r="C639" s="9">
        <v>453930</v>
      </c>
      <c r="D639" s="9" t="s">
        <v>647</v>
      </c>
    </row>
    <row r="640" spans="1:4" x14ac:dyDescent="0.25">
      <c r="A640" s="9">
        <v>453991</v>
      </c>
      <c r="B640" s="9" t="s">
        <v>648</v>
      </c>
      <c r="C640" s="9">
        <v>453991</v>
      </c>
      <c r="D640" s="9" t="s">
        <v>648</v>
      </c>
    </row>
    <row r="641" spans="1:4" ht="25.5" x14ac:dyDescent="0.25">
      <c r="A641" s="9">
        <v>453998</v>
      </c>
      <c r="B641" s="9" t="s">
        <v>649</v>
      </c>
      <c r="C641" s="9">
        <v>453998</v>
      </c>
      <c r="D641" s="9" t="s">
        <v>649</v>
      </c>
    </row>
    <row r="642" spans="1:4" ht="25.5" x14ac:dyDescent="0.25">
      <c r="A642" s="9">
        <v>454111</v>
      </c>
      <c r="B642" s="9" t="s">
        <v>650</v>
      </c>
      <c r="C642" s="11">
        <v>454110</v>
      </c>
      <c r="D642" s="9" t="s">
        <v>651</v>
      </c>
    </row>
    <row r="643" spans="1:4" ht="25.5" x14ac:dyDescent="0.25">
      <c r="A643" s="9">
        <v>454112</v>
      </c>
      <c r="B643" s="9" t="s">
        <v>652</v>
      </c>
      <c r="C643" s="11">
        <v>454110</v>
      </c>
      <c r="D643" s="9" t="s">
        <v>651</v>
      </c>
    </row>
    <row r="644" spans="1:4" ht="25.5" x14ac:dyDescent="0.25">
      <c r="A644" s="9">
        <v>454113</v>
      </c>
      <c r="B644" s="9" t="s">
        <v>653</v>
      </c>
      <c r="C644" s="11">
        <v>454110</v>
      </c>
      <c r="D644" s="9" t="s">
        <v>651</v>
      </c>
    </row>
    <row r="645" spans="1:4" x14ac:dyDescent="0.25">
      <c r="A645" s="9">
        <v>454210</v>
      </c>
      <c r="B645" s="9" t="s">
        <v>654</v>
      </c>
      <c r="C645" s="9">
        <v>454210</v>
      </c>
      <c r="D645" s="9" t="s">
        <v>654</v>
      </c>
    </row>
    <row r="646" spans="1:4" x14ac:dyDescent="0.25">
      <c r="A646" s="9">
        <v>454310</v>
      </c>
      <c r="B646" s="9" t="s">
        <v>655</v>
      </c>
      <c r="C646" s="9">
        <v>454310</v>
      </c>
      <c r="D646" s="9" t="s">
        <v>655</v>
      </c>
    </row>
    <row r="647" spans="1:4" x14ac:dyDescent="0.25">
      <c r="A647" s="9">
        <v>454390</v>
      </c>
      <c r="B647" s="9" t="s">
        <v>656</v>
      </c>
      <c r="C647" s="9">
        <v>454390</v>
      </c>
      <c r="D647" s="9" t="s">
        <v>656</v>
      </c>
    </row>
    <row r="648" spans="1:4" x14ac:dyDescent="0.25">
      <c r="A648" s="9">
        <v>481111</v>
      </c>
      <c r="B648" s="9" t="s">
        <v>657</v>
      </c>
      <c r="C648" s="9">
        <v>481111</v>
      </c>
      <c r="D648" s="9" t="s">
        <v>657</v>
      </c>
    </row>
    <row r="649" spans="1:4" x14ac:dyDescent="0.25">
      <c r="A649" s="9">
        <v>481112</v>
      </c>
      <c r="B649" s="9" t="s">
        <v>658</v>
      </c>
      <c r="C649" s="9">
        <v>481112</v>
      </c>
      <c r="D649" s="9" t="s">
        <v>658</v>
      </c>
    </row>
    <row r="650" spans="1:4" ht="25.5" x14ac:dyDescent="0.25">
      <c r="A650" s="9">
        <v>481211</v>
      </c>
      <c r="B650" s="9" t="s">
        <v>659</v>
      </c>
      <c r="C650" s="9">
        <v>481211</v>
      </c>
      <c r="D650" s="9" t="s">
        <v>659</v>
      </c>
    </row>
    <row r="651" spans="1:4" ht="25.5" x14ac:dyDescent="0.25">
      <c r="A651" s="9">
        <v>481212</v>
      </c>
      <c r="B651" s="9" t="s">
        <v>660</v>
      </c>
      <c r="C651" s="9">
        <v>481212</v>
      </c>
      <c r="D651" s="9" t="s">
        <v>660</v>
      </c>
    </row>
    <row r="652" spans="1:4" x14ac:dyDescent="0.25">
      <c r="A652" s="9">
        <v>481219</v>
      </c>
      <c r="B652" s="9" t="s">
        <v>661</v>
      </c>
      <c r="C652" s="9">
        <v>481219</v>
      </c>
      <c r="D652" s="9" t="s">
        <v>661</v>
      </c>
    </row>
    <row r="653" spans="1:4" x14ac:dyDescent="0.25">
      <c r="A653" s="9">
        <v>482111</v>
      </c>
      <c r="B653" s="9" t="s">
        <v>662</v>
      </c>
      <c r="C653" s="9">
        <v>482111</v>
      </c>
      <c r="D653" s="9" t="s">
        <v>662</v>
      </c>
    </row>
    <row r="654" spans="1:4" x14ac:dyDescent="0.25">
      <c r="A654" s="9">
        <v>482112</v>
      </c>
      <c r="B654" s="9" t="s">
        <v>663</v>
      </c>
      <c r="C654" s="9">
        <v>482112</v>
      </c>
      <c r="D654" s="9" t="s">
        <v>663</v>
      </c>
    </row>
    <row r="655" spans="1:4" x14ac:dyDescent="0.25">
      <c r="A655" s="9">
        <v>483111</v>
      </c>
      <c r="B655" s="9" t="s">
        <v>664</v>
      </c>
      <c r="C655" s="9">
        <v>483111</v>
      </c>
      <c r="D655" s="9" t="s">
        <v>664</v>
      </c>
    </row>
    <row r="656" spans="1:4" x14ac:dyDescent="0.25">
      <c r="A656" s="9">
        <v>483112</v>
      </c>
      <c r="B656" s="9" t="s">
        <v>665</v>
      </c>
      <c r="C656" s="9">
        <v>483112</v>
      </c>
      <c r="D656" s="9" t="s">
        <v>665</v>
      </c>
    </row>
    <row r="657" spans="1:4" ht="25.5" x14ac:dyDescent="0.25">
      <c r="A657" s="9">
        <v>483113</v>
      </c>
      <c r="B657" s="9" t="s">
        <v>666</v>
      </c>
      <c r="C657" s="9">
        <v>483113</v>
      </c>
      <c r="D657" s="9" t="s">
        <v>666</v>
      </c>
    </row>
    <row r="658" spans="1:4" ht="25.5" x14ac:dyDescent="0.25">
      <c r="A658" s="9">
        <v>483114</v>
      </c>
      <c r="B658" s="9" t="s">
        <v>667</v>
      </c>
      <c r="C658" s="9">
        <v>483114</v>
      </c>
      <c r="D658" s="9" t="s">
        <v>667</v>
      </c>
    </row>
    <row r="659" spans="1:4" x14ac:dyDescent="0.25">
      <c r="A659" s="9">
        <v>483211</v>
      </c>
      <c r="B659" s="9" t="s">
        <v>668</v>
      </c>
      <c r="C659" s="9">
        <v>483211</v>
      </c>
      <c r="D659" s="9" t="s">
        <v>668</v>
      </c>
    </row>
    <row r="660" spans="1:4" x14ac:dyDescent="0.25">
      <c r="A660" s="9">
        <v>483212</v>
      </c>
      <c r="B660" s="9" t="s">
        <v>669</v>
      </c>
      <c r="C660" s="9">
        <v>483212</v>
      </c>
      <c r="D660" s="9" t="s">
        <v>669</v>
      </c>
    </row>
    <row r="661" spans="1:4" x14ac:dyDescent="0.25">
      <c r="A661" s="9">
        <v>484110</v>
      </c>
      <c r="B661" s="9" t="s">
        <v>670</v>
      </c>
      <c r="C661" s="9">
        <v>484110</v>
      </c>
      <c r="D661" s="9" t="s">
        <v>670</v>
      </c>
    </row>
    <row r="662" spans="1:4" ht="25.5" x14ac:dyDescent="0.25">
      <c r="A662" s="9">
        <v>484121</v>
      </c>
      <c r="B662" s="9" t="s">
        <v>671</v>
      </c>
      <c r="C662" s="9">
        <v>484121</v>
      </c>
      <c r="D662" s="9" t="s">
        <v>671</v>
      </c>
    </row>
    <row r="663" spans="1:4" ht="25.5" x14ac:dyDescent="0.25">
      <c r="A663" s="9">
        <v>484122</v>
      </c>
      <c r="B663" s="9" t="s">
        <v>672</v>
      </c>
      <c r="C663" s="9">
        <v>484122</v>
      </c>
      <c r="D663" s="9" t="s">
        <v>672</v>
      </c>
    </row>
    <row r="664" spans="1:4" ht="25.5" x14ac:dyDescent="0.25">
      <c r="A664" s="9">
        <v>484210</v>
      </c>
      <c r="B664" s="9" t="s">
        <v>673</v>
      </c>
      <c r="C664" s="9">
        <v>484210</v>
      </c>
      <c r="D664" s="9" t="s">
        <v>673</v>
      </c>
    </row>
    <row r="665" spans="1:4" ht="25.5" x14ac:dyDescent="0.25">
      <c r="A665" s="9">
        <v>484220</v>
      </c>
      <c r="B665" s="9" t="s">
        <v>674</v>
      </c>
      <c r="C665" s="9">
        <v>484220</v>
      </c>
      <c r="D665" s="9" t="s">
        <v>674</v>
      </c>
    </row>
    <row r="666" spans="1:4" ht="25.5" x14ac:dyDescent="0.25">
      <c r="A666" s="9">
        <v>484230</v>
      </c>
      <c r="B666" s="9" t="s">
        <v>675</v>
      </c>
      <c r="C666" s="9">
        <v>484230</v>
      </c>
      <c r="D666" s="9" t="s">
        <v>675</v>
      </c>
    </row>
    <row r="667" spans="1:4" x14ac:dyDescent="0.25">
      <c r="A667" s="9">
        <v>485111</v>
      </c>
      <c r="B667" s="9" t="s">
        <v>676</v>
      </c>
      <c r="C667" s="9">
        <v>485111</v>
      </c>
      <c r="D667" s="9" t="s">
        <v>676</v>
      </c>
    </row>
    <row r="668" spans="1:4" x14ac:dyDescent="0.25">
      <c r="A668" s="9">
        <v>485112</v>
      </c>
      <c r="B668" s="9" t="s">
        <v>677</v>
      </c>
      <c r="C668" s="9">
        <v>485112</v>
      </c>
      <c r="D668" s="9" t="s">
        <v>677</v>
      </c>
    </row>
    <row r="669" spans="1:4" ht="25.5" x14ac:dyDescent="0.25">
      <c r="A669" s="9">
        <v>485113</v>
      </c>
      <c r="B669" s="9" t="s">
        <v>678</v>
      </c>
      <c r="C669" s="9">
        <v>485113</v>
      </c>
      <c r="D669" s="9" t="s">
        <v>678</v>
      </c>
    </row>
    <row r="670" spans="1:4" x14ac:dyDescent="0.25">
      <c r="A670" s="9">
        <v>485119</v>
      </c>
      <c r="B670" s="9" t="s">
        <v>679</v>
      </c>
      <c r="C670" s="9">
        <v>485119</v>
      </c>
      <c r="D670" s="9" t="s">
        <v>679</v>
      </c>
    </row>
    <row r="671" spans="1:4" x14ac:dyDescent="0.25">
      <c r="A671" s="9">
        <v>485210</v>
      </c>
      <c r="B671" s="9" t="s">
        <v>680</v>
      </c>
      <c r="C671" s="9">
        <v>485210</v>
      </c>
      <c r="D671" s="9" t="s">
        <v>680</v>
      </c>
    </row>
    <row r="672" spans="1:4" x14ac:dyDescent="0.25">
      <c r="A672" s="9">
        <v>485310</v>
      </c>
      <c r="B672" s="9" t="s">
        <v>681</v>
      </c>
      <c r="C672" s="9">
        <v>485310</v>
      </c>
      <c r="D672" s="9" t="s">
        <v>681</v>
      </c>
    </row>
    <row r="673" spans="1:4" x14ac:dyDescent="0.25">
      <c r="A673" s="9">
        <v>485320</v>
      </c>
      <c r="B673" s="9" t="s">
        <v>682</v>
      </c>
      <c r="C673" s="9">
        <v>485320</v>
      </c>
      <c r="D673" s="9" t="s">
        <v>682</v>
      </c>
    </row>
    <row r="674" spans="1:4" ht="25.5" x14ac:dyDescent="0.25">
      <c r="A674" s="9">
        <v>485410</v>
      </c>
      <c r="B674" s="9" t="s">
        <v>683</v>
      </c>
      <c r="C674" s="9">
        <v>485410</v>
      </c>
      <c r="D674" s="9" t="s">
        <v>683</v>
      </c>
    </row>
    <row r="675" spans="1:4" x14ac:dyDescent="0.25">
      <c r="A675" s="9">
        <v>485510</v>
      </c>
      <c r="B675" s="9" t="s">
        <v>684</v>
      </c>
      <c r="C675" s="9">
        <v>485510</v>
      </c>
      <c r="D675" s="9" t="s">
        <v>684</v>
      </c>
    </row>
    <row r="676" spans="1:4" x14ac:dyDescent="0.25">
      <c r="A676" s="9">
        <v>485991</v>
      </c>
      <c r="B676" s="9" t="s">
        <v>685</v>
      </c>
      <c r="C676" s="9">
        <v>485991</v>
      </c>
      <c r="D676" s="9" t="s">
        <v>685</v>
      </c>
    </row>
    <row r="677" spans="1:4" ht="25.5" x14ac:dyDescent="0.25">
      <c r="A677" s="9">
        <v>485999</v>
      </c>
      <c r="B677" s="9" t="s">
        <v>686</v>
      </c>
      <c r="C677" s="9">
        <v>485999</v>
      </c>
      <c r="D677" s="9" t="s">
        <v>686</v>
      </c>
    </row>
    <row r="678" spans="1:4" x14ac:dyDescent="0.25">
      <c r="A678" s="9">
        <v>486110</v>
      </c>
      <c r="B678" s="9" t="s">
        <v>687</v>
      </c>
      <c r="C678" s="9">
        <v>486110</v>
      </c>
      <c r="D678" s="9" t="s">
        <v>687</v>
      </c>
    </row>
    <row r="679" spans="1:4" x14ac:dyDescent="0.25">
      <c r="A679" s="9">
        <v>486210</v>
      </c>
      <c r="B679" s="9" t="s">
        <v>688</v>
      </c>
      <c r="C679" s="9">
        <v>486210</v>
      </c>
      <c r="D679" s="9" t="s">
        <v>688</v>
      </c>
    </row>
    <row r="680" spans="1:4" ht="25.5" x14ac:dyDescent="0.25">
      <c r="A680" s="9">
        <v>486910</v>
      </c>
      <c r="B680" s="9" t="s">
        <v>689</v>
      </c>
      <c r="C680" s="9">
        <v>486910</v>
      </c>
      <c r="D680" s="9" t="s">
        <v>689</v>
      </c>
    </row>
    <row r="681" spans="1:4" x14ac:dyDescent="0.25">
      <c r="A681" s="9">
        <v>486990</v>
      </c>
      <c r="B681" s="9" t="s">
        <v>690</v>
      </c>
      <c r="C681" s="9">
        <v>486990</v>
      </c>
      <c r="D681" s="9" t="s">
        <v>690</v>
      </c>
    </row>
    <row r="682" spans="1:4" ht="25.5" x14ac:dyDescent="0.25">
      <c r="A682" s="9">
        <v>487110</v>
      </c>
      <c r="B682" s="9" t="s">
        <v>691</v>
      </c>
      <c r="C682" s="9">
        <v>487110</v>
      </c>
      <c r="D682" s="9" t="s">
        <v>691</v>
      </c>
    </row>
    <row r="683" spans="1:4" ht="25.5" x14ac:dyDescent="0.25">
      <c r="A683" s="9">
        <v>487210</v>
      </c>
      <c r="B683" s="9" t="s">
        <v>692</v>
      </c>
      <c r="C683" s="9">
        <v>487210</v>
      </c>
      <c r="D683" s="9" t="s">
        <v>692</v>
      </c>
    </row>
    <row r="684" spans="1:4" ht="25.5" x14ac:dyDescent="0.25">
      <c r="A684" s="9">
        <v>487990</v>
      </c>
      <c r="B684" s="9" t="s">
        <v>693</v>
      </c>
      <c r="C684" s="9">
        <v>487990</v>
      </c>
      <c r="D684" s="9" t="s">
        <v>693</v>
      </c>
    </row>
    <row r="685" spans="1:4" x14ac:dyDescent="0.25">
      <c r="A685" s="9">
        <v>488111</v>
      </c>
      <c r="B685" s="9" t="s">
        <v>694</v>
      </c>
      <c r="C685" s="9">
        <v>488111</v>
      </c>
      <c r="D685" s="9" t="s">
        <v>694</v>
      </c>
    </row>
    <row r="686" spans="1:4" x14ac:dyDescent="0.25">
      <c r="A686" s="9">
        <v>488119</v>
      </c>
      <c r="B686" s="9" t="s">
        <v>695</v>
      </c>
      <c r="C686" s="9">
        <v>488119</v>
      </c>
      <c r="D686" s="9" t="s">
        <v>695</v>
      </c>
    </row>
    <row r="687" spans="1:4" ht="25.5" x14ac:dyDescent="0.25">
      <c r="A687" s="9">
        <v>488190</v>
      </c>
      <c r="B687" s="9" t="s">
        <v>696</v>
      </c>
      <c r="C687" s="9">
        <v>488190</v>
      </c>
      <c r="D687" s="9" t="s">
        <v>696</v>
      </c>
    </row>
    <row r="688" spans="1:4" x14ac:dyDescent="0.25">
      <c r="A688" s="9">
        <v>488210</v>
      </c>
      <c r="B688" s="9" t="s">
        <v>697</v>
      </c>
      <c r="C688" s="9">
        <v>488210</v>
      </c>
      <c r="D688" s="9" t="s">
        <v>697</v>
      </c>
    </row>
    <row r="689" spans="1:4" x14ac:dyDescent="0.25">
      <c r="A689" s="9">
        <v>488310</v>
      </c>
      <c r="B689" s="9" t="s">
        <v>698</v>
      </c>
      <c r="C689" s="9">
        <v>488310</v>
      </c>
      <c r="D689" s="9" t="s">
        <v>698</v>
      </c>
    </row>
    <row r="690" spans="1:4" x14ac:dyDescent="0.25">
      <c r="A690" s="9">
        <v>488320</v>
      </c>
      <c r="B690" s="9" t="s">
        <v>699</v>
      </c>
      <c r="C690" s="9">
        <v>488320</v>
      </c>
      <c r="D690" s="9" t="s">
        <v>699</v>
      </c>
    </row>
    <row r="691" spans="1:4" x14ac:dyDescent="0.25">
      <c r="A691" s="9">
        <v>488330</v>
      </c>
      <c r="B691" s="9" t="s">
        <v>700</v>
      </c>
      <c r="C691" s="9">
        <v>488330</v>
      </c>
      <c r="D691" s="9" t="s">
        <v>700</v>
      </c>
    </row>
    <row r="692" spans="1:4" ht="25.5" x14ac:dyDescent="0.25">
      <c r="A692" s="9">
        <v>488390</v>
      </c>
      <c r="B692" s="9" t="s">
        <v>701</v>
      </c>
      <c r="C692" s="9">
        <v>488390</v>
      </c>
      <c r="D692" s="9" t="s">
        <v>701</v>
      </c>
    </row>
    <row r="693" spans="1:4" x14ac:dyDescent="0.25">
      <c r="A693" s="9">
        <v>488410</v>
      </c>
      <c r="B693" s="9" t="s">
        <v>702</v>
      </c>
      <c r="C693" s="9">
        <v>488410</v>
      </c>
      <c r="D693" s="9" t="s">
        <v>702</v>
      </c>
    </row>
    <row r="694" spans="1:4" ht="25.5" x14ac:dyDescent="0.25">
      <c r="A694" s="9">
        <v>488490</v>
      </c>
      <c r="B694" s="9" t="s">
        <v>703</v>
      </c>
      <c r="C694" s="9">
        <v>488490</v>
      </c>
      <c r="D694" s="9" t="s">
        <v>703</v>
      </c>
    </row>
    <row r="695" spans="1:4" x14ac:dyDescent="0.25">
      <c r="A695" s="9">
        <v>488510</v>
      </c>
      <c r="B695" s="9" t="s">
        <v>704</v>
      </c>
      <c r="C695" s="9">
        <v>488510</v>
      </c>
      <c r="D695" s="9" t="s">
        <v>704</v>
      </c>
    </row>
    <row r="696" spans="1:4" x14ac:dyDescent="0.25">
      <c r="A696" s="9">
        <v>488991</v>
      </c>
      <c r="B696" s="9" t="s">
        <v>705</v>
      </c>
      <c r="C696" s="9">
        <v>488991</v>
      </c>
      <c r="D696" s="9" t="s">
        <v>705</v>
      </c>
    </row>
    <row r="697" spans="1:4" ht="25.5" x14ac:dyDescent="0.25">
      <c r="A697" s="9">
        <v>488999</v>
      </c>
      <c r="B697" s="9" t="s">
        <v>706</v>
      </c>
      <c r="C697" s="9">
        <v>488999</v>
      </c>
      <c r="D697" s="9" t="s">
        <v>706</v>
      </c>
    </row>
    <row r="698" spans="1:4" x14ac:dyDescent="0.25">
      <c r="A698" s="9">
        <v>491110</v>
      </c>
      <c r="B698" s="9" t="s">
        <v>707</v>
      </c>
      <c r="C698" s="9">
        <v>491110</v>
      </c>
      <c r="D698" s="9" t="s">
        <v>707</v>
      </c>
    </row>
    <row r="699" spans="1:4" x14ac:dyDescent="0.25">
      <c r="A699" s="9">
        <v>492110</v>
      </c>
      <c r="B699" s="9" t="s">
        <v>708</v>
      </c>
      <c r="C699" s="9">
        <v>492110</v>
      </c>
      <c r="D699" s="9" t="s">
        <v>708</v>
      </c>
    </row>
    <row r="700" spans="1:4" x14ac:dyDescent="0.25">
      <c r="A700" s="9">
        <v>492210</v>
      </c>
      <c r="B700" s="9" t="s">
        <v>709</v>
      </c>
      <c r="C700" s="9">
        <v>492210</v>
      </c>
      <c r="D700" s="9" t="s">
        <v>709</v>
      </c>
    </row>
    <row r="701" spans="1:4" x14ac:dyDescent="0.25">
      <c r="A701" s="9">
        <v>493110</v>
      </c>
      <c r="B701" s="9" t="s">
        <v>710</v>
      </c>
      <c r="C701" s="9">
        <v>493110</v>
      </c>
      <c r="D701" s="9" t="s">
        <v>710</v>
      </c>
    </row>
    <row r="702" spans="1:4" x14ac:dyDescent="0.25">
      <c r="A702" s="9">
        <v>493120</v>
      </c>
      <c r="B702" s="9" t="s">
        <v>711</v>
      </c>
      <c r="C702" s="9">
        <v>493120</v>
      </c>
      <c r="D702" s="9" t="s">
        <v>711</v>
      </c>
    </row>
    <row r="703" spans="1:4" x14ac:dyDescent="0.25">
      <c r="A703" s="9">
        <v>493130</v>
      </c>
      <c r="B703" s="9" t="s">
        <v>712</v>
      </c>
      <c r="C703" s="9">
        <v>493130</v>
      </c>
      <c r="D703" s="9" t="s">
        <v>712</v>
      </c>
    </row>
    <row r="704" spans="1:4" x14ac:dyDescent="0.25">
      <c r="A704" s="9">
        <v>493190</v>
      </c>
      <c r="B704" s="9" t="s">
        <v>713</v>
      </c>
      <c r="C704" s="9">
        <v>493190</v>
      </c>
      <c r="D704" s="9" t="s">
        <v>713</v>
      </c>
    </row>
    <row r="705" spans="1:4" x14ac:dyDescent="0.25">
      <c r="A705" s="9">
        <v>511110</v>
      </c>
      <c r="B705" s="9" t="s">
        <v>714</v>
      </c>
      <c r="C705" s="9">
        <v>511110</v>
      </c>
      <c r="D705" s="9" t="s">
        <v>714</v>
      </c>
    </row>
    <row r="706" spans="1:4" x14ac:dyDescent="0.25">
      <c r="A706" s="9">
        <v>511120</v>
      </c>
      <c r="B706" s="9" t="s">
        <v>715</v>
      </c>
      <c r="C706" s="9">
        <v>511120</v>
      </c>
      <c r="D706" s="9" t="s">
        <v>715</v>
      </c>
    </row>
    <row r="707" spans="1:4" x14ac:dyDescent="0.25">
      <c r="A707" s="9">
        <v>511130</v>
      </c>
      <c r="B707" s="9" t="s">
        <v>716</v>
      </c>
      <c r="C707" s="9">
        <v>511130</v>
      </c>
      <c r="D707" s="9" t="s">
        <v>716</v>
      </c>
    </row>
    <row r="708" spans="1:4" x14ac:dyDescent="0.25">
      <c r="A708" s="9">
        <v>511140</v>
      </c>
      <c r="B708" s="9" t="s">
        <v>717</v>
      </c>
      <c r="C708" s="9">
        <v>511140</v>
      </c>
      <c r="D708" s="9" t="s">
        <v>717</v>
      </c>
    </row>
    <row r="709" spans="1:4" x14ac:dyDescent="0.25">
      <c r="A709" s="9">
        <v>511191</v>
      </c>
      <c r="B709" s="9" t="s">
        <v>718</v>
      </c>
      <c r="C709" s="9">
        <v>511191</v>
      </c>
      <c r="D709" s="9" t="s">
        <v>718</v>
      </c>
    </row>
    <row r="710" spans="1:4" x14ac:dyDescent="0.25">
      <c r="A710" s="9">
        <v>511199</v>
      </c>
      <c r="B710" s="9" t="s">
        <v>719</v>
      </c>
      <c r="C710" s="9">
        <v>511199</v>
      </c>
      <c r="D710" s="9" t="s">
        <v>719</v>
      </c>
    </row>
    <row r="711" spans="1:4" x14ac:dyDescent="0.25">
      <c r="A711" s="9">
        <v>511210</v>
      </c>
      <c r="B711" s="9" t="s">
        <v>720</v>
      </c>
      <c r="C711" s="9">
        <v>511210</v>
      </c>
      <c r="D711" s="9" t="s">
        <v>720</v>
      </c>
    </row>
    <row r="712" spans="1:4" x14ac:dyDescent="0.25">
      <c r="A712" s="9">
        <v>512110</v>
      </c>
      <c r="B712" s="9" t="s">
        <v>721</v>
      </c>
      <c r="C712" s="9">
        <v>512110</v>
      </c>
      <c r="D712" s="9" t="s">
        <v>721</v>
      </c>
    </row>
    <row r="713" spans="1:4" x14ac:dyDescent="0.25">
      <c r="A713" s="9">
        <v>512120</v>
      </c>
      <c r="B713" s="9" t="s">
        <v>722</v>
      </c>
      <c r="C713" s="9">
        <v>512120</v>
      </c>
      <c r="D713" s="9" t="s">
        <v>722</v>
      </c>
    </row>
    <row r="714" spans="1:4" ht="25.5" x14ac:dyDescent="0.25">
      <c r="A714" s="9">
        <v>512131</v>
      </c>
      <c r="B714" s="9" t="s">
        <v>723</v>
      </c>
      <c r="C714" s="9">
        <v>512131</v>
      </c>
      <c r="D714" s="9" t="s">
        <v>723</v>
      </c>
    </row>
    <row r="715" spans="1:4" x14ac:dyDescent="0.25">
      <c r="A715" s="9">
        <v>512132</v>
      </c>
      <c r="B715" s="9" t="s">
        <v>724</v>
      </c>
      <c r="C715" s="9">
        <v>512132</v>
      </c>
      <c r="D715" s="9" t="s">
        <v>724</v>
      </c>
    </row>
    <row r="716" spans="1:4" ht="25.5" x14ac:dyDescent="0.25">
      <c r="A716" s="9">
        <v>512191</v>
      </c>
      <c r="B716" s="9" t="s">
        <v>725</v>
      </c>
      <c r="C716" s="9">
        <v>512191</v>
      </c>
      <c r="D716" s="9" t="s">
        <v>725</v>
      </c>
    </row>
    <row r="717" spans="1:4" ht="25.5" x14ac:dyDescent="0.25">
      <c r="A717" s="9">
        <v>512199</v>
      </c>
      <c r="B717" s="9" t="s">
        <v>726</v>
      </c>
      <c r="C717" s="9">
        <v>512199</v>
      </c>
      <c r="D717" s="9" t="s">
        <v>726</v>
      </c>
    </row>
    <row r="718" spans="1:4" x14ac:dyDescent="0.25">
      <c r="A718" s="9">
        <v>512210</v>
      </c>
      <c r="B718" s="9" t="s">
        <v>727</v>
      </c>
      <c r="C718" s="11">
        <v>512250</v>
      </c>
      <c r="D718" s="9" t="s">
        <v>728</v>
      </c>
    </row>
    <row r="719" spans="1:4" ht="25.5" x14ac:dyDescent="0.25">
      <c r="A719" s="9">
        <v>512220</v>
      </c>
      <c r="B719" s="9" t="s">
        <v>729</v>
      </c>
      <c r="C719" s="11">
        <v>512250</v>
      </c>
      <c r="D719" s="9" t="s">
        <v>728</v>
      </c>
    </row>
    <row r="720" spans="1:4" x14ac:dyDescent="0.25">
      <c r="A720" s="9">
        <v>512230</v>
      </c>
      <c r="B720" s="9" t="s">
        <v>730</v>
      </c>
      <c r="C720" s="9">
        <v>512230</v>
      </c>
      <c r="D720" s="9" t="s">
        <v>730</v>
      </c>
    </row>
    <row r="721" spans="1:4" x14ac:dyDescent="0.25">
      <c r="A721" s="9">
        <v>512240</v>
      </c>
      <c r="B721" s="9" t="s">
        <v>731</v>
      </c>
      <c r="C721" s="9">
        <v>512240</v>
      </c>
      <c r="D721" s="9" t="s">
        <v>731</v>
      </c>
    </row>
    <row r="722" spans="1:4" x14ac:dyDescent="0.25">
      <c r="A722" s="9">
        <v>512290</v>
      </c>
      <c r="B722" s="9" t="s">
        <v>732</v>
      </c>
      <c r="C722" s="9">
        <v>512290</v>
      </c>
      <c r="D722" s="9" t="s">
        <v>732</v>
      </c>
    </row>
    <row r="723" spans="1:4" x14ac:dyDescent="0.25">
      <c r="A723" s="9">
        <v>515111</v>
      </c>
      <c r="B723" s="9" t="s">
        <v>733</v>
      </c>
      <c r="C723" s="9">
        <v>515111</v>
      </c>
      <c r="D723" s="9" t="s">
        <v>733</v>
      </c>
    </row>
    <row r="724" spans="1:4" x14ac:dyDescent="0.25">
      <c r="A724" s="9">
        <v>515112</v>
      </c>
      <c r="B724" s="9" t="s">
        <v>734</v>
      </c>
      <c r="C724" s="9">
        <v>515112</v>
      </c>
      <c r="D724" s="9" t="s">
        <v>734</v>
      </c>
    </row>
    <row r="725" spans="1:4" x14ac:dyDescent="0.25">
      <c r="A725" s="9">
        <v>515120</v>
      </c>
      <c r="B725" s="9" t="s">
        <v>735</v>
      </c>
      <c r="C725" s="9">
        <v>515120</v>
      </c>
      <c r="D725" s="9" t="s">
        <v>735</v>
      </c>
    </row>
    <row r="726" spans="1:4" ht="25.5" x14ac:dyDescent="0.25">
      <c r="A726" s="9">
        <v>515210</v>
      </c>
      <c r="B726" s="9" t="s">
        <v>736</v>
      </c>
      <c r="C726" s="9">
        <v>515210</v>
      </c>
      <c r="D726" s="9" t="s">
        <v>736</v>
      </c>
    </row>
    <row r="727" spans="1:4" x14ac:dyDescent="0.25">
      <c r="A727" s="9">
        <v>517110</v>
      </c>
      <c r="B727" s="9" t="s">
        <v>737</v>
      </c>
      <c r="C727" s="9">
        <v>517311</v>
      </c>
      <c r="D727" s="9" t="s">
        <v>737</v>
      </c>
    </row>
    <row r="728" spans="1:4" ht="25.5" x14ac:dyDescent="0.25">
      <c r="A728" s="9">
        <v>517210</v>
      </c>
      <c r="B728" s="9" t="s">
        <v>738</v>
      </c>
      <c r="C728" s="9">
        <v>517312</v>
      </c>
      <c r="D728" s="9" t="s">
        <v>738</v>
      </c>
    </row>
    <row r="729" spans="1:4" x14ac:dyDescent="0.25">
      <c r="A729" s="9">
        <v>517410</v>
      </c>
      <c r="B729" s="9" t="s">
        <v>739</v>
      </c>
      <c r="C729" s="9">
        <v>517410</v>
      </c>
      <c r="D729" s="9" t="s">
        <v>739</v>
      </c>
    </row>
    <row r="730" spans="1:4" x14ac:dyDescent="0.25">
      <c r="A730" s="9">
        <v>517911</v>
      </c>
      <c r="B730" s="9" t="s">
        <v>740</v>
      </c>
      <c r="C730" s="9">
        <v>517911</v>
      </c>
      <c r="D730" s="9" t="s">
        <v>740</v>
      </c>
    </row>
    <row r="731" spans="1:4" x14ac:dyDescent="0.25">
      <c r="A731" s="9">
        <v>517919</v>
      </c>
      <c r="B731" s="9" t="s">
        <v>741</v>
      </c>
      <c r="C731" s="9">
        <v>517919</v>
      </c>
      <c r="D731" s="9" t="s">
        <v>741</v>
      </c>
    </row>
    <row r="732" spans="1:4" ht="25.5" x14ac:dyDescent="0.25">
      <c r="A732" s="9">
        <v>518210</v>
      </c>
      <c r="B732" s="9" t="s">
        <v>742</v>
      </c>
      <c r="C732" s="9">
        <v>518210</v>
      </c>
      <c r="D732" s="9" t="s">
        <v>742</v>
      </c>
    </row>
    <row r="733" spans="1:4" x14ac:dyDescent="0.25">
      <c r="A733" s="9">
        <v>519110</v>
      </c>
      <c r="B733" s="9" t="s">
        <v>743</v>
      </c>
      <c r="C733" s="9">
        <v>519110</v>
      </c>
      <c r="D733" s="9" t="s">
        <v>743</v>
      </c>
    </row>
    <row r="734" spans="1:4" x14ac:dyDescent="0.25">
      <c r="A734" s="9">
        <v>519120</v>
      </c>
      <c r="B734" s="9" t="s">
        <v>744</v>
      </c>
      <c r="C734" s="9">
        <v>519120</v>
      </c>
      <c r="D734" s="9" t="s">
        <v>744</v>
      </c>
    </row>
    <row r="735" spans="1:4" ht="25.5" x14ac:dyDescent="0.25">
      <c r="A735" s="9">
        <v>519130</v>
      </c>
      <c r="B735" s="9" t="s">
        <v>745</v>
      </c>
      <c r="C735" s="9">
        <v>519130</v>
      </c>
      <c r="D735" s="9" t="s">
        <v>745</v>
      </c>
    </row>
    <row r="736" spans="1:4" x14ac:dyDescent="0.25">
      <c r="A736" s="9">
        <v>519190</v>
      </c>
      <c r="B736" s="9" t="s">
        <v>746</v>
      </c>
      <c r="C736" s="9">
        <v>519190</v>
      </c>
      <c r="D736" s="9" t="s">
        <v>746</v>
      </c>
    </row>
    <row r="737" spans="1:4" x14ac:dyDescent="0.25">
      <c r="A737" s="9">
        <v>521110</v>
      </c>
      <c r="B737" s="9" t="s">
        <v>747</v>
      </c>
      <c r="C737" s="9">
        <v>521110</v>
      </c>
      <c r="D737" s="9" t="s">
        <v>747</v>
      </c>
    </row>
    <row r="738" spans="1:4" x14ac:dyDescent="0.25">
      <c r="A738" s="9">
        <v>522110</v>
      </c>
      <c r="B738" s="9" t="s">
        <v>748</v>
      </c>
      <c r="C738" s="9">
        <v>522110</v>
      </c>
      <c r="D738" s="9" t="s">
        <v>748</v>
      </c>
    </row>
    <row r="739" spans="1:4" x14ac:dyDescent="0.25">
      <c r="A739" s="9">
        <v>522120</v>
      </c>
      <c r="B739" s="9" t="s">
        <v>749</v>
      </c>
      <c r="C739" s="9">
        <v>522120</v>
      </c>
      <c r="D739" s="9" t="s">
        <v>749</v>
      </c>
    </row>
    <row r="740" spans="1:4" x14ac:dyDescent="0.25">
      <c r="A740" s="9">
        <v>522130</v>
      </c>
      <c r="B740" s="9" t="s">
        <v>750</v>
      </c>
      <c r="C740" s="9">
        <v>522130</v>
      </c>
      <c r="D740" s="9" t="s">
        <v>750</v>
      </c>
    </row>
    <row r="741" spans="1:4" x14ac:dyDescent="0.25">
      <c r="A741" s="9">
        <v>522190</v>
      </c>
      <c r="B741" s="9" t="s">
        <v>751</v>
      </c>
      <c r="C741" s="9">
        <v>522190</v>
      </c>
      <c r="D741" s="9" t="s">
        <v>751</v>
      </c>
    </row>
    <row r="742" spans="1:4" x14ac:dyDescent="0.25">
      <c r="A742" s="9">
        <v>522210</v>
      </c>
      <c r="B742" s="9" t="s">
        <v>752</v>
      </c>
      <c r="C742" s="9">
        <v>522210</v>
      </c>
      <c r="D742" s="9" t="s">
        <v>752</v>
      </c>
    </row>
    <row r="743" spans="1:4" x14ac:dyDescent="0.25">
      <c r="A743" s="9">
        <v>522220</v>
      </c>
      <c r="B743" s="9" t="s">
        <v>753</v>
      </c>
      <c r="C743" s="9">
        <v>522220</v>
      </c>
      <c r="D743" s="9" t="s">
        <v>753</v>
      </c>
    </row>
    <row r="744" spans="1:4" x14ac:dyDescent="0.25">
      <c r="A744" s="9">
        <v>522291</v>
      </c>
      <c r="B744" s="9" t="s">
        <v>754</v>
      </c>
      <c r="C744" s="9">
        <v>522291</v>
      </c>
      <c r="D744" s="9" t="s">
        <v>754</v>
      </c>
    </row>
    <row r="745" spans="1:4" x14ac:dyDescent="0.25">
      <c r="A745" s="9">
        <v>522292</v>
      </c>
      <c r="B745" s="9" t="s">
        <v>755</v>
      </c>
      <c r="C745" s="9">
        <v>522292</v>
      </c>
      <c r="D745" s="9" t="s">
        <v>755</v>
      </c>
    </row>
    <row r="746" spans="1:4" x14ac:dyDescent="0.25">
      <c r="A746" s="9">
        <v>522293</v>
      </c>
      <c r="B746" s="9" t="s">
        <v>756</v>
      </c>
      <c r="C746" s="9">
        <v>522293</v>
      </c>
      <c r="D746" s="9" t="s">
        <v>756</v>
      </c>
    </row>
    <row r="747" spans="1:4" x14ac:dyDescent="0.25">
      <c r="A747" s="9">
        <v>522294</v>
      </c>
      <c r="B747" s="9" t="s">
        <v>757</v>
      </c>
      <c r="C747" s="9">
        <v>522294</v>
      </c>
      <c r="D747" s="9" t="s">
        <v>757</v>
      </c>
    </row>
    <row r="748" spans="1:4" ht="25.5" x14ac:dyDescent="0.25">
      <c r="A748" s="9">
        <v>522298</v>
      </c>
      <c r="B748" s="9" t="s">
        <v>758</v>
      </c>
      <c r="C748" s="9">
        <v>522298</v>
      </c>
      <c r="D748" s="9" t="s">
        <v>758</v>
      </c>
    </row>
    <row r="749" spans="1:4" ht="25.5" x14ac:dyDescent="0.25">
      <c r="A749" s="9">
        <v>522310</v>
      </c>
      <c r="B749" s="9" t="s">
        <v>759</v>
      </c>
      <c r="C749" s="9">
        <v>522310</v>
      </c>
      <c r="D749" s="9" t="s">
        <v>759</v>
      </c>
    </row>
    <row r="750" spans="1:4" ht="25.5" x14ac:dyDescent="0.25">
      <c r="A750" s="9">
        <v>522320</v>
      </c>
      <c r="B750" s="9" t="s">
        <v>760</v>
      </c>
      <c r="C750" s="9">
        <v>522320</v>
      </c>
      <c r="D750" s="9" t="s">
        <v>760</v>
      </c>
    </row>
    <row r="751" spans="1:4" ht="25.5" x14ac:dyDescent="0.25">
      <c r="A751" s="12">
        <v>522390</v>
      </c>
      <c r="B751" s="9" t="s">
        <v>761</v>
      </c>
      <c r="C751" s="12">
        <v>522390</v>
      </c>
      <c r="D751" s="9" t="s">
        <v>761</v>
      </c>
    </row>
    <row r="752" spans="1:4" ht="25.5" x14ac:dyDescent="0.25">
      <c r="A752" s="9">
        <v>523110</v>
      </c>
      <c r="B752" s="9" t="s">
        <v>762</v>
      </c>
      <c r="C752" s="9">
        <v>523110</v>
      </c>
      <c r="D752" s="9" t="s">
        <v>762</v>
      </c>
    </row>
    <row r="753" spans="1:4" x14ac:dyDescent="0.25">
      <c r="A753" s="9">
        <v>523120</v>
      </c>
      <c r="B753" s="9" t="s">
        <v>763</v>
      </c>
      <c r="C753" s="9">
        <v>523120</v>
      </c>
      <c r="D753" s="9" t="s">
        <v>763</v>
      </c>
    </row>
    <row r="754" spans="1:4" x14ac:dyDescent="0.25">
      <c r="A754" s="9">
        <v>523130</v>
      </c>
      <c r="B754" s="9" t="s">
        <v>764</v>
      </c>
      <c r="C754" s="9">
        <v>523130</v>
      </c>
      <c r="D754" s="9" t="s">
        <v>764</v>
      </c>
    </row>
    <row r="755" spans="1:4" x14ac:dyDescent="0.25">
      <c r="A755" s="9">
        <v>523140</v>
      </c>
      <c r="B755" s="9" t="s">
        <v>765</v>
      </c>
      <c r="C755" s="9">
        <v>523140</v>
      </c>
      <c r="D755" s="9" t="s">
        <v>765</v>
      </c>
    </row>
    <row r="756" spans="1:4" x14ac:dyDescent="0.25">
      <c r="A756" s="9">
        <v>523210</v>
      </c>
      <c r="B756" s="9" t="s">
        <v>766</v>
      </c>
      <c r="C756" s="9">
        <v>523210</v>
      </c>
      <c r="D756" s="9" t="s">
        <v>766</v>
      </c>
    </row>
    <row r="757" spans="1:4" x14ac:dyDescent="0.25">
      <c r="A757" s="9">
        <v>523910</v>
      </c>
      <c r="B757" s="9" t="s">
        <v>767</v>
      </c>
      <c r="C757" s="9">
        <v>523910</v>
      </c>
      <c r="D757" s="9" t="s">
        <v>767</v>
      </c>
    </row>
    <row r="758" spans="1:4" x14ac:dyDescent="0.25">
      <c r="A758" s="9">
        <v>523920</v>
      </c>
      <c r="B758" s="9" t="s">
        <v>768</v>
      </c>
      <c r="C758" s="9">
        <v>523920</v>
      </c>
      <c r="D758" s="9" t="s">
        <v>768</v>
      </c>
    </row>
    <row r="759" spans="1:4" x14ac:dyDescent="0.25">
      <c r="A759" s="9">
        <v>523930</v>
      </c>
      <c r="B759" s="9" t="s">
        <v>769</v>
      </c>
      <c r="C759" s="9">
        <v>523930</v>
      </c>
      <c r="D759" s="9" t="s">
        <v>769</v>
      </c>
    </row>
    <row r="760" spans="1:4" x14ac:dyDescent="0.25">
      <c r="A760" s="9">
        <v>523991</v>
      </c>
      <c r="B760" s="9" t="s">
        <v>770</v>
      </c>
      <c r="C760" s="9">
        <v>523991</v>
      </c>
      <c r="D760" s="9" t="s">
        <v>770</v>
      </c>
    </row>
    <row r="761" spans="1:4" ht="25.5" x14ac:dyDescent="0.25">
      <c r="A761" s="9">
        <v>523999</v>
      </c>
      <c r="B761" s="9" t="s">
        <v>771</v>
      </c>
      <c r="C761" s="9">
        <v>523999</v>
      </c>
      <c r="D761" s="9" t="s">
        <v>771</v>
      </c>
    </row>
    <row r="762" spans="1:4" x14ac:dyDescent="0.25">
      <c r="A762" s="9">
        <v>524113</v>
      </c>
      <c r="B762" s="9" t="s">
        <v>772</v>
      </c>
      <c r="C762" s="9">
        <v>524113</v>
      </c>
      <c r="D762" s="9" t="s">
        <v>772</v>
      </c>
    </row>
    <row r="763" spans="1:4" ht="25.5" x14ac:dyDescent="0.25">
      <c r="A763" s="9">
        <v>524114</v>
      </c>
      <c r="B763" s="9" t="s">
        <v>773</v>
      </c>
      <c r="C763" s="9">
        <v>524114</v>
      </c>
      <c r="D763" s="9" t="s">
        <v>773</v>
      </c>
    </row>
    <row r="764" spans="1:4" ht="25.5" x14ac:dyDescent="0.25">
      <c r="A764" s="9">
        <v>524126</v>
      </c>
      <c r="B764" s="9" t="s">
        <v>774</v>
      </c>
      <c r="C764" s="9">
        <v>524126</v>
      </c>
      <c r="D764" s="9" t="s">
        <v>774</v>
      </c>
    </row>
    <row r="765" spans="1:4" x14ac:dyDescent="0.25">
      <c r="A765" s="9">
        <v>524127</v>
      </c>
      <c r="B765" s="9" t="s">
        <v>775</v>
      </c>
      <c r="C765" s="9">
        <v>524127</v>
      </c>
      <c r="D765" s="9" t="s">
        <v>775</v>
      </c>
    </row>
    <row r="766" spans="1:4" ht="25.5" x14ac:dyDescent="0.25">
      <c r="A766" s="9">
        <v>524128</v>
      </c>
      <c r="B766" s="9" t="s">
        <v>776</v>
      </c>
      <c r="C766" s="9">
        <v>524128</v>
      </c>
      <c r="D766" s="9" t="s">
        <v>776</v>
      </c>
    </row>
    <row r="767" spans="1:4" x14ac:dyDescent="0.25">
      <c r="A767" s="9">
        <v>524130</v>
      </c>
      <c r="B767" s="9" t="s">
        <v>777</v>
      </c>
      <c r="C767" s="9">
        <v>524130</v>
      </c>
      <c r="D767" s="9" t="s">
        <v>777</v>
      </c>
    </row>
    <row r="768" spans="1:4" x14ac:dyDescent="0.25">
      <c r="A768" s="9">
        <v>524210</v>
      </c>
      <c r="B768" s="9" t="s">
        <v>778</v>
      </c>
      <c r="C768" s="9">
        <v>524210</v>
      </c>
      <c r="D768" s="9" t="s">
        <v>778</v>
      </c>
    </row>
    <row r="769" spans="1:4" x14ac:dyDescent="0.25">
      <c r="A769" s="9">
        <v>524291</v>
      </c>
      <c r="B769" s="9" t="s">
        <v>779</v>
      </c>
      <c r="C769" s="9">
        <v>524291</v>
      </c>
      <c r="D769" s="9" t="s">
        <v>779</v>
      </c>
    </row>
    <row r="770" spans="1:4" ht="25.5" x14ac:dyDescent="0.25">
      <c r="A770" s="9">
        <v>524292</v>
      </c>
      <c r="B770" s="9" t="s">
        <v>780</v>
      </c>
      <c r="C770" s="9">
        <v>524292</v>
      </c>
      <c r="D770" s="9" t="s">
        <v>780</v>
      </c>
    </row>
    <row r="771" spans="1:4" x14ac:dyDescent="0.25">
      <c r="A771" s="9">
        <v>524298</v>
      </c>
      <c r="B771" s="9" t="s">
        <v>781</v>
      </c>
      <c r="C771" s="9">
        <v>524298</v>
      </c>
      <c r="D771" s="9" t="s">
        <v>781</v>
      </c>
    </row>
    <row r="772" spans="1:4" x14ac:dyDescent="0.25">
      <c r="A772" s="9">
        <v>525110</v>
      </c>
      <c r="B772" s="9" t="s">
        <v>782</v>
      </c>
      <c r="C772" s="9">
        <v>525110</v>
      </c>
      <c r="D772" s="9" t="s">
        <v>782</v>
      </c>
    </row>
    <row r="773" spans="1:4" x14ac:dyDescent="0.25">
      <c r="A773" s="9">
        <v>525120</v>
      </c>
      <c r="B773" s="9" t="s">
        <v>783</v>
      </c>
      <c r="C773" s="9">
        <v>525120</v>
      </c>
      <c r="D773" s="9" t="s">
        <v>783</v>
      </c>
    </row>
    <row r="774" spans="1:4" x14ac:dyDescent="0.25">
      <c r="A774" s="9">
        <v>525190</v>
      </c>
      <c r="B774" s="9" t="s">
        <v>784</v>
      </c>
      <c r="C774" s="9">
        <v>525190</v>
      </c>
      <c r="D774" s="9" t="s">
        <v>784</v>
      </c>
    </row>
    <row r="775" spans="1:4" x14ac:dyDescent="0.25">
      <c r="A775" s="9">
        <v>525910</v>
      </c>
      <c r="B775" s="9" t="s">
        <v>785</v>
      </c>
      <c r="C775" s="9">
        <v>525910</v>
      </c>
      <c r="D775" s="9" t="s">
        <v>785</v>
      </c>
    </row>
    <row r="776" spans="1:4" x14ac:dyDescent="0.25">
      <c r="A776" s="9">
        <v>525920</v>
      </c>
      <c r="B776" s="9" t="s">
        <v>786</v>
      </c>
      <c r="C776" s="9">
        <v>525920</v>
      </c>
      <c r="D776" s="9" t="s">
        <v>786</v>
      </c>
    </row>
    <row r="777" spans="1:4" x14ac:dyDescent="0.25">
      <c r="A777" s="9">
        <v>525990</v>
      </c>
      <c r="B777" s="9" t="s">
        <v>787</v>
      </c>
      <c r="C777" s="9">
        <v>525990</v>
      </c>
      <c r="D777" s="9" t="s">
        <v>787</v>
      </c>
    </row>
    <row r="778" spans="1:4" ht="25.5" x14ac:dyDescent="0.25">
      <c r="A778" s="9">
        <v>531110</v>
      </c>
      <c r="B778" s="9" t="s">
        <v>788</v>
      </c>
      <c r="C778" s="9">
        <v>531110</v>
      </c>
      <c r="D778" s="9" t="s">
        <v>788</v>
      </c>
    </row>
    <row r="779" spans="1:4" ht="25.5" x14ac:dyDescent="0.25">
      <c r="A779" s="9">
        <v>531120</v>
      </c>
      <c r="B779" s="9" t="s">
        <v>789</v>
      </c>
      <c r="C779" s="9">
        <v>531120</v>
      </c>
      <c r="D779" s="9" t="s">
        <v>789</v>
      </c>
    </row>
    <row r="780" spans="1:4" ht="25.5" x14ac:dyDescent="0.25">
      <c r="A780" s="9">
        <v>531130</v>
      </c>
      <c r="B780" s="9" t="s">
        <v>790</v>
      </c>
      <c r="C780" s="9">
        <v>531130</v>
      </c>
      <c r="D780" s="9" t="s">
        <v>790</v>
      </c>
    </row>
    <row r="781" spans="1:4" x14ac:dyDescent="0.25">
      <c r="A781" s="9">
        <v>531190</v>
      </c>
      <c r="B781" s="9" t="s">
        <v>791</v>
      </c>
      <c r="C781" s="9">
        <v>531190</v>
      </c>
      <c r="D781" s="9" t="s">
        <v>791</v>
      </c>
    </row>
    <row r="782" spans="1:4" ht="25.5" x14ac:dyDescent="0.25">
      <c r="A782" s="9">
        <v>531210</v>
      </c>
      <c r="B782" s="9" t="s">
        <v>792</v>
      </c>
      <c r="C782" s="9">
        <v>531210</v>
      </c>
      <c r="D782" s="9" t="s">
        <v>792</v>
      </c>
    </row>
    <row r="783" spans="1:4" x14ac:dyDescent="0.25">
      <c r="A783" s="9">
        <v>531311</v>
      </c>
      <c r="B783" s="9" t="s">
        <v>793</v>
      </c>
      <c r="C783" s="9">
        <v>531311</v>
      </c>
      <c r="D783" s="9" t="s">
        <v>793</v>
      </c>
    </row>
    <row r="784" spans="1:4" x14ac:dyDescent="0.25">
      <c r="A784" s="9">
        <v>531312</v>
      </c>
      <c r="B784" s="9" t="s">
        <v>794</v>
      </c>
      <c r="C784" s="9">
        <v>531312</v>
      </c>
      <c r="D784" s="9" t="s">
        <v>794</v>
      </c>
    </row>
    <row r="785" spans="1:4" x14ac:dyDescent="0.25">
      <c r="A785" s="9">
        <v>531320</v>
      </c>
      <c r="B785" s="9" t="s">
        <v>795</v>
      </c>
      <c r="C785" s="9">
        <v>531320</v>
      </c>
      <c r="D785" s="9" t="s">
        <v>795</v>
      </c>
    </row>
    <row r="786" spans="1:4" x14ac:dyDescent="0.25">
      <c r="A786" s="9">
        <v>531390</v>
      </c>
      <c r="B786" s="9" t="s">
        <v>796</v>
      </c>
      <c r="C786" s="9">
        <v>531390</v>
      </c>
      <c r="D786" s="9" t="s">
        <v>796</v>
      </c>
    </row>
    <row r="787" spans="1:4" x14ac:dyDescent="0.25">
      <c r="A787" s="9">
        <v>532111</v>
      </c>
      <c r="B787" s="9" t="s">
        <v>797</v>
      </c>
      <c r="C787" s="9">
        <v>532111</v>
      </c>
      <c r="D787" s="9" t="s">
        <v>797</v>
      </c>
    </row>
    <row r="788" spans="1:4" x14ac:dyDescent="0.25">
      <c r="A788" s="9">
        <v>532112</v>
      </c>
      <c r="B788" s="9" t="s">
        <v>798</v>
      </c>
      <c r="C788" s="9">
        <v>532112</v>
      </c>
      <c r="D788" s="9" t="s">
        <v>798</v>
      </c>
    </row>
    <row r="789" spans="1:4" ht="38.25" x14ac:dyDescent="0.25">
      <c r="A789" s="9">
        <v>532120</v>
      </c>
      <c r="B789" s="9" t="s">
        <v>799</v>
      </c>
      <c r="C789" s="9">
        <v>532120</v>
      </c>
      <c r="D789" s="9" t="s">
        <v>799</v>
      </c>
    </row>
    <row r="790" spans="1:4" ht="25.5" x14ac:dyDescent="0.25">
      <c r="A790" s="9">
        <v>532210</v>
      </c>
      <c r="B790" s="9" t="s">
        <v>800</v>
      </c>
      <c r="C790" s="9">
        <v>532210</v>
      </c>
      <c r="D790" s="9" t="s">
        <v>800</v>
      </c>
    </row>
    <row r="791" spans="1:4" x14ac:dyDescent="0.25">
      <c r="A791" s="9">
        <v>532220</v>
      </c>
      <c r="B791" s="9" t="s">
        <v>801</v>
      </c>
      <c r="C791" s="9">
        <v>532281</v>
      </c>
      <c r="D791" s="9" t="s">
        <v>801</v>
      </c>
    </row>
    <row r="792" spans="1:4" x14ac:dyDescent="0.25">
      <c r="A792" s="9">
        <v>532230</v>
      </c>
      <c r="B792" s="9" t="s">
        <v>802</v>
      </c>
      <c r="C792" s="9">
        <v>532282</v>
      </c>
      <c r="D792" s="9" t="s">
        <v>802</v>
      </c>
    </row>
    <row r="793" spans="1:4" x14ac:dyDescent="0.25">
      <c r="A793" s="9">
        <v>532291</v>
      </c>
      <c r="B793" s="9" t="s">
        <v>803</v>
      </c>
      <c r="C793" s="9">
        <v>532283</v>
      </c>
      <c r="D793" s="9" t="s">
        <v>803</v>
      </c>
    </row>
    <row r="794" spans="1:4" x14ac:dyDescent="0.25">
      <c r="A794" s="9">
        <v>532292</v>
      </c>
      <c r="B794" s="9" t="s">
        <v>804</v>
      </c>
      <c r="C794" s="9">
        <v>532284</v>
      </c>
      <c r="D794" s="9" t="s">
        <v>804</v>
      </c>
    </row>
    <row r="795" spans="1:4" x14ac:dyDescent="0.25">
      <c r="A795" s="9">
        <v>532299</v>
      </c>
      <c r="B795" s="9" t="s">
        <v>805</v>
      </c>
      <c r="C795" s="9">
        <v>532289</v>
      </c>
      <c r="D795" s="9" t="s">
        <v>805</v>
      </c>
    </row>
    <row r="796" spans="1:4" x14ac:dyDescent="0.25">
      <c r="A796" s="9">
        <v>532310</v>
      </c>
      <c r="B796" s="9" t="s">
        <v>806</v>
      </c>
      <c r="C796" s="9">
        <v>532310</v>
      </c>
      <c r="D796" s="9" t="s">
        <v>806</v>
      </c>
    </row>
    <row r="797" spans="1:4" ht="38.25" x14ac:dyDescent="0.25">
      <c r="A797" s="9">
        <v>532411</v>
      </c>
      <c r="B797" s="9" t="s">
        <v>807</v>
      </c>
      <c r="C797" s="9">
        <v>532411</v>
      </c>
      <c r="D797" s="9" t="s">
        <v>807</v>
      </c>
    </row>
    <row r="798" spans="1:4" ht="38.25" x14ac:dyDescent="0.25">
      <c r="A798" s="9">
        <v>532412</v>
      </c>
      <c r="B798" s="9" t="s">
        <v>808</v>
      </c>
      <c r="C798" s="9">
        <v>532412</v>
      </c>
      <c r="D798" s="9" t="s">
        <v>808</v>
      </c>
    </row>
    <row r="799" spans="1:4" ht="25.5" x14ac:dyDescent="0.25">
      <c r="A799" s="9">
        <v>532420</v>
      </c>
      <c r="B799" s="9" t="s">
        <v>809</v>
      </c>
      <c r="C799" s="9">
        <v>532420</v>
      </c>
      <c r="D799" s="9" t="s">
        <v>809</v>
      </c>
    </row>
    <row r="800" spans="1:4" ht="38.25" x14ac:dyDescent="0.25">
      <c r="A800" s="9">
        <v>532490</v>
      </c>
      <c r="B800" s="9" t="s">
        <v>810</v>
      </c>
      <c r="C800" s="9">
        <v>532490</v>
      </c>
      <c r="D800" s="9" t="s">
        <v>810</v>
      </c>
    </row>
    <row r="801" spans="1:4" ht="25.5" x14ac:dyDescent="0.25">
      <c r="A801" s="9">
        <v>533110</v>
      </c>
      <c r="B801" s="9" t="s">
        <v>811</v>
      </c>
      <c r="C801" s="9">
        <v>533110</v>
      </c>
      <c r="D801" s="9" t="s">
        <v>811</v>
      </c>
    </row>
    <row r="802" spans="1:4" x14ac:dyDescent="0.25">
      <c r="A802" s="9">
        <v>541110</v>
      </c>
      <c r="B802" s="9" t="s">
        <v>812</v>
      </c>
      <c r="C802" s="9">
        <v>541110</v>
      </c>
      <c r="D802" s="9" t="s">
        <v>812</v>
      </c>
    </row>
    <row r="803" spans="1:4" x14ac:dyDescent="0.25">
      <c r="A803" s="9">
        <v>541120</v>
      </c>
      <c r="B803" s="9" t="s">
        <v>813</v>
      </c>
      <c r="C803" s="9">
        <v>541120</v>
      </c>
      <c r="D803" s="9" t="s">
        <v>813</v>
      </c>
    </row>
    <row r="804" spans="1:4" x14ac:dyDescent="0.25">
      <c r="A804" s="9">
        <v>541191</v>
      </c>
      <c r="B804" s="9" t="s">
        <v>814</v>
      </c>
      <c r="C804" s="9">
        <v>541191</v>
      </c>
      <c r="D804" s="9" t="s">
        <v>814</v>
      </c>
    </row>
    <row r="805" spans="1:4" x14ac:dyDescent="0.25">
      <c r="A805" s="9">
        <v>541199</v>
      </c>
      <c r="B805" s="9" t="s">
        <v>815</v>
      </c>
      <c r="C805" s="9">
        <v>541199</v>
      </c>
      <c r="D805" s="9" t="s">
        <v>815</v>
      </c>
    </row>
    <row r="806" spans="1:4" x14ac:dyDescent="0.25">
      <c r="A806" s="9">
        <v>541211</v>
      </c>
      <c r="B806" s="9" t="s">
        <v>816</v>
      </c>
      <c r="C806" s="9">
        <v>541211</v>
      </c>
      <c r="D806" s="9" t="s">
        <v>816</v>
      </c>
    </row>
    <row r="807" spans="1:4" x14ac:dyDescent="0.25">
      <c r="A807" s="9">
        <v>541213</v>
      </c>
      <c r="B807" s="9" t="s">
        <v>817</v>
      </c>
      <c r="C807" s="9">
        <v>541213</v>
      </c>
      <c r="D807" s="9" t="s">
        <v>817</v>
      </c>
    </row>
    <row r="808" spans="1:4" x14ac:dyDescent="0.25">
      <c r="A808" s="9">
        <v>541214</v>
      </c>
      <c r="B808" s="9" t="s">
        <v>818</v>
      </c>
      <c r="C808" s="9">
        <v>541214</v>
      </c>
      <c r="D808" s="9" t="s">
        <v>818</v>
      </c>
    </row>
    <row r="809" spans="1:4" x14ac:dyDescent="0.25">
      <c r="A809" s="9">
        <v>541219</v>
      </c>
      <c r="B809" s="9" t="s">
        <v>819</v>
      </c>
      <c r="C809" s="9">
        <v>541219</v>
      </c>
      <c r="D809" s="9" t="s">
        <v>819</v>
      </c>
    </row>
    <row r="810" spans="1:4" x14ac:dyDescent="0.25">
      <c r="A810" s="9">
        <v>541310</v>
      </c>
      <c r="B810" s="9" t="s">
        <v>820</v>
      </c>
      <c r="C810" s="9">
        <v>541310</v>
      </c>
      <c r="D810" s="9" t="s">
        <v>820</v>
      </c>
    </row>
    <row r="811" spans="1:4" x14ac:dyDescent="0.25">
      <c r="A811" s="9">
        <v>541320</v>
      </c>
      <c r="B811" s="9" t="s">
        <v>821</v>
      </c>
      <c r="C811" s="9">
        <v>541320</v>
      </c>
      <c r="D811" s="9" t="s">
        <v>821</v>
      </c>
    </row>
    <row r="812" spans="1:4" x14ac:dyDescent="0.25">
      <c r="A812" s="9">
        <v>541330</v>
      </c>
      <c r="B812" s="9" t="s">
        <v>822</v>
      </c>
      <c r="C812" s="9">
        <v>541330</v>
      </c>
      <c r="D812" s="9" t="s">
        <v>822</v>
      </c>
    </row>
    <row r="813" spans="1:4" x14ac:dyDescent="0.25">
      <c r="A813" s="9">
        <v>541340</v>
      </c>
      <c r="B813" s="9" t="s">
        <v>823</v>
      </c>
      <c r="C813" s="9">
        <v>541340</v>
      </c>
      <c r="D813" s="9" t="s">
        <v>823</v>
      </c>
    </row>
    <row r="814" spans="1:4" x14ac:dyDescent="0.25">
      <c r="A814" s="9">
        <v>541350</v>
      </c>
      <c r="B814" s="9" t="s">
        <v>824</v>
      </c>
      <c r="C814" s="9">
        <v>541350</v>
      </c>
      <c r="D814" s="9" t="s">
        <v>824</v>
      </c>
    </row>
    <row r="815" spans="1:4" ht="25.5" x14ac:dyDescent="0.25">
      <c r="A815" s="9">
        <v>541360</v>
      </c>
      <c r="B815" s="9" t="s">
        <v>825</v>
      </c>
      <c r="C815" s="9">
        <v>541360</v>
      </c>
      <c r="D815" s="9" t="s">
        <v>825</v>
      </c>
    </row>
    <row r="816" spans="1:4" ht="25.5" x14ac:dyDescent="0.25">
      <c r="A816" s="9">
        <v>541370</v>
      </c>
      <c r="B816" s="9" t="s">
        <v>826</v>
      </c>
      <c r="C816" s="9">
        <v>541370</v>
      </c>
      <c r="D816" s="9" t="s">
        <v>826</v>
      </c>
    </row>
    <row r="817" spans="1:4" x14ac:dyDescent="0.25">
      <c r="A817" s="9">
        <v>541380</v>
      </c>
      <c r="B817" s="9" t="s">
        <v>827</v>
      </c>
      <c r="C817" s="9">
        <v>541380</v>
      </c>
      <c r="D817" s="9" t="s">
        <v>827</v>
      </c>
    </row>
    <row r="818" spans="1:4" x14ac:dyDescent="0.25">
      <c r="A818" s="9">
        <v>541410</v>
      </c>
      <c r="B818" s="9" t="s">
        <v>828</v>
      </c>
      <c r="C818" s="9">
        <v>541410</v>
      </c>
      <c r="D818" s="9" t="s">
        <v>828</v>
      </c>
    </row>
    <row r="819" spans="1:4" x14ac:dyDescent="0.25">
      <c r="A819" s="9">
        <v>541420</v>
      </c>
      <c r="B819" s="9" t="s">
        <v>829</v>
      </c>
      <c r="C819" s="9">
        <v>541420</v>
      </c>
      <c r="D819" s="9" t="s">
        <v>829</v>
      </c>
    </row>
    <row r="820" spans="1:4" x14ac:dyDescent="0.25">
      <c r="A820" s="9">
        <v>541430</v>
      </c>
      <c r="B820" s="9" t="s">
        <v>830</v>
      </c>
      <c r="C820" s="9">
        <v>541430</v>
      </c>
      <c r="D820" s="9" t="s">
        <v>830</v>
      </c>
    </row>
    <row r="821" spans="1:4" x14ac:dyDescent="0.25">
      <c r="A821" s="9">
        <v>541490</v>
      </c>
      <c r="B821" s="9" t="s">
        <v>831</v>
      </c>
      <c r="C821" s="9">
        <v>541490</v>
      </c>
      <c r="D821" s="9" t="s">
        <v>831</v>
      </c>
    </row>
    <row r="822" spans="1:4" ht="25.5" x14ac:dyDescent="0.25">
      <c r="A822" s="9">
        <v>541511</v>
      </c>
      <c r="B822" s="9" t="s">
        <v>832</v>
      </c>
      <c r="C822" s="9">
        <v>541511</v>
      </c>
      <c r="D822" s="9" t="s">
        <v>832</v>
      </c>
    </row>
    <row r="823" spans="1:4" x14ac:dyDescent="0.25">
      <c r="A823" s="9">
        <v>541512</v>
      </c>
      <c r="B823" s="9" t="s">
        <v>833</v>
      </c>
      <c r="C823" s="9">
        <v>541512</v>
      </c>
      <c r="D823" s="9" t="s">
        <v>833</v>
      </c>
    </row>
    <row r="824" spans="1:4" ht="25.5" x14ac:dyDescent="0.25">
      <c r="A824" s="9">
        <v>541513</v>
      </c>
      <c r="B824" s="9" t="s">
        <v>834</v>
      </c>
      <c r="C824" s="9">
        <v>541513</v>
      </c>
      <c r="D824" s="9" t="s">
        <v>834</v>
      </c>
    </row>
    <row r="825" spans="1:4" x14ac:dyDescent="0.25">
      <c r="A825" s="9">
        <v>541519</v>
      </c>
      <c r="B825" s="9" t="s">
        <v>835</v>
      </c>
      <c r="C825" s="9">
        <v>541519</v>
      </c>
      <c r="D825" s="9" t="s">
        <v>835</v>
      </c>
    </row>
    <row r="826" spans="1:4" ht="25.5" x14ac:dyDescent="0.25">
      <c r="A826" s="9">
        <v>541611</v>
      </c>
      <c r="B826" s="9" t="s">
        <v>836</v>
      </c>
      <c r="C826" s="9">
        <v>541611</v>
      </c>
      <c r="D826" s="9" t="s">
        <v>836</v>
      </c>
    </row>
    <row r="827" spans="1:4" x14ac:dyDescent="0.25">
      <c r="A827" s="9">
        <v>541612</v>
      </c>
      <c r="B827" s="9" t="s">
        <v>837</v>
      </c>
      <c r="C827" s="9">
        <v>541612</v>
      </c>
      <c r="D827" s="9" t="s">
        <v>837</v>
      </c>
    </row>
    <row r="828" spans="1:4" x14ac:dyDescent="0.25">
      <c r="A828" s="9">
        <v>541613</v>
      </c>
      <c r="B828" s="9" t="s">
        <v>838</v>
      </c>
      <c r="C828" s="9">
        <v>541613</v>
      </c>
      <c r="D828" s="9" t="s">
        <v>838</v>
      </c>
    </row>
    <row r="829" spans="1:4" ht="25.5" x14ac:dyDescent="0.25">
      <c r="A829" s="9">
        <v>541614</v>
      </c>
      <c r="B829" s="9" t="s">
        <v>839</v>
      </c>
      <c r="C829" s="9">
        <v>541614</v>
      </c>
      <c r="D829" s="9" t="s">
        <v>839</v>
      </c>
    </row>
    <row r="830" spans="1:4" x14ac:dyDescent="0.25">
      <c r="A830" s="9">
        <v>541618</v>
      </c>
      <c r="B830" s="9" t="s">
        <v>840</v>
      </c>
      <c r="C830" s="9">
        <v>541618</v>
      </c>
      <c r="D830" s="9" t="s">
        <v>840</v>
      </c>
    </row>
    <row r="831" spans="1:4" x14ac:dyDescent="0.25">
      <c r="A831" s="9">
        <v>541620</v>
      </c>
      <c r="B831" s="9" t="s">
        <v>841</v>
      </c>
      <c r="C831" s="9">
        <v>541620</v>
      </c>
      <c r="D831" s="9" t="s">
        <v>841</v>
      </c>
    </row>
    <row r="832" spans="1:4" ht="25.5" x14ac:dyDescent="0.25">
      <c r="A832" s="9">
        <v>541690</v>
      </c>
      <c r="B832" s="9" t="s">
        <v>842</v>
      </c>
      <c r="C832" s="9">
        <v>541690</v>
      </c>
      <c r="D832" s="9" t="s">
        <v>842</v>
      </c>
    </row>
    <row r="833" spans="1:4" ht="51" x14ac:dyDescent="0.25">
      <c r="A833" s="10">
        <v>541711</v>
      </c>
      <c r="B833" s="9" t="s">
        <v>843</v>
      </c>
      <c r="C833" s="11">
        <v>541713</v>
      </c>
      <c r="D833" s="9" t="s">
        <v>844</v>
      </c>
    </row>
    <row r="834" spans="1:4" ht="51" x14ac:dyDescent="0.25">
      <c r="A834" s="10">
        <v>541711</v>
      </c>
      <c r="B834" s="9" t="s">
        <v>845</v>
      </c>
      <c r="C834" s="9">
        <v>541714</v>
      </c>
      <c r="D834" s="9" t="s">
        <v>846</v>
      </c>
    </row>
    <row r="835" spans="1:4" ht="63.75" x14ac:dyDescent="0.25">
      <c r="A835" s="10">
        <v>541712</v>
      </c>
      <c r="B835" s="9" t="s">
        <v>847</v>
      </c>
      <c r="C835" s="11">
        <v>541713</v>
      </c>
      <c r="D835" s="9" t="s">
        <v>844</v>
      </c>
    </row>
    <row r="836" spans="1:4" ht="63.75" x14ac:dyDescent="0.25">
      <c r="A836" s="10">
        <v>541712</v>
      </c>
      <c r="B836" s="9" t="s">
        <v>848</v>
      </c>
      <c r="C836" s="9">
        <v>541715</v>
      </c>
      <c r="D836" s="9" t="s">
        <v>849</v>
      </c>
    </row>
    <row r="837" spans="1:4" ht="25.5" x14ac:dyDescent="0.25">
      <c r="A837" s="9">
        <v>541720</v>
      </c>
      <c r="B837" s="9" t="s">
        <v>850</v>
      </c>
      <c r="C837" s="9">
        <v>541720</v>
      </c>
      <c r="D837" s="9" t="s">
        <v>850</v>
      </c>
    </row>
    <row r="838" spans="1:4" x14ac:dyDescent="0.25">
      <c r="A838" s="9">
        <v>541810</v>
      </c>
      <c r="B838" s="9" t="s">
        <v>851</v>
      </c>
      <c r="C838" s="9">
        <v>541810</v>
      </c>
      <c r="D838" s="9" t="s">
        <v>851</v>
      </c>
    </row>
    <row r="839" spans="1:4" x14ac:dyDescent="0.25">
      <c r="A839" s="9">
        <v>541820</v>
      </c>
      <c r="B839" s="9" t="s">
        <v>852</v>
      </c>
      <c r="C839" s="9">
        <v>541820</v>
      </c>
      <c r="D839" s="9" t="s">
        <v>852</v>
      </c>
    </row>
    <row r="840" spans="1:4" x14ac:dyDescent="0.25">
      <c r="A840" s="9">
        <v>541830</v>
      </c>
      <c r="B840" s="9" t="s">
        <v>853</v>
      </c>
      <c r="C840" s="9">
        <v>541830</v>
      </c>
      <c r="D840" s="9" t="s">
        <v>853</v>
      </c>
    </row>
    <row r="841" spans="1:4" x14ac:dyDescent="0.25">
      <c r="A841" s="9">
        <v>541840</v>
      </c>
      <c r="B841" s="9" t="s">
        <v>854</v>
      </c>
      <c r="C841" s="9">
        <v>541840</v>
      </c>
      <c r="D841" s="9" t="s">
        <v>854</v>
      </c>
    </row>
    <row r="842" spans="1:4" x14ac:dyDescent="0.25">
      <c r="A842" s="9">
        <v>541850</v>
      </c>
      <c r="B842" s="9" t="s">
        <v>855</v>
      </c>
      <c r="C842" s="9">
        <v>541850</v>
      </c>
      <c r="D842" s="9" t="s">
        <v>855</v>
      </c>
    </row>
    <row r="843" spans="1:4" x14ac:dyDescent="0.25">
      <c r="A843" s="9">
        <v>541860</v>
      </c>
      <c r="B843" s="9" t="s">
        <v>856</v>
      </c>
      <c r="C843" s="9">
        <v>541860</v>
      </c>
      <c r="D843" s="9" t="s">
        <v>856</v>
      </c>
    </row>
    <row r="844" spans="1:4" x14ac:dyDescent="0.25">
      <c r="A844" s="9">
        <v>541870</v>
      </c>
      <c r="B844" s="9" t="s">
        <v>857</v>
      </c>
      <c r="C844" s="9">
        <v>541870</v>
      </c>
      <c r="D844" s="9" t="s">
        <v>857</v>
      </c>
    </row>
    <row r="845" spans="1:4" x14ac:dyDescent="0.25">
      <c r="A845" s="9">
        <v>541890</v>
      </c>
      <c r="B845" s="9" t="s">
        <v>858</v>
      </c>
      <c r="C845" s="9">
        <v>541890</v>
      </c>
      <c r="D845" s="9" t="s">
        <v>858</v>
      </c>
    </row>
    <row r="846" spans="1:4" ht="25.5" x14ac:dyDescent="0.25">
      <c r="A846" s="9">
        <v>541910</v>
      </c>
      <c r="B846" s="9" t="s">
        <v>859</v>
      </c>
      <c r="C846" s="9">
        <v>541910</v>
      </c>
      <c r="D846" s="9" t="s">
        <v>859</v>
      </c>
    </row>
    <row r="847" spans="1:4" x14ac:dyDescent="0.25">
      <c r="A847" s="9">
        <v>541921</v>
      </c>
      <c r="B847" s="9" t="s">
        <v>860</v>
      </c>
      <c r="C847" s="9">
        <v>541921</v>
      </c>
      <c r="D847" s="9" t="s">
        <v>860</v>
      </c>
    </row>
    <row r="848" spans="1:4" x14ac:dyDescent="0.25">
      <c r="A848" s="9">
        <v>541922</v>
      </c>
      <c r="B848" s="9" t="s">
        <v>861</v>
      </c>
      <c r="C848" s="9">
        <v>541922</v>
      </c>
      <c r="D848" s="9" t="s">
        <v>861</v>
      </c>
    </row>
    <row r="849" spans="1:4" x14ac:dyDescent="0.25">
      <c r="A849" s="9">
        <v>541930</v>
      </c>
      <c r="B849" s="9" t="s">
        <v>862</v>
      </c>
      <c r="C849" s="9">
        <v>541930</v>
      </c>
      <c r="D849" s="9" t="s">
        <v>862</v>
      </c>
    </row>
    <row r="850" spans="1:4" x14ac:dyDescent="0.25">
      <c r="A850" s="9">
        <v>541940</v>
      </c>
      <c r="B850" s="9" t="s">
        <v>863</v>
      </c>
      <c r="C850" s="9">
        <v>541940</v>
      </c>
      <c r="D850" s="9" t="s">
        <v>863</v>
      </c>
    </row>
    <row r="851" spans="1:4" ht="25.5" x14ac:dyDescent="0.25">
      <c r="A851" s="9">
        <v>541990</v>
      </c>
      <c r="B851" s="9" t="s">
        <v>864</v>
      </c>
      <c r="C851" s="9">
        <v>541990</v>
      </c>
      <c r="D851" s="9" t="s">
        <v>864</v>
      </c>
    </row>
    <row r="852" spans="1:4" x14ac:dyDescent="0.25">
      <c r="A852" s="9">
        <v>551111</v>
      </c>
      <c r="B852" s="9" t="s">
        <v>865</v>
      </c>
      <c r="C852" s="9">
        <v>551111</v>
      </c>
      <c r="D852" s="9" t="s">
        <v>865</v>
      </c>
    </row>
    <row r="853" spans="1:4" x14ac:dyDescent="0.25">
      <c r="A853" s="9">
        <v>551112</v>
      </c>
      <c r="B853" s="9" t="s">
        <v>866</v>
      </c>
      <c r="C853" s="9">
        <v>551112</v>
      </c>
      <c r="D853" s="9" t="s">
        <v>866</v>
      </c>
    </row>
    <row r="854" spans="1:4" ht="25.5" x14ac:dyDescent="0.25">
      <c r="A854" s="9">
        <v>551114</v>
      </c>
      <c r="B854" s="9" t="s">
        <v>867</v>
      </c>
      <c r="C854" s="9">
        <v>551114</v>
      </c>
      <c r="D854" s="9" t="s">
        <v>867</v>
      </c>
    </row>
    <row r="855" spans="1:4" x14ac:dyDescent="0.25">
      <c r="A855" s="9">
        <v>561110</v>
      </c>
      <c r="B855" s="9" t="s">
        <v>868</v>
      </c>
      <c r="C855" s="9">
        <v>561110</v>
      </c>
      <c r="D855" s="9" t="s">
        <v>868</v>
      </c>
    </row>
    <row r="856" spans="1:4" x14ac:dyDescent="0.25">
      <c r="A856" s="9">
        <v>561210</v>
      </c>
      <c r="B856" s="9" t="s">
        <v>869</v>
      </c>
      <c r="C856" s="9">
        <v>561210</v>
      </c>
      <c r="D856" s="9" t="s">
        <v>869</v>
      </c>
    </row>
    <row r="857" spans="1:4" x14ac:dyDescent="0.25">
      <c r="A857" s="9">
        <v>561311</v>
      </c>
      <c r="B857" s="9" t="s">
        <v>870</v>
      </c>
      <c r="C857" s="9">
        <v>561311</v>
      </c>
      <c r="D857" s="9" t="s">
        <v>870</v>
      </c>
    </row>
    <row r="858" spans="1:4" x14ac:dyDescent="0.25">
      <c r="A858" s="9">
        <v>561312</v>
      </c>
      <c r="B858" s="9" t="s">
        <v>871</v>
      </c>
      <c r="C858" s="9">
        <v>561312</v>
      </c>
      <c r="D858" s="9" t="s">
        <v>871</v>
      </c>
    </row>
    <row r="859" spans="1:4" x14ac:dyDescent="0.25">
      <c r="A859" s="9">
        <v>561320</v>
      </c>
      <c r="B859" s="9" t="s">
        <v>872</v>
      </c>
      <c r="C859" s="9">
        <v>561320</v>
      </c>
      <c r="D859" s="9" t="s">
        <v>872</v>
      </c>
    </row>
    <row r="860" spans="1:4" x14ac:dyDescent="0.25">
      <c r="A860" s="9">
        <v>561330</v>
      </c>
      <c r="B860" s="9" t="s">
        <v>873</v>
      </c>
      <c r="C860" s="9">
        <v>561330</v>
      </c>
      <c r="D860" s="9" t="s">
        <v>873</v>
      </c>
    </row>
    <row r="861" spans="1:4" x14ac:dyDescent="0.25">
      <c r="A861" s="9">
        <v>561410</v>
      </c>
      <c r="B861" s="9" t="s">
        <v>874</v>
      </c>
      <c r="C861" s="9">
        <v>561410</v>
      </c>
      <c r="D861" s="9" t="s">
        <v>874</v>
      </c>
    </row>
    <row r="862" spans="1:4" x14ac:dyDescent="0.25">
      <c r="A862" s="9">
        <v>561421</v>
      </c>
      <c r="B862" s="9" t="s">
        <v>875</v>
      </c>
      <c r="C862" s="9">
        <v>561421</v>
      </c>
      <c r="D862" s="9" t="s">
        <v>875</v>
      </c>
    </row>
    <row r="863" spans="1:4" ht="25.5" x14ac:dyDescent="0.25">
      <c r="A863" s="9">
        <v>561422</v>
      </c>
      <c r="B863" s="9" t="s">
        <v>876</v>
      </c>
      <c r="C863" s="9">
        <v>561422</v>
      </c>
      <c r="D863" s="9" t="s">
        <v>876</v>
      </c>
    </row>
    <row r="864" spans="1:4" x14ac:dyDescent="0.25">
      <c r="A864" s="9">
        <v>561431</v>
      </c>
      <c r="B864" s="9" t="s">
        <v>877</v>
      </c>
      <c r="C864" s="9">
        <v>561431</v>
      </c>
      <c r="D864" s="9" t="s">
        <v>877</v>
      </c>
    </row>
    <row r="865" spans="1:4" ht="25.5" x14ac:dyDescent="0.25">
      <c r="A865" s="9">
        <v>561439</v>
      </c>
      <c r="B865" s="9" t="s">
        <v>878</v>
      </c>
      <c r="C865" s="9">
        <v>561439</v>
      </c>
      <c r="D865" s="9" t="s">
        <v>878</v>
      </c>
    </row>
    <row r="866" spans="1:4" x14ac:dyDescent="0.25">
      <c r="A866" s="9">
        <v>561440</v>
      </c>
      <c r="B866" s="9" t="s">
        <v>879</v>
      </c>
      <c r="C866" s="9">
        <v>561440</v>
      </c>
      <c r="D866" s="9" t="s">
        <v>879</v>
      </c>
    </row>
    <row r="867" spans="1:4" x14ac:dyDescent="0.25">
      <c r="A867" s="9">
        <v>561450</v>
      </c>
      <c r="B867" s="9" t="s">
        <v>880</v>
      </c>
      <c r="C867" s="9">
        <v>561450</v>
      </c>
      <c r="D867" s="9" t="s">
        <v>880</v>
      </c>
    </row>
    <row r="868" spans="1:4" x14ac:dyDescent="0.25">
      <c r="A868" s="9">
        <v>561491</v>
      </c>
      <c r="B868" s="9" t="s">
        <v>881</v>
      </c>
      <c r="C868" s="9">
        <v>561491</v>
      </c>
      <c r="D868" s="9" t="s">
        <v>881</v>
      </c>
    </row>
    <row r="869" spans="1:4" x14ac:dyDescent="0.25">
      <c r="A869" s="9">
        <v>561492</v>
      </c>
      <c r="B869" s="9" t="s">
        <v>882</v>
      </c>
      <c r="C869" s="9">
        <v>561492</v>
      </c>
      <c r="D869" s="9" t="s">
        <v>882</v>
      </c>
    </row>
    <row r="870" spans="1:4" x14ac:dyDescent="0.25">
      <c r="A870" s="9">
        <v>561499</v>
      </c>
      <c r="B870" s="9" t="s">
        <v>883</v>
      </c>
      <c r="C870" s="9">
        <v>561499</v>
      </c>
      <c r="D870" s="9" t="s">
        <v>883</v>
      </c>
    </row>
    <row r="871" spans="1:4" x14ac:dyDescent="0.25">
      <c r="A871" s="9">
        <v>561510</v>
      </c>
      <c r="B871" s="9" t="s">
        <v>884</v>
      </c>
      <c r="C871" s="9">
        <v>561510</v>
      </c>
      <c r="D871" s="9" t="s">
        <v>884</v>
      </c>
    </row>
    <row r="872" spans="1:4" x14ac:dyDescent="0.25">
      <c r="A872" s="9">
        <v>561520</v>
      </c>
      <c r="B872" s="9" t="s">
        <v>885</v>
      </c>
      <c r="C872" s="9">
        <v>561520</v>
      </c>
      <c r="D872" s="9" t="s">
        <v>885</v>
      </c>
    </row>
    <row r="873" spans="1:4" x14ac:dyDescent="0.25">
      <c r="A873" s="9">
        <v>561591</v>
      </c>
      <c r="B873" s="9" t="s">
        <v>886</v>
      </c>
      <c r="C873" s="9">
        <v>561591</v>
      </c>
      <c r="D873" s="9" t="s">
        <v>886</v>
      </c>
    </row>
    <row r="874" spans="1:4" ht="25.5" x14ac:dyDescent="0.25">
      <c r="A874" s="9">
        <v>561599</v>
      </c>
      <c r="B874" s="9" t="s">
        <v>887</v>
      </c>
      <c r="C874" s="9">
        <v>561599</v>
      </c>
      <c r="D874" s="9" t="s">
        <v>887</v>
      </c>
    </row>
    <row r="875" spans="1:4" x14ac:dyDescent="0.25">
      <c r="A875" s="9">
        <v>561611</v>
      </c>
      <c r="B875" s="9" t="s">
        <v>888</v>
      </c>
      <c r="C875" s="9">
        <v>561611</v>
      </c>
      <c r="D875" s="9" t="s">
        <v>888</v>
      </c>
    </row>
    <row r="876" spans="1:4" x14ac:dyDescent="0.25">
      <c r="A876" s="9">
        <v>561612</v>
      </c>
      <c r="B876" s="9" t="s">
        <v>889</v>
      </c>
      <c r="C876" s="9">
        <v>561612</v>
      </c>
      <c r="D876" s="9" t="s">
        <v>889</v>
      </c>
    </row>
    <row r="877" spans="1:4" x14ac:dyDescent="0.25">
      <c r="A877" s="9">
        <v>561613</v>
      </c>
      <c r="B877" s="9" t="s">
        <v>890</v>
      </c>
      <c r="C877" s="9">
        <v>561613</v>
      </c>
      <c r="D877" s="9" t="s">
        <v>890</v>
      </c>
    </row>
    <row r="878" spans="1:4" ht="25.5" x14ac:dyDescent="0.25">
      <c r="A878" s="9">
        <v>561621</v>
      </c>
      <c r="B878" s="9" t="s">
        <v>891</v>
      </c>
      <c r="C878" s="9">
        <v>561621</v>
      </c>
      <c r="D878" s="9" t="s">
        <v>891</v>
      </c>
    </row>
    <row r="879" spans="1:4" x14ac:dyDescent="0.25">
      <c r="A879" s="9">
        <v>561622</v>
      </c>
      <c r="B879" s="9" t="s">
        <v>892</v>
      </c>
      <c r="C879" s="9">
        <v>561622</v>
      </c>
      <c r="D879" s="9" t="s">
        <v>892</v>
      </c>
    </row>
    <row r="880" spans="1:4" x14ac:dyDescent="0.25">
      <c r="A880" s="9">
        <v>561710</v>
      </c>
      <c r="B880" s="9" t="s">
        <v>893</v>
      </c>
      <c r="C880" s="9">
        <v>561710</v>
      </c>
      <c r="D880" s="9" t="s">
        <v>893</v>
      </c>
    </row>
    <row r="881" spans="1:4" x14ac:dyDescent="0.25">
      <c r="A881" s="9">
        <v>561720</v>
      </c>
      <c r="B881" s="9" t="s">
        <v>894</v>
      </c>
      <c r="C881" s="9">
        <v>561720</v>
      </c>
      <c r="D881" s="9" t="s">
        <v>894</v>
      </c>
    </row>
    <row r="882" spans="1:4" x14ac:dyDescent="0.25">
      <c r="A882" s="9">
        <v>561730</v>
      </c>
      <c r="B882" s="9" t="s">
        <v>895</v>
      </c>
      <c r="C882" s="9">
        <v>561730</v>
      </c>
      <c r="D882" s="9" t="s">
        <v>895</v>
      </c>
    </row>
    <row r="883" spans="1:4" ht="25.5" x14ac:dyDescent="0.25">
      <c r="A883" s="9">
        <v>561740</v>
      </c>
      <c r="B883" s="9" t="s">
        <v>896</v>
      </c>
      <c r="C883" s="9">
        <v>561740</v>
      </c>
      <c r="D883" s="9" t="s">
        <v>896</v>
      </c>
    </row>
    <row r="884" spans="1:4" ht="25.5" x14ac:dyDescent="0.25">
      <c r="A884" s="9">
        <v>561790</v>
      </c>
      <c r="B884" s="9" t="s">
        <v>897</v>
      </c>
      <c r="C884" s="9">
        <v>561790</v>
      </c>
      <c r="D884" s="9" t="s">
        <v>897</v>
      </c>
    </row>
    <row r="885" spans="1:4" x14ac:dyDescent="0.25">
      <c r="A885" s="9">
        <v>561910</v>
      </c>
      <c r="B885" s="9" t="s">
        <v>898</v>
      </c>
      <c r="C885" s="9">
        <v>561910</v>
      </c>
      <c r="D885" s="9" t="s">
        <v>898</v>
      </c>
    </row>
    <row r="886" spans="1:4" x14ac:dyDescent="0.25">
      <c r="A886" s="9">
        <v>561920</v>
      </c>
      <c r="B886" s="9" t="s">
        <v>899</v>
      </c>
      <c r="C886" s="9">
        <v>561920</v>
      </c>
      <c r="D886" s="9" t="s">
        <v>899</v>
      </c>
    </row>
    <row r="887" spans="1:4" x14ac:dyDescent="0.25">
      <c r="A887" s="9">
        <v>561990</v>
      </c>
      <c r="B887" s="9" t="s">
        <v>900</v>
      </c>
      <c r="C887" s="9">
        <v>561990</v>
      </c>
      <c r="D887" s="9" t="s">
        <v>900</v>
      </c>
    </row>
    <row r="888" spans="1:4" x14ac:dyDescent="0.25">
      <c r="A888" s="9">
        <v>562111</v>
      </c>
      <c r="B888" s="9" t="s">
        <v>901</v>
      </c>
      <c r="C888" s="9">
        <v>562111</v>
      </c>
      <c r="D888" s="9" t="s">
        <v>901</v>
      </c>
    </row>
    <row r="889" spans="1:4" x14ac:dyDescent="0.25">
      <c r="A889" s="9">
        <v>562112</v>
      </c>
      <c r="B889" s="9" t="s">
        <v>902</v>
      </c>
      <c r="C889" s="9">
        <v>562112</v>
      </c>
      <c r="D889" s="9" t="s">
        <v>902</v>
      </c>
    </row>
    <row r="890" spans="1:4" x14ac:dyDescent="0.25">
      <c r="A890" s="9">
        <v>562119</v>
      </c>
      <c r="B890" s="9" t="s">
        <v>903</v>
      </c>
      <c r="C890" s="9">
        <v>562119</v>
      </c>
      <c r="D890" s="9" t="s">
        <v>903</v>
      </c>
    </row>
    <row r="891" spans="1:4" ht="25.5" x14ac:dyDescent="0.25">
      <c r="A891" s="9">
        <v>562211</v>
      </c>
      <c r="B891" s="9" t="s">
        <v>904</v>
      </c>
      <c r="C891" s="9">
        <v>562211</v>
      </c>
      <c r="D891" s="9" t="s">
        <v>904</v>
      </c>
    </row>
    <row r="892" spans="1:4" x14ac:dyDescent="0.25">
      <c r="A892" s="9">
        <v>562212</v>
      </c>
      <c r="B892" s="9" t="s">
        <v>905</v>
      </c>
      <c r="C892" s="9">
        <v>562212</v>
      </c>
      <c r="D892" s="9" t="s">
        <v>905</v>
      </c>
    </row>
    <row r="893" spans="1:4" ht="25.5" x14ac:dyDescent="0.25">
      <c r="A893" s="9">
        <v>562213</v>
      </c>
      <c r="B893" s="9" t="s">
        <v>906</v>
      </c>
      <c r="C893" s="9">
        <v>562213</v>
      </c>
      <c r="D893" s="9" t="s">
        <v>906</v>
      </c>
    </row>
    <row r="894" spans="1:4" ht="25.5" x14ac:dyDescent="0.25">
      <c r="A894" s="9">
        <v>562219</v>
      </c>
      <c r="B894" s="9" t="s">
        <v>907</v>
      </c>
      <c r="C894" s="9">
        <v>562219</v>
      </c>
      <c r="D894" s="9" t="s">
        <v>907</v>
      </c>
    </row>
    <row r="895" spans="1:4" x14ac:dyDescent="0.25">
      <c r="A895" s="9">
        <v>562910</v>
      </c>
      <c r="B895" s="9" t="s">
        <v>908</v>
      </c>
      <c r="C895" s="9">
        <v>562910</v>
      </c>
      <c r="D895" s="9" t="s">
        <v>908</v>
      </c>
    </row>
    <row r="896" spans="1:4" x14ac:dyDescent="0.25">
      <c r="A896" s="9">
        <v>562920</v>
      </c>
      <c r="B896" s="9" t="s">
        <v>909</v>
      </c>
      <c r="C896" s="9">
        <v>562920</v>
      </c>
      <c r="D896" s="9" t="s">
        <v>909</v>
      </c>
    </row>
    <row r="897" spans="1:4" x14ac:dyDescent="0.25">
      <c r="A897" s="9">
        <v>562991</v>
      </c>
      <c r="B897" s="9" t="s">
        <v>910</v>
      </c>
      <c r="C897" s="9">
        <v>562991</v>
      </c>
      <c r="D897" s="9" t="s">
        <v>910</v>
      </c>
    </row>
    <row r="898" spans="1:4" ht="25.5" x14ac:dyDescent="0.25">
      <c r="A898" s="9">
        <v>562998</v>
      </c>
      <c r="B898" s="9" t="s">
        <v>911</v>
      </c>
      <c r="C898" s="9">
        <v>562998</v>
      </c>
      <c r="D898" s="9" t="s">
        <v>911</v>
      </c>
    </row>
    <row r="899" spans="1:4" x14ac:dyDescent="0.25">
      <c r="A899" s="9">
        <v>611110</v>
      </c>
      <c r="B899" s="9" t="s">
        <v>912</v>
      </c>
      <c r="C899" s="9">
        <v>611110</v>
      </c>
      <c r="D899" s="9" t="s">
        <v>912</v>
      </c>
    </row>
    <row r="900" spans="1:4" x14ac:dyDescent="0.25">
      <c r="A900" s="9">
        <v>611210</v>
      </c>
      <c r="B900" s="9" t="s">
        <v>913</v>
      </c>
      <c r="C900" s="9">
        <v>611210</v>
      </c>
      <c r="D900" s="9" t="s">
        <v>913</v>
      </c>
    </row>
    <row r="901" spans="1:4" ht="25.5" x14ac:dyDescent="0.25">
      <c r="A901" s="9">
        <v>611310</v>
      </c>
      <c r="B901" s="9" t="s">
        <v>914</v>
      </c>
      <c r="C901" s="9">
        <v>611310</v>
      </c>
      <c r="D901" s="9" t="s">
        <v>914</v>
      </c>
    </row>
    <row r="902" spans="1:4" x14ac:dyDescent="0.25">
      <c r="A902" s="9">
        <v>611410</v>
      </c>
      <c r="B902" s="9" t="s">
        <v>915</v>
      </c>
      <c r="C902" s="9">
        <v>611410</v>
      </c>
      <c r="D902" s="9" t="s">
        <v>915</v>
      </c>
    </row>
    <row r="903" spans="1:4" x14ac:dyDescent="0.25">
      <c r="A903" s="9">
        <v>611420</v>
      </c>
      <c r="B903" s="9" t="s">
        <v>916</v>
      </c>
      <c r="C903" s="9">
        <v>611420</v>
      </c>
      <c r="D903" s="9" t="s">
        <v>916</v>
      </c>
    </row>
    <row r="904" spans="1:4" ht="25.5" x14ac:dyDescent="0.25">
      <c r="A904" s="9">
        <v>611430</v>
      </c>
      <c r="B904" s="9" t="s">
        <v>917</v>
      </c>
      <c r="C904" s="9">
        <v>611430</v>
      </c>
      <c r="D904" s="9" t="s">
        <v>917</v>
      </c>
    </row>
    <row r="905" spans="1:4" x14ac:dyDescent="0.25">
      <c r="A905" s="9">
        <v>611511</v>
      </c>
      <c r="B905" s="9" t="s">
        <v>918</v>
      </c>
      <c r="C905" s="9">
        <v>611511</v>
      </c>
      <c r="D905" s="9" t="s">
        <v>918</v>
      </c>
    </row>
    <row r="906" spans="1:4" x14ac:dyDescent="0.25">
      <c r="A906" s="9">
        <v>611512</v>
      </c>
      <c r="B906" s="9" t="s">
        <v>919</v>
      </c>
      <c r="C906" s="9">
        <v>611512</v>
      </c>
      <c r="D906" s="9" t="s">
        <v>919</v>
      </c>
    </row>
    <row r="907" spans="1:4" x14ac:dyDescent="0.25">
      <c r="A907" s="9">
        <v>611513</v>
      </c>
      <c r="B907" s="9" t="s">
        <v>920</v>
      </c>
      <c r="C907" s="9">
        <v>611513</v>
      </c>
      <c r="D907" s="9" t="s">
        <v>920</v>
      </c>
    </row>
    <row r="908" spans="1:4" x14ac:dyDescent="0.25">
      <c r="A908" s="9">
        <v>611519</v>
      </c>
      <c r="B908" s="9" t="s">
        <v>921</v>
      </c>
      <c r="C908" s="9">
        <v>611519</v>
      </c>
      <c r="D908" s="9" t="s">
        <v>921</v>
      </c>
    </row>
    <row r="909" spans="1:4" x14ac:dyDescent="0.25">
      <c r="A909" s="9">
        <v>611610</v>
      </c>
      <c r="B909" s="9" t="s">
        <v>922</v>
      </c>
      <c r="C909" s="9">
        <v>611610</v>
      </c>
      <c r="D909" s="9" t="s">
        <v>922</v>
      </c>
    </row>
    <row r="910" spans="1:4" x14ac:dyDescent="0.25">
      <c r="A910" s="9">
        <v>611620</v>
      </c>
      <c r="B910" s="9" t="s">
        <v>923</v>
      </c>
      <c r="C910" s="9">
        <v>611620</v>
      </c>
      <c r="D910" s="9" t="s">
        <v>923</v>
      </c>
    </row>
    <row r="911" spans="1:4" x14ac:dyDescent="0.25">
      <c r="A911" s="9">
        <v>611630</v>
      </c>
      <c r="B911" s="9" t="s">
        <v>924</v>
      </c>
      <c r="C911" s="9">
        <v>611630</v>
      </c>
      <c r="D911" s="9" t="s">
        <v>924</v>
      </c>
    </row>
    <row r="912" spans="1:4" x14ac:dyDescent="0.25">
      <c r="A912" s="9">
        <v>611691</v>
      </c>
      <c r="B912" s="9" t="s">
        <v>925</v>
      </c>
      <c r="C912" s="9">
        <v>611691</v>
      </c>
      <c r="D912" s="9" t="s">
        <v>925</v>
      </c>
    </row>
    <row r="913" spans="1:4" x14ac:dyDescent="0.25">
      <c r="A913" s="9">
        <v>611692</v>
      </c>
      <c r="B913" s="9" t="s">
        <v>926</v>
      </c>
      <c r="C913" s="9">
        <v>611692</v>
      </c>
      <c r="D913" s="9" t="s">
        <v>926</v>
      </c>
    </row>
    <row r="914" spans="1:4" ht="25.5" x14ac:dyDescent="0.25">
      <c r="A914" s="9">
        <v>611699</v>
      </c>
      <c r="B914" s="9" t="s">
        <v>927</v>
      </c>
      <c r="C914" s="9">
        <v>611699</v>
      </c>
      <c r="D914" s="9" t="s">
        <v>927</v>
      </c>
    </row>
    <row r="915" spans="1:4" x14ac:dyDescent="0.25">
      <c r="A915" s="9">
        <v>611710</v>
      </c>
      <c r="B915" s="9" t="s">
        <v>928</v>
      </c>
      <c r="C915" s="9">
        <v>611710</v>
      </c>
      <c r="D915" s="9" t="s">
        <v>928</v>
      </c>
    </row>
    <row r="916" spans="1:4" ht="25.5" x14ac:dyDescent="0.25">
      <c r="A916" s="9">
        <v>621111</v>
      </c>
      <c r="B916" s="9" t="s">
        <v>929</v>
      </c>
      <c r="C916" s="9">
        <v>621111</v>
      </c>
      <c r="D916" s="9" t="s">
        <v>929</v>
      </c>
    </row>
    <row r="917" spans="1:4" ht="25.5" x14ac:dyDescent="0.25">
      <c r="A917" s="9">
        <v>621112</v>
      </c>
      <c r="B917" s="9" t="s">
        <v>930</v>
      </c>
      <c r="C917" s="9">
        <v>621112</v>
      </c>
      <c r="D917" s="9" t="s">
        <v>930</v>
      </c>
    </row>
    <row r="918" spans="1:4" x14ac:dyDescent="0.25">
      <c r="A918" s="9">
        <v>621210</v>
      </c>
      <c r="B918" s="9" t="s">
        <v>931</v>
      </c>
      <c r="C918" s="9">
        <v>621210</v>
      </c>
      <c r="D918" s="9" t="s">
        <v>931</v>
      </c>
    </row>
    <row r="919" spans="1:4" x14ac:dyDescent="0.25">
      <c r="A919" s="9">
        <v>621310</v>
      </c>
      <c r="B919" s="9" t="s">
        <v>932</v>
      </c>
      <c r="C919" s="9">
        <v>621310</v>
      </c>
      <c r="D919" s="9" t="s">
        <v>932</v>
      </c>
    </row>
    <row r="920" spans="1:4" x14ac:dyDescent="0.25">
      <c r="A920" s="9">
        <v>621320</v>
      </c>
      <c r="B920" s="9" t="s">
        <v>933</v>
      </c>
      <c r="C920" s="9">
        <v>621320</v>
      </c>
      <c r="D920" s="9" t="s">
        <v>933</v>
      </c>
    </row>
    <row r="921" spans="1:4" ht="25.5" x14ac:dyDescent="0.25">
      <c r="A921" s="9">
        <v>621330</v>
      </c>
      <c r="B921" s="9" t="s">
        <v>934</v>
      </c>
      <c r="C921" s="9">
        <v>621330</v>
      </c>
      <c r="D921" s="9" t="s">
        <v>934</v>
      </c>
    </row>
    <row r="922" spans="1:4" ht="25.5" x14ac:dyDescent="0.25">
      <c r="A922" s="9">
        <v>621340</v>
      </c>
      <c r="B922" s="9" t="s">
        <v>935</v>
      </c>
      <c r="C922" s="9">
        <v>621340</v>
      </c>
      <c r="D922" s="9" t="s">
        <v>935</v>
      </c>
    </row>
    <row r="923" spans="1:4" x14ac:dyDescent="0.25">
      <c r="A923" s="9">
        <v>621391</v>
      </c>
      <c r="B923" s="9" t="s">
        <v>936</v>
      </c>
      <c r="C923" s="9">
        <v>621391</v>
      </c>
      <c r="D923" s="9" t="s">
        <v>936</v>
      </c>
    </row>
    <row r="924" spans="1:4" ht="25.5" x14ac:dyDescent="0.25">
      <c r="A924" s="9">
        <v>621399</v>
      </c>
      <c r="B924" s="9" t="s">
        <v>937</v>
      </c>
      <c r="C924" s="9">
        <v>621399</v>
      </c>
      <c r="D924" s="9" t="s">
        <v>937</v>
      </c>
    </row>
    <row r="925" spans="1:4" x14ac:dyDescent="0.25">
      <c r="A925" s="9">
        <v>621410</v>
      </c>
      <c r="B925" s="9" t="s">
        <v>938</v>
      </c>
      <c r="C925" s="9">
        <v>621410</v>
      </c>
      <c r="D925" s="9" t="s">
        <v>938</v>
      </c>
    </row>
    <row r="926" spans="1:4" ht="25.5" x14ac:dyDescent="0.25">
      <c r="A926" s="9">
        <v>621420</v>
      </c>
      <c r="B926" s="9" t="s">
        <v>939</v>
      </c>
      <c r="C926" s="9">
        <v>621420</v>
      </c>
      <c r="D926" s="9" t="s">
        <v>939</v>
      </c>
    </row>
    <row r="927" spans="1:4" x14ac:dyDescent="0.25">
      <c r="A927" s="9">
        <v>621491</v>
      </c>
      <c r="B927" s="9" t="s">
        <v>940</v>
      </c>
      <c r="C927" s="9">
        <v>621491</v>
      </c>
      <c r="D927" s="9" t="s">
        <v>940</v>
      </c>
    </row>
    <row r="928" spans="1:4" x14ac:dyDescent="0.25">
      <c r="A928" s="9">
        <v>621492</v>
      </c>
      <c r="B928" s="9" t="s">
        <v>941</v>
      </c>
      <c r="C928" s="9">
        <v>621492</v>
      </c>
      <c r="D928" s="9" t="s">
        <v>941</v>
      </c>
    </row>
    <row r="929" spans="1:4" ht="25.5" x14ac:dyDescent="0.25">
      <c r="A929" s="9">
        <v>621493</v>
      </c>
      <c r="B929" s="9" t="s">
        <v>942</v>
      </c>
      <c r="C929" s="9">
        <v>621493</v>
      </c>
      <c r="D929" s="9" t="s">
        <v>942</v>
      </c>
    </row>
    <row r="930" spans="1:4" x14ac:dyDescent="0.25">
      <c r="A930" s="9">
        <v>621498</v>
      </c>
      <c r="B930" s="9" t="s">
        <v>943</v>
      </c>
      <c r="C930" s="9">
        <v>621498</v>
      </c>
      <c r="D930" s="9" t="s">
        <v>943</v>
      </c>
    </row>
    <row r="931" spans="1:4" x14ac:dyDescent="0.25">
      <c r="A931" s="9">
        <v>621511</v>
      </c>
      <c r="B931" s="9" t="s">
        <v>944</v>
      </c>
      <c r="C931" s="9">
        <v>621511</v>
      </c>
      <c r="D931" s="9" t="s">
        <v>944</v>
      </c>
    </row>
    <row r="932" spans="1:4" x14ac:dyDescent="0.25">
      <c r="A932" s="9">
        <v>621512</v>
      </c>
      <c r="B932" s="9" t="s">
        <v>945</v>
      </c>
      <c r="C932" s="9">
        <v>621512</v>
      </c>
      <c r="D932" s="9" t="s">
        <v>945</v>
      </c>
    </row>
    <row r="933" spans="1:4" x14ac:dyDescent="0.25">
      <c r="A933" s="9">
        <v>621610</v>
      </c>
      <c r="B933" s="9" t="s">
        <v>946</v>
      </c>
      <c r="C933" s="9">
        <v>621610</v>
      </c>
      <c r="D933" s="9" t="s">
        <v>946</v>
      </c>
    </row>
    <row r="934" spans="1:4" x14ac:dyDescent="0.25">
      <c r="A934" s="9">
        <v>621910</v>
      </c>
      <c r="B934" s="9" t="s">
        <v>947</v>
      </c>
      <c r="C934" s="9">
        <v>621910</v>
      </c>
      <c r="D934" s="9" t="s">
        <v>947</v>
      </c>
    </row>
    <row r="935" spans="1:4" x14ac:dyDescent="0.25">
      <c r="A935" s="9">
        <v>621991</v>
      </c>
      <c r="B935" s="9" t="s">
        <v>948</v>
      </c>
      <c r="C935" s="9">
        <v>621991</v>
      </c>
      <c r="D935" s="9" t="s">
        <v>948</v>
      </c>
    </row>
    <row r="936" spans="1:4" ht="25.5" x14ac:dyDescent="0.25">
      <c r="A936" s="9">
        <v>621999</v>
      </c>
      <c r="B936" s="9" t="s">
        <v>949</v>
      </c>
      <c r="C936" s="9">
        <v>621999</v>
      </c>
      <c r="D936" s="9" t="s">
        <v>949</v>
      </c>
    </row>
    <row r="937" spans="1:4" x14ac:dyDescent="0.25">
      <c r="A937" s="9">
        <v>622110</v>
      </c>
      <c r="B937" s="9" t="s">
        <v>950</v>
      </c>
      <c r="C937" s="9">
        <v>622110</v>
      </c>
      <c r="D937" s="9" t="s">
        <v>950</v>
      </c>
    </row>
    <row r="938" spans="1:4" ht="25.5" x14ac:dyDescent="0.25">
      <c r="A938" s="9">
        <v>622210</v>
      </c>
      <c r="B938" s="9" t="s">
        <v>951</v>
      </c>
      <c r="C938" s="9">
        <v>622210</v>
      </c>
      <c r="D938" s="9" t="s">
        <v>951</v>
      </c>
    </row>
    <row r="939" spans="1:4" ht="25.5" x14ac:dyDescent="0.25">
      <c r="A939" s="9">
        <v>622310</v>
      </c>
      <c r="B939" s="9" t="s">
        <v>952</v>
      </c>
      <c r="C939" s="9">
        <v>622310</v>
      </c>
      <c r="D939" s="9" t="s">
        <v>952</v>
      </c>
    </row>
    <row r="940" spans="1:4" ht="25.5" x14ac:dyDescent="0.25">
      <c r="A940" s="9">
        <v>623110</v>
      </c>
      <c r="B940" s="9" t="s">
        <v>953</v>
      </c>
      <c r="C940" s="9">
        <v>623110</v>
      </c>
      <c r="D940" s="9" t="s">
        <v>953</v>
      </c>
    </row>
    <row r="941" spans="1:4" ht="25.5" x14ac:dyDescent="0.25">
      <c r="A941" s="9">
        <v>623210</v>
      </c>
      <c r="B941" s="9" t="s">
        <v>954</v>
      </c>
      <c r="C941" s="9">
        <v>623210</v>
      </c>
      <c r="D941" s="9" t="s">
        <v>954</v>
      </c>
    </row>
    <row r="942" spans="1:4" ht="25.5" x14ac:dyDescent="0.25">
      <c r="A942" s="9">
        <v>623220</v>
      </c>
      <c r="B942" s="9" t="s">
        <v>955</v>
      </c>
      <c r="C942" s="9">
        <v>623220</v>
      </c>
      <c r="D942" s="9" t="s">
        <v>955</v>
      </c>
    </row>
    <row r="943" spans="1:4" ht="25.5" x14ac:dyDescent="0.25">
      <c r="A943" s="9">
        <v>623311</v>
      </c>
      <c r="B943" s="9" t="s">
        <v>956</v>
      </c>
      <c r="C943" s="9">
        <v>623311</v>
      </c>
      <c r="D943" s="9" t="s">
        <v>956</v>
      </c>
    </row>
    <row r="944" spans="1:4" x14ac:dyDescent="0.25">
      <c r="A944" s="9">
        <v>623312</v>
      </c>
      <c r="B944" s="9" t="s">
        <v>957</v>
      </c>
      <c r="C944" s="9">
        <v>623312</v>
      </c>
      <c r="D944" s="9" t="s">
        <v>957</v>
      </c>
    </row>
    <row r="945" spans="1:4" x14ac:dyDescent="0.25">
      <c r="A945" s="9">
        <v>623990</v>
      </c>
      <c r="B945" s="9" t="s">
        <v>958</v>
      </c>
      <c r="C945" s="9">
        <v>623990</v>
      </c>
      <c r="D945" s="9" t="s">
        <v>958</v>
      </c>
    </row>
    <row r="946" spans="1:4" x14ac:dyDescent="0.25">
      <c r="A946" s="9">
        <v>624110</v>
      </c>
      <c r="B946" s="9" t="s">
        <v>959</v>
      </c>
      <c r="C946" s="9">
        <v>624110</v>
      </c>
      <c r="D946" s="9" t="s">
        <v>959</v>
      </c>
    </row>
    <row r="947" spans="1:4" ht="25.5" x14ac:dyDescent="0.25">
      <c r="A947" s="9">
        <v>624120</v>
      </c>
      <c r="B947" s="9" t="s">
        <v>960</v>
      </c>
      <c r="C947" s="9">
        <v>624120</v>
      </c>
      <c r="D947" s="9" t="s">
        <v>960</v>
      </c>
    </row>
    <row r="948" spans="1:4" x14ac:dyDescent="0.25">
      <c r="A948" s="9">
        <v>624190</v>
      </c>
      <c r="B948" s="9" t="s">
        <v>961</v>
      </c>
      <c r="C948" s="9">
        <v>624190</v>
      </c>
      <c r="D948" s="9" t="s">
        <v>961</v>
      </c>
    </row>
    <row r="949" spans="1:4" x14ac:dyDescent="0.25">
      <c r="A949" s="9">
        <v>624210</v>
      </c>
      <c r="B949" s="9" t="s">
        <v>962</v>
      </c>
      <c r="C949" s="9">
        <v>624210</v>
      </c>
      <c r="D949" s="9" t="s">
        <v>962</v>
      </c>
    </row>
    <row r="950" spans="1:4" x14ac:dyDescent="0.25">
      <c r="A950" s="9">
        <v>624221</v>
      </c>
      <c r="B950" s="9" t="s">
        <v>963</v>
      </c>
      <c r="C950" s="9">
        <v>624221</v>
      </c>
      <c r="D950" s="9" t="s">
        <v>963</v>
      </c>
    </row>
    <row r="951" spans="1:4" x14ac:dyDescent="0.25">
      <c r="A951" s="9">
        <v>624229</v>
      </c>
      <c r="B951" s="9" t="s">
        <v>964</v>
      </c>
      <c r="C951" s="9">
        <v>624229</v>
      </c>
      <c r="D951" s="9" t="s">
        <v>964</v>
      </c>
    </row>
    <row r="952" spans="1:4" x14ac:dyDescent="0.25">
      <c r="A952" s="9">
        <v>624230</v>
      </c>
      <c r="B952" s="9" t="s">
        <v>965</v>
      </c>
      <c r="C952" s="9">
        <v>624230</v>
      </c>
      <c r="D952" s="9" t="s">
        <v>965</v>
      </c>
    </row>
    <row r="953" spans="1:4" x14ac:dyDescent="0.25">
      <c r="A953" s="9">
        <v>624310</v>
      </c>
      <c r="B953" s="9" t="s">
        <v>966</v>
      </c>
      <c r="C953" s="9">
        <v>624310</v>
      </c>
      <c r="D953" s="9" t="s">
        <v>966</v>
      </c>
    </row>
    <row r="954" spans="1:4" x14ac:dyDescent="0.25">
      <c r="A954" s="9">
        <v>624410</v>
      </c>
      <c r="B954" s="9" t="s">
        <v>967</v>
      </c>
      <c r="C954" s="9">
        <v>624410</v>
      </c>
      <c r="D954" s="9" t="s">
        <v>967</v>
      </c>
    </row>
    <row r="955" spans="1:4" x14ac:dyDescent="0.25">
      <c r="A955" s="9">
        <v>711110</v>
      </c>
      <c r="B955" s="9" t="s">
        <v>968</v>
      </c>
      <c r="C955" s="9">
        <v>711110</v>
      </c>
      <c r="D955" s="9" t="s">
        <v>968</v>
      </c>
    </row>
    <row r="956" spans="1:4" x14ac:dyDescent="0.25">
      <c r="A956" s="9">
        <v>711120</v>
      </c>
      <c r="B956" s="9" t="s">
        <v>969</v>
      </c>
      <c r="C956" s="9">
        <v>711120</v>
      </c>
      <c r="D956" s="9" t="s">
        <v>969</v>
      </c>
    </row>
    <row r="957" spans="1:4" x14ac:dyDescent="0.25">
      <c r="A957" s="9">
        <v>711130</v>
      </c>
      <c r="B957" s="9" t="s">
        <v>970</v>
      </c>
      <c r="C957" s="9">
        <v>711130</v>
      </c>
      <c r="D957" s="9" t="s">
        <v>970</v>
      </c>
    </row>
    <row r="958" spans="1:4" x14ac:dyDescent="0.25">
      <c r="A958" s="9">
        <v>711190</v>
      </c>
      <c r="B958" s="9" t="s">
        <v>971</v>
      </c>
      <c r="C958" s="9">
        <v>711190</v>
      </c>
      <c r="D958" s="9" t="s">
        <v>971</v>
      </c>
    </row>
    <row r="959" spans="1:4" x14ac:dyDescent="0.25">
      <c r="A959" s="9">
        <v>711211</v>
      </c>
      <c r="B959" s="9" t="s">
        <v>972</v>
      </c>
      <c r="C959" s="9">
        <v>711211</v>
      </c>
      <c r="D959" s="9" t="s">
        <v>972</v>
      </c>
    </row>
    <row r="960" spans="1:4" x14ac:dyDescent="0.25">
      <c r="A960" s="9">
        <v>711212</v>
      </c>
      <c r="B960" s="9" t="s">
        <v>973</v>
      </c>
      <c r="C960" s="9">
        <v>711212</v>
      </c>
      <c r="D960" s="9" t="s">
        <v>973</v>
      </c>
    </row>
    <row r="961" spans="1:4" x14ac:dyDescent="0.25">
      <c r="A961" s="9">
        <v>711219</v>
      </c>
      <c r="B961" s="9" t="s">
        <v>974</v>
      </c>
      <c r="C961" s="9">
        <v>711219</v>
      </c>
      <c r="D961" s="9" t="s">
        <v>974</v>
      </c>
    </row>
    <row r="962" spans="1:4" ht="25.5" x14ac:dyDescent="0.25">
      <c r="A962" s="9">
        <v>711310</v>
      </c>
      <c r="B962" s="9" t="s">
        <v>975</v>
      </c>
      <c r="C962" s="9">
        <v>711310</v>
      </c>
      <c r="D962" s="9" t="s">
        <v>975</v>
      </c>
    </row>
    <row r="963" spans="1:4" ht="25.5" x14ac:dyDescent="0.25">
      <c r="A963" s="9">
        <v>711320</v>
      </c>
      <c r="B963" s="9" t="s">
        <v>976</v>
      </c>
      <c r="C963" s="9">
        <v>711320</v>
      </c>
      <c r="D963" s="9" t="s">
        <v>976</v>
      </c>
    </row>
    <row r="964" spans="1:4" ht="38.25" x14ac:dyDescent="0.25">
      <c r="A964" s="9">
        <v>711410</v>
      </c>
      <c r="B964" s="9" t="s">
        <v>977</v>
      </c>
      <c r="C964" s="9">
        <v>711410</v>
      </c>
      <c r="D964" s="9" t="s">
        <v>977</v>
      </c>
    </row>
    <row r="965" spans="1:4" ht="25.5" x14ac:dyDescent="0.25">
      <c r="A965" s="9">
        <v>711510</v>
      </c>
      <c r="B965" s="9" t="s">
        <v>978</v>
      </c>
      <c r="C965" s="9">
        <v>711510</v>
      </c>
      <c r="D965" s="9" t="s">
        <v>978</v>
      </c>
    </row>
    <row r="966" spans="1:4" x14ac:dyDescent="0.25">
      <c r="A966" s="9">
        <v>712110</v>
      </c>
      <c r="B966" s="9" t="s">
        <v>979</v>
      </c>
      <c r="C966" s="9">
        <v>712110</v>
      </c>
      <c r="D966" s="9" t="s">
        <v>979</v>
      </c>
    </row>
    <row r="967" spans="1:4" x14ac:dyDescent="0.25">
      <c r="A967" s="9">
        <v>712120</v>
      </c>
      <c r="B967" s="9" t="s">
        <v>980</v>
      </c>
      <c r="C967" s="9">
        <v>712120</v>
      </c>
      <c r="D967" s="9" t="s">
        <v>980</v>
      </c>
    </row>
    <row r="968" spans="1:4" x14ac:dyDescent="0.25">
      <c r="A968" s="9">
        <v>712130</v>
      </c>
      <c r="B968" s="9" t="s">
        <v>981</v>
      </c>
      <c r="C968" s="9">
        <v>712130</v>
      </c>
      <c r="D968" s="9" t="s">
        <v>981</v>
      </c>
    </row>
    <row r="969" spans="1:4" ht="25.5" x14ac:dyDescent="0.25">
      <c r="A969" s="9">
        <v>712190</v>
      </c>
      <c r="B969" s="9" t="s">
        <v>982</v>
      </c>
      <c r="C969" s="9">
        <v>712190</v>
      </c>
      <c r="D969" s="9" t="s">
        <v>982</v>
      </c>
    </row>
    <row r="970" spans="1:4" x14ac:dyDescent="0.25">
      <c r="A970" s="9">
        <v>713110</v>
      </c>
      <c r="B970" s="9" t="s">
        <v>983</v>
      </c>
      <c r="C970" s="9">
        <v>713110</v>
      </c>
      <c r="D970" s="9" t="s">
        <v>983</v>
      </c>
    </row>
    <row r="971" spans="1:4" x14ac:dyDescent="0.25">
      <c r="A971" s="9">
        <v>713120</v>
      </c>
      <c r="B971" s="9" t="s">
        <v>984</v>
      </c>
      <c r="C971" s="9">
        <v>713120</v>
      </c>
      <c r="D971" s="9" t="s">
        <v>984</v>
      </c>
    </row>
    <row r="972" spans="1:4" x14ac:dyDescent="0.25">
      <c r="A972" s="9">
        <v>713210</v>
      </c>
      <c r="B972" s="9" t="s">
        <v>985</v>
      </c>
      <c r="C972" s="9">
        <v>713210</v>
      </c>
      <c r="D972" s="9" t="s">
        <v>985</v>
      </c>
    </row>
    <row r="973" spans="1:4" x14ac:dyDescent="0.25">
      <c r="A973" s="9">
        <v>713290</v>
      </c>
      <c r="B973" s="9" t="s">
        <v>986</v>
      </c>
      <c r="C973" s="9">
        <v>713290</v>
      </c>
      <c r="D973" s="9" t="s">
        <v>986</v>
      </c>
    </row>
    <row r="974" spans="1:4" x14ac:dyDescent="0.25">
      <c r="A974" s="9">
        <v>713910</v>
      </c>
      <c r="B974" s="9" t="s">
        <v>987</v>
      </c>
      <c r="C974" s="9">
        <v>713910</v>
      </c>
      <c r="D974" s="9" t="s">
        <v>987</v>
      </c>
    </row>
    <row r="975" spans="1:4" x14ac:dyDescent="0.25">
      <c r="A975" s="9">
        <v>713920</v>
      </c>
      <c r="B975" s="9" t="s">
        <v>988</v>
      </c>
      <c r="C975" s="9">
        <v>713920</v>
      </c>
      <c r="D975" s="9" t="s">
        <v>988</v>
      </c>
    </row>
    <row r="976" spans="1:4" x14ac:dyDescent="0.25">
      <c r="A976" s="9">
        <v>713930</v>
      </c>
      <c r="B976" s="9" t="s">
        <v>989</v>
      </c>
      <c r="C976" s="9">
        <v>713930</v>
      </c>
      <c r="D976" s="9" t="s">
        <v>989</v>
      </c>
    </row>
    <row r="977" spans="1:4" x14ac:dyDescent="0.25">
      <c r="A977" s="9">
        <v>713940</v>
      </c>
      <c r="B977" s="9" t="s">
        <v>990</v>
      </c>
      <c r="C977" s="9">
        <v>713940</v>
      </c>
      <c r="D977" s="9" t="s">
        <v>990</v>
      </c>
    </row>
    <row r="978" spans="1:4" x14ac:dyDescent="0.25">
      <c r="A978" s="9">
        <v>713950</v>
      </c>
      <c r="B978" s="9" t="s">
        <v>991</v>
      </c>
      <c r="C978" s="9">
        <v>713950</v>
      </c>
      <c r="D978" s="9" t="s">
        <v>991</v>
      </c>
    </row>
    <row r="979" spans="1:4" ht="25.5" x14ac:dyDescent="0.25">
      <c r="A979" s="9">
        <v>713990</v>
      </c>
      <c r="B979" s="9" t="s">
        <v>992</v>
      </c>
      <c r="C979" s="9">
        <v>713990</v>
      </c>
      <c r="D979" s="9" t="s">
        <v>992</v>
      </c>
    </row>
    <row r="980" spans="1:4" ht="25.5" x14ac:dyDescent="0.25">
      <c r="A980" s="9">
        <v>721110</v>
      </c>
      <c r="B980" s="9" t="s">
        <v>993</v>
      </c>
      <c r="C980" s="9">
        <v>721110</v>
      </c>
      <c r="D980" s="9" t="s">
        <v>993</v>
      </c>
    </row>
    <row r="981" spans="1:4" x14ac:dyDescent="0.25">
      <c r="A981" s="9">
        <v>721120</v>
      </c>
      <c r="B981" s="9" t="s">
        <v>994</v>
      </c>
      <c r="C981" s="9">
        <v>721120</v>
      </c>
      <c r="D981" s="9" t="s">
        <v>994</v>
      </c>
    </row>
    <row r="982" spans="1:4" x14ac:dyDescent="0.25">
      <c r="A982" s="9">
        <v>721191</v>
      </c>
      <c r="B982" s="9" t="s">
        <v>995</v>
      </c>
      <c r="C982" s="9">
        <v>721191</v>
      </c>
      <c r="D982" s="9" t="s">
        <v>995</v>
      </c>
    </row>
    <row r="983" spans="1:4" x14ac:dyDescent="0.25">
      <c r="A983" s="9">
        <v>721199</v>
      </c>
      <c r="B983" s="9" t="s">
        <v>996</v>
      </c>
      <c r="C983" s="9">
        <v>721199</v>
      </c>
      <c r="D983" s="9" t="s">
        <v>996</v>
      </c>
    </row>
    <row r="984" spans="1:4" ht="25.5" x14ac:dyDescent="0.25">
      <c r="A984" s="9">
        <v>721211</v>
      </c>
      <c r="B984" s="9" t="s">
        <v>997</v>
      </c>
      <c r="C984" s="9">
        <v>721211</v>
      </c>
      <c r="D984" s="9" t="s">
        <v>997</v>
      </c>
    </row>
    <row r="985" spans="1:4" ht="25.5" x14ac:dyDescent="0.25">
      <c r="A985" s="9">
        <v>721214</v>
      </c>
      <c r="B985" s="9" t="s">
        <v>998</v>
      </c>
      <c r="C985" s="9">
        <v>721214</v>
      </c>
      <c r="D985" s="9" t="s">
        <v>998</v>
      </c>
    </row>
    <row r="986" spans="1:4" ht="25.5" x14ac:dyDescent="0.25">
      <c r="A986" s="9">
        <v>721310</v>
      </c>
      <c r="B986" s="9" t="s">
        <v>999</v>
      </c>
      <c r="C986" s="9">
        <v>721310</v>
      </c>
      <c r="D986" s="9" t="s">
        <v>1000</v>
      </c>
    </row>
    <row r="987" spans="1:4" x14ac:dyDescent="0.25">
      <c r="A987" s="9">
        <v>722310</v>
      </c>
      <c r="B987" s="9" t="s">
        <v>1001</v>
      </c>
      <c r="C987" s="9">
        <v>722310</v>
      </c>
      <c r="D987" s="9" t="s">
        <v>1001</v>
      </c>
    </row>
    <row r="988" spans="1:4" x14ac:dyDescent="0.25">
      <c r="A988" s="9">
        <v>722320</v>
      </c>
      <c r="B988" s="9" t="s">
        <v>1002</v>
      </c>
      <c r="C988" s="9">
        <v>722320</v>
      </c>
      <c r="D988" s="9" t="s">
        <v>1002</v>
      </c>
    </row>
    <row r="989" spans="1:4" x14ac:dyDescent="0.25">
      <c r="A989" s="9">
        <v>722330</v>
      </c>
      <c r="B989" s="9" t="s">
        <v>1003</v>
      </c>
      <c r="C989" s="9">
        <v>722330</v>
      </c>
      <c r="D989" s="9" t="s">
        <v>1003</v>
      </c>
    </row>
    <row r="990" spans="1:4" x14ac:dyDescent="0.25">
      <c r="A990" s="9">
        <v>722410</v>
      </c>
      <c r="B990" s="9" t="s">
        <v>1004</v>
      </c>
      <c r="C990" s="9">
        <v>722410</v>
      </c>
      <c r="D990" s="9" t="s">
        <v>1004</v>
      </c>
    </row>
    <row r="991" spans="1:4" x14ac:dyDescent="0.25">
      <c r="A991" s="9">
        <v>722511</v>
      </c>
      <c r="B991" s="9" t="s">
        <v>1005</v>
      </c>
      <c r="C991" s="9">
        <v>722511</v>
      </c>
      <c r="D991" s="9" t="s">
        <v>1005</v>
      </c>
    </row>
    <row r="992" spans="1:4" x14ac:dyDescent="0.25">
      <c r="A992" s="9">
        <v>722513</v>
      </c>
      <c r="B992" s="9" t="s">
        <v>1006</v>
      </c>
      <c r="C992" s="9">
        <v>722513</v>
      </c>
      <c r="D992" s="9" t="s">
        <v>1006</v>
      </c>
    </row>
    <row r="993" spans="1:4" x14ac:dyDescent="0.25">
      <c r="A993" s="9">
        <v>722514</v>
      </c>
      <c r="B993" s="9" t="s">
        <v>1007</v>
      </c>
      <c r="C993" s="9">
        <v>722514</v>
      </c>
      <c r="D993" s="9" t="s">
        <v>1007</v>
      </c>
    </row>
    <row r="994" spans="1:4" x14ac:dyDescent="0.25">
      <c r="A994" s="9">
        <v>722515</v>
      </c>
      <c r="B994" s="9" t="s">
        <v>1008</v>
      </c>
      <c r="C994" s="9">
        <v>722515</v>
      </c>
      <c r="D994" s="9" t="s">
        <v>1008</v>
      </c>
    </row>
    <row r="995" spans="1:4" x14ac:dyDescent="0.25">
      <c r="A995" s="9">
        <v>811111</v>
      </c>
      <c r="B995" s="9" t="s">
        <v>1009</v>
      </c>
      <c r="C995" s="9">
        <v>811111</v>
      </c>
      <c r="D995" s="9" t="s">
        <v>1009</v>
      </c>
    </row>
    <row r="996" spans="1:4" x14ac:dyDescent="0.25">
      <c r="A996" s="9">
        <v>811112</v>
      </c>
      <c r="B996" s="9" t="s">
        <v>1010</v>
      </c>
      <c r="C996" s="9">
        <v>811112</v>
      </c>
      <c r="D996" s="9" t="s">
        <v>1010</v>
      </c>
    </row>
    <row r="997" spans="1:4" x14ac:dyDescent="0.25">
      <c r="A997" s="9">
        <v>811113</v>
      </c>
      <c r="B997" s="9" t="s">
        <v>1011</v>
      </c>
      <c r="C997" s="9">
        <v>811113</v>
      </c>
      <c r="D997" s="9" t="s">
        <v>1011</v>
      </c>
    </row>
    <row r="998" spans="1:4" ht="25.5" x14ac:dyDescent="0.25">
      <c r="A998" s="9">
        <v>811118</v>
      </c>
      <c r="B998" s="9" t="s">
        <v>1012</v>
      </c>
      <c r="C998" s="9">
        <v>811118</v>
      </c>
      <c r="D998" s="9" t="s">
        <v>1012</v>
      </c>
    </row>
    <row r="999" spans="1:4" ht="25.5" x14ac:dyDescent="0.25">
      <c r="A999" s="9">
        <v>811121</v>
      </c>
      <c r="B999" s="9" t="s">
        <v>1013</v>
      </c>
      <c r="C999" s="9">
        <v>811121</v>
      </c>
      <c r="D999" s="9" t="s">
        <v>1013</v>
      </c>
    </row>
    <row r="1000" spans="1:4" x14ac:dyDescent="0.25">
      <c r="A1000" s="9">
        <v>811122</v>
      </c>
      <c r="B1000" s="9" t="s">
        <v>1014</v>
      </c>
      <c r="C1000" s="9">
        <v>811122</v>
      </c>
      <c r="D1000" s="9" t="s">
        <v>1014</v>
      </c>
    </row>
    <row r="1001" spans="1:4" ht="25.5" x14ac:dyDescent="0.25">
      <c r="A1001" s="9">
        <v>811191</v>
      </c>
      <c r="B1001" s="9" t="s">
        <v>1015</v>
      </c>
      <c r="C1001" s="9">
        <v>811191</v>
      </c>
      <c r="D1001" s="9" t="s">
        <v>1015</v>
      </c>
    </row>
    <row r="1002" spans="1:4" x14ac:dyDescent="0.25">
      <c r="A1002" s="9">
        <v>811192</v>
      </c>
      <c r="B1002" s="9" t="s">
        <v>1016</v>
      </c>
      <c r="C1002" s="9">
        <v>811192</v>
      </c>
      <c r="D1002" s="9" t="s">
        <v>1016</v>
      </c>
    </row>
    <row r="1003" spans="1:4" ht="25.5" x14ac:dyDescent="0.25">
      <c r="A1003" s="9">
        <v>811198</v>
      </c>
      <c r="B1003" s="9" t="s">
        <v>1017</v>
      </c>
      <c r="C1003" s="9">
        <v>811198</v>
      </c>
      <c r="D1003" s="9" t="s">
        <v>1017</v>
      </c>
    </row>
    <row r="1004" spans="1:4" ht="25.5" x14ac:dyDescent="0.25">
      <c r="A1004" s="9">
        <v>811211</v>
      </c>
      <c r="B1004" s="9" t="s">
        <v>1018</v>
      </c>
      <c r="C1004" s="9">
        <v>811211</v>
      </c>
      <c r="D1004" s="9" t="s">
        <v>1018</v>
      </c>
    </row>
    <row r="1005" spans="1:4" ht="25.5" x14ac:dyDescent="0.25">
      <c r="A1005" s="9">
        <v>811212</v>
      </c>
      <c r="B1005" s="9" t="s">
        <v>1019</v>
      </c>
      <c r="C1005" s="9">
        <v>811212</v>
      </c>
      <c r="D1005" s="9" t="s">
        <v>1019</v>
      </c>
    </row>
    <row r="1006" spans="1:4" ht="25.5" x14ac:dyDescent="0.25">
      <c r="A1006" s="9">
        <v>811213</v>
      </c>
      <c r="B1006" s="9" t="s">
        <v>1020</v>
      </c>
      <c r="C1006" s="9">
        <v>811213</v>
      </c>
      <c r="D1006" s="9" t="s">
        <v>1020</v>
      </c>
    </row>
    <row r="1007" spans="1:4" ht="25.5" x14ac:dyDescent="0.25">
      <c r="A1007" s="9">
        <v>811219</v>
      </c>
      <c r="B1007" s="9" t="s">
        <v>1021</v>
      </c>
      <c r="C1007" s="9">
        <v>811219</v>
      </c>
      <c r="D1007" s="9" t="s">
        <v>1021</v>
      </c>
    </row>
    <row r="1008" spans="1:4" ht="38.25" x14ac:dyDescent="0.25">
      <c r="A1008" s="9">
        <v>811310</v>
      </c>
      <c r="B1008" s="9" t="s">
        <v>1022</v>
      </c>
      <c r="C1008" s="9">
        <v>811310</v>
      </c>
      <c r="D1008" s="9" t="s">
        <v>1022</v>
      </c>
    </row>
    <row r="1009" spans="1:4" ht="25.5" x14ac:dyDescent="0.25">
      <c r="A1009" s="9">
        <v>811411</v>
      </c>
      <c r="B1009" s="9" t="s">
        <v>1023</v>
      </c>
      <c r="C1009" s="9">
        <v>811411</v>
      </c>
      <c r="D1009" s="9" t="s">
        <v>1023</v>
      </c>
    </row>
    <row r="1010" spans="1:4" x14ac:dyDescent="0.25">
      <c r="A1010" s="9">
        <v>811412</v>
      </c>
      <c r="B1010" s="9" t="s">
        <v>1024</v>
      </c>
      <c r="C1010" s="9">
        <v>811412</v>
      </c>
      <c r="D1010" s="9" t="s">
        <v>1024</v>
      </c>
    </row>
    <row r="1011" spans="1:4" x14ac:dyDescent="0.25">
      <c r="A1011" s="9">
        <v>811420</v>
      </c>
      <c r="B1011" s="9" t="s">
        <v>1025</v>
      </c>
      <c r="C1011" s="9">
        <v>811420</v>
      </c>
      <c r="D1011" s="9" t="s">
        <v>1025</v>
      </c>
    </row>
    <row r="1012" spans="1:4" x14ac:dyDescent="0.25">
      <c r="A1012" s="9">
        <v>811430</v>
      </c>
      <c r="B1012" s="9" t="s">
        <v>1026</v>
      </c>
      <c r="C1012" s="9">
        <v>811430</v>
      </c>
      <c r="D1012" s="9" t="s">
        <v>1026</v>
      </c>
    </row>
    <row r="1013" spans="1:4" ht="25.5" x14ac:dyDescent="0.25">
      <c r="A1013" s="9">
        <v>811490</v>
      </c>
      <c r="B1013" s="9" t="s">
        <v>1027</v>
      </c>
      <c r="C1013" s="9">
        <v>811490</v>
      </c>
      <c r="D1013" s="9" t="s">
        <v>1027</v>
      </c>
    </row>
    <row r="1014" spans="1:4" x14ac:dyDescent="0.25">
      <c r="A1014" s="9">
        <v>812111</v>
      </c>
      <c r="B1014" s="9" t="s">
        <v>1028</v>
      </c>
      <c r="C1014" s="9">
        <v>812111</v>
      </c>
      <c r="D1014" s="9" t="s">
        <v>1028</v>
      </c>
    </row>
    <row r="1015" spans="1:4" x14ac:dyDescent="0.25">
      <c r="A1015" s="9">
        <v>812112</v>
      </c>
      <c r="B1015" s="9" t="s">
        <v>1029</v>
      </c>
      <c r="C1015" s="9">
        <v>812112</v>
      </c>
      <c r="D1015" s="9" t="s">
        <v>1029</v>
      </c>
    </row>
    <row r="1016" spans="1:4" x14ac:dyDescent="0.25">
      <c r="A1016" s="9">
        <v>812113</v>
      </c>
      <c r="B1016" s="9" t="s">
        <v>1030</v>
      </c>
      <c r="C1016" s="9">
        <v>812113</v>
      </c>
      <c r="D1016" s="9" t="s">
        <v>1030</v>
      </c>
    </row>
    <row r="1017" spans="1:4" x14ac:dyDescent="0.25">
      <c r="A1017" s="9">
        <v>812191</v>
      </c>
      <c r="B1017" s="9" t="s">
        <v>1031</v>
      </c>
      <c r="C1017" s="9">
        <v>812191</v>
      </c>
      <c r="D1017" s="9" t="s">
        <v>1031</v>
      </c>
    </row>
    <row r="1018" spans="1:4" x14ac:dyDescent="0.25">
      <c r="A1018" s="9">
        <v>812199</v>
      </c>
      <c r="B1018" s="9" t="s">
        <v>1032</v>
      </c>
      <c r="C1018" s="9">
        <v>812199</v>
      </c>
      <c r="D1018" s="9" t="s">
        <v>1032</v>
      </c>
    </row>
    <row r="1019" spans="1:4" x14ac:dyDescent="0.25">
      <c r="A1019" s="9">
        <v>812210</v>
      </c>
      <c r="B1019" s="9" t="s">
        <v>1033</v>
      </c>
      <c r="C1019" s="9">
        <v>812210</v>
      </c>
      <c r="D1019" s="9" t="s">
        <v>1033</v>
      </c>
    </row>
    <row r="1020" spans="1:4" x14ac:dyDescent="0.25">
      <c r="A1020" s="9">
        <v>812220</v>
      </c>
      <c r="B1020" s="9" t="s">
        <v>1034</v>
      </c>
      <c r="C1020" s="9">
        <v>812220</v>
      </c>
      <c r="D1020" s="9" t="s">
        <v>1034</v>
      </c>
    </row>
    <row r="1021" spans="1:4" ht="25.5" x14ac:dyDescent="0.25">
      <c r="A1021" s="9">
        <v>812310</v>
      </c>
      <c r="B1021" s="9" t="s">
        <v>1035</v>
      </c>
      <c r="C1021" s="9">
        <v>812310</v>
      </c>
      <c r="D1021" s="9" t="s">
        <v>1035</v>
      </c>
    </row>
    <row r="1022" spans="1:4" ht="25.5" x14ac:dyDescent="0.25">
      <c r="A1022" s="9">
        <v>812320</v>
      </c>
      <c r="B1022" s="9" t="s">
        <v>1036</v>
      </c>
      <c r="C1022" s="9">
        <v>812320</v>
      </c>
      <c r="D1022" s="9" t="s">
        <v>1036</v>
      </c>
    </row>
    <row r="1023" spans="1:4" x14ac:dyDescent="0.25">
      <c r="A1023" s="9">
        <v>812331</v>
      </c>
      <c r="B1023" s="9" t="s">
        <v>1037</v>
      </c>
      <c r="C1023" s="9">
        <v>812331</v>
      </c>
      <c r="D1023" s="9" t="s">
        <v>1037</v>
      </c>
    </row>
    <row r="1024" spans="1:4" x14ac:dyDescent="0.25">
      <c r="A1024" s="9">
        <v>812332</v>
      </c>
      <c r="B1024" s="9" t="s">
        <v>1038</v>
      </c>
      <c r="C1024" s="9">
        <v>812332</v>
      </c>
      <c r="D1024" s="9" t="s">
        <v>1038</v>
      </c>
    </row>
    <row r="1025" spans="1:4" x14ac:dyDescent="0.25">
      <c r="A1025" s="9">
        <v>812910</v>
      </c>
      <c r="B1025" s="9" t="s">
        <v>1039</v>
      </c>
      <c r="C1025" s="9">
        <v>812910</v>
      </c>
      <c r="D1025" s="9" t="s">
        <v>1039</v>
      </c>
    </row>
    <row r="1026" spans="1:4" ht="25.5" x14ac:dyDescent="0.25">
      <c r="A1026" s="9">
        <v>812921</v>
      </c>
      <c r="B1026" s="9" t="s">
        <v>1040</v>
      </c>
      <c r="C1026" s="9">
        <v>812921</v>
      </c>
      <c r="D1026" s="9" t="s">
        <v>1040</v>
      </c>
    </row>
    <row r="1027" spans="1:4" x14ac:dyDescent="0.25">
      <c r="A1027" s="9">
        <v>812922</v>
      </c>
      <c r="B1027" s="9" t="s">
        <v>1041</v>
      </c>
      <c r="C1027" s="9">
        <v>812922</v>
      </c>
      <c r="D1027" s="9" t="s">
        <v>1041</v>
      </c>
    </row>
    <row r="1028" spans="1:4" x14ac:dyDescent="0.25">
      <c r="A1028" s="9">
        <v>812930</v>
      </c>
      <c r="B1028" s="9" t="s">
        <v>1042</v>
      </c>
      <c r="C1028" s="9">
        <v>812930</v>
      </c>
      <c r="D1028" s="9" t="s">
        <v>1042</v>
      </c>
    </row>
    <row r="1029" spans="1:4" x14ac:dyDescent="0.25">
      <c r="A1029" s="9">
        <v>812990</v>
      </c>
      <c r="B1029" s="9" t="s">
        <v>1043</v>
      </c>
      <c r="C1029" s="9">
        <v>812990</v>
      </c>
      <c r="D1029" s="9" t="s">
        <v>1043</v>
      </c>
    </row>
    <row r="1030" spans="1:4" x14ac:dyDescent="0.25">
      <c r="A1030" s="9">
        <v>813110</v>
      </c>
      <c r="B1030" s="9" t="s">
        <v>1044</v>
      </c>
      <c r="C1030" s="9">
        <v>813110</v>
      </c>
      <c r="D1030" s="9" t="s">
        <v>1044</v>
      </c>
    </row>
    <row r="1031" spans="1:4" x14ac:dyDescent="0.25">
      <c r="A1031" s="9">
        <v>813211</v>
      </c>
      <c r="B1031" s="9" t="s">
        <v>1045</v>
      </c>
      <c r="C1031" s="9">
        <v>813211</v>
      </c>
      <c r="D1031" s="9" t="s">
        <v>1045</v>
      </c>
    </row>
    <row r="1032" spans="1:4" x14ac:dyDescent="0.25">
      <c r="A1032" s="9">
        <v>813212</v>
      </c>
      <c r="B1032" s="9" t="s">
        <v>1046</v>
      </c>
      <c r="C1032" s="9">
        <v>813212</v>
      </c>
      <c r="D1032" s="9" t="s">
        <v>1046</v>
      </c>
    </row>
    <row r="1033" spans="1:4" x14ac:dyDescent="0.25">
      <c r="A1033" s="9">
        <v>813219</v>
      </c>
      <c r="B1033" s="9" t="s">
        <v>1047</v>
      </c>
      <c r="C1033" s="9">
        <v>813219</v>
      </c>
      <c r="D1033" s="9" t="s">
        <v>1047</v>
      </c>
    </row>
    <row r="1034" spans="1:4" x14ac:dyDescent="0.25">
      <c r="A1034" s="9">
        <v>813311</v>
      </c>
      <c r="B1034" s="9" t="s">
        <v>1048</v>
      </c>
      <c r="C1034" s="9">
        <v>813311</v>
      </c>
      <c r="D1034" s="9" t="s">
        <v>1048</v>
      </c>
    </row>
    <row r="1035" spans="1:4" ht="25.5" x14ac:dyDescent="0.25">
      <c r="A1035" s="9">
        <v>813312</v>
      </c>
      <c r="B1035" s="9" t="s">
        <v>1049</v>
      </c>
      <c r="C1035" s="9">
        <v>813312</v>
      </c>
      <c r="D1035" s="9" t="s">
        <v>1049</v>
      </c>
    </row>
    <row r="1036" spans="1:4" x14ac:dyDescent="0.25">
      <c r="A1036" s="9">
        <v>813319</v>
      </c>
      <c r="B1036" s="9" t="s">
        <v>1050</v>
      </c>
      <c r="C1036" s="9">
        <v>813319</v>
      </c>
      <c r="D1036" s="9" t="s">
        <v>1050</v>
      </c>
    </row>
    <row r="1037" spans="1:4" x14ac:dyDescent="0.25">
      <c r="A1037" s="9">
        <v>813410</v>
      </c>
      <c r="B1037" s="9" t="s">
        <v>1051</v>
      </c>
      <c r="C1037" s="9">
        <v>813410</v>
      </c>
      <c r="D1037" s="9" t="s">
        <v>1051</v>
      </c>
    </row>
    <row r="1038" spans="1:4" x14ac:dyDescent="0.25">
      <c r="A1038" s="9">
        <v>813910</v>
      </c>
      <c r="B1038" s="9" t="s">
        <v>1052</v>
      </c>
      <c r="C1038" s="9">
        <v>813910</v>
      </c>
      <c r="D1038" s="9" t="s">
        <v>1052</v>
      </c>
    </row>
    <row r="1039" spans="1:4" x14ac:dyDescent="0.25">
      <c r="A1039" s="9">
        <v>813920</v>
      </c>
      <c r="B1039" s="9" t="s">
        <v>1053</v>
      </c>
      <c r="C1039" s="9">
        <v>813920</v>
      </c>
      <c r="D1039" s="9" t="s">
        <v>1053</v>
      </c>
    </row>
    <row r="1040" spans="1:4" ht="25.5" x14ac:dyDescent="0.25">
      <c r="A1040" s="9">
        <v>813930</v>
      </c>
      <c r="B1040" s="9" t="s">
        <v>1054</v>
      </c>
      <c r="C1040" s="9">
        <v>813930</v>
      </c>
      <c r="D1040" s="9" t="s">
        <v>1054</v>
      </c>
    </row>
    <row r="1041" spans="1:4" x14ac:dyDescent="0.25">
      <c r="A1041" s="9">
        <v>813940</v>
      </c>
      <c r="B1041" s="9" t="s">
        <v>1055</v>
      </c>
      <c r="C1041" s="9">
        <v>813940</v>
      </c>
      <c r="D1041" s="9" t="s">
        <v>1055</v>
      </c>
    </row>
    <row r="1042" spans="1:4" ht="38.25" x14ac:dyDescent="0.25">
      <c r="A1042" s="9">
        <v>813990</v>
      </c>
      <c r="B1042" s="9" t="s">
        <v>1056</v>
      </c>
      <c r="C1042" s="9">
        <v>813990</v>
      </c>
      <c r="D1042" s="9" t="s">
        <v>1056</v>
      </c>
    </row>
    <row r="1043" spans="1:4" x14ac:dyDescent="0.25">
      <c r="A1043" s="9">
        <v>814110</v>
      </c>
      <c r="B1043" s="9" t="s">
        <v>1057</v>
      </c>
      <c r="C1043" s="9">
        <v>814110</v>
      </c>
      <c r="D1043" s="9" t="s">
        <v>1057</v>
      </c>
    </row>
    <row r="1044" spans="1:4" x14ac:dyDescent="0.25">
      <c r="A1044" s="9">
        <v>921110</v>
      </c>
      <c r="B1044" s="9" t="s">
        <v>1058</v>
      </c>
      <c r="C1044" s="9">
        <v>921110</v>
      </c>
      <c r="D1044" s="9" t="s">
        <v>1058</v>
      </c>
    </row>
    <row r="1045" spans="1:4" x14ac:dyDescent="0.25">
      <c r="A1045" s="9">
        <v>921120</v>
      </c>
      <c r="B1045" s="9" t="s">
        <v>1059</v>
      </c>
      <c r="C1045" s="9">
        <v>921120</v>
      </c>
      <c r="D1045" s="9" t="s">
        <v>1059</v>
      </c>
    </row>
    <row r="1046" spans="1:4" x14ac:dyDescent="0.25">
      <c r="A1046" s="9">
        <v>921130</v>
      </c>
      <c r="B1046" s="9" t="s">
        <v>1060</v>
      </c>
      <c r="C1046" s="9">
        <v>921130</v>
      </c>
      <c r="D1046" s="9" t="s">
        <v>1060</v>
      </c>
    </row>
    <row r="1047" spans="1:4" ht="25.5" x14ac:dyDescent="0.25">
      <c r="A1047" s="9">
        <v>921140</v>
      </c>
      <c r="B1047" s="9" t="s">
        <v>1061</v>
      </c>
      <c r="C1047" s="9">
        <v>921140</v>
      </c>
      <c r="D1047" s="9" t="s">
        <v>1061</v>
      </c>
    </row>
    <row r="1048" spans="1:4" ht="25.5" x14ac:dyDescent="0.25">
      <c r="A1048" s="9">
        <v>921150</v>
      </c>
      <c r="B1048" s="9" t="s">
        <v>1062</v>
      </c>
      <c r="C1048" s="9">
        <v>921150</v>
      </c>
      <c r="D1048" s="9" t="s">
        <v>1062</v>
      </c>
    </row>
    <row r="1049" spans="1:4" x14ac:dyDescent="0.25">
      <c r="A1049" s="9">
        <v>921190</v>
      </c>
      <c r="B1049" s="9" t="s">
        <v>1063</v>
      </c>
      <c r="C1049" s="9">
        <v>921190</v>
      </c>
      <c r="D1049" s="9" t="s">
        <v>1063</v>
      </c>
    </row>
    <row r="1050" spans="1:4" x14ac:dyDescent="0.25">
      <c r="A1050" s="9">
        <v>922110</v>
      </c>
      <c r="B1050" s="9" t="s">
        <v>1064</v>
      </c>
      <c r="C1050" s="9">
        <v>922110</v>
      </c>
      <c r="D1050" s="9" t="s">
        <v>1064</v>
      </c>
    </row>
    <row r="1051" spans="1:4" x14ac:dyDescent="0.25">
      <c r="A1051" s="9">
        <v>922120</v>
      </c>
      <c r="B1051" s="9" t="s">
        <v>1065</v>
      </c>
      <c r="C1051" s="9">
        <v>922120</v>
      </c>
      <c r="D1051" s="9" t="s">
        <v>1065</v>
      </c>
    </row>
    <row r="1052" spans="1:4" x14ac:dyDescent="0.25">
      <c r="A1052" s="9">
        <v>922130</v>
      </c>
      <c r="B1052" s="9" t="s">
        <v>1066</v>
      </c>
      <c r="C1052" s="9">
        <v>922130</v>
      </c>
      <c r="D1052" s="9" t="s">
        <v>1066</v>
      </c>
    </row>
    <row r="1053" spans="1:4" x14ac:dyDescent="0.25">
      <c r="A1053" s="9">
        <v>922140</v>
      </c>
      <c r="B1053" s="9" t="s">
        <v>1067</v>
      </c>
      <c r="C1053" s="9">
        <v>922140</v>
      </c>
      <c r="D1053" s="9" t="s">
        <v>1067</v>
      </c>
    </row>
    <row r="1054" spans="1:4" x14ac:dyDescent="0.25">
      <c r="A1054" s="9">
        <v>922150</v>
      </c>
      <c r="B1054" s="9" t="s">
        <v>1068</v>
      </c>
      <c r="C1054" s="9">
        <v>922150</v>
      </c>
      <c r="D1054" s="9" t="s">
        <v>1068</v>
      </c>
    </row>
    <row r="1055" spans="1:4" x14ac:dyDescent="0.25">
      <c r="A1055" s="9">
        <v>922160</v>
      </c>
      <c r="B1055" s="9" t="s">
        <v>1069</v>
      </c>
      <c r="C1055" s="9">
        <v>922160</v>
      </c>
      <c r="D1055" s="9" t="s">
        <v>1069</v>
      </c>
    </row>
    <row r="1056" spans="1:4" ht="25.5" x14ac:dyDescent="0.25">
      <c r="A1056" s="9">
        <v>922190</v>
      </c>
      <c r="B1056" s="9" t="s">
        <v>1070</v>
      </c>
      <c r="C1056" s="9">
        <v>922190</v>
      </c>
      <c r="D1056" s="9" t="s">
        <v>1070</v>
      </c>
    </row>
    <row r="1057" spans="1:4" x14ac:dyDescent="0.25">
      <c r="A1057" s="9">
        <v>923110</v>
      </c>
      <c r="B1057" s="9" t="s">
        <v>1071</v>
      </c>
      <c r="C1057" s="9">
        <v>923110</v>
      </c>
      <c r="D1057" s="9" t="s">
        <v>1071</v>
      </c>
    </row>
    <row r="1058" spans="1:4" ht="25.5" x14ac:dyDescent="0.25">
      <c r="A1058" s="9">
        <v>923120</v>
      </c>
      <c r="B1058" s="9" t="s">
        <v>1072</v>
      </c>
      <c r="C1058" s="9">
        <v>923120</v>
      </c>
      <c r="D1058" s="9" t="s">
        <v>1072</v>
      </c>
    </row>
    <row r="1059" spans="1:4" ht="38.25" x14ac:dyDescent="0.25">
      <c r="A1059" s="9">
        <v>923130</v>
      </c>
      <c r="B1059" s="9" t="s">
        <v>1073</v>
      </c>
      <c r="C1059" s="9">
        <v>923130</v>
      </c>
      <c r="D1059" s="9" t="s">
        <v>1073</v>
      </c>
    </row>
    <row r="1060" spans="1:4" x14ac:dyDescent="0.25">
      <c r="A1060" s="9">
        <v>923140</v>
      </c>
      <c r="B1060" s="9" t="s">
        <v>1074</v>
      </c>
      <c r="C1060" s="9">
        <v>923140</v>
      </c>
      <c r="D1060" s="9" t="s">
        <v>1074</v>
      </c>
    </row>
    <row r="1061" spans="1:4" ht="38.25" x14ac:dyDescent="0.25">
      <c r="A1061" s="9">
        <v>924110</v>
      </c>
      <c r="B1061" s="9" t="s">
        <v>1075</v>
      </c>
      <c r="C1061" s="9">
        <v>924110</v>
      </c>
      <c r="D1061" s="9" t="s">
        <v>1075</v>
      </c>
    </row>
    <row r="1062" spans="1:4" x14ac:dyDescent="0.25">
      <c r="A1062" s="9">
        <v>924120</v>
      </c>
      <c r="B1062" s="9" t="s">
        <v>1076</v>
      </c>
      <c r="C1062" s="9">
        <v>924120</v>
      </c>
      <c r="D1062" s="9" t="s">
        <v>1076</v>
      </c>
    </row>
    <row r="1063" spans="1:4" x14ac:dyDescent="0.25">
      <c r="A1063" s="9">
        <v>925110</v>
      </c>
      <c r="B1063" s="9" t="s">
        <v>1077</v>
      </c>
      <c r="C1063" s="9">
        <v>925110</v>
      </c>
      <c r="D1063" s="9" t="s">
        <v>1077</v>
      </c>
    </row>
    <row r="1064" spans="1:4" ht="25.5" x14ac:dyDescent="0.25">
      <c r="A1064" s="9">
        <v>925120</v>
      </c>
      <c r="B1064" s="9" t="s">
        <v>1078</v>
      </c>
      <c r="C1064" s="9">
        <v>925120</v>
      </c>
      <c r="D1064" s="9" t="s">
        <v>1078</v>
      </c>
    </row>
    <row r="1065" spans="1:4" ht="25.5" x14ac:dyDescent="0.25">
      <c r="A1065" s="9">
        <v>926110</v>
      </c>
      <c r="B1065" s="9" t="s">
        <v>1079</v>
      </c>
      <c r="C1065" s="9">
        <v>926110</v>
      </c>
      <c r="D1065" s="9" t="s">
        <v>1079</v>
      </c>
    </row>
    <row r="1066" spans="1:4" ht="25.5" x14ac:dyDescent="0.25">
      <c r="A1066" s="9">
        <v>926120</v>
      </c>
      <c r="B1066" s="9" t="s">
        <v>1080</v>
      </c>
      <c r="C1066" s="9">
        <v>926120</v>
      </c>
      <c r="D1066" s="9" t="s">
        <v>1080</v>
      </c>
    </row>
    <row r="1067" spans="1:4" ht="38.25" x14ac:dyDescent="0.25">
      <c r="A1067" s="9">
        <v>926130</v>
      </c>
      <c r="B1067" s="9" t="s">
        <v>1081</v>
      </c>
      <c r="C1067" s="9">
        <v>926130</v>
      </c>
      <c r="D1067" s="9" t="s">
        <v>1081</v>
      </c>
    </row>
    <row r="1068" spans="1:4" ht="25.5" x14ac:dyDescent="0.25">
      <c r="A1068" s="9">
        <v>926140</v>
      </c>
      <c r="B1068" s="9" t="s">
        <v>1082</v>
      </c>
      <c r="C1068" s="9">
        <v>926140</v>
      </c>
      <c r="D1068" s="9" t="s">
        <v>1082</v>
      </c>
    </row>
    <row r="1069" spans="1:4" ht="25.5" x14ac:dyDescent="0.25">
      <c r="A1069" s="9">
        <v>926150</v>
      </c>
      <c r="B1069" s="9" t="s">
        <v>1083</v>
      </c>
      <c r="C1069" s="9">
        <v>926150</v>
      </c>
      <c r="D1069" s="9" t="s">
        <v>1083</v>
      </c>
    </row>
    <row r="1070" spans="1:4" x14ac:dyDescent="0.25">
      <c r="A1070" s="9">
        <v>927110</v>
      </c>
      <c r="B1070" s="9" t="s">
        <v>1084</v>
      </c>
      <c r="C1070" s="9">
        <v>927110</v>
      </c>
      <c r="D1070" s="9" t="s">
        <v>1084</v>
      </c>
    </row>
    <row r="1071" spans="1:4" x14ac:dyDescent="0.25">
      <c r="A1071" s="9">
        <v>928110</v>
      </c>
      <c r="B1071" s="9" t="s">
        <v>1085</v>
      </c>
      <c r="C1071" s="9">
        <v>928110</v>
      </c>
      <c r="D1071" s="9" t="s">
        <v>1085</v>
      </c>
    </row>
    <row r="1072" spans="1:4" x14ac:dyDescent="0.25">
      <c r="A1072" s="9">
        <v>928120</v>
      </c>
      <c r="B1072" s="9" t="s">
        <v>1086</v>
      </c>
      <c r="C1072" s="9">
        <v>928120</v>
      </c>
      <c r="D1072" s="9" t="s">
        <v>1086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8F71-D449-40CF-84DB-8729816F6CFC}">
  <sheetPr codeName="Sheet10">
    <tabColor theme="9"/>
  </sheetPr>
  <dimension ref="A1:DJ216"/>
  <sheetViews>
    <sheetView zoomScale="85" zoomScaleNormal="85" workbookViewId="0">
      <pane xSplit="7" ySplit="2" topLeftCell="H3" activePane="bottomRight" state="frozen"/>
      <selection activeCell="B1" sqref="B1"/>
      <selection pane="topRight" activeCell="H1" sqref="H1"/>
      <selection pane="bottomLeft" activeCell="B3" sqref="B3"/>
      <selection pane="bottomRight" activeCell="AZ21" sqref="AZ21"/>
    </sheetView>
  </sheetViews>
  <sheetFormatPr defaultColWidth="9.140625" defaultRowHeight="15" x14ac:dyDescent="0.25"/>
  <cols>
    <col min="1" max="1" width="6.42578125" style="56" hidden="1" customWidth="1"/>
    <col min="2" max="2" width="5.42578125" style="56" customWidth="1"/>
    <col min="3" max="3" width="6.140625" style="56" customWidth="1"/>
    <col min="4" max="4" width="15.7109375" style="56" bestFit="1" customWidth="1"/>
    <col min="5" max="5" width="18.28515625" style="56" customWidth="1"/>
    <col min="6" max="6" width="37.7109375" style="56" customWidth="1"/>
    <col min="7" max="7" width="19.7109375" style="56" customWidth="1"/>
    <col min="8" max="8" width="13.7109375" style="56" customWidth="1"/>
    <col min="9" max="9" width="16.5703125" style="56" customWidth="1"/>
    <col min="10" max="10" width="17.85546875" style="56" customWidth="1"/>
    <col min="11" max="11" width="10" style="56" customWidth="1"/>
    <col min="12" max="12" width="7.140625" style="56" customWidth="1"/>
    <col min="13" max="13" width="24.42578125" style="56" customWidth="1"/>
    <col min="14" max="14" width="21.42578125" style="56" customWidth="1"/>
    <col min="15" max="15" width="20.28515625" style="56" customWidth="1"/>
    <col min="16" max="16" width="9.5703125" style="56" customWidth="1"/>
    <col min="17" max="17" width="11.28515625" style="56" customWidth="1"/>
    <col min="18" max="18" width="25.28515625" style="56" customWidth="1"/>
    <col min="19" max="20" width="20" style="56" customWidth="1"/>
    <col min="21" max="21" width="42.5703125" style="56" customWidth="1"/>
    <col min="22" max="22" width="47.42578125" style="56" customWidth="1"/>
    <col min="23" max="23" width="7.85546875" style="56" customWidth="1"/>
    <col min="24" max="24" width="14.85546875" style="56" customWidth="1"/>
    <col min="25" max="25" width="20" style="56" customWidth="1"/>
    <col min="26" max="26" width="19.28515625" style="56" customWidth="1"/>
    <col min="27" max="27" width="12.5703125" style="56" bestFit="1" customWidth="1"/>
    <col min="28" max="28" width="8.7109375" style="56" bestFit="1" customWidth="1"/>
    <col min="29" max="29" width="8.85546875" style="56" bestFit="1" customWidth="1"/>
    <col min="30" max="30" width="9.85546875" style="56" bestFit="1" customWidth="1"/>
    <col min="31" max="31" width="9.42578125" style="56" bestFit="1" customWidth="1"/>
    <col min="32" max="36" width="9.42578125" style="56" customWidth="1"/>
    <col min="37" max="37" width="12.140625" style="56" customWidth="1"/>
    <col min="38" max="38" width="15.42578125" style="56" customWidth="1"/>
    <col min="39" max="39" width="17.42578125" style="56" customWidth="1"/>
    <col min="40" max="40" width="68.28515625" style="56" customWidth="1"/>
    <col min="41" max="41" width="15.5703125" style="56" customWidth="1"/>
    <col min="42" max="42" width="19" style="56" customWidth="1"/>
    <col min="43" max="43" width="51.5703125" style="56" customWidth="1"/>
    <col min="44" max="44" width="13.42578125" style="56" customWidth="1"/>
    <col min="45" max="45" width="26.140625" style="56" customWidth="1"/>
    <col min="46" max="46" width="42.140625" style="56" customWidth="1"/>
    <col min="47" max="47" width="34.85546875" style="56" customWidth="1"/>
    <col min="48" max="48" width="46" style="56" customWidth="1"/>
    <col min="49" max="49" width="15.140625" style="72" customWidth="1"/>
    <col min="50" max="50" width="87" style="56" customWidth="1"/>
    <col min="51" max="51" width="26.42578125" style="56" customWidth="1"/>
    <col min="52" max="52" width="24.85546875" style="56" customWidth="1"/>
    <col min="53" max="53" width="31.85546875" style="56" customWidth="1"/>
    <col min="54" max="54" width="41.28515625" style="56" customWidth="1"/>
    <col min="55" max="55" width="19.5703125" style="56" customWidth="1"/>
    <col min="56" max="56" width="33.85546875" style="56" customWidth="1"/>
    <col min="57" max="57" width="23.28515625" style="56" customWidth="1"/>
    <col min="58" max="58" width="20.28515625" style="56" customWidth="1"/>
    <col min="59" max="59" width="24.28515625" style="56" customWidth="1"/>
    <col min="60" max="60" width="23.5703125" style="56" customWidth="1"/>
    <col min="61" max="61" width="19.28515625" style="56" customWidth="1"/>
    <col min="62" max="62" width="15" style="56" customWidth="1"/>
    <col min="63" max="63" width="41.7109375" style="56" customWidth="1"/>
    <col min="64" max="64" width="18.5703125" style="56" customWidth="1"/>
    <col min="65" max="65" width="13.5703125" style="56" customWidth="1"/>
    <col min="66" max="66" width="28.5703125" style="56" customWidth="1"/>
    <col min="67" max="67" width="20.28515625" style="56" customWidth="1"/>
    <col min="68" max="68" width="19.28515625" style="56" customWidth="1"/>
    <col min="69" max="69" width="20.42578125" style="56" customWidth="1"/>
    <col min="70" max="70" width="21.85546875" style="56" customWidth="1"/>
    <col min="71" max="71" width="23.140625" style="56" customWidth="1"/>
    <col min="72" max="72" width="21.42578125" style="56" customWidth="1"/>
    <col min="73" max="73" width="28.5703125" style="56" customWidth="1"/>
    <col min="74" max="74" width="33.42578125" style="56" customWidth="1"/>
    <col min="75" max="75" width="16" style="56" customWidth="1"/>
    <col min="76" max="76" width="36.140625" style="56" customWidth="1"/>
    <col min="77" max="77" width="18.28515625" style="56" customWidth="1"/>
    <col min="78" max="78" width="27.140625" style="56" customWidth="1"/>
    <col min="79" max="79" width="27.28515625" style="56" customWidth="1"/>
    <col min="80" max="80" width="40" style="56" customWidth="1"/>
    <col min="81" max="81" width="27.7109375" style="56" customWidth="1"/>
    <col min="82" max="82" width="19.85546875" style="56" customWidth="1"/>
    <col min="83" max="83" width="20.28515625" style="56" customWidth="1"/>
    <col min="84" max="84" width="20.140625" style="56" customWidth="1"/>
    <col min="85" max="85" width="32.85546875" style="56" customWidth="1"/>
    <col min="86" max="86" width="27.7109375" style="56" customWidth="1"/>
    <col min="87" max="87" width="15.85546875" style="56" customWidth="1"/>
    <col min="88" max="88" width="35.42578125" style="56" customWidth="1"/>
    <col min="89" max="89" width="29.85546875" style="56" customWidth="1"/>
    <col min="90" max="90" width="32.28515625" style="56" customWidth="1"/>
    <col min="91" max="91" width="19.7109375" style="56" customWidth="1"/>
    <col min="92" max="92" width="23.42578125" style="56" customWidth="1"/>
    <col min="93" max="93" width="27.140625" style="56" customWidth="1"/>
    <col min="94" max="94" width="15.85546875" style="56" customWidth="1"/>
    <col min="95" max="95" width="28.42578125" style="56" customWidth="1"/>
    <col min="96" max="96" width="18" style="56" customWidth="1"/>
    <col min="97" max="97" width="20.42578125" style="56" customWidth="1"/>
    <col min="98" max="98" width="20.140625" style="56" customWidth="1"/>
    <col min="99" max="99" width="16.5703125" style="56" customWidth="1"/>
    <col min="100" max="100" width="27.42578125" style="56" customWidth="1"/>
    <col min="101" max="101" width="27.85546875" style="56" customWidth="1"/>
    <col min="102" max="102" width="28" style="56" customWidth="1"/>
    <col min="103" max="103" width="35.28515625" style="56" customWidth="1"/>
    <col min="104" max="104" width="15.85546875" style="56" customWidth="1"/>
    <col min="105" max="109" width="9.140625" style="56"/>
    <col min="110" max="110" width="12" style="56" bestFit="1" customWidth="1"/>
    <col min="111" max="16384" width="9.140625" style="56"/>
  </cols>
  <sheetData>
    <row r="1" spans="1:114" s="120" customFormat="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87"/>
      <c r="Y1" s="188"/>
      <c r="Z1" s="188"/>
      <c r="AA1" s="325" t="s">
        <v>1444</v>
      </c>
      <c r="AB1" s="326"/>
      <c r="AC1" s="326"/>
      <c r="AD1" s="326"/>
      <c r="AE1" s="327"/>
      <c r="AF1" s="326" t="s">
        <v>1445</v>
      </c>
      <c r="AG1" s="326"/>
      <c r="AH1" s="326"/>
      <c r="AI1" s="326"/>
      <c r="AJ1" s="327"/>
      <c r="AK1" s="133"/>
      <c r="AL1" s="187"/>
      <c r="AM1" s="188"/>
      <c r="AN1" s="188"/>
      <c r="AO1" s="188"/>
      <c r="AP1" s="188"/>
      <c r="AQ1" s="188"/>
      <c r="AR1" s="188"/>
      <c r="AS1" s="188"/>
      <c r="AT1" s="188"/>
      <c r="AU1" s="188"/>
      <c r="AV1" s="188"/>
      <c r="AW1" s="189"/>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325" t="s">
        <v>1446</v>
      </c>
      <c r="DB1" s="326"/>
      <c r="DC1" s="326"/>
      <c r="DD1" s="326"/>
      <c r="DE1" s="327"/>
      <c r="DF1" s="326" t="s">
        <v>1447</v>
      </c>
      <c r="DG1" s="326"/>
      <c r="DH1" s="326"/>
      <c r="DI1" s="326"/>
      <c r="DJ1" s="327"/>
    </row>
    <row r="2" spans="1:114" s="121" customFormat="1" ht="25.5" x14ac:dyDescent="0.2">
      <c r="A2" s="190" t="s">
        <v>1448</v>
      </c>
      <c r="B2" s="191" t="s">
        <v>1449</v>
      </c>
      <c r="C2" s="191" t="s">
        <v>1107</v>
      </c>
      <c r="D2" s="191" t="s">
        <v>1450</v>
      </c>
      <c r="E2" s="191" t="s">
        <v>1451</v>
      </c>
      <c r="F2" s="191" t="s">
        <v>1109</v>
      </c>
      <c r="G2" s="191" t="s">
        <v>1110</v>
      </c>
      <c r="H2" s="191" t="s">
        <v>1452</v>
      </c>
      <c r="I2" s="191" t="s">
        <v>1453</v>
      </c>
      <c r="J2" s="191" t="s">
        <v>1454</v>
      </c>
      <c r="K2" s="191" t="s">
        <v>1455</v>
      </c>
      <c r="L2" s="191" t="s">
        <v>1456</v>
      </c>
      <c r="M2" s="191" t="s">
        <v>1457</v>
      </c>
      <c r="N2" s="257" t="s">
        <v>5071</v>
      </c>
      <c r="O2" s="257" t="s">
        <v>5072</v>
      </c>
      <c r="P2" s="191" t="s">
        <v>1458</v>
      </c>
      <c r="Q2" s="191" t="s">
        <v>1459</v>
      </c>
      <c r="R2" s="191" t="s">
        <v>1460</v>
      </c>
      <c r="S2" s="191" t="s">
        <v>1461</v>
      </c>
      <c r="T2" s="191" t="s">
        <v>1462</v>
      </c>
      <c r="U2" s="191" t="s">
        <v>1463</v>
      </c>
      <c r="V2" s="191" t="s">
        <v>1464</v>
      </c>
      <c r="W2" s="192" t="s">
        <v>1465</v>
      </c>
      <c r="X2" s="193" t="s">
        <v>1466</v>
      </c>
      <c r="Y2" s="191" t="s">
        <v>1467</v>
      </c>
      <c r="Z2" s="192" t="s">
        <v>1468</v>
      </c>
      <c r="AA2" s="194" t="s">
        <v>1092</v>
      </c>
      <c r="AB2" s="195" t="s">
        <v>1094</v>
      </c>
      <c r="AC2" s="195" t="s">
        <v>1096</v>
      </c>
      <c r="AD2" s="195" t="s">
        <v>1098</v>
      </c>
      <c r="AE2" s="196" t="s">
        <v>1100</v>
      </c>
      <c r="AF2" s="197" t="s">
        <v>1092</v>
      </c>
      <c r="AG2" s="195" t="s">
        <v>1094</v>
      </c>
      <c r="AH2" s="195" t="s">
        <v>1096</v>
      </c>
      <c r="AI2" s="195" t="s">
        <v>1098</v>
      </c>
      <c r="AJ2" s="196" t="s">
        <v>1100</v>
      </c>
      <c r="AK2" s="198" t="s">
        <v>1469</v>
      </c>
      <c r="AL2" s="193" t="s">
        <v>1470</v>
      </c>
      <c r="AM2" s="191" t="s">
        <v>1471</v>
      </c>
      <c r="AN2" s="191" t="s">
        <v>5080</v>
      </c>
      <c r="AO2" s="191" t="s">
        <v>1473</v>
      </c>
      <c r="AP2" s="191" t="s">
        <v>1474</v>
      </c>
      <c r="AQ2" s="191" t="s">
        <v>1475</v>
      </c>
      <c r="AR2" s="191" t="s">
        <v>1476</v>
      </c>
      <c r="AS2" s="191" t="s">
        <v>1477</v>
      </c>
      <c r="AT2" s="199" t="s">
        <v>1478</v>
      </c>
      <c r="AU2" s="199" t="s">
        <v>1479</v>
      </c>
      <c r="AV2" s="199" t="s">
        <v>1480</v>
      </c>
      <c r="AW2" s="199" t="s">
        <v>1481</v>
      </c>
      <c r="AX2" s="199" t="s">
        <v>1482</v>
      </c>
      <c r="AY2" s="200" t="s">
        <v>1485</v>
      </c>
      <c r="AZ2" s="200" t="s">
        <v>1486</v>
      </c>
      <c r="BA2" s="200" t="s">
        <v>1487</v>
      </c>
      <c r="BB2" s="200" t="s">
        <v>1488</v>
      </c>
      <c r="BC2" s="200" t="s">
        <v>1489</v>
      </c>
      <c r="BD2" s="200" t="s">
        <v>1490</v>
      </c>
      <c r="BE2" s="200" t="s">
        <v>1491</v>
      </c>
      <c r="BF2" s="200" t="s">
        <v>1492</v>
      </c>
      <c r="BG2" s="200" t="s">
        <v>1493</v>
      </c>
      <c r="BH2" s="200" t="s">
        <v>1494</v>
      </c>
      <c r="BI2" s="200" t="s">
        <v>1495</v>
      </c>
      <c r="BJ2" s="200" t="s">
        <v>1496</v>
      </c>
      <c r="BK2" s="200" t="s">
        <v>1497</v>
      </c>
      <c r="BL2" s="200" t="s">
        <v>1498</v>
      </c>
      <c r="BM2" s="200" t="s">
        <v>1499</v>
      </c>
      <c r="BN2" s="200" t="s">
        <v>1500</v>
      </c>
      <c r="BO2" s="200" t="s">
        <v>1501</v>
      </c>
      <c r="BP2" s="200" t="s">
        <v>1502</v>
      </c>
      <c r="BQ2" s="200" t="s">
        <v>1503</v>
      </c>
      <c r="BR2" s="200" t="s">
        <v>1504</v>
      </c>
      <c r="BS2" s="200" t="s">
        <v>1505</v>
      </c>
      <c r="BT2" s="200" t="s">
        <v>1506</v>
      </c>
      <c r="BU2" s="200" t="s">
        <v>1507</v>
      </c>
      <c r="BV2" s="200" t="s">
        <v>1508</v>
      </c>
      <c r="BW2" s="200" t="s">
        <v>1509</v>
      </c>
      <c r="BX2" s="200" t="s">
        <v>1510</v>
      </c>
      <c r="BY2" s="200" t="s">
        <v>1511</v>
      </c>
      <c r="BZ2" s="200" t="s">
        <v>1512</v>
      </c>
      <c r="CA2" s="200" t="s">
        <v>1513</v>
      </c>
      <c r="CB2" s="200" t="s">
        <v>1514</v>
      </c>
      <c r="CC2" s="200" t="s">
        <v>1515</v>
      </c>
      <c r="CD2" s="200" t="s">
        <v>1516</v>
      </c>
      <c r="CE2" s="200" t="s">
        <v>1517</v>
      </c>
      <c r="CF2" s="200" t="s">
        <v>1518</v>
      </c>
      <c r="CG2" s="200" t="s">
        <v>1519</v>
      </c>
      <c r="CH2" s="200" t="s">
        <v>1520</v>
      </c>
      <c r="CI2" s="200" t="s">
        <v>1521</v>
      </c>
      <c r="CJ2" s="200" t="s">
        <v>1522</v>
      </c>
      <c r="CK2" s="200" t="s">
        <v>1523</v>
      </c>
      <c r="CL2" s="200" t="s">
        <v>1524</v>
      </c>
      <c r="CM2" s="200" t="s">
        <v>1525</v>
      </c>
      <c r="CN2" s="200" t="s">
        <v>1526</v>
      </c>
      <c r="CO2" s="200" t="s">
        <v>1527</v>
      </c>
      <c r="CP2" s="200" t="s">
        <v>1528</v>
      </c>
      <c r="CQ2" s="200" t="s">
        <v>1529</v>
      </c>
      <c r="CR2" s="200" t="s">
        <v>1530</v>
      </c>
      <c r="CS2" s="200" t="s">
        <v>1531</v>
      </c>
      <c r="CT2" s="200" t="s">
        <v>1532</v>
      </c>
      <c r="CU2" s="200" t="s">
        <v>1533</v>
      </c>
      <c r="CV2" s="200" t="s">
        <v>1534</v>
      </c>
      <c r="CW2" s="200" t="s">
        <v>1535</v>
      </c>
      <c r="CX2" s="200" t="s">
        <v>1536</v>
      </c>
      <c r="CY2" s="200" t="s">
        <v>1537</v>
      </c>
      <c r="CZ2" s="200" t="s">
        <v>1538</v>
      </c>
      <c r="DA2" s="194" t="s">
        <v>1092</v>
      </c>
      <c r="DB2" s="195" t="s">
        <v>1094</v>
      </c>
      <c r="DC2" s="195" t="s">
        <v>1096</v>
      </c>
      <c r="DD2" s="195" t="s">
        <v>1098</v>
      </c>
      <c r="DE2" s="196" t="s">
        <v>1100</v>
      </c>
      <c r="DF2" s="197" t="s">
        <v>1092</v>
      </c>
      <c r="DG2" s="195" t="s">
        <v>1094</v>
      </c>
      <c r="DH2" s="195" t="s">
        <v>1096</v>
      </c>
      <c r="DI2" s="195" t="s">
        <v>1098</v>
      </c>
      <c r="DJ2" s="196" t="s">
        <v>1100</v>
      </c>
    </row>
    <row r="3" spans="1:114" x14ac:dyDescent="0.25">
      <c r="A3" s="131"/>
      <c r="B3" s="132" t="s">
        <v>1134</v>
      </c>
      <c r="C3" s="132">
        <v>2017</v>
      </c>
      <c r="D3" s="2"/>
      <c r="E3" s="132" t="s">
        <v>1539</v>
      </c>
      <c r="F3" s="132" t="s">
        <v>1540</v>
      </c>
      <c r="G3" s="132" t="s">
        <v>1541</v>
      </c>
      <c r="H3" s="132" t="s">
        <v>1194</v>
      </c>
      <c r="I3" s="132" t="s">
        <v>1542</v>
      </c>
      <c r="J3" s="132" t="s">
        <v>1195</v>
      </c>
      <c r="K3" s="132">
        <v>42029</v>
      </c>
      <c r="L3" s="132">
        <v>110000380061</v>
      </c>
      <c r="M3" s="172">
        <v>110000380061</v>
      </c>
      <c r="N3" s="172" t="str">
        <f>IF(X3&gt;0, E3, "")</f>
        <v/>
      </c>
      <c r="O3" s="172" t="str">
        <f>IF(AL3&gt;0, E3, "")</f>
        <v>42029PNNWLALTON</v>
      </c>
      <c r="P3" s="132">
        <v>37.056699000000002</v>
      </c>
      <c r="Q3" s="132">
        <v>-88.365727000000007</v>
      </c>
      <c r="R3" s="132">
        <v>1317215973088</v>
      </c>
      <c r="S3" s="132">
        <v>107062</v>
      </c>
      <c r="T3" s="132" t="s">
        <v>1393</v>
      </c>
      <c r="U3" s="132">
        <v>4</v>
      </c>
      <c r="V3" s="132" t="s">
        <v>1409</v>
      </c>
      <c r="W3" s="201">
        <v>0</v>
      </c>
      <c r="X3" s="175">
        <f t="shared" ref="X3:X34" si="0">W3*LB_TO_KG</f>
        <v>0</v>
      </c>
      <c r="Y3" s="176" t="s">
        <v>1543</v>
      </c>
      <c r="Z3" s="180"/>
      <c r="AA3" s="175">
        <f>$X3*INDEX('Byproduct Conc'!$E:$E,MATCH(AA$2,'Byproduct Conc'!$C:$C,0))</f>
        <v>0</v>
      </c>
      <c r="AB3" s="176">
        <f>$X3*INDEX('Byproduct Conc'!$E:$E,MATCH(AB$2,'Byproduct Conc'!$C:$C,0))</f>
        <v>0</v>
      </c>
      <c r="AC3" s="176">
        <f>$X3*INDEX('Byproduct Conc'!$E:$E,MATCH(AC$2,'Byproduct Conc'!$C:$C,0))</f>
        <v>0</v>
      </c>
      <c r="AD3" s="176">
        <f>$X3*INDEX('Byproduct Conc'!$E:$E,MATCH(AD$2,'Byproduct Conc'!$C:$C,0))</f>
        <v>0</v>
      </c>
      <c r="AE3" s="177">
        <f>$X3*INDEX('Byproduct Conc'!$E:$E,MATCH(AE$2,'Byproduct Conc'!$C:$C,0))</f>
        <v>0</v>
      </c>
      <c r="AF3" s="178">
        <f t="shared" ref="AF3:AF34" si="1">AA3/350</f>
        <v>0</v>
      </c>
      <c r="AG3" s="176">
        <f t="shared" ref="AG3:AG34" si="2">AB3/350</f>
        <v>0</v>
      </c>
      <c r="AH3" s="176">
        <f t="shared" ref="AH3:AH34" si="3">AC3/350</f>
        <v>0</v>
      </c>
      <c r="AI3" s="176">
        <f t="shared" ref="AI3:AI34" si="4">AD3/350</f>
        <v>0</v>
      </c>
      <c r="AJ3" s="177">
        <f t="shared" ref="AJ3:AJ34" si="5">AE3/350</f>
        <v>0</v>
      </c>
      <c r="AK3" s="202">
        <v>1</v>
      </c>
      <c r="AL3" s="203">
        <f t="shared" ref="AL3:AL34" si="6">AK3*LB_TO_KG</f>
        <v>0.453592</v>
      </c>
      <c r="AM3" s="132" t="s">
        <v>1543</v>
      </c>
      <c r="AN3" s="132"/>
      <c r="AO3" s="132" t="s">
        <v>1544</v>
      </c>
      <c r="AP3" s="132">
        <v>325199</v>
      </c>
      <c r="AQ3" s="132" t="s">
        <v>261</v>
      </c>
      <c r="AR3" s="132"/>
      <c r="AS3" s="132"/>
      <c r="AT3" s="132" t="s">
        <v>1545</v>
      </c>
      <c r="AU3" s="132"/>
      <c r="AV3" s="132" t="s">
        <v>1140</v>
      </c>
      <c r="AW3" s="132" t="s">
        <v>1772</v>
      </c>
      <c r="AX3" s="132" t="s">
        <v>1546</v>
      </c>
      <c r="AY3" s="204" t="s">
        <v>1548</v>
      </c>
      <c r="AZ3" s="204" t="s">
        <v>1549</v>
      </c>
      <c r="BA3" s="204" t="s">
        <v>1549</v>
      </c>
      <c r="BB3" s="132" t="s">
        <v>1549</v>
      </c>
      <c r="BC3" s="132" t="s">
        <v>1548</v>
      </c>
      <c r="BD3" s="132" t="s">
        <v>1549</v>
      </c>
      <c r="BE3" s="132" t="s">
        <v>1549</v>
      </c>
      <c r="BF3" s="132"/>
      <c r="BG3" s="132"/>
      <c r="BH3" s="132"/>
      <c r="BI3" s="132"/>
      <c r="BJ3" s="132"/>
      <c r="BK3" s="132" t="s">
        <v>1549</v>
      </c>
      <c r="BL3" s="132"/>
      <c r="BM3" s="132"/>
      <c r="BN3" s="132"/>
      <c r="BO3" s="132"/>
      <c r="BP3" s="132"/>
      <c r="BQ3" s="132"/>
      <c r="BR3" s="132"/>
      <c r="BS3" s="132"/>
      <c r="BT3" s="132"/>
      <c r="BU3" s="132"/>
      <c r="BV3" s="132"/>
      <c r="BW3" s="132"/>
      <c r="BX3" s="132" t="s">
        <v>1549</v>
      </c>
      <c r="BY3" s="132" t="s">
        <v>1549</v>
      </c>
      <c r="BZ3" s="132" t="s">
        <v>1549</v>
      </c>
      <c r="CA3" s="132"/>
      <c r="CB3" s="132" t="s">
        <v>1549</v>
      </c>
      <c r="CC3" s="132"/>
      <c r="CD3" s="132"/>
      <c r="CE3" s="132"/>
      <c r="CF3" s="132"/>
      <c r="CG3" s="132"/>
      <c r="CH3" s="132"/>
      <c r="CI3" s="132"/>
      <c r="CJ3" s="132" t="s">
        <v>1549</v>
      </c>
      <c r="CK3" s="132"/>
      <c r="CL3" s="132"/>
      <c r="CM3" s="132"/>
      <c r="CN3" s="132"/>
      <c r="CO3" s="132"/>
      <c r="CP3" s="132"/>
      <c r="CQ3" s="132" t="s">
        <v>1549</v>
      </c>
      <c r="CR3" s="132"/>
      <c r="CS3" s="132"/>
      <c r="CT3" s="132"/>
      <c r="CU3" s="132"/>
      <c r="CV3" s="132"/>
      <c r="CW3" s="132"/>
      <c r="CX3" s="132"/>
      <c r="CY3" s="132"/>
      <c r="CZ3" s="132"/>
      <c r="DA3" s="175">
        <f>$AL3*INDEX('Byproduct Conc'!$E:$E,MATCH(DA$2,'Byproduct Conc'!$C:$C,0))</f>
        <v>1.3199527199999998E-3</v>
      </c>
      <c r="DB3" s="176">
        <f>$AL3*INDEX('Byproduct Conc'!$E:$E,MATCH(DB$2,'Byproduct Conc'!$C:$C,0))</f>
        <v>1.5875719999999999E-5</v>
      </c>
      <c r="DC3" s="176">
        <f>$AL3*INDEX('Byproduct Conc'!$E:$E,MATCH(DC$2,'Byproduct Conc'!$C:$C,0))</f>
        <v>6.803879999999999E-5</v>
      </c>
      <c r="DD3" s="176">
        <f>$AL3*INDEX('Byproduct Conc'!$E:$E,MATCH(DD$2,'Byproduct Conc'!$C:$C,0))</f>
        <v>4.5313840800000006E-4</v>
      </c>
      <c r="DE3" s="177">
        <f>$AL3*INDEX('Byproduct Conc'!$E:$E,MATCH(DE$2,'Byproduct Conc'!$C:$C,0))</f>
        <v>6.8038799999999998E-4</v>
      </c>
      <c r="DF3" s="178">
        <f t="shared" ref="DF3:DF34" si="7">DA3/350</f>
        <v>3.7712934857142853E-6</v>
      </c>
      <c r="DG3" s="176">
        <f t="shared" ref="DG3:DJ3" si="8">DB3/350</f>
        <v>4.53592E-8</v>
      </c>
      <c r="DH3" s="176">
        <f t="shared" si="8"/>
        <v>1.943965714285714E-7</v>
      </c>
      <c r="DI3" s="176">
        <f t="shared" si="8"/>
        <v>1.294681165714286E-6</v>
      </c>
      <c r="DJ3" s="177">
        <f t="shared" si="8"/>
        <v>1.9439657142857142E-6</v>
      </c>
    </row>
    <row r="4" spans="1:114" x14ac:dyDescent="0.25">
      <c r="A4" s="131"/>
      <c r="B4" s="132" t="s">
        <v>1134</v>
      </c>
      <c r="C4" s="132">
        <v>2018</v>
      </c>
      <c r="D4" s="2"/>
      <c r="E4" s="205" t="s">
        <v>1539</v>
      </c>
      <c r="F4" s="132" t="s">
        <v>1540</v>
      </c>
      <c r="G4" s="132" t="s">
        <v>1541</v>
      </c>
      <c r="H4" s="132" t="s">
        <v>1194</v>
      </c>
      <c r="I4" s="132" t="s">
        <v>1542</v>
      </c>
      <c r="J4" s="132" t="s">
        <v>1195</v>
      </c>
      <c r="K4" s="132">
        <v>42029</v>
      </c>
      <c r="L4" s="132">
        <v>110000380061</v>
      </c>
      <c r="M4" s="172">
        <v>110000380061</v>
      </c>
      <c r="N4" s="172" t="str">
        <f t="shared" ref="N4:N67" si="9">IF(X4&gt;0, E4, "")</f>
        <v/>
      </c>
      <c r="O4" s="172" t="str">
        <f t="shared" ref="O4:O67" si="10">IF(AL4&gt;0, E4, "")</f>
        <v/>
      </c>
      <c r="P4" s="132">
        <v>37.056699000000002</v>
      </c>
      <c r="Q4" s="132">
        <v>-88.365727000000007</v>
      </c>
      <c r="R4" s="132">
        <v>1318216717355</v>
      </c>
      <c r="S4" s="132">
        <v>107062</v>
      </c>
      <c r="T4" s="132" t="s">
        <v>1393</v>
      </c>
      <c r="U4" s="132">
        <v>3</v>
      </c>
      <c r="V4" s="132" t="s">
        <v>1550</v>
      </c>
      <c r="W4" s="201">
        <v>0</v>
      </c>
      <c r="X4" s="175">
        <f t="shared" si="0"/>
        <v>0</v>
      </c>
      <c r="Y4" s="176" t="s">
        <v>1543</v>
      </c>
      <c r="Z4" s="180"/>
      <c r="AA4" s="175">
        <f>$X4*INDEX('Byproduct Conc'!$E:$E,MATCH(AA$2,'Byproduct Conc'!$C:$C,0))</f>
        <v>0</v>
      </c>
      <c r="AB4" s="176">
        <f>$X4*INDEX('Byproduct Conc'!$E:$E,MATCH(AB$2,'Byproduct Conc'!$C:$C,0))</f>
        <v>0</v>
      </c>
      <c r="AC4" s="176">
        <f>$X4*INDEX('Byproduct Conc'!$E:$E,MATCH(AC$2,'Byproduct Conc'!$C:$C,0))</f>
        <v>0</v>
      </c>
      <c r="AD4" s="176">
        <f>$X4*INDEX('Byproduct Conc'!$E:$E,MATCH(AD$2,'Byproduct Conc'!$C:$C,0))</f>
        <v>0</v>
      </c>
      <c r="AE4" s="177">
        <f>$X4*INDEX('Byproduct Conc'!$E:$E,MATCH(AE$2,'Byproduct Conc'!$C:$C,0))</f>
        <v>0</v>
      </c>
      <c r="AF4" s="178">
        <f t="shared" si="1"/>
        <v>0</v>
      </c>
      <c r="AG4" s="176">
        <f t="shared" si="2"/>
        <v>0</v>
      </c>
      <c r="AH4" s="176">
        <f t="shared" si="3"/>
        <v>0</v>
      </c>
      <c r="AI4" s="176">
        <f t="shared" si="4"/>
        <v>0</v>
      </c>
      <c r="AJ4" s="177">
        <f t="shared" si="5"/>
        <v>0</v>
      </c>
      <c r="AK4" s="202">
        <v>0</v>
      </c>
      <c r="AL4" s="203">
        <f t="shared" si="6"/>
        <v>0</v>
      </c>
      <c r="AM4" s="132" t="s">
        <v>1543</v>
      </c>
      <c r="AN4" s="132"/>
      <c r="AO4" s="132" t="s">
        <v>1544</v>
      </c>
      <c r="AP4" s="132">
        <v>325199</v>
      </c>
      <c r="AQ4" s="132" t="s">
        <v>261</v>
      </c>
      <c r="AR4" s="132"/>
      <c r="AS4" s="132"/>
      <c r="AT4" s="132" t="s">
        <v>1551</v>
      </c>
      <c r="AU4" s="132"/>
      <c r="AV4" s="132" t="s">
        <v>1140</v>
      </c>
      <c r="AW4" s="132" t="s">
        <v>1772</v>
      </c>
      <c r="AX4" s="132" t="s">
        <v>1546</v>
      </c>
      <c r="AY4" s="204" t="s">
        <v>1548</v>
      </c>
      <c r="AZ4" s="204" t="s">
        <v>1549</v>
      </c>
      <c r="BA4" s="204" t="s">
        <v>1549</v>
      </c>
      <c r="BB4" s="132" t="s">
        <v>1549</v>
      </c>
      <c r="BC4" s="132" t="s">
        <v>1548</v>
      </c>
      <c r="BD4" s="132" t="s">
        <v>1549</v>
      </c>
      <c r="BE4" s="132" t="s">
        <v>1549</v>
      </c>
      <c r="BF4" s="132" t="s">
        <v>1549</v>
      </c>
      <c r="BG4" s="132" t="s">
        <v>1549</v>
      </c>
      <c r="BH4" s="132" t="s">
        <v>1549</v>
      </c>
      <c r="BI4" s="132" t="s">
        <v>1549</v>
      </c>
      <c r="BJ4" s="132" t="s">
        <v>1549</v>
      </c>
      <c r="BK4" s="132" t="s">
        <v>1549</v>
      </c>
      <c r="BL4" s="132" t="s">
        <v>1549</v>
      </c>
      <c r="BM4" s="132" t="s">
        <v>1549</v>
      </c>
      <c r="BN4" s="132" t="s">
        <v>1549</v>
      </c>
      <c r="BO4" s="132" t="s">
        <v>1549</v>
      </c>
      <c r="BP4" s="132" t="s">
        <v>1549</v>
      </c>
      <c r="BQ4" s="132" t="s">
        <v>1549</v>
      </c>
      <c r="BR4" s="132" t="s">
        <v>1549</v>
      </c>
      <c r="BS4" s="132" t="s">
        <v>1549</v>
      </c>
      <c r="BT4" s="132" t="s">
        <v>1549</v>
      </c>
      <c r="BU4" s="132" t="s">
        <v>1549</v>
      </c>
      <c r="BV4" s="132" t="s">
        <v>1549</v>
      </c>
      <c r="BW4" s="132" t="s">
        <v>1549</v>
      </c>
      <c r="BX4" s="132" t="s">
        <v>1549</v>
      </c>
      <c r="BY4" s="132" t="s">
        <v>1549</v>
      </c>
      <c r="BZ4" s="132" t="s">
        <v>1548</v>
      </c>
      <c r="CA4" s="132" t="s">
        <v>1549</v>
      </c>
      <c r="CB4" s="132" t="s">
        <v>1549</v>
      </c>
      <c r="CC4" s="132" t="s">
        <v>1549</v>
      </c>
      <c r="CD4" s="132" t="s">
        <v>1549</v>
      </c>
      <c r="CE4" s="132" t="s">
        <v>1549</v>
      </c>
      <c r="CF4" s="132" t="s">
        <v>1549</v>
      </c>
      <c r="CG4" s="132" t="s">
        <v>1549</v>
      </c>
      <c r="CH4" s="132" t="s">
        <v>1549</v>
      </c>
      <c r="CI4" s="132" t="s">
        <v>1549</v>
      </c>
      <c r="CJ4" s="132" t="s">
        <v>1549</v>
      </c>
      <c r="CK4" s="132" t="s">
        <v>1549</v>
      </c>
      <c r="CL4" s="132" t="s">
        <v>1549</v>
      </c>
      <c r="CM4" s="132" t="s">
        <v>1549</v>
      </c>
      <c r="CN4" s="132" t="s">
        <v>1549</v>
      </c>
      <c r="CO4" s="132" t="s">
        <v>1549</v>
      </c>
      <c r="CP4" s="132" t="s">
        <v>1549</v>
      </c>
      <c r="CQ4" s="132" t="s">
        <v>1549</v>
      </c>
      <c r="CR4" s="132" t="s">
        <v>1549</v>
      </c>
      <c r="CS4" s="132" t="s">
        <v>1549</v>
      </c>
      <c r="CT4" s="132" t="s">
        <v>1549</v>
      </c>
      <c r="CU4" s="132" t="s">
        <v>1549</v>
      </c>
      <c r="CV4" s="132" t="s">
        <v>1549</v>
      </c>
      <c r="CW4" s="132" t="s">
        <v>1549</v>
      </c>
      <c r="CX4" s="132" t="s">
        <v>1549</v>
      </c>
      <c r="CY4" s="132" t="s">
        <v>1549</v>
      </c>
      <c r="CZ4" s="132" t="s">
        <v>1549</v>
      </c>
      <c r="DA4" s="175">
        <f>$AL4*INDEX('Byproduct Conc'!$E:$E,MATCH(DA$2,'Byproduct Conc'!$C:$C,0))</f>
        <v>0</v>
      </c>
      <c r="DB4" s="176">
        <f>$AL4*INDEX('Byproduct Conc'!$E:$E,MATCH(DB$2,'Byproduct Conc'!$C:$C,0))</f>
        <v>0</v>
      </c>
      <c r="DC4" s="176">
        <f>$AL4*INDEX('Byproduct Conc'!$E:$E,MATCH(DC$2,'Byproduct Conc'!$C:$C,0))</f>
        <v>0</v>
      </c>
      <c r="DD4" s="176">
        <f>$AL4*INDEX('Byproduct Conc'!$E:$E,MATCH(DD$2,'Byproduct Conc'!$C:$C,0))</f>
        <v>0</v>
      </c>
      <c r="DE4" s="177">
        <f>$AL4*INDEX('Byproduct Conc'!$E:$E,MATCH(DE$2,'Byproduct Conc'!$C:$C,0))</f>
        <v>0</v>
      </c>
      <c r="DF4" s="178">
        <f t="shared" si="7"/>
        <v>0</v>
      </c>
      <c r="DG4" s="176">
        <f t="shared" ref="DG4:DG63" si="11">DB4/350</f>
        <v>0</v>
      </c>
      <c r="DH4" s="176">
        <f t="shared" ref="DH4:DH63" si="12">DC4/350</f>
        <v>0</v>
      </c>
      <c r="DI4" s="176">
        <f t="shared" ref="DI4:DI63" si="13">DD4/350</f>
        <v>0</v>
      </c>
      <c r="DJ4" s="177">
        <f t="shared" ref="DJ4:DJ63" si="14">DE4/350</f>
        <v>0</v>
      </c>
    </row>
    <row r="5" spans="1:114" x14ac:dyDescent="0.25">
      <c r="A5" s="131"/>
      <c r="B5" s="132" t="s">
        <v>1134</v>
      </c>
      <c r="C5" s="132">
        <v>2019</v>
      </c>
      <c r="D5" s="4">
        <v>43966</v>
      </c>
      <c r="E5" s="205" t="s">
        <v>1539</v>
      </c>
      <c r="F5" s="132" t="s">
        <v>1540</v>
      </c>
      <c r="G5" s="132" t="s">
        <v>1541</v>
      </c>
      <c r="H5" s="132" t="s">
        <v>1194</v>
      </c>
      <c r="I5" s="132" t="s">
        <v>1542</v>
      </c>
      <c r="J5" s="132" t="s">
        <v>1195</v>
      </c>
      <c r="K5" s="132">
        <v>42029</v>
      </c>
      <c r="L5" s="132">
        <v>110000380061</v>
      </c>
      <c r="M5" s="172">
        <v>110000380061</v>
      </c>
      <c r="N5" s="172" t="str">
        <f t="shared" si="9"/>
        <v/>
      </c>
      <c r="O5" s="172" t="str">
        <f t="shared" si="10"/>
        <v>42029PNNWLALTON</v>
      </c>
      <c r="P5" s="132">
        <v>37.056699000000002</v>
      </c>
      <c r="Q5" s="132">
        <v>-88.365727000000007</v>
      </c>
      <c r="R5" s="132">
        <v>1319217757309</v>
      </c>
      <c r="S5" s="132">
        <v>107062</v>
      </c>
      <c r="T5" s="132" t="s">
        <v>1393</v>
      </c>
      <c r="U5" s="132">
        <v>4</v>
      </c>
      <c r="V5" s="132" t="s">
        <v>1409</v>
      </c>
      <c r="W5" s="201">
        <v>0</v>
      </c>
      <c r="X5" s="175">
        <f t="shared" si="0"/>
        <v>0</v>
      </c>
      <c r="Y5" s="176" t="s">
        <v>1543</v>
      </c>
      <c r="Z5" s="180"/>
      <c r="AA5" s="175">
        <f>$X5*INDEX('Byproduct Conc'!$E:$E,MATCH(AA$2,'Byproduct Conc'!$C:$C,0))</f>
        <v>0</v>
      </c>
      <c r="AB5" s="176">
        <f>$X5*INDEX('Byproduct Conc'!$E:$E,MATCH(AB$2,'Byproduct Conc'!$C:$C,0))</f>
        <v>0</v>
      </c>
      <c r="AC5" s="176">
        <f>$X5*INDEX('Byproduct Conc'!$E:$E,MATCH(AC$2,'Byproduct Conc'!$C:$C,0))</f>
        <v>0</v>
      </c>
      <c r="AD5" s="176">
        <f>$X5*INDEX('Byproduct Conc'!$E:$E,MATCH(AD$2,'Byproduct Conc'!$C:$C,0))</f>
        <v>0</v>
      </c>
      <c r="AE5" s="177">
        <f>$X5*INDEX('Byproduct Conc'!$E:$E,MATCH(AE$2,'Byproduct Conc'!$C:$C,0))</f>
        <v>0</v>
      </c>
      <c r="AF5" s="178">
        <f t="shared" si="1"/>
        <v>0</v>
      </c>
      <c r="AG5" s="176">
        <f t="shared" si="2"/>
        <v>0</v>
      </c>
      <c r="AH5" s="176">
        <f t="shared" si="3"/>
        <v>0</v>
      </c>
      <c r="AI5" s="176">
        <f t="shared" si="4"/>
        <v>0</v>
      </c>
      <c r="AJ5" s="177">
        <f t="shared" si="5"/>
        <v>0</v>
      </c>
      <c r="AK5" s="202">
        <v>1</v>
      </c>
      <c r="AL5" s="203">
        <f t="shared" si="6"/>
        <v>0.453592</v>
      </c>
      <c r="AM5" s="132" t="s">
        <v>1543</v>
      </c>
      <c r="AN5" s="132"/>
      <c r="AO5" s="132" t="s">
        <v>1544</v>
      </c>
      <c r="AP5" s="132">
        <v>325199</v>
      </c>
      <c r="AQ5" s="132" t="s">
        <v>261</v>
      </c>
      <c r="AR5" s="132"/>
      <c r="AS5" s="132"/>
      <c r="AT5" s="132" t="s">
        <v>1551</v>
      </c>
      <c r="AU5" s="132"/>
      <c r="AV5" s="132" t="s">
        <v>1140</v>
      </c>
      <c r="AW5" s="132" t="s">
        <v>1772</v>
      </c>
      <c r="AX5" s="132" t="s">
        <v>1546</v>
      </c>
      <c r="AY5" s="204" t="s">
        <v>1548</v>
      </c>
      <c r="AZ5" s="204" t="s">
        <v>1549</v>
      </c>
      <c r="BA5" s="204" t="s">
        <v>1549</v>
      </c>
      <c r="BB5" s="132" t="s">
        <v>1549</v>
      </c>
      <c r="BC5" s="132" t="s">
        <v>1548</v>
      </c>
      <c r="BD5" s="132" t="s">
        <v>1549</v>
      </c>
      <c r="BE5" s="132" t="s">
        <v>1549</v>
      </c>
      <c r="BF5" s="132" t="s">
        <v>1549</v>
      </c>
      <c r="BG5" s="132" t="s">
        <v>1549</v>
      </c>
      <c r="BH5" s="132" t="s">
        <v>1549</v>
      </c>
      <c r="BI5" s="132" t="s">
        <v>1549</v>
      </c>
      <c r="BJ5" s="132" t="s">
        <v>1549</v>
      </c>
      <c r="BK5" s="132" t="s">
        <v>1549</v>
      </c>
      <c r="BL5" s="132" t="s">
        <v>1549</v>
      </c>
      <c r="BM5" s="132" t="s">
        <v>1549</v>
      </c>
      <c r="BN5" s="132" t="s">
        <v>1549</v>
      </c>
      <c r="BO5" s="132" t="s">
        <v>1549</v>
      </c>
      <c r="BP5" s="132" t="s">
        <v>1549</v>
      </c>
      <c r="BQ5" s="132" t="s">
        <v>1549</v>
      </c>
      <c r="BR5" s="132" t="s">
        <v>1549</v>
      </c>
      <c r="BS5" s="132" t="s">
        <v>1549</v>
      </c>
      <c r="BT5" s="132" t="s">
        <v>1549</v>
      </c>
      <c r="BU5" s="132" t="s">
        <v>1549</v>
      </c>
      <c r="BV5" s="132" t="s">
        <v>1549</v>
      </c>
      <c r="BW5" s="132" t="s">
        <v>1549</v>
      </c>
      <c r="BX5" s="132" t="s">
        <v>1549</v>
      </c>
      <c r="BY5" s="132" t="s">
        <v>1549</v>
      </c>
      <c r="BZ5" s="132" t="s">
        <v>1548</v>
      </c>
      <c r="CA5" s="132" t="s">
        <v>1549</v>
      </c>
      <c r="CB5" s="132" t="s">
        <v>1549</v>
      </c>
      <c r="CC5" s="132" t="s">
        <v>1549</v>
      </c>
      <c r="CD5" s="132" t="s">
        <v>1549</v>
      </c>
      <c r="CE5" s="132" t="s">
        <v>1549</v>
      </c>
      <c r="CF5" s="132" t="s">
        <v>1549</v>
      </c>
      <c r="CG5" s="132" t="s">
        <v>1549</v>
      </c>
      <c r="CH5" s="132" t="s">
        <v>1549</v>
      </c>
      <c r="CI5" s="132" t="s">
        <v>1549</v>
      </c>
      <c r="CJ5" s="132" t="s">
        <v>1549</v>
      </c>
      <c r="CK5" s="132" t="s">
        <v>1549</v>
      </c>
      <c r="CL5" s="132" t="s">
        <v>1549</v>
      </c>
      <c r="CM5" s="132" t="s">
        <v>1549</v>
      </c>
      <c r="CN5" s="132" t="s">
        <v>1549</v>
      </c>
      <c r="CO5" s="132" t="s">
        <v>1549</v>
      </c>
      <c r="CP5" s="132" t="s">
        <v>1549</v>
      </c>
      <c r="CQ5" s="132" t="s">
        <v>1549</v>
      </c>
      <c r="CR5" s="132" t="s">
        <v>1549</v>
      </c>
      <c r="CS5" s="132" t="s">
        <v>1549</v>
      </c>
      <c r="CT5" s="132" t="s">
        <v>1549</v>
      </c>
      <c r="CU5" s="132" t="s">
        <v>1549</v>
      </c>
      <c r="CV5" s="132" t="s">
        <v>1549</v>
      </c>
      <c r="CW5" s="132" t="s">
        <v>1549</v>
      </c>
      <c r="CX5" s="132" t="s">
        <v>1549</v>
      </c>
      <c r="CY5" s="132" t="s">
        <v>1549</v>
      </c>
      <c r="CZ5" s="132" t="s">
        <v>1549</v>
      </c>
      <c r="DA5" s="175">
        <f>$AL5*INDEX('Byproduct Conc'!$E:$E,MATCH(DA$2,'Byproduct Conc'!$C:$C,0))</f>
        <v>1.3199527199999998E-3</v>
      </c>
      <c r="DB5" s="176">
        <f>$AL5*INDEX('Byproduct Conc'!$E:$E,MATCH(DB$2,'Byproduct Conc'!$C:$C,0))</f>
        <v>1.5875719999999999E-5</v>
      </c>
      <c r="DC5" s="176">
        <f>$AL5*INDEX('Byproduct Conc'!$E:$E,MATCH(DC$2,'Byproduct Conc'!$C:$C,0))</f>
        <v>6.803879999999999E-5</v>
      </c>
      <c r="DD5" s="176">
        <f>$AL5*INDEX('Byproduct Conc'!$E:$E,MATCH(DD$2,'Byproduct Conc'!$C:$C,0))</f>
        <v>4.5313840800000006E-4</v>
      </c>
      <c r="DE5" s="177">
        <f>$AL5*INDEX('Byproduct Conc'!$E:$E,MATCH(DE$2,'Byproduct Conc'!$C:$C,0))</f>
        <v>6.8038799999999998E-4</v>
      </c>
      <c r="DF5" s="178">
        <f t="shared" si="7"/>
        <v>3.7712934857142853E-6</v>
      </c>
      <c r="DG5" s="176">
        <f t="shared" si="11"/>
        <v>4.53592E-8</v>
      </c>
      <c r="DH5" s="176">
        <f t="shared" si="12"/>
        <v>1.943965714285714E-7</v>
      </c>
      <c r="DI5" s="176">
        <f t="shared" si="13"/>
        <v>1.294681165714286E-6</v>
      </c>
      <c r="DJ5" s="177">
        <f t="shared" si="14"/>
        <v>1.9439657142857142E-6</v>
      </c>
    </row>
    <row r="6" spans="1:114" x14ac:dyDescent="0.25">
      <c r="A6" s="131"/>
      <c r="B6" s="132" t="s">
        <v>1134</v>
      </c>
      <c r="C6" s="132">
        <v>2020</v>
      </c>
      <c r="D6" s="4"/>
      <c r="E6" s="132" t="s">
        <v>1539</v>
      </c>
      <c r="F6" s="132" t="s">
        <v>1540</v>
      </c>
      <c r="G6" s="132" t="s">
        <v>1541</v>
      </c>
      <c r="H6" s="132" t="s">
        <v>1194</v>
      </c>
      <c r="I6" s="132" t="s">
        <v>1542</v>
      </c>
      <c r="J6" s="132" t="s">
        <v>1195</v>
      </c>
      <c r="K6" s="132">
        <v>42029</v>
      </c>
      <c r="L6" s="132">
        <v>110000380061</v>
      </c>
      <c r="M6" s="172">
        <v>110000380061</v>
      </c>
      <c r="N6" s="172" t="str">
        <f t="shared" si="9"/>
        <v/>
      </c>
      <c r="O6" s="172" t="str">
        <f t="shared" si="10"/>
        <v>42029PNNWLALTON</v>
      </c>
      <c r="P6" s="132">
        <v>37.056699000000002</v>
      </c>
      <c r="Q6" s="132">
        <v>-88.365727000000007</v>
      </c>
      <c r="R6" s="132" t="s">
        <v>1553</v>
      </c>
      <c r="S6" s="132" t="s">
        <v>1554</v>
      </c>
      <c r="T6" s="132" t="s">
        <v>1393</v>
      </c>
      <c r="U6" s="132">
        <v>4</v>
      </c>
      <c r="V6" s="132" t="s">
        <v>1552</v>
      </c>
      <c r="W6" s="201">
        <v>0</v>
      </c>
      <c r="X6" s="175">
        <f t="shared" si="0"/>
        <v>0</v>
      </c>
      <c r="Y6" s="176" t="s">
        <v>1543</v>
      </c>
      <c r="Z6" s="180" t="s">
        <v>1552</v>
      </c>
      <c r="AA6" s="175">
        <f>$X6*INDEX('Byproduct Conc'!$E:$E,MATCH(AA$2,'Byproduct Conc'!$C:$C,0))</f>
        <v>0</v>
      </c>
      <c r="AB6" s="176">
        <f>$X6*INDEX('Byproduct Conc'!$E:$E,MATCH(AB$2,'Byproduct Conc'!$C:$C,0))</f>
        <v>0</v>
      </c>
      <c r="AC6" s="176">
        <f>$X6*INDEX('Byproduct Conc'!$E:$E,MATCH(AC$2,'Byproduct Conc'!$C:$C,0))</f>
        <v>0</v>
      </c>
      <c r="AD6" s="176">
        <f>$X6*INDEX('Byproduct Conc'!$E:$E,MATCH(AD$2,'Byproduct Conc'!$C:$C,0))</f>
        <v>0</v>
      </c>
      <c r="AE6" s="177">
        <f>$X6*INDEX('Byproduct Conc'!$E:$E,MATCH(AE$2,'Byproduct Conc'!$C:$C,0))</f>
        <v>0</v>
      </c>
      <c r="AF6" s="178">
        <f t="shared" si="1"/>
        <v>0</v>
      </c>
      <c r="AG6" s="176">
        <f t="shared" si="2"/>
        <v>0</v>
      </c>
      <c r="AH6" s="176">
        <f t="shared" si="3"/>
        <v>0</v>
      </c>
      <c r="AI6" s="176">
        <f t="shared" si="4"/>
        <v>0</v>
      </c>
      <c r="AJ6" s="177">
        <f t="shared" si="5"/>
        <v>0</v>
      </c>
      <c r="AK6" s="202">
        <v>1</v>
      </c>
      <c r="AL6" s="203">
        <f t="shared" si="6"/>
        <v>0.453592</v>
      </c>
      <c r="AM6" s="132" t="s">
        <v>1543</v>
      </c>
      <c r="AN6" s="132" t="s">
        <v>1552</v>
      </c>
      <c r="AO6" s="132" t="s">
        <v>1544</v>
      </c>
      <c r="AP6" s="132">
        <v>325199</v>
      </c>
      <c r="AQ6" s="132" t="s">
        <v>261</v>
      </c>
      <c r="AR6" s="132" t="s">
        <v>1552</v>
      </c>
      <c r="AS6" s="132" t="s">
        <v>1552</v>
      </c>
      <c r="AT6" s="132" t="s">
        <v>1551</v>
      </c>
      <c r="AU6" s="132" t="s">
        <v>1552</v>
      </c>
      <c r="AV6" s="132" t="s">
        <v>1140</v>
      </c>
      <c r="AW6" s="132" t="s">
        <v>1772</v>
      </c>
      <c r="AX6" s="132" t="s">
        <v>1546</v>
      </c>
      <c r="AY6" s="204" t="s">
        <v>1548</v>
      </c>
      <c r="AZ6" s="204" t="s">
        <v>1549</v>
      </c>
      <c r="BA6" s="204" t="s">
        <v>1549</v>
      </c>
      <c r="BB6" s="132" t="s">
        <v>1549</v>
      </c>
      <c r="BC6" s="132" t="s">
        <v>1548</v>
      </c>
      <c r="BD6" s="132" t="s">
        <v>1549</v>
      </c>
      <c r="BE6" s="132" t="s">
        <v>1549</v>
      </c>
      <c r="BF6" s="132" t="s">
        <v>1549</v>
      </c>
      <c r="BG6" s="132" t="s">
        <v>1549</v>
      </c>
      <c r="BH6" s="132" t="s">
        <v>1549</v>
      </c>
      <c r="BI6" s="132" t="s">
        <v>1549</v>
      </c>
      <c r="BJ6" s="132" t="s">
        <v>1549</v>
      </c>
      <c r="BK6" s="132" t="s">
        <v>1549</v>
      </c>
      <c r="BL6" s="132" t="s">
        <v>1549</v>
      </c>
      <c r="BM6" s="132" t="s">
        <v>1549</v>
      </c>
      <c r="BN6" s="132" t="s">
        <v>1549</v>
      </c>
      <c r="BO6" s="132" t="s">
        <v>1549</v>
      </c>
      <c r="BP6" s="132" t="s">
        <v>1549</v>
      </c>
      <c r="BQ6" s="132" t="s">
        <v>1549</v>
      </c>
      <c r="BR6" s="132" t="s">
        <v>1549</v>
      </c>
      <c r="BS6" s="132" t="s">
        <v>1549</v>
      </c>
      <c r="BT6" s="132" t="s">
        <v>1549</v>
      </c>
      <c r="BU6" s="132" t="s">
        <v>1549</v>
      </c>
      <c r="BV6" s="132" t="s">
        <v>1549</v>
      </c>
      <c r="BW6" s="132" t="s">
        <v>1549</v>
      </c>
      <c r="BX6" s="132" t="s">
        <v>1549</v>
      </c>
      <c r="BY6" s="132" t="s">
        <v>1549</v>
      </c>
      <c r="BZ6" s="132" t="s">
        <v>1548</v>
      </c>
      <c r="CA6" s="132" t="s">
        <v>1549</v>
      </c>
      <c r="CB6" s="132" t="s">
        <v>1549</v>
      </c>
      <c r="CC6" s="132" t="s">
        <v>1549</v>
      </c>
      <c r="CD6" s="132" t="s">
        <v>1549</v>
      </c>
      <c r="CE6" s="132" t="s">
        <v>1549</v>
      </c>
      <c r="CF6" s="132" t="s">
        <v>1549</v>
      </c>
      <c r="CG6" s="132" t="s">
        <v>1549</v>
      </c>
      <c r="CH6" s="132" t="s">
        <v>1549</v>
      </c>
      <c r="CI6" s="132" t="s">
        <v>1549</v>
      </c>
      <c r="CJ6" s="132" t="s">
        <v>1549</v>
      </c>
      <c r="CK6" s="132" t="s">
        <v>1549</v>
      </c>
      <c r="CL6" s="132" t="s">
        <v>1549</v>
      </c>
      <c r="CM6" s="132" t="s">
        <v>1549</v>
      </c>
      <c r="CN6" s="132" t="s">
        <v>1549</v>
      </c>
      <c r="CO6" s="132" t="s">
        <v>1549</v>
      </c>
      <c r="CP6" s="132" t="s">
        <v>1549</v>
      </c>
      <c r="CQ6" s="132" t="s">
        <v>1549</v>
      </c>
      <c r="CR6" s="132" t="s">
        <v>1549</v>
      </c>
      <c r="CS6" s="132" t="s">
        <v>1549</v>
      </c>
      <c r="CT6" s="132" t="s">
        <v>1549</v>
      </c>
      <c r="CU6" s="132" t="s">
        <v>1549</v>
      </c>
      <c r="CV6" s="132" t="s">
        <v>1549</v>
      </c>
      <c r="CW6" s="132" t="s">
        <v>1549</v>
      </c>
      <c r="CX6" s="132" t="s">
        <v>1549</v>
      </c>
      <c r="CY6" s="132" t="s">
        <v>1549</v>
      </c>
      <c r="CZ6" s="132" t="s">
        <v>1549</v>
      </c>
      <c r="DA6" s="175">
        <f>$AL6*INDEX('Byproduct Conc'!$E:$E,MATCH(DA$2,'Byproduct Conc'!$C:$C,0))</f>
        <v>1.3199527199999998E-3</v>
      </c>
      <c r="DB6" s="176">
        <f>$AL6*INDEX('Byproduct Conc'!$E:$E,MATCH(DB$2,'Byproduct Conc'!$C:$C,0))</f>
        <v>1.5875719999999999E-5</v>
      </c>
      <c r="DC6" s="176">
        <f>$AL6*INDEX('Byproduct Conc'!$E:$E,MATCH(DC$2,'Byproduct Conc'!$C:$C,0))</f>
        <v>6.803879999999999E-5</v>
      </c>
      <c r="DD6" s="176">
        <f>$AL6*INDEX('Byproduct Conc'!$E:$E,MATCH(DD$2,'Byproduct Conc'!$C:$C,0))</f>
        <v>4.5313840800000006E-4</v>
      </c>
      <c r="DE6" s="177">
        <f>$AL6*INDEX('Byproduct Conc'!$E:$E,MATCH(DE$2,'Byproduct Conc'!$C:$C,0))</f>
        <v>6.8038799999999998E-4</v>
      </c>
      <c r="DF6" s="178">
        <f t="shared" si="7"/>
        <v>3.7712934857142853E-6</v>
      </c>
      <c r="DG6" s="176">
        <f t="shared" si="11"/>
        <v>4.53592E-8</v>
      </c>
      <c r="DH6" s="176">
        <f t="shared" si="12"/>
        <v>1.943965714285714E-7</v>
      </c>
      <c r="DI6" s="176">
        <f t="shared" si="13"/>
        <v>1.294681165714286E-6</v>
      </c>
      <c r="DJ6" s="177">
        <f t="shared" si="14"/>
        <v>1.9439657142857142E-6</v>
      </c>
    </row>
    <row r="7" spans="1:114" x14ac:dyDescent="0.25">
      <c r="A7" s="131"/>
      <c r="B7" s="132" t="s">
        <v>1134</v>
      </c>
      <c r="C7" s="132">
        <v>2015</v>
      </c>
      <c r="D7" s="2"/>
      <c r="E7" s="132" t="s">
        <v>1539</v>
      </c>
      <c r="F7" s="132" t="s">
        <v>1540</v>
      </c>
      <c r="G7" s="132" t="s">
        <v>1541</v>
      </c>
      <c r="H7" s="132" t="s">
        <v>1194</v>
      </c>
      <c r="I7" s="132" t="s">
        <v>1542</v>
      </c>
      <c r="J7" s="132" t="s">
        <v>1195</v>
      </c>
      <c r="K7" s="132">
        <v>42029</v>
      </c>
      <c r="L7" s="132">
        <v>110000380061</v>
      </c>
      <c r="M7" s="172">
        <v>110000380061</v>
      </c>
      <c r="N7" s="172" t="str">
        <f t="shared" si="9"/>
        <v/>
      </c>
      <c r="O7" s="172" t="str">
        <f t="shared" si="10"/>
        <v>42029PNNWLALTON</v>
      </c>
      <c r="P7" s="132">
        <v>37.056699000000002</v>
      </c>
      <c r="Q7" s="132">
        <v>-88.365727000000007</v>
      </c>
      <c r="R7" s="132">
        <v>1315213625597</v>
      </c>
      <c r="S7" s="132">
        <v>107062</v>
      </c>
      <c r="T7" s="132" t="s">
        <v>1393</v>
      </c>
      <c r="U7" s="132">
        <v>4</v>
      </c>
      <c r="V7" s="132" t="s">
        <v>1409</v>
      </c>
      <c r="W7" s="201">
        <v>0</v>
      </c>
      <c r="X7" s="175">
        <f t="shared" si="0"/>
        <v>0</v>
      </c>
      <c r="Y7" s="176" t="s">
        <v>1543</v>
      </c>
      <c r="Z7" s="180"/>
      <c r="AA7" s="175">
        <f>$X7*INDEX('Byproduct Conc'!$E:$E,MATCH(AA$2,'Byproduct Conc'!$C:$C,0))</f>
        <v>0</v>
      </c>
      <c r="AB7" s="176">
        <f>$X7*INDEX('Byproduct Conc'!$E:$E,MATCH(AB$2,'Byproduct Conc'!$C:$C,0))</f>
        <v>0</v>
      </c>
      <c r="AC7" s="176">
        <f>$X7*INDEX('Byproduct Conc'!$E:$E,MATCH(AC$2,'Byproduct Conc'!$C:$C,0))</f>
        <v>0</v>
      </c>
      <c r="AD7" s="176">
        <f>$X7*INDEX('Byproduct Conc'!$E:$E,MATCH(AD$2,'Byproduct Conc'!$C:$C,0))</f>
        <v>0</v>
      </c>
      <c r="AE7" s="177">
        <f>$X7*INDEX('Byproduct Conc'!$E:$E,MATCH(AE$2,'Byproduct Conc'!$C:$C,0))</f>
        <v>0</v>
      </c>
      <c r="AF7" s="178">
        <f t="shared" si="1"/>
        <v>0</v>
      </c>
      <c r="AG7" s="176">
        <f t="shared" si="2"/>
        <v>0</v>
      </c>
      <c r="AH7" s="176">
        <f t="shared" si="3"/>
        <v>0</v>
      </c>
      <c r="AI7" s="176">
        <f t="shared" si="4"/>
        <v>0</v>
      </c>
      <c r="AJ7" s="177">
        <f t="shared" si="5"/>
        <v>0</v>
      </c>
      <c r="AK7" s="202">
        <v>1</v>
      </c>
      <c r="AL7" s="203">
        <f t="shared" si="6"/>
        <v>0.453592</v>
      </c>
      <c r="AM7" s="132" t="s">
        <v>1543</v>
      </c>
      <c r="AN7" s="132"/>
      <c r="AO7" s="132" t="s">
        <v>1544</v>
      </c>
      <c r="AP7" s="132">
        <v>325180</v>
      </c>
      <c r="AQ7" s="132" t="s">
        <v>258</v>
      </c>
      <c r="AR7" s="132"/>
      <c r="AS7" s="132"/>
      <c r="AT7" s="132" t="s">
        <v>1555</v>
      </c>
      <c r="AU7" s="132"/>
      <c r="AV7" s="132" t="s">
        <v>1140</v>
      </c>
      <c r="AW7" s="132" t="s">
        <v>1772</v>
      </c>
      <c r="AX7" s="132" t="s">
        <v>1546</v>
      </c>
      <c r="AY7" s="204" t="s">
        <v>1548</v>
      </c>
      <c r="AZ7" s="204" t="s">
        <v>1549</v>
      </c>
      <c r="BA7" s="204" t="s">
        <v>1549</v>
      </c>
      <c r="BB7" s="132" t="s">
        <v>1549</v>
      </c>
      <c r="BC7" s="132" t="s">
        <v>1548</v>
      </c>
      <c r="BD7" s="132" t="s">
        <v>1549</v>
      </c>
      <c r="BE7" s="132" t="s">
        <v>1549</v>
      </c>
      <c r="BF7" s="132"/>
      <c r="BG7" s="132"/>
      <c r="BH7" s="132"/>
      <c r="BI7" s="132"/>
      <c r="BJ7" s="132"/>
      <c r="BK7" s="132" t="s">
        <v>1549</v>
      </c>
      <c r="BL7" s="132"/>
      <c r="BM7" s="132"/>
      <c r="BN7" s="132"/>
      <c r="BO7" s="132"/>
      <c r="BP7" s="132"/>
      <c r="BQ7" s="132"/>
      <c r="BR7" s="132"/>
      <c r="BS7" s="132"/>
      <c r="BT7" s="132"/>
      <c r="BU7" s="132"/>
      <c r="BV7" s="132"/>
      <c r="BW7" s="132"/>
      <c r="BX7" s="132" t="s">
        <v>1549</v>
      </c>
      <c r="BY7" s="132" t="s">
        <v>1549</v>
      </c>
      <c r="BZ7" s="132" t="s">
        <v>1549</v>
      </c>
      <c r="CA7" s="132"/>
      <c r="CB7" s="132" t="s">
        <v>1549</v>
      </c>
      <c r="CC7" s="132"/>
      <c r="CD7" s="132"/>
      <c r="CE7" s="132"/>
      <c r="CF7" s="132"/>
      <c r="CG7" s="132"/>
      <c r="CH7" s="132"/>
      <c r="CI7" s="132"/>
      <c r="CJ7" s="132" t="s">
        <v>1549</v>
      </c>
      <c r="CK7" s="132"/>
      <c r="CL7" s="132"/>
      <c r="CM7" s="132"/>
      <c r="CN7" s="132"/>
      <c r="CO7" s="132"/>
      <c r="CP7" s="132"/>
      <c r="CQ7" s="132" t="s">
        <v>1549</v>
      </c>
      <c r="CR7" s="132"/>
      <c r="CS7" s="132"/>
      <c r="CT7" s="132"/>
      <c r="CU7" s="132"/>
      <c r="CV7" s="132"/>
      <c r="CW7" s="132"/>
      <c r="CX7" s="132"/>
      <c r="CY7" s="132"/>
      <c r="CZ7" s="132"/>
      <c r="DA7" s="175">
        <f>$AL7*INDEX('Byproduct Conc'!$E:$E,MATCH(DA$2,'Byproduct Conc'!$C:$C,0))</f>
        <v>1.3199527199999998E-3</v>
      </c>
      <c r="DB7" s="176">
        <f>$AL7*INDEX('Byproduct Conc'!$E:$E,MATCH(DB$2,'Byproduct Conc'!$C:$C,0))</f>
        <v>1.5875719999999999E-5</v>
      </c>
      <c r="DC7" s="176">
        <f>$AL7*INDEX('Byproduct Conc'!$E:$E,MATCH(DC$2,'Byproduct Conc'!$C:$C,0))</f>
        <v>6.803879999999999E-5</v>
      </c>
      <c r="DD7" s="176">
        <f>$AL7*INDEX('Byproduct Conc'!$E:$E,MATCH(DD$2,'Byproduct Conc'!$C:$C,0))</f>
        <v>4.5313840800000006E-4</v>
      </c>
      <c r="DE7" s="177">
        <f>$AL7*INDEX('Byproduct Conc'!$E:$E,MATCH(DE$2,'Byproduct Conc'!$C:$C,0))</f>
        <v>6.8038799999999998E-4</v>
      </c>
      <c r="DF7" s="178">
        <f t="shared" si="7"/>
        <v>3.7712934857142853E-6</v>
      </c>
      <c r="DG7" s="176">
        <f t="shared" si="11"/>
        <v>4.53592E-8</v>
      </c>
      <c r="DH7" s="176">
        <f t="shared" si="12"/>
        <v>1.943965714285714E-7</v>
      </c>
      <c r="DI7" s="176">
        <f t="shared" si="13"/>
        <v>1.294681165714286E-6</v>
      </c>
      <c r="DJ7" s="177">
        <f t="shared" si="14"/>
        <v>1.9439657142857142E-6</v>
      </c>
    </row>
    <row r="8" spans="1:114" x14ac:dyDescent="0.25">
      <c r="A8" s="131"/>
      <c r="B8" s="132" t="s">
        <v>1134</v>
      </c>
      <c r="C8" s="132">
        <v>2016</v>
      </c>
      <c r="D8" s="2"/>
      <c r="E8" s="132" t="s">
        <v>1539</v>
      </c>
      <c r="F8" s="132" t="s">
        <v>1540</v>
      </c>
      <c r="G8" s="132" t="s">
        <v>1541</v>
      </c>
      <c r="H8" s="132" t="s">
        <v>1194</v>
      </c>
      <c r="I8" s="132" t="s">
        <v>1542</v>
      </c>
      <c r="J8" s="132" t="s">
        <v>1195</v>
      </c>
      <c r="K8" s="132">
        <v>42029</v>
      </c>
      <c r="L8" s="132">
        <v>110000380061</v>
      </c>
      <c r="M8" s="172">
        <v>110000380061</v>
      </c>
      <c r="N8" s="172" t="str">
        <f t="shared" si="9"/>
        <v/>
      </c>
      <c r="O8" s="172" t="str">
        <f t="shared" si="10"/>
        <v>42029PNNWLALTON</v>
      </c>
      <c r="P8" s="132">
        <v>37.056699000000002</v>
      </c>
      <c r="Q8" s="132">
        <v>-88.365727000000007</v>
      </c>
      <c r="R8" s="132">
        <v>1316215091606</v>
      </c>
      <c r="S8" s="132">
        <v>107062</v>
      </c>
      <c r="T8" s="132" t="s">
        <v>1393</v>
      </c>
      <c r="U8" s="132">
        <v>4</v>
      </c>
      <c r="V8" s="132" t="s">
        <v>1409</v>
      </c>
      <c r="W8" s="201">
        <v>0</v>
      </c>
      <c r="X8" s="175">
        <f t="shared" si="0"/>
        <v>0</v>
      </c>
      <c r="Y8" s="176" t="s">
        <v>1543</v>
      </c>
      <c r="Z8" s="180"/>
      <c r="AA8" s="175">
        <f>$X8*INDEX('Byproduct Conc'!$E:$E,MATCH(AA$2,'Byproduct Conc'!$C:$C,0))</f>
        <v>0</v>
      </c>
      <c r="AB8" s="176">
        <f>$X8*INDEX('Byproduct Conc'!$E:$E,MATCH(AB$2,'Byproduct Conc'!$C:$C,0))</f>
        <v>0</v>
      </c>
      <c r="AC8" s="176">
        <f>$X8*INDEX('Byproduct Conc'!$E:$E,MATCH(AC$2,'Byproduct Conc'!$C:$C,0))</f>
        <v>0</v>
      </c>
      <c r="AD8" s="176">
        <f>$X8*INDEX('Byproduct Conc'!$E:$E,MATCH(AD$2,'Byproduct Conc'!$C:$C,0))</f>
        <v>0</v>
      </c>
      <c r="AE8" s="177">
        <f>$X8*INDEX('Byproduct Conc'!$E:$E,MATCH(AE$2,'Byproduct Conc'!$C:$C,0))</f>
        <v>0</v>
      </c>
      <c r="AF8" s="178">
        <f t="shared" si="1"/>
        <v>0</v>
      </c>
      <c r="AG8" s="176">
        <f t="shared" si="2"/>
        <v>0</v>
      </c>
      <c r="AH8" s="176">
        <f t="shared" si="3"/>
        <v>0</v>
      </c>
      <c r="AI8" s="176">
        <f t="shared" si="4"/>
        <v>0</v>
      </c>
      <c r="AJ8" s="177">
        <f t="shared" si="5"/>
        <v>0</v>
      </c>
      <c r="AK8" s="202">
        <v>1</v>
      </c>
      <c r="AL8" s="203">
        <f t="shared" si="6"/>
        <v>0.453592</v>
      </c>
      <c r="AM8" s="132" t="s">
        <v>1543</v>
      </c>
      <c r="AN8" s="132"/>
      <c r="AO8" s="132" t="s">
        <v>1544</v>
      </c>
      <c r="AP8" s="132">
        <v>325180</v>
      </c>
      <c r="AQ8" s="132" t="s">
        <v>258</v>
      </c>
      <c r="AR8" s="132"/>
      <c r="AS8" s="132"/>
      <c r="AT8" s="132" t="s">
        <v>1545</v>
      </c>
      <c r="AU8" s="132"/>
      <c r="AV8" s="132" t="s">
        <v>1140</v>
      </c>
      <c r="AW8" s="132" t="s">
        <v>1772</v>
      </c>
      <c r="AX8" s="132" t="s">
        <v>1546</v>
      </c>
      <c r="AY8" s="204" t="s">
        <v>1548</v>
      </c>
      <c r="AZ8" s="204" t="s">
        <v>1549</v>
      </c>
      <c r="BA8" s="204" t="s">
        <v>1549</v>
      </c>
      <c r="BB8" s="132" t="s">
        <v>1549</v>
      </c>
      <c r="BC8" s="132" t="s">
        <v>1548</v>
      </c>
      <c r="BD8" s="132" t="s">
        <v>1549</v>
      </c>
      <c r="BE8" s="132" t="s">
        <v>1549</v>
      </c>
      <c r="BF8" s="132"/>
      <c r="BG8" s="132"/>
      <c r="BH8" s="132"/>
      <c r="BI8" s="132"/>
      <c r="BJ8" s="132"/>
      <c r="BK8" s="132" t="s">
        <v>1549</v>
      </c>
      <c r="BL8" s="132"/>
      <c r="BM8" s="132"/>
      <c r="BN8" s="132"/>
      <c r="BO8" s="132"/>
      <c r="BP8" s="132"/>
      <c r="BQ8" s="132"/>
      <c r="BR8" s="132"/>
      <c r="BS8" s="132"/>
      <c r="BT8" s="132"/>
      <c r="BU8" s="132"/>
      <c r="BV8" s="132"/>
      <c r="BW8" s="132"/>
      <c r="BX8" s="132" t="s">
        <v>1549</v>
      </c>
      <c r="BY8" s="132" t="s">
        <v>1549</v>
      </c>
      <c r="BZ8" s="132" t="s">
        <v>1549</v>
      </c>
      <c r="CA8" s="132"/>
      <c r="CB8" s="132" t="s">
        <v>1549</v>
      </c>
      <c r="CC8" s="132"/>
      <c r="CD8" s="132"/>
      <c r="CE8" s="132"/>
      <c r="CF8" s="132"/>
      <c r="CG8" s="132"/>
      <c r="CH8" s="132"/>
      <c r="CI8" s="132"/>
      <c r="CJ8" s="132" t="s">
        <v>1549</v>
      </c>
      <c r="CK8" s="132"/>
      <c r="CL8" s="132"/>
      <c r="CM8" s="132"/>
      <c r="CN8" s="132"/>
      <c r="CO8" s="132"/>
      <c r="CP8" s="132"/>
      <c r="CQ8" s="132" t="s">
        <v>1549</v>
      </c>
      <c r="CR8" s="132"/>
      <c r="CS8" s="132"/>
      <c r="CT8" s="132"/>
      <c r="CU8" s="132"/>
      <c r="CV8" s="132"/>
      <c r="CW8" s="132"/>
      <c r="CX8" s="132"/>
      <c r="CY8" s="132"/>
      <c r="CZ8" s="132"/>
      <c r="DA8" s="175">
        <f>$AL8*INDEX('Byproduct Conc'!$E:$E,MATCH(DA$2,'Byproduct Conc'!$C:$C,0))</f>
        <v>1.3199527199999998E-3</v>
      </c>
      <c r="DB8" s="176">
        <f>$AL8*INDEX('Byproduct Conc'!$E:$E,MATCH(DB$2,'Byproduct Conc'!$C:$C,0))</f>
        <v>1.5875719999999999E-5</v>
      </c>
      <c r="DC8" s="176">
        <f>$AL8*INDEX('Byproduct Conc'!$E:$E,MATCH(DC$2,'Byproduct Conc'!$C:$C,0))</f>
        <v>6.803879999999999E-5</v>
      </c>
      <c r="DD8" s="176">
        <f>$AL8*INDEX('Byproduct Conc'!$E:$E,MATCH(DD$2,'Byproduct Conc'!$C:$C,0))</f>
        <v>4.5313840800000006E-4</v>
      </c>
      <c r="DE8" s="177">
        <f>$AL8*INDEX('Byproduct Conc'!$E:$E,MATCH(DE$2,'Byproduct Conc'!$C:$C,0))</f>
        <v>6.8038799999999998E-4</v>
      </c>
      <c r="DF8" s="178">
        <f t="shared" si="7"/>
        <v>3.7712934857142853E-6</v>
      </c>
      <c r="DG8" s="176">
        <f t="shared" si="11"/>
        <v>4.53592E-8</v>
      </c>
      <c r="DH8" s="176">
        <f t="shared" si="12"/>
        <v>1.943965714285714E-7</v>
      </c>
      <c r="DI8" s="176">
        <f t="shared" si="13"/>
        <v>1.294681165714286E-6</v>
      </c>
      <c r="DJ8" s="177">
        <f t="shared" si="14"/>
        <v>1.9439657142857142E-6</v>
      </c>
    </row>
    <row r="9" spans="1:114" x14ac:dyDescent="0.25">
      <c r="A9" s="131"/>
      <c r="B9" s="132" t="s">
        <v>1134</v>
      </c>
      <c r="C9" s="132">
        <v>2015</v>
      </c>
      <c r="D9" s="2"/>
      <c r="E9" s="132" t="s">
        <v>1166</v>
      </c>
      <c r="F9" s="132" t="s">
        <v>1163</v>
      </c>
      <c r="G9" s="132" t="s">
        <v>1164</v>
      </c>
      <c r="H9" s="132" t="s">
        <v>1165</v>
      </c>
      <c r="I9" s="132" t="s">
        <v>1398</v>
      </c>
      <c r="J9" s="132" t="s">
        <v>1138</v>
      </c>
      <c r="K9" s="132">
        <v>70764</v>
      </c>
      <c r="L9" s="132">
        <v>110000613747</v>
      </c>
      <c r="M9" s="172">
        <v>110000613747</v>
      </c>
      <c r="N9" s="172" t="str">
        <f t="shared" si="9"/>
        <v>70765GRGGLHIGHW</v>
      </c>
      <c r="O9" s="172" t="str">
        <f t="shared" si="10"/>
        <v>70765GRGGLHIGHW</v>
      </c>
      <c r="P9" s="132">
        <v>30.262255</v>
      </c>
      <c r="Q9" s="132">
        <v>-91.185837000000006</v>
      </c>
      <c r="R9" s="132">
        <v>1315214236008</v>
      </c>
      <c r="S9" s="132">
        <v>107062</v>
      </c>
      <c r="T9" s="132" t="s">
        <v>1393</v>
      </c>
      <c r="U9" s="132">
        <v>8</v>
      </c>
      <c r="V9" s="132" t="s">
        <v>1399</v>
      </c>
      <c r="W9" s="201">
        <v>9958</v>
      </c>
      <c r="X9" s="175">
        <f t="shared" si="0"/>
        <v>4516.8691360000003</v>
      </c>
      <c r="Y9" s="176" t="s">
        <v>1556</v>
      </c>
      <c r="Z9" s="180"/>
      <c r="AA9" s="175">
        <f>$X9*INDEX('Byproduct Conc'!$E:$E,MATCH(AA$2,'Byproduct Conc'!$C:$C,0))</f>
        <v>13.14408918576</v>
      </c>
      <c r="AB9" s="176">
        <f>$X9*INDEX('Byproduct Conc'!$E:$E,MATCH(AB$2,'Byproduct Conc'!$C:$C,0))</f>
        <v>0.15809041975999999</v>
      </c>
      <c r="AC9" s="176">
        <f>$X9*INDEX('Byproduct Conc'!$E:$E,MATCH(AC$2,'Byproduct Conc'!$C:$C,0))</f>
        <v>0.67753037039999997</v>
      </c>
      <c r="AD9" s="176">
        <f>$X9*INDEX('Byproduct Conc'!$E:$E,MATCH(AD$2,'Byproduct Conc'!$C:$C,0))</f>
        <v>4.512352266864001</v>
      </c>
      <c r="AE9" s="177">
        <f>$X9*INDEX('Byproduct Conc'!$E:$E,MATCH(AE$2,'Byproduct Conc'!$C:$C,0))</f>
        <v>6.7753037040000006</v>
      </c>
      <c r="AF9" s="178">
        <f t="shared" si="1"/>
        <v>3.7554540530742857E-2</v>
      </c>
      <c r="AG9" s="176">
        <f t="shared" si="2"/>
        <v>4.5168691359999999E-4</v>
      </c>
      <c r="AH9" s="176">
        <f t="shared" si="3"/>
        <v>1.9358010582857142E-3</v>
      </c>
      <c r="AI9" s="176">
        <f t="shared" si="4"/>
        <v>1.2892435048182859E-2</v>
      </c>
      <c r="AJ9" s="177">
        <f t="shared" si="5"/>
        <v>1.9358010582857143E-2</v>
      </c>
      <c r="AK9" s="202">
        <v>26835</v>
      </c>
      <c r="AL9" s="203">
        <f t="shared" si="6"/>
        <v>12172.141320000001</v>
      </c>
      <c r="AM9" s="132" t="s">
        <v>1556</v>
      </c>
      <c r="AN9" s="132"/>
      <c r="AO9" s="132" t="s">
        <v>1544</v>
      </c>
      <c r="AP9" s="132">
        <v>325211</v>
      </c>
      <c r="AQ9" s="132" t="s">
        <v>262</v>
      </c>
      <c r="AR9" s="132"/>
      <c r="AS9" s="132"/>
      <c r="AT9" s="132" t="s">
        <v>1557</v>
      </c>
      <c r="AU9" s="132" t="s">
        <v>1558</v>
      </c>
      <c r="AV9" s="132" t="s">
        <v>1140</v>
      </c>
      <c r="AW9" s="132" t="s">
        <v>1772</v>
      </c>
      <c r="AX9" s="132" t="s">
        <v>1559</v>
      </c>
      <c r="AY9" s="204" t="s">
        <v>1548</v>
      </c>
      <c r="AZ9" s="204" t="s">
        <v>1549</v>
      </c>
      <c r="BA9" s="204" t="s">
        <v>1548</v>
      </c>
      <c r="BB9" s="132" t="s">
        <v>1548</v>
      </c>
      <c r="BC9" s="132" t="s">
        <v>1549</v>
      </c>
      <c r="BD9" s="132" t="s">
        <v>1549</v>
      </c>
      <c r="BE9" s="132" t="s">
        <v>1548</v>
      </c>
      <c r="BF9" s="132"/>
      <c r="BG9" s="132"/>
      <c r="BH9" s="132"/>
      <c r="BI9" s="132"/>
      <c r="BJ9" s="132"/>
      <c r="BK9" s="132" t="s">
        <v>1549</v>
      </c>
      <c r="BL9" s="132"/>
      <c r="BM9" s="132"/>
      <c r="BN9" s="132"/>
      <c r="BO9" s="132"/>
      <c r="BP9" s="132"/>
      <c r="BQ9" s="132"/>
      <c r="BR9" s="132"/>
      <c r="BS9" s="132"/>
      <c r="BT9" s="132"/>
      <c r="BU9" s="132"/>
      <c r="BV9" s="132"/>
      <c r="BW9" s="132"/>
      <c r="BX9" s="132" t="s">
        <v>1549</v>
      </c>
      <c r="BY9" s="132" t="s">
        <v>1548</v>
      </c>
      <c r="BZ9" s="132" t="s">
        <v>1549</v>
      </c>
      <c r="CA9" s="132"/>
      <c r="CB9" s="132" t="s">
        <v>1549</v>
      </c>
      <c r="CC9" s="132"/>
      <c r="CD9" s="132"/>
      <c r="CE9" s="132"/>
      <c r="CF9" s="132"/>
      <c r="CG9" s="132"/>
      <c r="CH9" s="132"/>
      <c r="CI9" s="132"/>
      <c r="CJ9" s="132" t="s">
        <v>1549</v>
      </c>
      <c r="CK9" s="132"/>
      <c r="CL9" s="132"/>
      <c r="CM9" s="132"/>
      <c r="CN9" s="132"/>
      <c r="CO9" s="132"/>
      <c r="CP9" s="132"/>
      <c r="CQ9" s="132" t="s">
        <v>1548</v>
      </c>
      <c r="CR9" s="132"/>
      <c r="CS9" s="132"/>
      <c r="CT9" s="132"/>
      <c r="CU9" s="132"/>
      <c r="CV9" s="132"/>
      <c r="CW9" s="132"/>
      <c r="CX9" s="132"/>
      <c r="CY9" s="132"/>
      <c r="CZ9" s="132"/>
      <c r="DA9" s="175">
        <f>$AL9*INDEX('Byproduct Conc'!$E:$E,MATCH(DA$2,'Byproduct Conc'!$C:$C,0))</f>
        <v>35.420931241200002</v>
      </c>
      <c r="DB9" s="176">
        <f>$AL9*INDEX('Byproduct Conc'!$E:$E,MATCH(DB$2,'Byproduct Conc'!$C:$C,0))</f>
        <v>0.42602494619999998</v>
      </c>
      <c r="DC9" s="176">
        <f>$AL9*INDEX('Byproduct Conc'!$E:$E,MATCH(DC$2,'Byproduct Conc'!$C:$C,0))</f>
        <v>1.8258211979999999</v>
      </c>
      <c r="DD9" s="176">
        <f>$AL9*INDEX('Byproduct Conc'!$E:$E,MATCH(DD$2,'Byproduct Conc'!$C:$C,0))</f>
        <v>12.159969178680003</v>
      </c>
      <c r="DE9" s="177">
        <f>$AL9*INDEX('Byproduct Conc'!$E:$E,MATCH(DE$2,'Byproduct Conc'!$C:$C,0))</f>
        <v>18.258211980000002</v>
      </c>
      <c r="DF9" s="178">
        <f t="shared" si="7"/>
        <v>0.10120266068914287</v>
      </c>
      <c r="DG9" s="176">
        <f t="shared" si="11"/>
        <v>1.217214132E-3</v>
      </c>
      <c r="DH9" s="176">
        <f t="shared" si="12"/>
        <v>5.2166319942857139E-3</v>
      </c>
      <c r="DI9" s="176">
        <f t="shared" si="13"/>
        <v>3.4742769081942862E-2</v>
      </c>
      <c r="DJ9" s="177">
        <f t="shared" si="14"/>
        <v>5.2166319942857149E-2</v>
      </c>
    </row>
    <row r="10" spans="1:114" x14ac:dyDescent="0.25">
      <c r="A10" s="131"/>
      <c r="B10" s="132" t="s">
        <v>1134</v>
      </c>
      <c r="C10" s="132">
        <v>2016</v>
      </c>
      <c r="D10" s="2"/>
      <c r="E10" s="132" t="s">
        <v>1166</v>
      </c>
      <c r="F10" s="132" t="s">
        <v>1163</v>
      </c>
      <c r="G10" s="132" t="s">
        <v>1164</v>
      </c>
      <c r="H10" s="132" t="s">
        <v>1165</v>
      </c>
      <c r="I10" s="132" t="s">
        <v>1398</v>
      </c>
      <c r="J10" s="132" t="s">
        <v>1138</v>
      </c>
      <c r="K10" s="132">
        <v>70764</v>
      </c>
      <c r="L10" s="132">
        <v>110000613747</v>
      </c>
      <c r="M10" s="172">
        <v>110000613747</v>
      </c>
      <c r="N10" s="172" t="str">
        <f t="shared" si="9"/>
        <v>70765GRGGLHIGHW</v>
      </c>
      <c r="O10" s="172" t="str">
        <f t="shared" si="10"/>
        <v>70765GRGGLHIGHW</v>
      </c>
      <c r="P10" s="132">
        <v>30.262255</v>
      </c>
      <c r="Q10" s="132">
        <v>-91.185837000000006</v>
      </c>
      <c r="R10" s="132">
        <v>1316215220373</v>
      </c>
      <c r="S10" s="132">
        <v>107062</v>
      </c>
      <c r="T10" s="132" t="s">
        <v>1393</v>
      </c>
      <c r="U10" s="132">
        <v>8</v>
      </c>
      <c r="V10" s="132" t="s">
        <v>1399</v>
      </c>
      <c r="W10" s="201">
        <v>8535</v>
      </c>
      <c r="X10" s="175">
        <f t="shared" si="0"/>
        <v>3871.4077200000002</v>
      </c>
      <c r="Y10" s="176" t="s">
        <v>1556</v>
      </c>
      <c r="Z10" s="180"/>
      <c r="AA10" s="175">
        <f>$X10*INDEX('Byproduct Conc'!$E:$E,MATCH(AA$2,'Byproduct Conc'!$C:$C,0))</f>
        <v>11.265796465199999</v>
      </c>
      <c r="AB10" s="176">
        <f>$X10*INDEX('Byproduct Conc'!$E:$E,MATCH(AB$2,'Byproduct Conc'!$C:$C,0))</f>
        <v>0.13549927019999999</v>
      </c>
      <c r="AC10" s="176">
        <f>$X10*INDEX('Byproduct Conc'!$E:$E,MATCH(AC$2,'Byproduct Conc'!$C:$C,0))</f>
        <v>0.58071115799999995</v>
      </c>
      <c r="AD10" s="176">
        <f>$X10*INDEX('Byproduct Conc'!$E:$E,MATCH(AD$2,'Byproduct Conc'!$C:$C,0))</f>
        <v>3.8675363122800004</v>
      </c>
      <c r="AE10" s="177">
        <f>$X10*INDEX('Byproduct Conc'!$E:$E,MATCH(AE$2,'Byproduct Conc'!$C:$C,0))</f>
        <v>5.8071115799999999</v>
      </c>
      <c r="AF10" s="178">
        <f t="shared" si="1"/>
        <v>3.218798990057143E-2</v>
      </c>
      <c r="AG10" s="176">
        <f t="shared" si="2"/>
        <v>3.8714077199999996E-4</v>
      </c>
      <c r="AH10" s="176">
        <f t="shared" si="3"/>
        <v>1.659174737142857E-3</v>
      </c>
      <c r="AI10" s="176">
        <f t="shared" si="4"/>
        <v>1.105010374937143E-2</v>
      </c>
      <c r="AJ10" s="177">
        <f t="shared" si="5"/>
        <v>1.6591747371428572E-2</v>
      </c>
      <c r="AK10" s="202">
        <v>1828</v>
      </c>
      <c r="AL10" s="203">
        <f t="shared" si="6"/>
        <v>829.16617599999995</v>
      </c>
      <c r="AM10" s="132" t="s">
        <v>1556</v>
      </c>
      <c r="AN10" s="132"/>
      <c r="AO10" s="132" t="s">
        <v>1544</v>
      </c>
      <c r="AP10" s="132">
        <v>325211</v>
      </c>
      <c r="AQ10" s="132" t="s">
        <v>262</v>
      </c>
      <c r="AR10" s="132"/>
      <c r="AS10" s="132"/>
      <c r="AT10" s="132" t="s">
        <v>1557</v>
      </c>
      <c r="AU10" s="132" t="s">
        <v>1558</v>
      </c>
      <c r="AV10" s="132" t="s">
        <v>1140</v>
      </c>
      <c r="AW10" s="132" t="s">
        <v>1772</v>
      </c>
      <c r="AX10" s="132" t="s">
        <v>1559</v>
      </c>
      <c r="AY10" s="204" t="s">
        <v>1548</v>
      </c>
      <c r="AZ10" s="204" t="s">
        <v>1549</v>
      </c>
      <c r="BA10" s="204" t="s">
        <v>1548</v>
      </c>
      <c r="BB10" s="132" t="s">
        <v>1548</v>
      </c>
      <c r="BC10" s="132" t="s">
        <v>1549</v>
      </c>
      <c r="BD10" s="132" t="s">
        <v>1549</v>
      </c>
      <c r="BE10" s="132" t="s">
        <v>1548</v>
      </c>
      <c r="BF10" s="132"/>
      <c r="BG10" s="132"/>
      <c r="BH10" s="132"/>
      <c r="BI10" s="132"/>
      <c r="BJ10" s="132"/>
      <c r="BK10" s="132" t="s">
        <v>1549</v>
      </c>
      <c r="BL10" s="132"/>
      <c r="BM10" s="132"/>
      <c r="BN10" s="132"/>
      <c r="BO10" s="132"/>
      <c r="BP10" s="132"/>
      <c r="BQ10" s="132"/>
      <c r="BR10" s="132"/>
      <c r="BS10" s="132"/>
      <c r="BT10" s="132"/>
      <c r="BU10" s="132"/>
      <c r="BV10" s="132"/>
      <c r="BW10" s="132"/>
      <c r="BX10" s="132" t="s">
        <v>1549</v>
      </c>
      <c r="BY10" s="132" t="s">
        <v>1548</v>
      </c>
      <c r="BZ10" s="132" t="s">
        <v>1549</v>
      </c>
      <c r="CA10" s="132"/>
      <c r="CB10" s="132" t="s">
        <v>1549</v>
      </c>
      <c r="CC10" s="132"/>
      <c r="CD10" s="132"/>
      <c r="CE10" s="132"/>
      <c r="CF10" s="132"/>
      <c r="CG10" s="132"/>
      <c r="CH10" s="132"/>
      <c r="CI10" s="132"/>
      <c r="CJ10" s="132" t="s">
        <v>1549</v>
      </c>
      <c r="CK10" s="132"/>
      <c r="CL10" s="132"/>
      <c r="CM10" s="132"/>
      <c r="CN10" s="132"/>
      <c r="CO10" s="132"/>
      <c r="CP10" s="132"/>
      <c r="CQ10" s="132" t="s">
        <v>1548</v>
      </c>
      <c r="CR10" s="132"/>
      <c r="CS10" s="132"/>
      <c r="CT10" s="132"/>
      <c r="CU10" s="132"/>
      <c r="CV10" s="132"/>
      <c r="CW10" s="132"/>
      <c r="CX10" s="132"/>
      <c r="CY10" s="132"/>
      <c r="CZ10" s="132"/>
      <c r="DA10" s="175">
        <f>$AL10*INDEX('Byproduct Conc'!$E:$E,MATCH(DA$2,'Byproduct Conc'!$C:$C,0))</f>
        <v>2.4128735721599996</v>
      </c>
      <c r="DB10" s="176">
        <f>$AL10*INDEX('Byproduct Conc'!$E:$E,MATCH(DB$2,'Byproduct Conc'!$C:$C,0))</f>
        <v>2.9020816159999997E-2</v>
      </c>
      <c r="DC10" s="176">
        <f>$AL10*INDEX('Byproduct Conc'!$E:$E,MATCH(DC$2,'Byproduct Conc'!$C:$C,0))</f>
        <v>0.12437492639999999</v>
      </c>
      <c r="DD10" s="176">
        <f>$AL10*INDEX('Byproduct Conc'!$E:$E,MATCH(DD$2,'Byproduct Conc'!$C:$C,0))</f>
        <v>0.82833700982400005</v>
      </c>
      <c r="DE10" s="177">
        <f>$AL10*INDEX('Byproduct Conc'!$E:$E,MATCH(DE$2,'Byproduct Conc'!$C:$C,0))</f>
        <v>1.2437492639999999</v>
      </c>
      <c r="DF10" s="178">
        <f t="shared" si="7"/>
        <v>6.8939244918857136E-3</v>
      </c>
      <c r="DG10" s="176">
        <f t="shared" si="11"/>
        <v>8.2916617599999994E-5</v>
      </c>
      <c r="DH10" s="176">
        <f t="shared" si="12"/>
        <v>3.5535693257142853E-4</v>
      </c>
      <c r="DI10" s="176">
        <f t="shared" si="13"/>
        <v>2.3666771709257143E-3</v>
      </c>
      <c r="DJ10" s="177">
        <f t="shared" si="14"/>
        <v>3.5535693257142853E-3</v>
      </c>
    </row>
    <row r="11" spans="1:114" x14ac:dyDescent="0.25">
      <c r="A11" s="131"/>
      <c r="B11" s="132" t="s">
        <v>1134</v>
      </c>
      <c r="C11" s="132">
        <v>2017</v>
      </c>
      <c r="D11" s="2"/>
      <c r="E11" s="132" t="s">
        <v>1166</v>
      </c>
      <c r="F11" s="132" t="s">
        <v>1163</v>
      </c>
      <c r="G11" s="132" t="s">
        <v>1164</v>
      </c>
      <c r="H11" s="132" t="s">
        <v>1165</v>
      </c>
      <c r="I11" s="132" t="s">
        <v>1398</v>
      </c>
      <c r="J11" s="132" t="s">
        <v>1138</v>
      </c>
      <c r="K11" s="132">
        <v>70764</v>
      </c>
      <c r="L11" s="132">
        <v>110000613747</v>
      </c>
      <c r="M11" s="172">
        <v>110000613747</v>
      </c>
      <c r="N11" s="172" t="str">
        <f t="shared" si="9"/>
        <v>70765GRGGLHIGHW</v>
      </c>
      <c r="O11" s="172" t="str">
        <f t="shared" si="10"/>
        <v>70765GRGGLHIGHW</v>
      </c>
      <c r="P11" s="132">
        <v>30.262255</v>
      </c>
      <c r="Q11" s="132">
        <v>-91.185837000000006</v>
      </c>
      <c r="R11" s="132">
        <v>1317216416545</v>
      </c>
      <c r="S11" s="132">
        <v>107062</v>
      </c>
      <c r="T11" s="132" t="s">
        <v>1393</v>
      </c>
      <c r="U11" s="132">
        <v>8</v>
      </c>
      <c r="V11" s="132" t="s">
        <v>1399</v>
      </c>
      <c r="W11" s="201">
        <v>9433</v>
      </c>
      <c r="X11" s="175">
        <f t="shared" si="0"/>
        <v>4278.7333360000002</v>
      </c>
      <c r="Y11" s="176" t="s">
        <v>1556</v>
      </c>
      <c r="Z11" s="180"/>
      <c r="AA11" s="175">
        <f>$X11*INDEX('Byproduct Conc'!$E:$E,MATCH(AA$2,'Byproduct Conc'!$C:$C,0))</f>
        <v>12.451114007759999</v>
      </c>
      <c r="AB11" s="176">
        <f>$X11*INDEX('Byproduct Conc'!$E:$E,MATCH(AB$2,'Byproduct Conc'!$C:$C,0))</f>
        <v>0.14975566675999999</v>
      </c>
      <c r="AC11" s="176">
        <f>$X11*INDEX('Byproduct Conc'!$E:$E,MATCH(AC$2,'Byproduct Conc'!$C:$C,0))</f>
        <v>0.64181000040000002</v>
      </c>
      <c r="AD11" s="176">
        <f>$X11*INDEX('Byproduct Conc'!$E:$E,MATCH(AD$2,'Byproduct Conc'!$C:$C,0))</f>
        <v>4.2744546026640009</v>
      </c>
      <c r="AE11" s="177">
        <f>$X11*INDEX('Byproduct Conc'!$E:$E,MATCH(AE$2,'Byproduct Conc'!$C:$C,0))</f>
        <v>6.4181000040000002</v>
      </c>
      <c r="AF11" s="178">
        <f t="shared" si="1"/>
        <v>3.5574611450742852E-2</v>
      </c>
      <c r="AG11" s="176">
        <f t="shared" si="2"/>
        <v>4.2787333359999995E-4</v>
      </c>
      <c r="AH11" s="176">
        <f t="shared" si="3"/>
        <v>1.8337428582857144E-3</v>
      </c>
      <c r="AI11" s="176">
        <f t="shared" si="4"/>
        <v>1.221272743618286E-2</v>
      </c>
      <c r="AJ11" s="177">
        <f t="shared" si="5"/>
        <v>1.8337428582857144E-2</v>
      </c>
      <c r="AK11" s="202">
        <v>2078</v>
      </c>
      <c r="AL11" s="203">
        <f t="shared" si="6"/>
        <v>942.56417599999997</v>
      </c>
      <c r="AM11" s="132" t="s">
        <v>1556</v>
      </c>
      <c r="AN11" s="132"/>
      <c r="AO11" s="132" t="s">
        <v>1544</v>
      </c>
      <c r="AP11" s="132">
        <v>325211</v>
      </c>
      <c r="AQ11" s="132" t="s">
        <v>262</v>
      </c>
      <c r="AR11" s="132"/>
      <c r="AS11" s="132"/>
      <c r="AT11" s="132" t="s">
        <v>1557</v>
      </c>
      <c r="AU11" s="132" t="s">
        <v>1558</v>
      </c>
      <c r="AV11" s="132" t="s">
        <v>1140</v>
      </c>
      <c r="AW11" s="132" t="s">
        <v>1772</v>
      </c>
      <c r="AX11" s="132" t="s">
        <v>1559</v>
      </c>
      <c r="AY11" s="204" t="s">
        <v>1548</v>
      </c>
      <c r="AZ11" s="204" t="s">
        <v>1549</v>
      </c>
      <c r="BA11" s="204" t="s">
        <v>1548</v>
      </c>
      <c r="BB11" s="132" t="s">
        <v>1548</v>
      </c>
      <c r="BC11" s="132" t="s">
        <v>1549</v>
      </c>
      <c r="BD11" s="132" t="s">
        <v>1549</v>
      </c>
      <c r="BE11" s="132" t="s">
        <v>1548</v>
      </c>
      <c r="BF11" s="132"/>
      <c r="BG11" s="132"/>
      <c r="BH11" s="132"/>
      <c r="BI11" s="132"/>
      <c r="BJ11" s="132"/>
      <c r="BK11" s="132" t="s">
        <v>1549</v>
      </c>
      <c r="BL11" s="132"/>
      <c r="BM11" s="132"/>
      <c r="BN11" s="132"/>
      <c r="BO11" s="132"/>
      <c r="BP11" s="132"/>
      <c r="BQ11" s="132"/>
      <c r="BR11" s="132"/>
      <c r="BS11" s="132"/>
      <c r="BT11" s="132"/>
      <c r="BU11" s="132"/>
      <c r="BV11" s="132"/>
      <c r="BW11" s="132"/>
      <c r="BX11" s="132" t="s">
        <v>1549</v>
      </c>
      <c r="BY11" s="132" t="s">
        <v>1548</v>
      </c>
      <c r="BZ11" s="132" t="s">
        <v>1549</v>
      </c>
      <c r="CA11" s="132"/>
      <c r="CB11" s="132" t="s">
        <v>1549</v>
      </c>
      <c r="CC11" s="132"/>
      <c r="CD11" s="132"/>
      <c r="CE11" s="132"/>
      <c r="CF11" s="132"/>
      <c r="CG11" s="132"/>
      <c r="CH11" s="132"/>
      <c r="CI11" s="132"/>
      <c r="CJ11" s="132" t="s">
        <v>1549</v>
      </c>
      <c r="CK11" s="132"/>
      <c r="CL11" s="132"/>
      <c r="CM11" s="132"/>
      <c r="CN11" s="132"/>
      <c r="CO11" s="132"/>
      <c r="CP11" s="132"/>
      <c r="CQ11" s="132" t="s">
        <v>1548</v>
      </c>
      <c r="CR11" s="132"/>
      <c r="CS11" s="132"/>
      <c r="CT11" s="132"/>
      <c r="CU11" s="132"/>
      <c r="CV11" s="132"/>
      <c r="CW11" s="132"/>
      <c r="CX11" s="132"/>
      <c r="CY11" s="132"/>
      <c r="CZ11" s="132"/>
      <c r="DA11" s="175">
        <f>$AL11*INDEX('Byproduct Conc'!$E:$E,MATCH(DA$2,'Byproduct Conc'!$C:$C,0))</f>
        <v>2.7428617521599996</v>
      </c>
      <c r="DB11" s="176">
        <f>$AL11*INDEX('Byproduct Conc'!$E:$E,MATCH(DB$2,'Byproduct Conc'!$C:$C,0))</f>
        <v>3.2989746159999993E-2</v>
      </c>
      <c r="DC11" s="176">
        <f>$AL11*INDEX('Byproduct Conc'!$E:$E,MATCH(DC$2,'Byproduct Conc'!$C:$C,0))</f>
        <v>0.14138462639999999</v>
      </c>
      <c r="DD11" s="176">
        <f>$AL11*INDEX('Byproduct Conc'!$E:$E,MATCH(DD$2,'Byproduct Conc'!$C:$C,0))</f>
        <v>0.94162161182400006</v>
      </c>
      <c r="DE11" s="177">
        <f>$AL11*INDEX('Byproduct Conc'!$E:$E,MATCH(DE$2,'Byproduct Conc'!$C:$C,0))</f>
        <v>1.413846264</v>
      </c>
      <c r="DF11" s="178">
        <f t="shared" si="7"/>
        <v>7.8367478633142845E-3</v>
      </c>
      <c r="DG11" s="176">
        <f t="shared" si="11"/>
        <v>9.4256417599999977E-5</v>
      </c>
      <c r="DH11" s="176">
        <f t="shared" si="12"/>
        <v>4.0395607542857139E-4</v>
      </c>
      <c r="DI11" s="176">
        <f t="shared" si="13"/>
        <v>2.690347462354286E-3</v>
      </c>
      <c r="DJ11" s="177">
        <f t="shared" si="14"/>
        <v>4.0395607542857139E-3</v>
      </c>
    </row>
    <row r="12" spans="1:114" x14ac:dyDescent="0.25">
      <c r="A12" s="131"/>
      <c r="B12" s="132" t="s">
        <v>1134</v>
      </c>
      <c r="C12" s="132">
        <v>2018</v>
      </c>
      <c r="D12" s="2"/>
      <c r="E12" s="132" t="s">
        <v>1166</v>
      </c>
      <c r="F12" s="132" t="s">
        <v>1163</v>
      </c>
      <c r="G12" s="132" t="s">
        <v>1164</v>
      </c>
      <c r="H12" s="132" t="s">
        <v>1165</v>
      </c>
      <c r="I12" s="132" t="s">
        <v>1398</v>
      </c>
      <c r="J12" s="132" t="s">
        <v>1138</v>
      </c>
      <c r="K12" s="132">
        <v>70764</v>
      </c>
      <c r="L12" s="132">
        <v>110000613747</v>
      </c>
      <c r="M12" s="172">
        <v>110000613747</v>
      </c>
      <c r="N12" s="172" t="str">
        <f t="shared" si="9"/>
        <v>70765GRGGLHIGHW</v>
      </c>
      <c r="O12" s="172" t="str">
        <f t="shared" si="10"/>
        <v>70765GRGGLHIGHW</v>
      </c>
      <c r="P12" s="132">
        <v>30.262255</v>
      </c>
      <c r="Q12" s="132">
        <v>-91.185837000000006</v>
      </c>
      <c r="R12" s="132">
        <v>1318217214218</v>
      </c>
      <c r="S12" s="132">
        <v>107062</v>
      </c>
      <c r="T12" s="132" t="s">
        <v>1393</v>
      </c>
      <c r="U12" s="132">
        <v>8</v>
      </c>
      <c r="V12" s="132" t="s">
        <v>1399</v>
      </c>
      <c r="W12" s="201">
        <v>7777</v>
      </c>
      <c r="X12" s="175">
        <f t="shared" si="0"/>
        <v>3527.5849840000001</v>
      </c>
      <c r="Y12" s="176" t="s">
        <v>1556</v>
      </c>
      <c r="Z12" s="180"/>
      <c r="AA12" s="175">
        <f>$X12*INDEX('Byproduct Conc'!$E:$E,MATCH(AA$2,'Byproduct Conc'!$C:$C,0))</f>
        <v>10.26527230344</v>
      </c>
      <c r="AB12" s="176">
        <f>$X12*INDEX('Byproduct Conc'!$E:$E,MATCH(AB$2,'Byproduct Conc'!$C:$C,0))</f>
        <v>0.12346547443999999</v>
      </c>
      <c r="AC12" s="176">
        <f>$X12*INDEX('Byproduct Conc'!$E:$E,MATCH(AC$2,'Byproduct Conc'!$C:$C,0))</f>
        <v>0.52913774759999999</v>
      </c>
      <c r="AD12" s="176">
        <f>$X12*INDEX('Byproduct Conc'!$E:$E,MATCH(AD$2,'Byproduct Conc'!$C:$C,0))</f>
        <v>3.5240573990160002</v>
      </c>
      <c r="AE12" s="177">
        <f>$X12*INDEX('Byproduct Conc'!$E:$E,MATCH(AE$2,'Byproduct Conc'!$C:$C,0))</f>
        <v>5.2913774760000001</v>
      </c>
      <c r="AF12" s="178">
        <f t="shared" si="1"/>
        <v>2.9329349438399998E-2</v>
      </c>
      <c r="AG12" s="176">
        <f t="shared" si="2"/>
        <v>3.5275849839999998E-4</v>
      </c>
      <c r="AH12" s="176">
        <f t="shared" si="3"/>
        <v>1.511822136E-3</v>
      </c>
      <c r="AI12" s="176">
        <f t="shared" si="4"/>
        <v>1.0068735425760001E-2</v>
      </c>
      <c r="AJ12" s="177">
        <f t="shared" si="5"/>
        <v>1.511822136E-2</v>
      </c>
      <c r="AK12" s="202">
        <v>2226</v>
      </c>
      <c r="AL12" s="203">
        <f t="shared" si="6"/>
        <v>1009.695792</v>
      </c>
      <c r="AM12" s="132" t="s">
        <v>1556</v>
      </c>
      <c r="AN12" s="132"/>
      <c r="AO12" s="132" t="s">
        <v>1544</v>
      </c>
      <c r="AP12" s="132">
        <v>325211</v>
      </c>
      <c r="AQ12" s="132" t="s">
        <v>262</v>
      </c>
      <c r="AR12" s="132"/>
      <c r="AS12" s="132"/>
      <c r="AT12" s="132" t="s">
        <v>1557</v>
      </c>
      <c r="AU12" s="132" t="s">
        <v>1560</v>
      </c>
      <c r="AV12" s="132" t="s">
        <v>1140</v>
      </c>
      <c r="AW12" s="132" t="s">
        <v>1772</v>
      </c>
      <c r="AX12" s="132" t="s">
        <v>1559</v>
      </c>
      <c r="AY12" s="204" t="s">
        <v>1548</v>
      </c>
      <c r="AZ12" s="204" t="s">
        <v>1549</v>
      </c>
      <c r="BA12" s="204" t="s">
        <v>1548</v>
      </c>
      <c r="BB12" s="132" t="s">
        <v>1548</v>
      </c>
      <c r="BC12" s="132" t="s">
        <v>1549</v>
      </c>
      <c r="BD12" s="132" t="s">
        <v>1549</v>
      </c>
      <c r="BE12" s="132" t="s">
        <v>1548</v>
      </c>
      <c r="BF12" s="132" t="s">
        <v>1549</v>
      </c>
      <c r="BG12" s="132" t="s">
        <v>1549</v>
      </c>
      <c r="BH12" s="132" t="s">
        <v>1548</v>
      </c>
      <c r="BI12" s="132" t="s">
        <v>1549</v>
      </c>
      <c r="BJ12" s="132" t="s">
        <v>1549</v>
      </c>
      <c r="BK12" s="132" t="s">
        <v>1549</v>
      </c>
      <c r="BL12" s="132" t="s">
        <v>1549</v>
      </c>
      <c r="BM12" s="132" t="s">
        <v>1549</v>
      </c>
      <c r="BN12" s="132" t="s">
        <v>1549</v>
      </c>
      <c r="BO12" s="132" t="s">
        <v>1549</v>
      </c>
      <c r="BP12" s="132" t="s">
        <v>1549</v>
      </c>
      <c r="BQ12" s="132" t="s">
        <v>1549</v>
      </c>
      <c r="BR12" s="132" t="s">
        <v>1549</v>
      </c>
      <c r="BS12" s="132" t="s">
        <v>1549</v>
      </c>
      <c r="BT12" s="132" t="s">
        <v>1549</v>
      </c>
      <c r="BU12" s="132" t="s">
        <v>1549</v>
      </c>
      <c r="BV12" s="132" t="s">
        <v>1549</v>
      </c>
      <c r="BW12" s="132" t="s">
        <v>1549</v>
      </c>
      <c r="BX12" s="132" t="s">
        <v>1549</v>
      </c>
      <c r="BY12" s="132" t="s">
        <v>1548</v>
      </c>
      <c r="BZ12" s="132" t="s">
        <v>1549</v>
      </c>
      <c r="CA12" s="132" t="s">
        <v>1549</v>
      </c>
      <c r="CB12" s="132" t="s">
        <v>1549</v>
      </c>
      <c r="CC12" s="132" t="s">
        <v>1549</v>
      </c>
      <c r="CD12" s="132" t="s">
        <v>1549</v>
      </c>
      <c r="CE12" s="132" t="s">
        <v>1549</v>
      </c>
      <c r="CF12" s="132" t="s">
        <v>1549</v>
      </c>
      <c r="CG12" s="132" t="s">
        <v>1549</v>
      </c>
      <c r="CH12" s="132" t="s">
        <v>1549</v>
      </c>
      <c r="CI12" s="132" t="s">
        <v>1549</v>
      </c>
      <c r="CJ12" s="132" t="s">
        <v>1549</v>
      </c>
      <c r="CK12" s="132" t="s">
        <v>1549</v>
      </c>
      <c r="CL12" s="132" t="s">
        <v>1549</v>
      </c>
      <c r="CM12" s="132" t="s">
        <v>1549</v>
      </c>
      <c r="CN12" s="132" t="s">
        <v>1549</v>
      </c>
      <c r="CO12" s="132" t="s">
        <v>1549</v>
      </c>
      <c r="CP12" s="132" t="s">
        <v>1549</v>
      </c>
      <c r="CQ12" s="132" t="s">
        <v>1548</v>
      </c>
      <c r="CR12" s="132" t="s">
        <v>1549</v>
      </c>
      <c r="CS12" s="132" t="s">
        <v>1549</v>
      </c>
      <c r="CT12" s="132" t="s">
        <v>1549</v>
      </c>
      <c r="CU12" s="132" t="s">
        <v>1549</v>
      </c>
      <c r="CV12" s="132" t="s">
        <v>1549</v>
      </c>
      <c r="CW12" s="132" t="s">
        <v>1548</v>
      </c>
      <c r="CX12" s="132" t="s">
        <v>1549</v>
      </c>
      <c r="CY12" s="132" t="s">
        <v>1549</v>
      </c>
      <c r="CZ12" s="132" t="s">
        <v>1549</v>
      </c>
      <c r="DA12" s="175">
        <f>$AL12*INDEX('Byproduct Conc'!$E:$E,MATCH(DA$2,'Byproduct Conc'!$C:$C,0))</f>
        <v>2.9382147547199997</v>
      </c>
      <c r="DB12" s="176">
        <f>$AL12*INDEX('Byproduct Conc'!$E:$E,MATCH(DB$2,'Byproduct Conc'!$C:$C,0))</f>
        <v>3.5339352719999995E-2</v>
      </c>
      <c r="DC12" s="176">
        <f>$AL12*INDEX('Byproduct Conc'!$E:$E,MATCH(DC$2,'Byproduct Conc'!$C:$C,0))</f>
        <v>0.15145436879999999</v>
      </c>
      <c r="DD12" s="176">
        <f>$AL12*INDEX('Byproduct Conc'!$E:$E,MATCH(DD$2,'Byproduct Conc'!$C:$C,0))</f>
        <v>1.008686096208</v>
      </c>
      <c r="DE12" s="177">
        <f>$AL12*INDEX('Byproduct Conc'!$E:$E,MATCH(DE$2,'Byproduct Conc'!$C:$C,0))</f>
        <v>1.5145436880000001</v>
      </c>
      <c r="DF12" s="178">
        <f t="shared" si="7"/>
        <v>8.3948992991999989E-3</v>
      </c>
      <c r="DG12" s="176">
        <f t="shared" si="11"/>
        <v>1.0096957919999999E-4</v>
      </c>
      <c r="DH12" s="176">
        <f t="shared" si="12"/>
        <v>4.3272676799999994E-4</v>
      </c>
      <c r="DI12" s="176">
        <f t="shared" si="13"/>
        <v>2.8819602748800001E-3</v>
      </c>
      <c r="DJ12" s="177">
        <f t="shared" si="14"/>
        <v>4.32726768E-3</v>
      </c>
    </row>
    <row r="13" spans="1:114" x14ac:dyDescent="0.25">
      <c r="A13" s="131"/>
      <c r="B13" s="132" t="s">
        <v>1134</v>
      </c>
      <c r="C13" s="132">
        <v>2019</v>
      </c>
      <c r="D13" s="4">
        <v>44011</v>
      </c>
      <c r="E13" s="132" t="s">
        <v>1166</v>
      </c>
      <c r="F13" s="132" t="s">
        <v>1163</v>
      </c>
      <c r="G13" s="132" t="s">
        <v>1164</v>
      </c>
      <c r="H13" s="132" t="s">
        <v>1165</v>
      </c>
      <c r="I13" s="132" t="s">
        <v>1398</v>
      </c>
      <c r="J13" s="132" t="s">
        <v>1138</v>
      </c>
      <c r="K13" s="132">
        <v>70764</v>
      </c>
      <c r="L13" s="132">
        <v>110000613747</v>
      </c>
      <c r="M13" s="172">
        <v>110000613747</v>
      </c>
      <c r="N13" s="172" t="str">
        <f t="shared" si="9"/>
        <v>70765GRGGLHIGHW</v>
      </c>
      <c r="O13" s="172" t="str">
        <f t="shared" si="10"/>
        <v>70765GRGGLHIGHW</v>
      </c>
      <c r="P13" s="132">
        <v>30.262255</v>
      </c>
      <c r="Q13" s="132">
        <v>-91.185837000000006</v>
      </c>
      <c r="R13" s="132">
        <v>1319218291122</v>
      </c>
      <c r="S13" s="132">
        <v>107062</v>
      </c>
      <c r="T13" s="132" t="s">
        <v>1393</v>
      </c>
      <c r="U13" s="132">
        <v>8</v>
      </c>
      <c r="V13" s="132" t="s">
        <v>1399</v>
      </c>
      <c r="W13" s="201">
        <v>12675</v>
      </c>
      <c r="X13" s="175">
        <f t="shared" si="0"/>
        <v>5749.2785999999996</v>
      </c>
      <c r="Y13" s="176" t="s">
        <v>1556</v>
      </c>
      <c r="Z13" s="180"/>
      <c r="AA13" s="175">
        <f>$X13*INDEX('Byproduct Conc'!$E:$E,MATCH(AA$2,'Byproduct Conc'!$C:$C,0))</f>
        <v>16.730400725999999</v>
      </c>
      <c r="AB13" s="176">
        <f>$X13*INDEX('Byproduct Conc'!$E:$E,MATCH(AB$2,'Byproduct Conc'!$C:$C,0))</f>
        <v>0.20122475099999998</v>
      </c>
      <c r="AC13" s="176">
        <f>$X13*INDEX('Byproduct Conc'!$E:$E,MATCH(AC$2,'Byproduct Conc'!$C:$C,0))</f>
        <v>0.86239178999999988</v>
      </c>
      <c r="AD13" s="176">
        <f>$X13*INDEX('Byproduct Conc'!$E:$E,MATCH(AD$2,'Byproduct Conc'!$C:$C,0))</f>
        <v>5.7435293214000005</v>
      </c>
      <c r="AE13" s="177">
        <f>$X13*INDEX('Byproduct Conc'!$E:$E,MATCH(AE$2,'Byproduct Conc'!$C:$C,0))</f>
        <v>8.6239179000000004</v>
      </c>
      <c r="AF13" s="178">
        <f t="shared" si="1"/>
        <v>4.780114493142857E-2</v>
      </c>
      <c r="AG13" s="176">
        <f t="shared" si="2"/>
        <v>5.7492785999999996E-4</v>
      </c>
      <c r="AH13" s="176">
        <f t="shared" si="3"/>
        <v>2.4639765428571426E-3</v>
      </c>
      <c r="AI13" s="176">
        <f t="shared" si="4"/>
        <v>1.6410083775428574E-2</v>
      </c>
      <c r="AJ13" s="177">
        <f t="shared" si="5"/>
        <v>2.4639765428571429E-2</v>
      </c>
      <c r="AK13" s="202">
        <v>2404</v>
      </c>
      <c r="AL13" s="203">
        <f t="shared" si="6"/>
        <v>1090.435168</v>
      </c>
      <c r="AM13" s="132" t="s">
        <v>1556</v>
      </c>
      <c r="AN13" s="132"/>
      <c r="AO13" s="132" t="s">
        <v>1544</v>
      </c>
      <c r="AP13" s="132">
        <v>325211</v>
      </c>
      <c r="AQ13" s="132" t="s">
        <v>262</v>
      </c>
      <c r="AR13" s="132"/>
      <c r="AS13" s="132"/>
      <c r="AT13" s="132" t="s">
        <v>1557</v>
      </c>
      <c r="AU13" s="132" t="s">
        <v>1561</v>
      </c>
      <c r="AV13" s="132" t="s">
        <v>1140</v>
      </c>
      <c r="AW13" s="132" t="s">
        <v>1772</v>
      </c>
      <c r="AX13" s="132" t="s">
        <v>1559</v>
      </c>
      <c r="AY13" s="204" t="s">
        <v>1548</v>
      </c>
      <c r="AZ13" s="204" t="s">
        <v>1549</v>
      </c>
      <c r="BA13" s="204" t="s">
        <v>1548</v>
      </c>
      <c r="BB13" s="132" t="s">
        <v>1548</v>
      </c>
      <c r="BC13" s="132" t="s">
        <v>1549</v>
      </c>
      <c r="BD13" s="132" t="s">
        <v>1549</v>
      </c>
      <c r="BE13" s="132" t="s">
        <v>1548</v>
      </c>
      <c r="BF13" s="132" t="s">
        <v>1549</v>
      </c>
      <c r="BG13" s="132" t="s">
        <v>1549</v>
      </c>
      <c r="BH13" s="132" t="s">
        <v>1548</v>
      </c>
      <c r="BI13" s="132" t="s">
        <v>1549</v>
      </c>
      <c r="BJ13" s="132" t="s">
        <v>1549</v>
      </c>
      <c r="BK13" s="132" t="s">
        <v>1549</v>
      </c>
      <c r="BL13" s="132" t="s">
        <v>1549</v>
      </c>
      <c r="BM13" s="132" t="s">
        <v>1549</v>
      </c>
      <c r="BN13" s="132" t="s">
        <v>1549</v>
      </c>
      <c r="BO13" s="132" t="s">
        <v>1549</v>
      </c>
      <c r="BP13" s="132" t="s">
        <v>1549</v>
      </c>
      <c r="BQ13" s="132" t="s">
        <v>1549</v>
      </c>
      <c r="BR13" s="132" t="s">
        <v>1549</v>
      </c>
      <c r="BS13" s="132" t="s">
        <v>1549</v>
      </c>
      <c r="BT13" s="132" t="s">
        <v>1549</v>
      </c>
      <c r="BU13" s="132" t="s">
        <v>1549</v>
      </c>
      <c r="BV13" s="132" t="s">
        <v>1549</v>
      </c>
      <c r="BW13" s="132" t="s">
        <v>1549</v>
      </c>
      <c r="BX13" s="132" t="s">
        <v>1549</v>
      </c>
      <c r="BY13" s="132" t="s">
        <v>1548</v>
      </c>
      <c r="BZ13" s="132" t="s">
        <v>1549</v>
      </c>
      <c r="CA13" s="132" t="s">
        <v>1549</v>
      </c>
      <c r="CB13" s="132" t="s">
        <v>1549</v>
      </c>
      <c r="CC13" s="132" t="s">
        <v>1549</v>
      </c>
      <c r="CD13" s="132" t="s">
        <v>1549</v>
      </c>
      <c r="CE13" s="132" t="s">
        <v>1549</v>
      </c>
      <c r="CF13" s="132" t="s">
        <v>1549</v>
      </c>
      <c r="CG13" s="132" t="s">
        <v>1549</v>
      </c>
      <c r="CH13" s="132" t="s">
        <v>1549</v>
      </c>
      <c r="CI13" s="132" t="s">
        <v>1549</v>
      </c>
      <c r="CJ13" s="132" t="s">
        <v>1549</v>
      </c>
      <c r="CK13" s="132" t="s">
        <v>1549</v>
      </c>
      <c r="CL13" s="132" t="s">
        <v>1549</v>
      </c>
      <c r="CM13" s="132" t="s">
        <v>1549</v>
      </c>
      <c r="CN13" s="132" t="s">
        <v>1549</v>
      </c>
      <c r="CO13" s="132" t="s">
        <v>1549</v>
      </c>
      <c r="CP13" s="132" t="s">
        <v>1549</v>
      </c>
      <c r="CQ13" s="132" t="s">
        <v>1548</v>
      </c>
      <c r="CR13" s="132" t="s">
        <v>1549</v>
      </c>
      <c r="CS13" s="132" t="s">
        <v>1549</v>
      </c>
      <c r="CT13" s="132" t="s">
        <v>1549</v>
      </c>
      <c r="CU13" s="132" t="s">
        <v>1549</v>
      </c>
      <c r="CV13" s="132" t="s">
        <v>1549</v>
      </c>
      <c r="CW13" s="132" t="s">
        <v>1548</v>
      </c>
      <c r="CX13" s="132" t="s">
        <v>1549</v>
      </c>
      <c r="CY13" s="132" t="s">
        <v>1549</v>
      </c>
      <c r="CZ13" s="132" t="s">
        <v>1549</v>
      </c>
      <c r="DA13" s="175">
        <f>$AL13*INDEX('Byproduct Conc'!$E:$E,MATCH(DA$2,'Byproduct Conc'!$C:$C,0))</f>
        <v>3.1731663388799998</v>
      </c>
      <c r="DB13" s="176">
        <f>$AL13*INDEX('Byproduct Conc'!$E:$E,MATCH(DB$2,'Byproduct Conc'!$C:$C,0))</f>
        <v>3.8165230879999998E-2</v>
      </c>
      <c r="DC13" s="176">
        <f>$AL13*INDEX('Byproduct Conc'!$E:$E,MATCH(DC$2,'Byproduct Conc'!$C:$C,0))</f>
        <v>0.16356527519999997</v>
      </c>
      <c r="DD13" s="176">
        <f>$AL13*INDEX('Byproduct Conc'!$E:$E,MATCH(DD$2,'Byproduct Conc'!$C:$C,0))</f>
        <v>1.0893447328320001</v>
      </c>
      <c r="DE13" s="177">
        <f>$AL13*INDEX('Byproduct Conc'!$E:$E,MATCH(DE$2,'Byproduct Conc'!$C:$C,0))</f>
        <v>1.6356527519999999</v>
      </c>
      <c r="DF13" s="178">
        <f t="shared" si="7"/>
        <v>9.0661895396571424E-3</v>
      </c>
      <c r="DG13" s="176">
        <f t="shared" si="11"/>
        <v>1.0904351679999999E-4</v>
      </c>
      <c r="DH13" s="176">
        <f t="shared" si="12"/>
        <v>4.6732935771428565E-4</v>
      </c>
      <c r="DI13" s="176">
        <f t="shared" si="13"/>
        <v>3.1124135223771429E-3</v>
      </c>
      <c r="DJ13" s="177">
        <f t="shared" si="14"/>
        <v>4.6732935771428572E-3</v>
      </c>
    </row>
    <row r="14" spans="1:114" x14ac:dyDescent="0.25">
      <c r="A14" s="131"/>
      <c r="B14" s="132" t="s">
        <v>1134</v>
      </c>
      <c r="C14" s="132">
        <v>2020</v>
      </c>
      <c r="D14" s="4"/>
      <c r="E14" s="132" t="s">
        <v>1166</v>
      </c>
      <c r="F14" s="132" t="s">
        <v>1163</v>
      </c>
      <c r="G14" s="132" t="s">
        <v>1164</v>
      </c>
      <c r="H14" s="132" t="s">
        <v>1165</v>
      </c>
      <c r="I14" s="132" t="s">
        <v>1398</v>
      </c>
      <c r="J14" s="132" t="s">
        <v>1138</v>
      </c>
      <c r="K14" s="132">
        <v>70764</v>
      </c>
      <c r="L14" s="132">
        <v>110000613747</v>
      </c>
      <c r="M14" s="172">
        <v>110000613747</v>
      </c>
      <c r="N14" s="172" t="str">
        <f t="shared" si="9"/>
        <v>70765GRGGLHIGHW</v>
      </c>
      <c r="O14" s="172" t="str">
        <f t="shared" si="10"/>
        <v>70765GRGGLHIGHW</v>
      </c>
      <c r="P14" s="132">
        <v>30.262255</v>
      </c>
      <c r="Q14" s="132">
        <v>-91.185837000000006</v>
      </c>
      <c r="R14" s="132" t="s">
        <v>1562</v>
      </c>
      <c r="S14" s="132" t="s">
        <v>1554</v>
      </c>
      <c r="T14" s="132" t="s">
        <v>1393</v>
      </c>
      <c r="U14" s="132">
        <v>8</v>
      </c>
      <c r="V14" s="132" t="s">
        <v>1552</v>
      </c>
      <c r="W14" s="201">
        <v>10377</v>
      </c>
      <c r="X14" s="175">
        <f t="shared" si="0"/>
        <v>4706.9241839999995</v>
      </c>
      <c r="Y14" s="176" t="s">
        <v>1556</v>
      </c>
      <c r="Z14" s="180" t="s">
        <v>1552</v>
      </c>
      <c r="AA14" s="175">
        <f>$X14*INDEX('Byproduct Conc'!$E:$E,MATCH(AA$2,'Byproduct Conc'!$C:$C,0))</f>
        <v>13.697149375439997</v>
      </c>
      <c r="AB14" s="176">
        <f>$X14*INDEX('Byproduct Conc'!$E:$E,MATCH(AB$2,'Byproduct Conc'!$C:$C,0))</f>
        <v>0.16474234643999996</v>
      </c>
      <c r="AC14" s="176">
        <f>$X14*INDEX('Byproduct Conc'!$E:$E,MATCH(AC$2,'Byproduct Conc'!$C:$C,0))</f>
        <v>0.70603862759999991</v>
      </c>
      <c r="AD14" s="176">
        <f>$X14*INDEX('Byproduct Conc'!$E:$E,MATCH(AD$2,'Byproduct Conc'!$C:$C,0))</f>
        <v>4.7022172598159999</v>
      </c>
      <c r="AE14" s="177">
        <f>$X14*INDEX('Byproduct Conc'!$E:$E,MATCH(AE$2,'Byproduct Conc'!$C:$C,0))</f>
        <v>7.0603862759999991</v>
      </c>
      <c r="AF14" s="178">
        <f t="shared" si="1"/>
        <v>3.9134712501257135E-2</v>
      </c>
      <c r="AG14" s="176">
        <f t="shared" si="2"/>
        <v>4.7069241839999991E-4</v>
      </c>
      <c r="AH14" s="176">
        <f t="shared" si="3"/>
        <v>2.0172532217142855E-3</v>
      </c>
      <c r="AI14" s="176">
        <f t="shared" si="4"/>
        <v>1.3434906456617143E-2</v>
      </c>
      <c r="AJ14" s="177">
        <f t="shared" si="5"/>
        <v>2.0172532217142856E-2</v>
      </c>
      <c r="AK14" s="202">
        <v>1231</v>
      </c>
      <c r="AL14" s="203">
        <f t="shared" si="6"/>
        <v>558.37175200000001</v>
      </c>
      <c r="AM14" s="132" t="s">
        <v>1556</v>
      </c>
      <c r="AN14" s="132" t="s">
        <v>1552</v>
      </c>
      <c r="AO14" s="132" t="s">
        <v>1544</v>
      </c>
      <c r="AP14" s="132">
        <v>325211</v>
      </c>
      <c r="AQ14" s="132" t="s">
        <v>262</v>
      </c>
      <c r="AR14" s="132" t="s">
        <v>1552</v>
      </c>
      <c r="AS14" s="132" t="s">
        <v>1552</v>
      </c>
      <c r="AT14" s="132" t="s">
        <v>1557</v>
      </c>
      <c r="AU14" s="132" t="s">
        <v>1560</v>
      </c>
      <c r="AV14" s="132" t="s">
        <v>1140</v>
      </c>
      <c r="AW14" s="132" t="s">
        <v>1772</v>
      </c>
      <c r="AX14" s="132" t="s">
        <v>1559</v>
      </c>
      <c r="AY14" s="204" t="s">
        <v>1548</v>
      </c>
      <c r="AZ14" s="204" t="s">
        <v>1549</v>
      </c>
      <c r="BA14" s="204" t="s">
        <v>1548</v>
      </c>
      <c r="BB14" s="132" t="s">
        <v>1548</v>
      </c>
      <c r="BC14" s="132" t="s">
        <v>1549</v>
      </c>
      <c r="BD14" s="132" t="s">
        <v>1549</v>
      </c>
      <c r="BE14" s="132" t="s">
        <v>1548</v>
      </c>
      <c r="BF14" s="132" t="s">
        <v>1549</v>
      </c>
      <c r="BG14" s="132" t="s">
        <v>1549</v>
      </c>
      <c r="BH14" s="132" t="s">
        <v>1548</v>
      </c>
      <c r="BI14" s="132" t="s">
        <v>1549</v>
      </c>
      <c r="BJ14" s="132" t="s">
        <v>1549</v>
      </c>
      <c r="BK14" s="132" t="s">
        <v>1549</v>
      </c>
      <c r="BL14" s="132" t="s">
        <v>1549</v>
      </c>
      <c r="BM14" s="132" t="s">
        <v>1549</v>
      </c>
      <c r="BN14" s="132" t="s">
        <v>1549</v>
      </c>
      <c r="BO14" s="132" t="s">
        <v>1549</v>
      </c>
      <c r="BP14" s="132" t="s">
        <v>1549</v>
      </c>
      <c r="BQ14" s="132" t="s">
        <v>1549</v>
      </c>
      <c r="BR14" s="132" t="s">
        <v>1549</v>
      </c>
      <c r="BS14" s="132" t="s">
        <v>1549</v>
      </c>
      <c r="BT14" s="132" t="s">
        <v>1549</v>
      </c>
      <c r="BU14" s="132" t="s">
        <v>1549</v>
      </c>
      <c r="BV14" s="132" t="s">
        <v>1549</v>
      </c>
      <c r="BW14" s="132" t="s">
        <v>1549</v>
      </c>
      <c r="BX14" s="132" t="s">
        <v>1549</v>
      </c>
      <c r="BY14" s="132" t="s">
        <v>1548</v>
      </c>
      <c r="BZ14" s="132" t="s">
        <v>1549</v>
      </c>
      <c r="CA14" s="132" t="s">
        <v>1549</v>
      </c>
      <c r="CB14" s="132" t="s">
        <v>1549</v>
      </c>
      <c r="CC14" s="132" t="s">
        <v>1549</v>
      </c>
      <c r="CD14" s="132" t="s">
        <v>1549</v>
      </c>
      <c r="CE14" s="132" t="s">
        <v>1549</v>
      </c>
      <c r="CF14" s="132" t="s">
        <v>1549</v>
      </c>
      <c r="CG14" s="132" t="s">
        <v>1549</v>
      </c>
      <c r="CH14" s="132" t="s">
        <v>1549</v>
      </c>
      <c r="CI14" s="132" t="s">
        <v>1549</v>
      </c>
      <c r="CJ14" s="132" t="s">
        <v>1549</v>
      </c>
      <c r="CK14" s="132" t="s">
        <v>1549</v>
      </c>
      <c r="CL14" s="132" t="s">
        <v>1549</v>
      </c>
      <c r="CM14" s="132" t="s">
        <v>1549</v>
      </c>
      <c r="CN14" s="132" t="s">
        <v>1549</v>
      </c>
      <c r="CO14" s="132" t="s">
        <v>1549</v>
      </c>
      <c r="CP14" s="132" t="s">
        <v>1549</v>
      </c>
      <c r="CQ14" s="132" t="s">
        <v>1548</v>
      </c>
      <c r="CR14" s="132" t="s">
        <v>1549</v>
      </c>
      <c r="CS14" s="132" t="s">
        <v>1549</v>
      </c>
      <c r="CT14" s="132" t="s">
        <v>1549</v>
      </c>
      <c r="CU14" s="132" t="s">
        <v>1549</v>
      </c>
      <c r="CV14" s="132" t="s">
        <v>1549</v>
      </c>
      <c r="CW14" s="132" t="s">
        <v>1548</v>
      </c>
      <c r="CX14" s="132" t="s">
        <v>1549</v>
      </c>
      <c r="CY14" s="132" t="s">
        <v>1549</v>
      </c>
      <c r="CZ14" s="132" t="s">
        <v>1549</v>
      </c>
      <c r="DA14" s="175">
        <f>$AL14*INDEX('Byproduct Conc'!$E:$E,MATCH(DA$2,'Byproduct Conc'!$C:$C,0))</f>
        <v>1.62486179832</v>
      </c>
      <c r="DB14" s="176">
        <f>$AL14*INDEX('Byproduct Conc'!$E:$E,MATCH(DB$2,'Byproduct Conc'!$C:$C,0))</f>
        <v>1.9543011319999998E-2</v>
      </c>
      <c r="DC14" s="176">
        <f>$AL14*INDEX('Byproduct Conc'!$E:$E,MATCH(DC$2,'Byproduct Conc'!$C:$C,0))</f>
        <v>8.3755762799999994E-2</v>
      </c>
      <c r="DD14" s="176">
        <f>$AL14*INDEX('Byproduct Conc'!$E:$E,MATCH(DD$2,'Byproduct Conc'!$C:$C,0))</f>
        <v>0.55781338024800009</v>
      </c>
      <c r="DE14" s="177">
        <f>$AL14*INDEX('Byproduct Conc'!$E:$E,MATCH(DE$2,'Byproduct Conc'!$C:$C,0))</f>
        <v>0.837557628</v>
      </c>
      <c r="DF14" s="178">
        <f t="shared" si="7"/>
        <v>4.6424622809142857E-3</v>
      </c>
      <c r="DG14" s="176">
        <f t="shared" si="11"/>
        <v>5.5837175199999996E-5</v>
      </c>
      <c r="DH14" s="176">
        <f t="shared" si="12"/>
        <v>2.3930217942857141E-4</v>
      </c>
      <c r="DI14" s="176">
        <f t="shared" si="13"/>
        <v>1.5937525149942861E-3</v>
      </c>
      <c r="DJ14" s="177">
        <f t="shared" si="14"/>
        <v>2.3930217942857144E-3</v>
      </c>
    </row>
    <row r="15" spans="1:114" x14ac:dyDescent="0.25">
      <c r="A15" s="131"/>
      <c r="B15" s="132" t="s">
        <v>1134</v>
      </c>
      <c r="C15" s="132">
        <v>2015</v>
      </c>
      <c r="D15" s="2"/>
      <c r="E15" s="132" t="s">
        <v>1394</v>
      </c>
      <c r="F15" s="132" t="s">
        <v>1396</v>
      </c>
      <c r="G15" s="132" t="s">
        <v>1563</v>
      </c>
      <c r="H15" s="132" t="s">
        <v>1165</v>
      </c>
      <c r="I15" s="132" t="s">
        <v>1398</v>
      </c>
      <c r="J15" s="132" t="s">
        <v>1138</v>
      </c>
      <c r="K15" s="132">
        <v>70765</v>
      </c>
      <c r="L15" s="132">
        <v>110067415871</v>
      </c>
      <c r="M15" s="172">
        <v>110067415871</v>
      </c>
      <c r="N15" s="172" t="str">
        <f t="shared" si="9"/>
        <v>7076WBLCBP21255</v>
      </c>
      <c r="O15" s="172" t="str">
        <f t="shared" si="10"/>
        <v>7076WBLCBP21255</v>
      </c>
      <c r="P15" s="132">
        <v>30.313897000000001</v>
      </c>
      <c r="Q15" s="132">
        <v>-91.240605000000002</v>
      </c>
      <c r="R15" s="132">
        <v>1315214020923</v>
      </c>
      <c r="S15" s="132">
        <v>107062</v>
      </c>
      <c r="T15" s="132" t="s">
        <v>1393</v>
      </c>
      <c r="U15" s="132">
        <v>8</v>
      </c>
      <c r="V15" s="132" t="s">
        <v>1399</v>
      </c>
      <c r="W15" s="201">
        <v>1911</v>
      </c>
      <c r="X15" s="175">
        <f t="shared" si="0"/>
        <v>866.81431199999997</v>
      </c>
      <c r="Y15" s="176" t="s">
        <v>1556</v>
      </c>
      <c r="Z15" s="180"/>
      <c r="AA15" s="175">
        <f>$X15*INDEX('Byproduct Conc'!$E:$E,MATCH(AA$2,'Byproduct Conc'!$C:$C,0))</f>
        <v>2.5224296479199997</v>
      </c>
      <c r="AB15" s="176">
        <f>$X15*INDEX('Byproduct Conc'!$E:$E,MATCH(AB$2,'Byproduct Conc'!$C:$C,0))</f>
        <v>3.0338500919999997E-2</v>
      </c>
      <c r="AC15" s="176">
        <f>$X15*INDEX('Byproduct Conc'!$E:$E,MATCH(AC$2,'Byproduct Conc'!$C:$C,0))</f>
        <v>0.13002214679999999</v>
      </c>
      <c r="AD15" s="176">
        <f>$X15*INDEX('Byproduct Conc'!$E:$E,MATCH(AD$2,'Byproduct Conc'!$C:$C,0))</f>
        <v>0.86594749768800006</v>
      </c>
      <c r="AE15" s="177">
        <f>$X15*INDEX('Byproduct Conc'!$E:$E,MATCH(AE$2,'Byproduct Conc'!$C:$C,0))</f>
        <v>1.3002214679999999</v>
      </c>
      <c r="AF15" s="178">
        <f t="shared" si="1"/>
        <v>7.2069418511999991E-3</v>
      </c>
      <c r="AG15" s="176">
        <f t="shared" si="2"/>
        <v>8.6681431199999988E-5</v>
      </c>
      <c r="AH15" s="176">
        <f t="shared" si="3"/>
        <v>3.7149184799999997E-4</v>
      </c>
      <c r="AI15" s="176">
        <f t="shared" si="4"/>
        <v>2.4741357076800002E-3</v>
      </c>
      <c r="AJ15" s="177">
        <f t="shared" si="5"/>
        <v>3.71491848E-3</v>
      </c>
      <c r="AK15" s="202">
        <v>6353</v>
      </c>
      <c r="AL15" s="203">
        <f t="shared" si="6"/>
        <v>2881.6699760000001</v>
      </c>
      <c r="AM15" s="132" t="s">
        <v>1556</v>
      </c>
      <c r="AN15" s="132"/>
      <c r="AO15" s="132" t="s">
        <v>1544</v>
      </c>
      <c r="AP15" s="132">
        <v>325199</v>
      </c>
      <c r="AQ15" s="132" t="s">
        <v>261</v>
      </c>
      <c r="AR15" s="132"/>
      <c r="AS15" s="132"/>
      <c r="AT15" s="132" t="s">
        <v>1564</v>
      </c>
      <c r="AU15" s="132" t="s">
        <v>1565</v>
      </c>
      <c r="AV15" s="132" t="s">
        <v>1140</v>
      </c>
      <c r="AW15" s="132" t="s">
        <v>1772</v>
      </c>
      <c r="AX15" s="132" t="s">
        <v>1559</v>
      </c>
      <c r="AY15" s="204" t="s">
        <v>1548</v>
      </c>
      <c r="AZ15" s="204" t="s">
        <v>1549</v>
      </c>
      <c r="BA15" s="204" t="s">
        <v>1548</v>
      </c>
      <c r="BB15" s="132" t="s">
        <v>1548</v>
      </c>
      <c r="BC15" s="132" t="s">
        <v>1548</v>
      </c>
      <c r="BD15" s="132" t="s">
        <v>1548</v>
      </c>
      <c r="BE15" s="132" t="s">
        <v>1548</v>
      </c>
      <c r="BF15" s="132"/>
      <c r="BG15" s="132"/>
      <c r="BH15" s="132"/>
      <c r="BI15" s="132"/>
      <c r="BJ15" s="132"/>
      <c r="BK15" s="132" t="s">
        <v>1549</v>
      </c>
      <c r="BL15" s="132"/>
      <c r="BM15" s="132"/>
      <c r="BN15" s="132"/>
      <c r="BO15" s="132"/>
      <c r="BP15" s="132"/>
      <c r="BQ15" s="132"/>
      <c r="BR15" s="132"/>
      <c r="BS15" s="132"/>
      <c r="BT15" s="132"/>
      <c r="BU15" s="132"/>
      <c r="BV15" s="132"/>
      <c r="BW15" s="132"/>
      <c r="BX15" s="132" t="s">
        <v>1549</v>
      </c>
      <c r="BY15" s="132" t="s">
        <v>1549</v>
      </c>
      <c r="BZ15" s="132" t="s">
        <v>1548</v>
      </c>
      <c r="CA15" s="132"/>
      <c r="CB15" s="132" t="s">
        <v>1548</v>
      </c>
      <c r="CC15" s="132"/>
      <c r="CD15" s="132"/>
      <c r="CE15" s="132"/>
      <c r="CF15" s="132"/>
      <c r="CG15" s="132"/>
      <c r="CH15" s="132"/>
      <c r="CI15" s="132"/>
      <c r="CJ15" s="132" t="s">
        <v>1549</v>
      </c>
      <c r="CK15" s="132"/>
      <c r="CL15" s="132"/>
      <c r="CM15" s="132"/>
      <c r="CN15" s="132"/>
      <c r="CO15" s="132"/>
      <c r="CP15" s="132"/>
      <c r="CQ15" s="132" t="s">
        <v>1548</v>
      </c>
      <c r="CR15" s="132"/>
      <c r="CS15" s="132"/>
      <c r="CT15" s="132"/>
      <c r="CU15" s="132"/>
      <c r="CV15" s="132"/>
      <c r="CW15" s="132"/>
      <c r="CX15" s="132"/>
      <c r="CY15" s="132"/>
      <c r="CZ15" s="132"/>
      <c r="DA15" s="175">
        <f>$AL15*INDEX('Byproduct Conc'!$E:$E,MATCH(DA$2,'Byproduct Conc'!$C:$C,0))</f>
        <v>8.3856596301599993</v>
      </c>
      <c r="DB15" s="176">
        <f>$AL15*INDEX('Byproduct Conc'!$E:$E,MATCH(DB$2,'Byproduct Conc'!$C:$C,0))</f>
        <v>0.10085844916</v>
      </c>
      <c r="DC15" s="176">
        <f>$AL15*INDEX('Byproduct Conc'!$E:$E,MATCH(DC$2,'Byproduct Conc'!$C:$C,0))</f>
        <v>0.43225049639999996</v>
      </c>
      <c r="DD15" s="176">
        <f>$AL15*INDEX('Byproduct Conc'!$E:$E,MATCH(DD$2,'Byproduct Conc'!$C:$C,0))</f>
        <v>2.8787883060240005</v>
      </c>
      <c r="DE15" s="177">
        <f>$AL15*INDEX('Byproduct Conc'!$E:$E,MATCH(DE$2,'Byproduct Conc'!$C:$C,0))</f>
        <v>4.3225049640000002</v>
      </c>
      <c r="DF15" s="178">
        <f t="shared" si="7"/>
        <v>2.3959027514742857E-2</v>
      </c>
      <c r="DG15" s="176">
        <f t="shared" si="11"/>
        <v>2.8816699760000002E-4</v>
      </c>
      <c r="DH15" s="176">
        <f t="shared" si="12"/>
        <v>1.2350014182857141E-3</v>
      </c>
      <c r="DI15" s="176">
        <f t="shared" si="13"/>
        <v>8.2251094457828581E-3</v>
      </c>
      <c r="DJ15" s="177">
        <f t="shared" si="14"/>
        <v>1.2350014182857144E-2</v>
      </c>
    </row>
    <row r="16" spans="1:114" x14ac:dyDescent="0.25">
      <c r="A16" s="131"/>
      <c r="B16" s="132" t="s">
        <v>1134</v>
      </c>
      <c r="C16" s="132">
        <v>2016</v>
      </c>
      <c r="D16" s="2"/>
      <c r="E16" s="132" t="s">
        <v>1394</v>
      </c>
      <c r="F16" s="132" t="s">
        <v>1396</v>
      </c>
      <c r="G16" s="132" t="s">
        <v>1563</v>
      </c>
      <c r="H16" s="132" t="s">
        <v>1165</v>
      </c>
      <c r="I16" s="132" t="s">
        <v>1398</v>
      </c>
      <c r="J16" s="132" t="s">
        <v>1138</v>
      </c>
      <c r="K16" s="132">
        <v>70765</v>
      </c>
      <c r="L16" s="132">
        <v>110067415871</v>
      </c>
      <c r="M16" s="172">
        <v>110067415871</v>
      </c>
      <c r="N16" s="172" t="str">
        <f t="shared" si="9"/>
        <v>7076WBLCBP21255</v>
      </c>
      <c r="O16" s="172" t="str">
        <f t="shared" si="10"/>
        <v>7076WBLCBP21255</v>
      </c>
      <c r="P16" s="132">
        <v>30.313897000000001</v>
      </c>
      <c r="Q16" s="132">
        <v>-91.240605000000002</v>
      </c>
      <c r="R16" s="132">
        <v>1316215789280</v>
      </c>
      <c r="S16" s="132">
        <v>107062</v>
      </c>
      <c r="T16" s="132" t="s">
        <v>1393</v>
      </c>
      <c r="U16" s="132">
        <v>8</v>
      </c>
      <c r="V16" s="132" t="s">
        <v>1399</v>
      </c>
      <c r="W16" s="201">
        <v>4286</v>
      </c>
      <c r="X16" s="175">
        <f t="shared" si="0"/>
        <v>1944.0953119999999</v>
      </c>
      <c r="Y16" s="176" t="s">
        <v>1556</v>
      </c>
      <c r="Z16" s="180"/>
      <c r="AA16" s="175">
        <f>$X16*INDEX('Byproduct Conc'!$E:$E,MATCH(AA$2,'Byproduct Conc'!$C:$C,0))</f>
        <v>5.6573173579199993</v>
      </c>
      <c r="AB16" s="176">
        <f>$X16*INDEX('Byproduct Conc'!$E:$E,MATCH(AB$2,'Byproduct Conc'!$C:$C,0))</f>
        <v>6.8043335919999989E-2</v>
      </c>
      <c r="AC16" s="176">
        <f>$X16*INDEX('Byproduct Conc'!$E:$E,MATCH(AC$2,'Byproduct Conc'!$C:$C,0))</f>
        <v>0.29161429679999995</v>
      </c>
      <c r="AD16" s="176">
        <f>$X16*INDEX('Byproduct Conc'!$E:$E,MATCH(AD$2,'Byproduct Conc'!$C:$C,0))</f>
        <v>1.9421512166880002</v>
      </c>
      <c r="AE16" s="177">
        <f>$X16*INDEX('Byproduct Conc'!$E:$E,MATCH(AE$2,'Byproduct Conc'!$C:$C,0))</f>
        <v>2.9161429679999999</v>
      </c>
      <c r="AF16" s="178">
        <f t="shared" si="1"/>
        <v>1.6163763879771427E-2</v>
      </c>
      <c r="AG16" s="176">
        <f t="shared" si="2"/>
        <v>1.9440953119999996E-4</v>
      </c>
      <c r="AH16" s="176">
        <f t="shared" si="3"/>
        <v>8.3318370514285701E-4</v>
      </c>
      <c r="AI16" s="176">
        <f t="shared" si="4"/>
        <v>5.5490034762514292E-3</v>
      </c>
      <c r="AJ16" s="177">
        <f t="shared" si="5"/>
        <v>8.3318370514285714E-3</v>
      </c>
      <c r="AK16" s="202">
        <v>3933</v>
      </c>
      <c r="AL16" s="203">
        <f t="shared" si="6"/>
        <v>1783.9773359999999</v>
      </c>
      <c r="AM16" s="132" t="s">
        <v>1556</v>
      </c>
      <c r="AN16" s="132"/>
      <c r="AO16" s="132" t="s">
        <v>1544</v>
      </c>
      <c r="AP16" s="132">
        <v>325199</v>
      </c>
      <c r="AQ16" s="132" t="s">
        <v>261</v>
      </c>
      <c r="AR16" s="132"/>
      <c r="AS16" s="132"/>
      <c r="AT16" s="132" t="s">
        <v>1566</v>
      </c>
      <c r="AU16" s="132" t="s">
        <v>1565</v>
      </c>
      <c r="AV16" s="132" t="s">
        <v>1140</v>
      </c>
      <c r="AW16" s="132" t="s">
        <v>1772</v>
      </c>
      <c r="AX16" s="132" t="s">
        <v>1559</v>
      </c>
      <c r="AY16" s="204" t="s">
        <v>1548</v>
      </c>
      <c r="AZ16" s="204" t="s">
        <v>1549</v>
      </c>
      <c r="BA16" s="204" t="s">
        <v>1548</v>
      </c>
      <c r="BB16" s="132" t="s">
        <v>1548</v>
      </c>
      <c r="BC16" s="132" t="s">
        <v>1548</v>
      </c>
      <c r="BD16" s="132" t="s">
        <v>1548</v>
      </c>
      <c r="BE16" s="132" t="s">
        <v>1548</v>
      </c>
      <c r="BF16" s="132"/>
      <c r="BG16" s="132"/>
      <c r="BH16" s="132"/>
      <c r="BI16" s="132"/>
      <c r="BJ16" s="132"/>
      <c r="BK16" s="132" t="s">
        <v>1549</v>
      </c>
      <c r="BL16" s="132"/>
      <c r="BM16" s="132"/>
      <c r="BN16" s="132"/>
      <c r="BO16" s="132"/>
      <c r="BP16" s="132"/>
      <c r="BQ16" s="132"/>
      <c r="BR16" s="132"/>
      <c r="BS16" s="132"/>
      <c r="BT16" s="132"/>
      <c r="BU16" s="132"/>
      <c r="BV16" s="132"/>
      <c r="BW16" s="132"/>
      <c r="BX16" s="132" t="s">
        <v>1549</v>
      </c>
      <c r="BY16" s="132" t="s">
        <v>1549</v>
      </c>
      <c r="BZ16" s="132" t="s">
        <v>1548</v>
      </c>
      <c r="CA16" s="132"/>
      <c r="CB16" s="132" t="s">
        <v>1548</v>
      </c>
      <c r="CC16" s="132"/>
      <c r="CD16" s="132"/>
      <c r="CE16" s="132"/>
      <c r="CF16" s="132"/>
      <c r="CG16" s="132"/>
      <c r="CH16" s="132"/>
      <c r="CI16" s="132"/>
      <c r="CJ16" s="132" t="s">
        <v>1549</v>
      </c>
      <c r="CK16" s="132"/>
      <c r="CL16" s="132"/>
      <c r="CM16" s="132"/>
      <c r="CN16" s="132"/>
      <c r="CO16" s="132"/>
      <c r="CP16" s="132"/>
      <c r="CQ16" s="132" t="s">
        <v>1548</v>
      </c>
      <c r="CR16" s="132"/>
      <c r="CS16" s="132"/>
      <c r="CT16" s="132"/>
      <c r="CU16" s="132"/>
      <c r="CV16" s="132"/>
      <c r="CW16" s="132"/>
      <c r="CX16" s="132"/>
      <c r="CY16" s="132"/>
      <c r="CZ16" s="132"/>
      <c r="DA16" s="175">
        <f>$AL16*INDEX('Byproduct Conc'!$E:$E,MATCH(DA$2,'Byproduct Conc'!$C:$C,0))</f>
        <v>5.1913740477599992</v>
      </c>
      <c r="DB16" s="176">
        <f>$AL16*INDEX('Byproduct Conc'!$E:$E,MATCH(DB$2,'Byproduct Conc'!$C:$C,0))</f>
        <v>6.2439206759999991E-2</v>
      </c>
      <c r="DC16" s="176">
        <f>$AL16*INDEX('Byproduct Conc'!$E:$E,MATCH(DC$2,'Byproduct Conc'!$C:$C,0))</f>
        <v>0.26759660039999994</v>
      </c>
      <c r="DD16" s="176">
        <f>$AL16*INDEX('Byproduct Conc'!$E:$E,MATCH(DD$2,'Byproduct Conc'!$C:$C,0))</f>
        <v>1.7821933586640002</v>
      </c>
      <c r="DE16" s="177">
        <f>$AL16*INDEX('Byproduct Conc'!$E:$E,MATCH(DE$2,'Byproduct Conc'!$C:$C,0))</f>
        <v>2.6759660039999997</v>
      </c>
      <c r="DF16" s="178">
        <f t="shared" si="7"/>
        <v>1.4832497279314284E-2</v>
      </c>
      <c r="DG16" s="176">
        <f t="shared" si="11"/>
        <v>1.7839773359999998E-4</v>
      </c>
      <c r="DH16" s="176">
        <f t="shared" si="12"/>
        <v>7.6456171542857128E-4</v>
      </c>
      <c r="DI16" s="176">
        <f t="shared" si="13"/>
        <v>5.0919810247542861E-3</v>
      </c>
      <c r="DJ16" s="177">
        <f t="shared" si="14"/>
        <v>7.6456171542857139E-3</v>
      </c>
    </row>
    <row r="17" spans="1:114" x14ac:dyDescent="0.25">
      <c r="A17" s="131"/>
      <c r="B17" s="132" t="s">
        <v>1134</v>
      </c>
      <c r="C17" s="132">
        <v>2017</v>
      </c>
      <c r="D17" s="2"/>
      <c r="E17" s="132" t="s">
        <v>1394</v>
      </c>
      <c r="F17" s="132" t="s">
        <v>1396</v>
      </c>
      <c r="G17" s="132" t="s">
        <v>1563</v>
      </c>
      <c r="H17" s="132" t="s">
        <v>1165</v>
      </c>
      <c r="I17" s="132" t="s">
        <v>1398</v>
      </c>
      <c r="J17" s="132" t="s">
        <v>1138</v>
      </c>
      <c r="K17" s="132">
        <v>70765</v>
      </c>
      <c r="L17" s="132">
        <v>110067415871</v>
      </c>
      <c r="M17" s="172">
        <v>110067415871</v>
      </c>
      <c r="N17" s="172" t="str">
        <f t="shared" si="9"/>
        <v>7076WBLCBP21255</v>
      </c>
      <c r="O17" s="172" t="str">
        <f t="shared" si="10"/>
        <v>7076WBLCBP21255</v>
      </c>
      <c r="P17" s="132">
        <v>30.313897000000001</v>
      </c>
      <c r="Q17" s="132">
        <v>-91.240605000000002</v>
      </c>
      <c r="R17" s="132">
        <v>1317216496253</v>
      </c>
      <c r="S17" s="132">
        <v>107062</v>
      </c>
      <c r="T17" s="132" t="s">
        <v>1393</v>
      </c>
      <c r="U17" s="132">
        <v>8</v>
      </c>
      <c r="V17" s="132" t="s">
        <v>1399</v>
      </c>
      <c r="W17" s="201">
        <v>4519</v>
      </c>
      <c r="X17" s="175">
        <f t="shared" si="0"/>
        <v>2049.782248</v>
      </c>
      <c r="Y17" s="176" t="s">
        <v>1556</v>
      </c>
      <c r="Z17" s="180"/>
      <c r="AA17" s="175">
        <f>$X17*INDEX('Byproduct Conc'!$E:$E,MATCH(AA$2,'Byproduct Conc'!$C:$C,0))</f>
        <v>5.9648663416799996</v>
      </c>
      <c r="AB17" s="176">
        <f>$X17*INDEX('Byproduct Conc'!$E:$E,MATCH(AB$2,'Byproduct Conc'!$C:$C,0))</f>
        <v>7.1742378679999996E-2</v>
      </c>
      <c r="AC17" s="176">
        <f>$X17*INDEX('Byproduct Conc'!$E:$E,MATCH(AC$2,'Byproduct Conc'!$C:$C,0))</f>
        <v>0.30746733719999997</v>
      </c>
      <c r="AD17" s="176">
        <f>$X17*INDEX('Byproduct Conc'!$E:$E,MATCH(AD$2,'Byproduct Conc'!$C:$C,0))</f>
        <v>2.0477324657520004</v>
      </c>
      <c r="AE17" s="177">
        <f>$X17*INDEX('Byproduct Conc'!$E:$E,MATCH(AE$2,'Byproduct Conc'!$C:$C,0))</f>
        <v>3.0746733719999999</v>
      </c>
      <c r="AF17" s="178">
        <f t="shared" si="1"/>
        <v>1.7042475261942858E-2</v>
      </c>
      <c r="AG17" s="176">
        <f t="shared" si="2"/>
        <v>2.0497822479999999E-4</v>
      </c>
      <c r="AH17" s="176">
        <f t="shared" si="3"/>
        <v>8.784781062857142E-4</v>
      </c>
      <c r="AI17" s="176">
        <f t="shared" si="4"/>
        <v>5.8506641878628583E-3</v>
      </c>
      <c r="AJ17" s="177">
        <f t="shared" si="5"/>
        <v>8.7847810628571433E-3</v>
      </c>
      <c r="AK17" s="202">
        <v>4473</v>
      </c>
      <c r="AL17" s="203">
        <f t="shared" si="6"/>
        <v>2028.9170159999999</v>
      </c>
      <c r="AM17" s="132" t="s">
        <v>1556</v>
      </c>
      <c r="AN17" s="132"/>
      <c r="AO17" s="132" t="s">
        <v>1544</v>
      </c>
      <c r="AP17" s="132">
        <v>325199</v>
      </c>
      <c r="AQ17" s="132" t="s">
        <v>261</v>
      </c>
      <c r="AR17" s="132"/>
      <c r="AS17" s="132"/>
      <c r="AT17" s="132" t="s">
        <v>1566</v>
      </c>
      <c r="AU17" s="132" t="s">
        <v>1565</v>
      </c>
      <c r="AV17" s="132" t="s">
        <v>1140</v>
      </c>
      <c r="AW17" s="132" t="s">
        <v>1772</v>
      </c>
      <c r="AX17" s="132" t="s">
        <v>1559</v>
      </c>
      <c r="AY17" s="204" t="s">
        <v>1548</v>
      </c>
      <c r="AZ17" s="204" t="s">
        <v>1549</v>
      </c>
      <c r="BA17" s="204" t="s">
        <v>1548</v>
      </c>
      <c r="BB17" s="132" t="s">
        <v>1548</v>
      </c>
      <c r="BC17" s="132" t="s">
        <v>1548</v>
      </c>
      <c r="BD17" s="132" t="s">
        <v>1548</v>
      </c>
      <c r="BE17" s="132" t="s">
        <v>1548</v>
      </c>
      <c r="BF17" s="132"/>
      <c r="BG17" s="132"/>
      <c r="BH17" s="132"/>
      <c r="BI17" s="132"/>
      <c r="BJ17" s="132"/>
      <c r="BK17" s="132" t="s">
        <v>1549</v>
      </c>
      <c r="BL17" s="132"/>
      <c r="BM17" s="132"/>
      <c r="BN17" s="132"/>
      <c r="BO17" s="132"/>
      <c r="BP17" s="132"/>
      <c r="BQ17" s="132"/>
      <c r="BR17" s="132"/>
      <c r="BS17" s="132"/>
      <c r="BT17" s="132"/>
      <c r="BU17" s="132"/>
      <c r="BV17" s="132"/>
      <c r="BW17" s="132"/>
      <c r="BX17" s="132" t="s">
        <v>1549</v>
      </c>
      <c r="BY17" s="132" t="s">
        <v>1549</v>
      </c>
      <c r="BZ17" s="132" t="s">
        <v>1548</v>
      </c>
      <c r="CA17" s="132"/>
      <c r="CB17" s="132" t="s">
        <v>1548</v>
      </c>
      <c r="CC17" s="132"/>
      <c r="CD17" s="132"/>
      <c r="CE17" s="132"/>
      <c r="CF17" s="132"/>
      <c r="CG17" s="132"/>
      <c r="CH17" s="132"/>
      <c r="CI17" s="132"/>
      <c r="CJ17" s="132" t="s">
        <v>1549</v>
      </c>
      <c r="CK17" s="132"/>
      <c r="CL17" s="132"/>
      <c r="CM17" s="132"/>
      <c r="CN17" s="132"/>
      <c r="CO17" s="132"/>
      <c r="CP17" s="132"/>
      <c r="CQ17" s="132" t="s">
        <v>1548</v>
      </c>
      <c r="CR17" s="132"/>
      <c r="CS17" s="132"/>
      <c r="CT17" s="132"/>
      <c r="CU17" s="132"/>
      <c r="CV17" s="132"/>
      <c r="CW17" s="132"/>
      <c r="CX17" s="132"/>
      <c r="CY17" s="132"/>
      <c r="CZ17" s="132"/>
      <c r="DA17" s="175">
        <f>$AL17*INDEX('Byproduct Conc'!$E:$E,MATCH(DA$2,'Byproduct Conc'!$C:$C,0))</f>
        <v>5.9041485165599994</v>
      </c>
      <c r="DB17" s="176">
        <f>$AL17*INDEX('Byproduct Conc'!$E:$E,MATCH(DB$2,'Byproduct Conc'!$C:$C,0))</f>
        <v>7.1012095559999988E-2</v>
      </c>
      <c r="DC17" s="176">
        <f>$AL17*INDEX('Byproduct Conc'!$E:$E,MATCH(DC$2,'Byproduct Conc'!$C:$C,0))</f>
        <v>0.30433755239999993</v>
      </c>
      <c r="DD17" s="176">
        <f>$AL17*INDEX('Byproduct Conc'!$E:$E,MATCH(DD$2,'Byproduct Conc'!$C:$C,0))</f>
        <v>2.0268880989840001</v>
      </c>
      <c r="DE17" s="177">
        <f>$AL17*INDEX('Byproduct Conc'!$E:$E,MATCH(DE$2,'Byproduct Conc'!$C:$C,0))</f>
        <v>3.043375524</v>
      </c>
      <c r="DF17" s="178">
        <f t="shared" si="7"/>
        <v>1.68689957616E-2</v>
      </c>
      <c r="DG17" s="176">
        <f t="shared" si="11"/>
        <v>2.0289170159999996E-4</v>
      </c>
      <c r="DH17" s="176">
        <f t="shared" si="12"/>
        <v>8.6953586399999986E-4</v>
      </c>
      <c r="DI17" s="176">
        <f t="shared" si="13"/>
        <v>5.7911088542400005E-3</v>
      </c>
      <c r="DJ17" s="177">
        <f t="shared" si="14"/>
        <v>8.6953586399999994E-3</v>
      </c>
    </row>
    <row r="18" spans="1:114" x14ac:dyDescent="0.25">
      <c r="A18" s="131"/>
      <c r="B18" s="132" t="s">
        <v>1134</v>
      </c>
      <c r="C18" s="132">
        <v>2018</v>
      </c>
      <c r="D18" s="2"/>
      <c r="E18" s="132" t="s">
        <v>1394</v>
      </c>
      <c r="F18" s="132" t="s">
        <v>1396</v>
      </c>
      <c r="G18" s="132" t="s">
        <v>1563</v>
      </c>
      <c r="H18" s="132" t="s">
        <v>1165</v>
      </c>
      <c r="I18" s="132" t="s">
        <v>1398</v>
      </c>
      <c r="J18" s="132" t="s">
        <v>1138</v>
      </c>
      <c r="K18" s="132">
        <v>70765</v>
      </c>
      <c r="L18" s="132">
        <v>110067415871</v>
      </c>
      <c r="M18" s="172">
        <v>110067415871</v>
      </c>
      <c r="N18" s="172" t="str">
        <f t="shared" si="9"/>
        <v>7076WBLCBP21255</v>
      </c>
      <c r="O18" s="172" t="str">
        <f t="shared" si="10"/>
        <v>7076WBLCBP21255</v>
      </c>
      <c r="P18" s="132">
        <v>30.313897000000001</v>
      </c>
      <c r="Q18" s="132">
        <v>-91.240605000000002</v>
      </c>
      <c r="R18" s="132">
        <v>1318217570668</v>
      </c>
      <c r="S18" s="132">
        <v>107062</v>
      </c>
      <c r="T18" s="132" t="s">
        <v>1393</v>
      </c>
      <c r="U18" s="132">
        <v>8</v>
      </c>
      <c r="V18" s="132" t="s">
        <v>1399</v>
      </c>
      <c r="W18" s="201">
        <v>5389</v>
      </c>
      <c r="X18" s="175">
        <f t="shared" si="0"/>
        <v>2444.4072879999999</v>
      </c>
      <c r="Y18" s="176" t="s">
        <v>1556</v>
      </c>
      <c r="Z18" s="180"/>
      <c r="AA18" s="175">
        <f>$X18*INDEX('Byproduct Conc'!$E:$E,MATCH(AA$2,'Byproduct Conc'!$C:$C,0))</f>
        <v>7.1132252080799994</v>
      </c>
      <c r="AB18" s="176">
        <f>$X18*INDEX('Byproduct Conc'!$E:$E,MATCH(AB$2,'Byproduct Conc'!$C:$C,0))</f>
        <v>8.5554255079999988E-2</v>
      </c>
      <c r="AC18" s="176">
        <f>$X18*INDEX('Byproduct Conc'!$E:$E,MATCH(AC$2,'Byproduct Conc'!$C:$C,0))</f>
        <v>0.36666109319999995</v>
      </c>
      <c r="AD18" s="176">
        <f>$X18*INDEX('Byproduct Conc'!$E:$E,MATCH(AD$2,'Byproduct Conc'!$C:$C,0))</f>
        <v>2.441962880712</v>
      </c>
      <c r="AE18" s="177">
        <f>$X18*INDEX('Byproduct Conc'!$E:$E,MATCH(AE$2,'Byproduct Conc'!$C:$C,0))</f>
        <v>3.6666109319999998</v>
      </c>
      <c r="AF18" s="178">
        <f t="shared" si="1"/>
        <v>2.0323500594514283E-2</v>
      </c>
      <c r="AG18" s="176">
        <f t="shared" si="2"/>
        <v>2.4444072879999996E-4</v>
      </c>
      <c r="AH18" s="176">
        <f t="shared" si="3"/>
        <v>1.0476031234285712E-3</v>
      </c>
      <c r="AI18" s="176">
        <f t="shared" si="4"/>
        <v>6.977036802034286E-3</v>
      </c>
      <c r="AJ18" s="177">
        <f t="shared" si="5"/>
        <v>1.0476031234285714E-2</v>
      </c>
      <c r="AK18" s="202">
        <v>4754</v>
      </c>
      <c r="AL18" s="203">
        <f t="shared" si="6"/>
        <v>2156.3763680000002</v>
      </c>
      <c r="AM18" s="132" t="s">
        <v>1556</v>
      </c>
      <c r="AN18" s="132"/>
      <c r="AO18" s="132" t="s">
        <v>1544</v>
      </c>
      <c r="AP18" s="132">
        <v>325199</v>
      </c>
      <c r="AQ18" s="132" t="s">
        <v>261</v>
      </c>
      <c r="AR18" s="132"/>
      <c r="AS18" s="132"/>
      <c r="AT18" s="132" t="s">
        <v>1567</v>
      </c>
      <c r="AU18" s="132" t="s">
        <v>1568</v>
      </c>
      <c r="AV18" s="132" t="s">
        <v>1140</v>
      </c>
      <c r="AW18" s="132" t="s">
        <v>1772</v>
      </c>
      <c r="AX18" s="132" t="s">
        <v>1559</v>
      </c>
      <c r="AY18" s="204" t="s">
        <v>1548</v>
      </c>
      <c r="AZ18" s="204" t="s">
        <v>1549</v>
      </c>
      <c r="BA18" s="204" t="s">
        <v>1549</v>
      </c>
      <c r="BB18" s="132" t="s">
        <v>1548</v>
      </c>
      <c r="BC18" s="132" t="s">
        <v>1548</v>
      </c>
      <c r="BD18" s="132" t="s">
        <v>1548</v>
      </c>
      <c r="BE18" s="132" t="s">
        <v>1548</v>
      </c>
      <c r="BF18" s="132" t="s">
        <v>1548</v>
      </c>
      <c r="BG18" s="132" t="s">
        <v>1549</v>
      </c>
      <c r="BH18" s="132" t="s">
        <v>1549</v>
      </c>
      <c r="BI18" s="132" t="s">
        <v>1549</v>
      </c>
      <c r="BJ18" s="132" t="s">
        <v>1549</v>
      </c>
      <c r="BK18" s="132" t="s">
        <v>1549</v>
      </c>
      <c r="BL18" s="132" t="s">
        <v>1549</v>
      </c>
      <c r="BM18" s="132" t="s">
        <v>1549</v>
      </c>
      <c r="BN18" s="132" t="s">
        <v>1549</v>
      </c>
      <c r="BO18" s="132" t="s">
        <v>1549</v>
      </c>
      <c r="BP18" s="132" t="s">
        <v>1549</v>
      </c>
      <c r="BQ18" s="132" t="s">
        <v>1549</v>
      </c>
      <c r="BR18" s="132" t="s">
        <v>1549</v>
      </c>
      <c r="BS18" s="132" t="s">
        <v>1549</v>
      </c>
      <c r="BT18" s="132" t="s">
        <v>1549</v>
      </c>
      <c r="BU18" s="132" t="s">
        <v>1549</v>
      </c>
      <c r="BV18" s="132" t="s">
        <v>1549</v>
      </c>
      <c r="BW18" s="132" t="s">
        <v>1549</v>
      </c>
      <c r="BX18" s="132" t="s">
        <v>1549</v>
      </c>
      <c r="BY18" s="132" t="s">
        <v>1549</v>
      </c>
      <c r="BZ18" s="132" t="s">
        <v>1549</v>
      </c>
      <c r="CA18" s="132" t="s">
        <v>1549</v>
      </c>
      <c r="CB18" s="132" t="s">
        <v>1549</v>
      </c>
      <c r="CC18" s="132" t="s">
        <v>1549</v>
      </c>
      <c r="CD18" s="132" t="s">
        <v>1549</v>
      </c>
      <c r="CE18" s="132" t="s">
        <v>1549</v>
      </c>
      <c r="CF18" s="132" t="s">
        <v>1549</v>
      </c>
      <c r="CG18" s="132" t="s">
        <v>1549</v>
      </c>
      <c r="CH18" s="132" t="s">
        <v>1549</v>
      </c>
      <c r="CI18" s="132" t="s">
        <v>1549</v>
      </c>
      <c r="CJ18" s="132" t="s">
        <v>1549</v>
      </c>
      <c r="CK18" s="132" t="s">
        <v>1549</v>
      </c>
      <c r="CL18" s="132" t="s">
        <v>1549</v>
      </c>
      <c r="CM18" s="132" t="s">
        <v>1549</v>
      </c>
      <c r="CN18" s="132" t="s">
        <v>1549</v>
      </c>
      <c r="CO18" s="132" t="s">
        <v>1549</v>
      </c>
      <c r="CP18" s="132" t="s">
        <v>1549</v>
      </c>
      <c r="CQ18" s="132" t="s">
        <v>1548</v>
      </c>
      <c r="CR18" s="132" t="s">
        <v>1549</v>
      </c>
      <c r="CS18" s="132" t="s">
        <v>1549</v>
      </c>
      <c r="CT18" s="132" t="s">
        <v>1549</v>
      </c>
      <c r="CU18" s="132" t="s">
        <v>1549</v>
      </c>
      <c r="CV18" s="132" t="s">
        <v>1549</v>
      </c>
      <c r="CW18" s="132" t="s">
        <v>1548</v>
      </c>
      <c r="CX18" s="132" t="s">
        <v>1549</v>
      </c>
      <c r="CY18" s="132" t="s">
        <v>1549</v>
      </c>
      <c r="CZ18" s="132" t="s">
        <v>1549</v>
      </c>
      <c r="DA18" s="175">
        <f>$AL18*INDEX('Byproduct Conc'!$E:$E,MATCH(DA$2,'Byproduct Conc'!$C:$C,0))</f>
        <v>6.2750552308800005</v>
      </c>
      <c r="DB18" s="176">
        <f>$AL18*INDEX('Byproduct Conc'!$E:$E,MATCH(DB$2,'Byproduct Conc'!$C:$C,0))</f>
        <v>7.5473172879999995E-2</v>
      </c>
      <c r="DC18" s="176">
        <f>$AL18*INDEX('Byproduct Conc'!$E:$E,MATCH(DC$2,'Byproduct Conc'!$C:$C,0))</f>
        <v>0.32345645519999999</v>
      </c>
      <c r="DD18" s="176">
        <f>$AL18*INDEX('Byproduct Conc'!$E:$E,MATCH(DD$2,'Byproduct Conc'!$C:$C,0))</f>
        <v>2.1542199916320004</v>
      </c>
      <c r="DE18" s="177">
        <f>$AL18*INDEX('Byproduct Conc'!$E:$E,MATCH(DE$2,'Byproduct Conc'!$C:$C,0))</f>
        <v>3.2345645520000001</v>
      </c>
      <c r="DF18" s="178">
        <f t="shared" si="7"/>
        <v>1.7928729231085717E-2</v>
      </c>
      <c r="DG18" s="176">
        <f t="shared" si="11"/>
        <v>2.1563763679999999E-4</v>
      </c>
      <c r="DH18" s="176">
        <f t="shared" si="12"/>
        <v>9.2416130057142859E-4</v>
      </c>
      <c r="DI18" s="176">
        <f t="shared" si="13"/>
        <v>6.1549142618057152E-3</v>
      </c>
      <c r="DJ18" s="177">
        <f t="shared" si="14"/>
        <v>9.2416130057142859E-3</v>
      </c>
    </row>
    <row r="19" spans="1:114" x14ac:dyDescent="0.25">
      <c r="A19" s="131"/>
      <c r="B19" s="132" t="s">
        <v>1134</v>
      </c>
      <c r="C19" s="132">
        <v>2019</v>
      </c>
      <c r="D19" s="4">
        <v>44013</v>
      </c>
      <c r="E19" s="132" t="s">
        <v>1394</v>
      </c>
      <c r="F19" s="132" t="s">
        <v>1396</v>
      </c>
      <c r="G19" s="132" t="s">
        <v>1563</v>
      </c>
      <c r="H19" s="132" t="s">
        <v>1165</v>
      </c>
      <c r="I19" s="132" t="s">
        <v>1398</v>
      </c>
      <c r="J19" s="132" t="s">
        <v>1138</v>
      </c>
      <c r="K19" s="132">
        <v>70765</v>
      </c>
      <c r="L19" s="132">
        <v>110067415871</v>
      </c>
      <c r="M19" s="172">
        <v>110067415871</v>
      </c>
      <c r="N19" s="172" t="str">
        <f t="shared" si="9"/>
        <v>7076WBLCBP21255</v>
      </c>
      <c r="O19" s="172" t="str">
        <f t="shared" si="10"/>
        <v>7076WBLCBP21255</v>
      </c>
      <c r="P19" s="132">
        <v>30.313897000000001</v>
      </c>
      <c r="Q19" s="132">
        <v>-91.240605000000002</v>
      </c>
      <c r="R19" s="132">
        <v>1319218459283</v>
      </c>
      <c r="S19" s="132">
        <v>107062</v>
      </c>
      <c r="T19" s="132" t="s">
        <v>1393</v>
      </c>
      <c r="U19" s="132">
        <v>8</v>
      </c>
      <c r="V19" s="132" t="s">
        <v>1399</v>
      </c>
      <c r="W19" s="201">
        <v>5146</v>
      </c>
      <c r="X19" s="175">
        <f t="shared" si="0"/>
        <v>2334.184432</v>
      </c>
      <c r="Y19" s="176" t="s">
        <v>1556</v>
      </c>
      <c r="Z19" s="180"/>
      <c r="AA19" s="175">
        <f>$X19*INDEX('Byproduct Conc'!$E:$E,MATCH(AA$2,'Byproduct Conc'!$C:$C,0))</f>
        <v>6.7924766971199997</v>
      </c>
      <c r="AB19" s="176">
        <f>$X19*INDEX('Byproduct Conc'!$E:$E,MATCH(AB$2,'Byproduct Conc'!$C:$C,0))</f>
        <v>8.1696455119999997E-2</v>
      </c>
      <c r="AC19" s="176">
        <f>$X19*INDEX('Byproduct Conc'!$E:$E,MATCH(AC$2,'Byproduct Conc'!$C:$C,0))</f>
        <v>0.35012766479999996</v>
      </c>
      <c r="AD19" s="176">
        <f>$X19*INDEX('Byproduct Conc'!$E:$E,MATCH(AD$2,'Byproduct Conc'!$C:$C,0))</f>
        <v>2.3318502475680001</v>
      </c>
      <c r="AE19" s="177">
        <f>$X19*INDEX('Byproduct Conc'!$E:$E,MATCH(AE$2,'Byproduct Conc'!$C:$C,0))</f>
        <v>3.5012766480000002</v>
      </c>
      <c r="AF19" s="178">
        <f t="shared" si="1"/>
        <v>1.9407076277485714E-2</v>
      </c>
      <c r="AG19" s="176">
        <f t="shared" si="2"/>
        <v>2.334184432E-4</v>
      </c>
      <c r="AH19" s="176">
        <f t="shared" si="3"/>
        <v>1.0003647565714285E-3</v>
      </c>
      <c r="AI19" s="176">
        <f t="shared" si="4"/>
        <v>6.6624292787657146E-3</v>
      </c>
      <c r="AJ19" s="177">
        <f t="shared" si="5"/>
        <v>1.0003647565714285E-2</v>
      </c>
      <c r="AK19" s="202">
        <v>5261</v>
      </c>
      <c r="AL19" s="203">
        <f t="shared" si="6"/>
        <v>2386.3475119999998</v>
      </c>
      <c r="AM19" s="132" t="s">
        <v>1556</v>
      </c>
      <c r="AN19" s="132"/>
      <c r="AO19" s="132" t="s">
        <v>1544</v>
      </c>
      <c r="AP19" s="132">
        <v>325199</v>
      </c>
      <c r="AQ19" s="132" t="s">
        <v>261</v>
      </c>
      <c r="AR19" s="132"/>
      <c r="AS19" s="132"/>
      <c r="AT19" s="132" t="s">
        <v>1569</v>
      </c>
      <c r="AU19" s="132" t="s">
        <v>1570</v>
      </c>
      <c r="AV19" s="132" t="s">
        <v>1140</v>
      </c>
      <c r="AW19" s="132" t="s">
        <v>1772</v>
      </c>
      <c r="AX19" s="132" t="s">
        <v>1559</v>
      </c>
      <c r="AY19" s="204" t="s">
        <v>1548</v>
      </c>
      <c r="AZ19" s="204" t="s">
        <v>1549</v>
      </c>
      <c r="BA19" s="204" t="s">
        <v>1549</v>
      </c>
      <c r="BB19" s="132" t="s">
        <v>1548</v>
      </c>
      <c r="BC19" s="132" t="s">
        <v>1548</v>
      </c>
      <c r="BD19" s="132" t="s">
        <v>1548</v>
      </c>
      <c r="BE19" s="132" t="s">
        <v>1548</v>
      </c>
      <c r="BF19" s="132" t="s">
        <v>1548</v>
      </c>
      <c r="BG19" s="132" t="s">
        <v>1549</v>
      </c>
      <c r="BH19" s="132" t="s">
        <v>1549</v>
      </c>
      <c r="BI19" s="132" t="s">
        <v>1549</v>
      </c>
      <c r="BJ19" s="132" t="s">
        <v>1549</v>
      </c>
      <c r="BK19" s="132" t="s">
        <v>1549</v>
      </c>
      <c r="BL19" s="132" t="s">
        <v>1549</v>
      </c>
      <c r="BM19" s="132" t="s">
        <v>1549</v>
      </c>
      <c r="BN19" s="132" t="s">
        <v>1549</v>
      </c>
      <c r="BO19" s="132" t="s">
        <v>1549</v>
      </c>
      <c r="BP19" s="132" t="s">
        <v>1549</v>
      </c>
      <c r="BQ19" s="132" t="s">
        <v>1549</v>
      </c>
      <c r="BR19" s="132" t="s">
        <v>1549</v>
      </c>
      <c r="BS19" s="132" t="s">
        <v>1549</v>
      </c>
      <c r="BT19" s="132" t="s">
        <v>1549</v>
      </c>
      <c r="BU19" s="132" t="s">
        <v>1549</v>
      </c>
      <c r="BV19" s="132" t="s">
        <v>1549</v>
      </c>
      <c r="BW19" s="132" t="s">
        <v>1549</v>
      </c>
      <c r="BX19" s="132" t="s">
        <v>1549</v>
      </c>
      <c r="BY19" s="132" t="s">
        <v>1549</v>
      </c>
      <c r="BZ19" s="132" t="s">
        <v>1548</v>
      </c>
      <c r="CA19" s="132" t="s">
        <v>1549</v>
      </c>
      <c r="CB19" s="132" t="s">
        <v>1549</v>
      </c>
      <c r="CC19" s="132" t="s">
        <v>1549</v>
      </c>
      <c r="CD19" s="132" t="s">
        <v>1549</v>
      </c>
      <c r="CE19" s="132" t="s">
        <v>1549</v>
      </c>
      <c r="CF19" s="132" t="s">
        <v>1549</v>
      </c>
      <c r="CG19" s="132" t="s">
        <v>1549</v>
      </c>
      <c r="CH19" s="132" t="s">
        <v>1549</v>
      </c>
      <c r="CI19" s="132" t="s">
        <v>1549</v>
      </c>
      <c r="CJ19" s="132" t="s">
        <v>1549</v>
      </c>
      <c r="CK19" s="132" t="s">
        <v>1549</v>
      </c>
      <c r="CL19" s="132" t="s">
        <v>1549</v>
      </c>
      <c r="CM19" s="132" t="s">
        <v>1549</v>
      </c>
      <c r="CN19" s="132" t="s">
        <v>1549</v>
      </c>
      <c r="CO19" s="132" t="s">
        <v>1549</v>
      </c>
      <c r="CP19" s="132" t="s">
        <v>1549</v>
      </c>
      <c r="CQ19" s="132" t="s">
        <v>1549</v>
      </c>
      <c r="CR19" s="132" t="s">
        <v>1549</v>
      </c>
      <c r="CS19" s="132" t="s">
        <v>1549</v>
      </c>
      <c r="CT19" s="132" t="s">
        <v>1549</v>
      </c>
      <c r="CU19" s="132" t="s">
        <v>1549</v>
      </c>
      <c r="CV19" s="132" t="s">
        <v>1549</v>
      </c>
      <c r="CW19" s="132" t="s">
        <v>1549</v>
      </c>
      <c r="CX19" s="132" t="s">
        <v>1549</v>
      </c>
      <c r="CY19" s="132" t="s">
        <v>1549</v>
      </c>
      <c r="CZ19" s="132" t="s">
        <v>1549</v>
      </c>
      <c r="DA19" s="175">
        <f>$AL19*INDEX('Byproduct Conc'!$E:$E,MATCH(DA$2,'Byproduct Conc'!$C:$C,0))</f>
        <v>6.9442712599199989</v>
      </c>
      <c r="DB19" s="176">
        <f>$AL19*INDEX('Byproduct Conc'!$E:$E,MATCH(DB$2,'Byproduct Conc'!$C:$C,0))</f>
        <v>8.352216291999999E-2</v>
      </c>
      <c r="DC19" s="176">
        <f>$AL19*INDEX('Byproduct Conc'!$E:$E,MATCH(DC$2,'Byproduct Conc'!$C:$C,0))</f>
        <v>0.35795212679999994</v>
      </c>
      <c r="DD19" s="176">
        <f>$AL19*INDEX('Byproduct Conc'!$E:$E,MATCH(DD$2,'Byproduct Conc'!$C:$C,0))</f>
        <v>2.3839611644879999</v>
      </c>
      <c r="DE19" s="177">
        <f>$AL19*INDEX('Byproduct Conc'!$E:$E,MATCH(DE$2,'Byproduct Conc'!$C:$C,0))</f>
        <v>3.5795212679999997</v>
      </c>
      <c r="DF19" s="178">
        <f t="shared" si="7"/>
        <v>1.9840775028342854E-2</v>
      </c>
      <c r="DG19" s="176">
        <f t="shared" si="11"/>
        <v>2.3863475119999998E-4</v>
      </c>
      <c r="DH19" s="176">
        <f t="shared" si="12"/>
        <v>1.0227203622857142E-3</v>
      </c>
      <c r="DI19" s="176">
        <f t="shared" si="13"/>
        <v>6.8113176128228566E-3</v>
      </c>
      <c r="DJ19" s="177">
        <f t="shared" si="14"/>
        <v>1.0227203622857142E-2</v>
      </c>
    </row>
    <row r="20" spans="1:114" x14ac:dyDescent="0.25">
      <c r="A20" s="131"/>
      <c r="B20" s="132" t="s">
        <v>1134</v>
      </c>
      <c r="C20" s="132">
        <v>2020</v>
      </c>
      <c r="D20" s="4"/>
      <c r="E20" s="132" t="s">
        <v>1394</v>
      </c>
      <c r="F20" s="132" t="s">
        <v>1396</v>
      </c>
      <c r="G20" s="132" t="s">
        <v>1397</v>
      </c>
      <c r="H20" s="132" t="s">
        <v>1165</v>
      </c>
      <c r="I20" s="132" t="s">
        <v>1398</v>
      </c>
      <c r="J20" s="132" t="s">
        <v>1138</v>
      </c>
      <c r="K20" s="132">
        <v>70764</v>
      </c>
      <c r="L20" s="132">
        <v>110070828281</v>
      </c>
      <c r="M20" s="172">
        <v>110070828281</v>
      </c>
      <c r="N20" s="172" t="str">
        <f t="shared" si="9"/>
        <v>7076WBLCBP21255</v>
      </c>
      <c r="O20" s="172" t="str">
        <f t="shared" si="10"/>
        <v>7076WBLCBP21255</v>
      </c>
      <c r="P20" s="132">
        <v>30.313897000000001</v>
      </c>
      <c r="Q20" s="132">
        <v>-91.240605000000002</v>
      </c>
      <c r="R20" s="132" t="s">
        <v>1571</v>
      </c>
      <c r="S20" s="132" t="s">
        <v>1554</v>
      </c>
      <c r="T20" s="132" t="s">
        <v>1393</v>
      </c>
      <c r="U20" s="132">
        <v>8</v>
      </c>
      <c r="V20" s="132" t="s">
        <v>1552</v>
      </c>
      <c r="W20" s="201">
        <v>5873</v>
      </c>
      <c r="X20" s="175">
        <f t="shared" si="0"/>
        <v>2663.9458159999999</v>
      </c>
      <c r="Y20" s="176" t="s">
        <v>1556</v>
      </c>
      <c r="Z20" s="180" t="s">
        <v>1552</v>
      </c>
      <c r="AA20" s="175">
        <f>$X20*INDEX('Byproduct Conc'!$E:$E,MATCH(AA$2,'Byproduct Conc'!$C:$C,0))</f>
        <v>7.752082324559999</v>
      </c>
      <c r="AB20" s="176">
        <f>$X20*INDEX('Byproduct Conc'!$E:$E,MATCH(AB$2,'Byproduct Conc'!$C:$C,0))</f>
        <v>9.3238103559999994E-2</v>
      </c>
      <c r="AC20" s="176">
        <f>$X20*INDEX('Byproduct Conc'!$E:$E,MATCH(AC$2,'Byproduct Conc'!$C:$C,0))</f>
        <v>0.39959187239999994</v>
      </c>
      <c r="AD20" s="176">
        <f>$X20*INDEX('Byproduct Conc'!$E:$E,MATCH(AD$2,'Byproduct Conc'!$C:$C,0))</f>
        <v>2.6612818701840002</v>
      </c>
      <c r="AE20" s="177">
        <f>$X20*INDEX('Byproduct Conc'!$E:$E,MATCH(AE$2,'Byproduct Conc'!$C:$C,0))</f>
        <v>3.995918724</v>
      </c>
      <c r="AF20" s="178">
        <f t="shared" si="1"/>
        <v>2.2148806641599999E-2</v>
      </c>
      <c r="AG20" s="176">
        <f t="shared" si="2"/>
        <v>2.6639458159999997E-4</v>
      </c>
      <c r="AH20" s="176">
        <f t="shared" si="3"/>
        <v>1.1416910639999998E-3</v>
      </c>
      <c r="AI20" s="176">
        <f t="shared" si="4"/>
        <v>7.6036624862400003E-3</v>
      </c>
      <c r="AJ20" s="177">
        <f t="shared" si="5"/>
        <v>1.141691064E-2</v>
      </c>
      <c r="AK20" s="202">
        <v>4734</v>
      </c>
      <c r="AL20" s="203">
        <f t="shared" si="6"/>
        <v>2147.3045280000001</v>
      </c>
      <c r="AM20" s="132" t="s">
        <v>1556</v>
      </c>
      <c r="AN20" s="132" t="s">
        <v>1552</v>
      </c>
      <c r="AO20" s="132" t="s">
        <v>1544</v>
      </c>
      <c r="AP20" s="132">
        <v>325199</v>
      </c>
      <c r="AQ20" s="132" t="s">
        <v>261</v>
      </c>
      <c r="AR20" s="132" t="s">
        <v>1552</v>
      </c>
      <c r="AS20" s="132" t="s">
        <v>1552</v>
      </c>
      <c r="AT20" s="132" t="s">
        <v>1569</v>
      </c>
      <c r="AU20" s="132" t="s">
        <v>1570</v>
      </c>
      <c r="AV20" s="132" t="s">
        <v>1140</v>
      </c>
      <c r="AW20" s="132" t="s">
        <v>1772</v>
      </c>
      <c r="AX20" s="132" t="s">
        <v>1559</v>
      </c>
      <c r="AY20" s="204" t="s">
        <v>1548</v>
      </c>
      <c r="AZ20" s="204" t="s">
        <v>1549</v>
      </c>
      <c r="BA20" s="204" t="s">
        <v>1549</v>
      </c>
      <c r="BB20" s="132" t="s">
        <v>1548</v>
      </c>
      <c r="BC20" s="132" t="s">
        <v>1548</v>
      </c>
      <c r="BD20" s="132" t="s">
        <v>1548</v>
      </c>
      <c r="BE20" s="132" t="s">
        <v>1548</v>
      </c>
      <c r="BF20" s="132" t="s">
        <v>1548</v>
      </c>
      <c r="BG20" s="132" t="s">
        <v>1549</v>
      </c>
      <c r="BH20" s="132" t="s">
        <v>1549</v>
      </c>
      <c r="BI20" s="132" t="s">
        <v>1549</v>
      </c>
      <c r="BJ20" s="132" t="s">
        <v>1549</v>
      </c>
      <c r="BK20" s="132" t="s">
        <v>1549</v>
      </c>
      <c r="BL20" s="132" t="s">
        <v>1549</v>
      </c>
      <c r="BM20" s="132" t="s">
        <v>1549</v>
      </c>
      <c r="BN20" s="132" t="s">
        <v>1549</v>
      </c>
      <c r="BO20" s="132" t="s">
        <v>1549</v>
      </c>
      <c r="BP20" s="132" t="s">
        <v>1549</v>
      </c>
      <c r="BQ20" s="132" t="s">
        <v>1549</v>
      </c>
      <c r="BR20" s="132" t="s">
        <v>1549</v>
      </c>
      <c r="BS20" s="132" t="s">
        <v>1549</v>
      </c>
      <c r="BT20" s="132" t="s">
        <v>1549</v>
      </c>
      <c r="BU20" s="132" t="s">
        <v>1549</v>
      </c>
      <c r="BV20" s="132" t="s">
        <v>1549</v>
      </c>
      <c r="BW20" s="132" t="s">
        <v>1549</v>
      </c>
      <c r="BX20" s="132" t="s">
        <v>1549</v>
      </c>
      <c r="BY20" s="132" t="s">
        <v>1549</v>
      </c>
      <c r="BZ20" s="132" t="s">
        <v>1548</v>
      </c>
      <c r="CA20" s="132" t="s">
        <v>1549</v>
      </c>
      <c r="CB20" s="132" t="s">
        <v>1549</v>
      </c>
      <c r="CC20" s="132" t="s">
        <v>1549</v>
      </c>
      <c r="CD20" s="132" t="s">
        <v>1549</v>
      </c>
      <c r="CE20" s="132" t="s">
        <v>1549</v>
      </c>
      <c r="CF20" s="132" t="s">
        <v>1549</v>
      </c>
      <c r="CG20" s="132" t="s">
        <v>1549</v>
      </c>
      <c r="CH20" s="132" t="s">
        <v>1549</v>
      </c>
      <c r="CI20" s="132" t="s">
        <v>1549</v>
      </c>
      <c r="CJ20" s="132" t="s">
        <v>1549</v>
      </c>
      <c r="CK20" s="132" t="s">
        <v>1549</v>
      </c>
      <c r="CL20" s="132" t="s">
        <v>1549</v>
      </c>
      <c r="CM20" s="132" t="s">
        <v>1549</v>
      </c>
      <c r="CN20" s="132" t="s">
        <v>1549</v>
      </c>
      <c r="CO20" s="132" t="s">
        <v>1549</v>
      </c>
      <c r="CP20" s="132" t="s">
        <v>1549</v>
      </c>
      <c r="CQ20" s="132" t="s">
        <v>1549</v>
      </c>
      <c r="CR20" s="132" t="s">
        <v>1549</v>
      </c>
      <c r="CS20" s="132" t="s">
        <v>1549</v>
      </c>
      <c r="CT20" s="132" t="s">
        <v>1549</v>
      </c>
      <c r="CU20" s="132" t="s">
        <v>1549</v>
      </c>
      <c r="CV20" s="132" t="s">
        <v>1549</v>
      </c>
      <c r="CW20" s="132" t="s">
        <v>1549</v>
      </c>
      <c r="CX20" s="132" t="s">
        <v>1549</v>
      </c>
      <c r="CY20" s="132" t="s">
        <v>1549</v>
      </c>
      <c r="CZ20" s="132" t="s">
        <v>1549</v>
      </c>
      <c r="DA20" s="175">
        <f>$AL20*INDEX('Byproduct Conc'!$E:$E,MATCH(DA$2,'Byproduct Conc'!$C:$C,0))</f>
        <v>6.2486561764799999</v>
      </c>
      <c r="DB20" s="176">
        <f>$AL20*INDEX('Byproduct Conc'!$E:$E,MATCH(DB$2,'Byproduct Conc'!$C:$C,0))</f>
        <v>7.5155658479999998E-2</v>
      </c>
      <c r="DC20" s="176">
        <f>$AL20*INDEX('Byproduct Conc'!$E:$E,MATCH(DC$2,'Byproduct Conc'!$C:$C,0))</f>
        <v>0.32209567919999998</v>
      </c>
      <c r="DD20" s="176">
        <f>$AL20*INDEX('Byproduct Conc'!$E:$E,MATCH(DD$2,'Byproduct Conc'!$C:$C,0))</f>
        <v>2.1451572234720002</v>
      </c>
      <c r="DE20" s="177">
        <f>$AL20*INDEX('Byproduct Conc'!$E:$E,MATCH(DE$2,'Byproduct Conc'!$C:$C,0))</f>
        <v>3.2209567920000004</v>
      </c>
      <c r="DF20" s="178">
        <f t="shared" si="7"/>
        <v>1.7853303361371427E-2</v>
      </c>
      <c r="DG20" s="176">
        <f t="shared" si="11"/>
        <v>2.1473045279999999E-4</v>
      </c>
      <c r="DH20" s="176">
        <f t="shared" si="12"/>
        <v>9.2027336914285711E-4</v>
      </c>
      <c r="DI20" s="176">
        <f t="shared" si="13"/>
        <v>6.1290206384914288E-3</v>
      </c>
      <c r="DJ20" s="177">
        <f t="shared" si="14"/>
        <v>9.2027336914285718E-3</v>
      </c>
    </row>
    <row r="21" spans="1:114" x14ac:dyDescent="0.25">
      <c r="A21" s="131"/>
      <c r="B21" s="132" t="s">
        <v>1134</v>
      </c>
      <c r="C21" s="132">
        <v>2015</v>
      </c>
      <c r="D21" s="2"/>
      <c r="E21" s="132" t="s">
        <v>1207</v>
      </c>
      <c r="F21" s="132" t="s">
        <v>1203</v>
      </c>
      <c r="G21" s="132" t="s">
        <v>1204</v>
      </c>
      <c r="H21" s="132" t="s">
        <v>1205</v>
      </c>
      <c r="I21" s="132" t="s">
        <v>1572</v>
      </c>
      <c r="J21" s="132" t="s">
        <v>1206</v>
      </c>
      <c r="K21" s="132">
        <v>63630</v>
      </c>
      <c r="L21" s="132">
        <v>110017980443</v>
      </c>
      <c r="M21" s="172">
        <v>110017980443</v>
      </c>
      <c r="N21" s="172" t="str">
        <f t="shared" si="9"/>
        <v>63630BCKMNHIGHW</v>
      </c>
      <c r="O21" s="172" t="str">
        <f t="shared" si="10"/>
        <v>63630BCKMNHIGHW</v>
      </c>
      <c r="P21" s="132">
        <v>37.983333000000002</v>
      </c>
      <c r="Q21" s="132">
        <v>-90.690832999999998</v>
      </c>
      <c r="R21" s="132">
        <v>1315218608127</v>
      </c>
      <c r="S21" s="132">
        <v>107062</v>
      </c>
      <c r="T21" s="132" t="s">
        <v>1393</v>
      </c>
      <c r="U21" s="132">
        <v>5</v>
      </c>
      <c r="V21" s="132" t="s">
        <v>1423</v>
      </c>
      <c r="W21" s="201">
        <v>39</v>
      </c>
      <c r="X21" s="175">
        <f t="shared" si="0"/>
        <v>17.690087999999999</v>
      </c>
      <c r="Y21" s="176" t="s">
        <v>1573</v>
      </c>
      <c r="Z21" s="180"/>
      <c r="AA21" s="175">
        <f>$X21*INDEX('Byproduct Conc'!$E:$E,MATCH(AA$2,'Byproduct Conc'!$C:$C,0))</f>
        <v>5.1478156079999997E-2</v>
      </c>
      <c r="AB21" s="176">
        <f>$X21*INDEX('Byproduct Conc'!$E:$E,MATCH(AB$2,'Byproduct Conc'!$C:$C,0))</f>
        <v>6.191530799999999E-4</v>
      </c>
      <c r="AC21" s="176">
        <f>$X21*INDEX('Byproduct Conc'!$E:$E,MATCH(AC$2,'Byproduct Conc'!$C:$C,0))</f>
        <v>2.6535131999999998E-3</v>
      </c>
      <c r="AD21" s="176">
        <f>$X21*INDEX('Byproduct Conc'!$E:$E,MATCH(AD$2,'Byproduct Conc'!$C:$C,0))</f>
        <v>1.7672397912000003E-2</v>
      </c>
      <c r="AE21" s="177">
        <f>$X21*INDEX('Byproduct Conc'!$E:$E,MATCH(AE$2,'Byproduct Conc'!$C:$C,0))</f>
        <v>2.6535131999999999E-2</v>
      </c>
      <c r="AF21" s="178">
        <f t="shared" si="1"/>
        <v>1.4708044594285714E-4</v>
      </c>
      <c r="AG21" s="176">
        <f t="shared" si="2"/>
        <v>1.7690087999999997E-6</v>
      </c>
      <c r="AH21" s="176">
        <f t="shared" si="3"/>
        <v>7.5814662857142848E-6</v>
      </c>
      <c r="AI21" s="176">
        <f t="shared" si="4"/>
        <v>5.0492565462857152E-5</v>
      </c>
      <c r="AJ21" s="177">
        <f t="shared" si="5"/>
        <v>7.5814662857142862E-5</v>
      </c>
      <c r="AK21" s="202">
        <v>71</v>
      </c>
      <c r="AL21" s="203">
        <f t="shared" si="6"/>
        <v>32.205032000000003</v>
      </c>
      <c r="AM21" s="132" t="s">
        <v>1573</v>
      </c>
      <c r="AN21" s="132"/>
      <c r="AO21" s="132" t="s">
        <v>1544</v>
      </c>
      <c r="AP21" s="132">
        <v>325998</v>
      </c>
      <c r="AQ21" s="132" t="s">
        <v>283</v>
      </c>
      <c r="AR21" s="132"/>
      <c r="AS21" s="132"/>
      <c r="AT21" s="132" t="s">
        <v>1574</v>
      </c>
      <c r="AU21" s="132" t="s">
        <v>1570</v>
      </c>
      <c r="AV21" s="132" t="s">
        <v>1140</v>
      </c>
      <c r="AW21" s="132" t="s">
        <v>1772</v>
      </c>
      <c r="AX21" s="132" t="s">
        <v>1575</v>
      </c>
      <c r="AY21" s="204" t="s">
        <v>1549</v>
      </c>
      <c r="AZ21" s="204" t="s">
        <v>1549</v>
      </c>
      <c r="BA21" s="204" t="s">
        <v>1549</v>
      </c>
      <c r="BB21" s="132" t="s">
        <v>1549</v>
      </c>
      <c r="BC21" s="132" t="s">
        <v>1549</v>
      </c>
      <c r="BD21" s="132" t="s">
        <v>1549</v>
      </c>
      <c r="BE21" s="132" t="s">
        <v>1548</v>
      </c>
      <c r="BF21" s="132"/>
      <c r="BG21" s="132"/>
      <c r="BH21" s="132"/>
      <c r="BI21" s="132"/>
      <c r="BJ21" s="132"/>
      <c r="BK21" s="132" t="s">
        <v>1549</v>
      </c>
      <c r="BL21" s="132"/>
      <c r="BM21" s="132"/>
      <c r="BN21" s="132"/>
      <c r="BO21" s="132"/>
      <c r="BP21" s="132"/>
      <c r="BQ21" s="132"/>
      <c r="BR21" s="132"/>
      <c r="BS21" s="132"/>
      <c r="BT21" s="132"/>
      <c r="BU21" s="132"/>
      <c r="BV21" s="132"/>
      <c r="BW21" s="132"/>
      <c r="BX21" s="132" t="s">
        <v>1549</v>
      </c>
      <c r="BY21" s="132" t="s">
        <v>1549</v>
      </c>
      <c r="BZ21" s="132" t="s">
        <v>1549</v>
      </c>
      <c r="CA21" s="132" t="s">
        <v>1549</v>
      </c>
      <c r="CB21" s="132" t="s">
        <v>1549</v>
      </c>
      <c r="CC21" s="132"/>
      <c r="CD21" s="132"/>
      <c r="CE21" s="132"/>
      <c r="CF21" s="132"/>
      <c r="CG21" s="132"/>
      <c r="CH21" s="132"/>
      <c r="CI21" s="132"/>
      <c r="CJ21" s="132" t="s">
        <v>1549</v>
      </c>
      <c r="CK21" s="132"/>
      <c r="CL21" s="132"/>
      <c r="CM21" s="132"/>
      <c r="CN21" s="132"/>
      <c r="CO21" s="132"/>
      <c r="CP21" s="132"/>
      <c r="CQ21" s="132" t="s">
        <v>1549</v>
      </c>
      <c r="CR21" s="132"/>
      <c r="CS21" s="132"/>
      <c r="CT21" s="132"/>
      <c r="CU21" s="132"/>
      <c r="CV21" s="132"/>
      <c r="CW21" s="132"/>
      <c r="CX21" s="132"/>
      <c r="CY21" s="132"/>
      <c r="CZ21" s="132"/>
      <c r="DA21" s="175">
        <f>$AL21*INDEX('Byproduct Conc'!$E:$E,MATCH(DA$2,'Byproduct Conc'!$C:$C,0))</f>
        <v>9.3716643119999998E-2</v>
      </c>
      <c r="DB21" s="176">
        <f>$AL21*INDEX('Byproduct Conc'!$E:$E,MATCH(DB$2,'Byproduct Conc'!$C:$C,0))</f>
        <v>1.1271761200000001E-3</v>
      </c>
      <c r="DC21" s="176">
        <f>$AL21*INDEX('Byproduct Conc'!$E:$E,MATCH(DC$2,'Byproduct Conc'!$C:$C,0))</f>
        <v>4.8307547999999999E-3</v>
      </c>
      <c r="DD21" s="176">
        <f>$AL21*INDEX('Byproduct Conc'!$E:$E,MATCH(DD$2,'Byproduct Conc'!$C:$C,0))</f>
        <v>3.2172826968000008E-2</v>
      </c>
      <c r="DE21" s="177">
        <f>$AL21*INDEX('Byproduct Conc'!$E:$E,MATCH(DE$2,'Byproduct Conc'!$C:$C,0))</f>
        <v>4.8307548000000006E-2</v>
      </c>
      <c r="DF21" s="178">
        <f t="shared" si="7"/>
        <v>2.6776183748571428E-4</v>
      </c>
      <c r="DG21" s="176">
        <f t="shared" si="11"/>
        <v>3.2205032000000001E-6</v>
      </c>
      <c r="DH21" s="176">
        <f t="shared" si="12"/>
        <v>1.3802156571428571E-5</v>
      </c>
      <c r="DI21" s="176">
        <f t="shared" si="13"/>
        <v>9.192236276571431E-5</v>
      </c>
      <c r="DJ21" s="177">
        <f t="shared" si="14"/>
        <v>1.3802156571428572E-4</v>
      </c>
    </row>
    <row r="22" spans="1:114" x14ac:dyDescent="0.25">
      <c r="A22" s="131"/>
      <c r="B22" s="132" t="s">
        <v>1134</v>
      </c>
      <c r="C22" s="132">
        <v>2016</v>
      </c>
      <c r="D22" s="2"/>
      <c r="E22" s="132" t="s">
        <v>1207</v>
      </c>
      <c r="F22" s="132" t="s">
        <v>1203</v>
      </c>
      <c r="G22" s="132" t="s">
        <v>1204</v>
      </c>
      <c r="H22" s="132" t="s">
        <v>1205</v>
      </c>
      <c r="I22" s="132" t="s">
        <v>1572</v>
      </c>
      <c r="J22" s="132" t="s">
        <v>1206</v>
      </c>
      <c r="K22" s="132">
        <v>63630</v>
      </c>
      <c r="L22" s="132">
        <v>110017980443</v>
      </c>
      <c r="M22" s="172">
        <v>110017980443</v>
      </c>
      <c r="N22" s="172" t="str">
        <f t="shared" si="9"/>
        <v>63630BCKMNHIGHW</v>
      </c>
      <c r="O22" s="172" t="str">
        <f t="shared" si="10"/>
        <v>63630BCKMNHIGHW</v>
      </c>
      <c r="P22" s="132">
        <v>37.983333000000002</v>
      </c>
      <c r="Q22" s="132">
        <v>-90.690832999999998</v>
      </c>
      <c r="R22" s="132">
        <v>1316218608154</v>
      </c>
      <c r="S22" s="132">
        <v>107062</v>
      </c>
      <c r="T22" s="132" t="s">
        <v>1393</v>
      </c>
      <c r="U22" s="132">
        <v>5</v>
      </c>
      <c r="V22" s="132" t="s">
        <v>1423</v>
      </c>
      <c r="W22" s="201">
        <v>40</v>
      </c>
      <c r="X22" s="175">
        <f t="shared" si="0"/>
        <v>18.14368</v>
      </c>
      <c r="Y22" s="176" t="s">
        <v>1573</v>
      </c>
      <c r="Z22" s="180"/>
      <c r="AA22" s="175">
        <f>$X22*INDEX('Byproduct Conc'!$E:$E,MATCH(AA$2,'Byproduct Conc'!$C:$C,0))</f>
        <v>5.2798108799999993E-2</v>
      </c>
      <c r="AB22" s="176">
        <f>$X22*INDEX('Byproduct Conc'!$E:$E,MATCH(AB$2,'Byproduct Conc'!$C:$C,0))</f>
        <v>6.3502879999999989E-4</v>
      </c>
      <c r="AC22" s="176">
        <f>$X22*INDEX('Byproduct Conc'!$E:$E,MATCH(AC$2,'Byproduct Conc'!$C:$C,0))</f>
        <v>2.7215519999999999E-3</v>
      </c>
      <c r="AD22" s="176">
        <f>$X22*INDEX('Byproduct Conc'!$E:$E,MATCH(AD$2,'Byproduct Conc'!$C:$C,0))</f>
        <v>1.8125536320000003E-2</v>
      </c>
      <c r="AE22" s="177">
        <f>$X22*INDEX('Byproduct Conc'!$E:$E,MATCH(AE$2,'Byproduct Conc'!$C:$C,0))</f>
        <v>2.721552E-2</v>
      </c>
      <c r="AF22" s="178">
        <f t="shared" si="1"/>
        <v>1.508517394285714E-4</v>
      </c>
      <c r="AG22" s="176">
        <f t="shared" si="2"/>
        <v>1.8143679999999997E-6</v>
      </c>
      <c r="AH22" s="176">
        <f t="shared" si="3"/>
        <v>7.775862857142857E-6</v>
      </c>
      <c r="AI22" s="176">
        <f t="shared" si="4"/>
        <v>5.1787246628571438E-5</v>
      </c>
      <c r="AJ22" s="177">
        <f t="shared" si="5"/>
        <v>7.7758628571428573E-5</v>
      </c>
      <c r="AK22" s="202">
        <v>68</v>
      </c>
      <c r="AL22" s="203">
        <f t="shared" si="6"/>
        <v>30.844256000000001</v>
      </c>
      <c r="AM22" s="132" t="s">
        <v>1573</v>
      </c>
      <c r="AN22" s="132"/>
      <c r="AO22" s="132" t="s">
        <v>1544</v>
      </c>
      <c r="AP22" s="132">
        <v>325998</v>
      </c>
      <c r="AQ22" s="132" t="s">
        <v>283</v>
      </c>
      <c r="AR22" s="132"/>
      <c r="AS22" s="132"/>
      <c r="AT22" s="132" t="s">
        <v>1574</v>
      </c>
      <c r="AU22" s="132" t="s">
        <v>1570</v>
      </c>
      <c r="AV22" s="132" t="s">
        <v>1140</v>
      </c>
      <c r="AW22" s="132" t="s">
        <v>1772</v>
      </c>
      <c r="AX22" s="132" t="s">
        <v>1575</v>
      </c>
      <c r="AY22" s="204" t="s">
        <v>1549</v>
      </c>
      <c r="AZ22" s="204" t="s">
        <v>1549</v>
      </c>
      <c r="BA22" s="204" t="s">
        <v>1549</v>
      </c>
      <c r="BB22" s="132" t="s">
        <v>1549</v>
      </c>
      <c r="BC22" s="132" t="s">
        <v>1549</v>
      </c>
      <c r="BD22" s="132" t="s">
        <v>1549</v>
      </c>
      <c r="BE22" s="132" t="s">
        <v>1548</v>
      </c>
      <c r="BF22" s="132"/>
      <c r="BG22" s="132"/>
      <c r="BH22" s="132"/>
      <c r="BI22" s="132"/>
      <c r="BJ22" s="132"/>
      <c r="BK22" s="132" t="s">
        <v>1549</v>
      </c>
      <c r="BL22" s="132"/>
      <c r="BM22" s="132"/>
      <c r="BN22" s="132"/>
      <c r="BO22" s="132"/>
      <c r="BP22" s="132"/>
      <c r="BQ22" s="132"/>
      <c r="BR22" s="132"/>
      <c r="BS22" s="132"/>
      <c r="BT22" s="132"/>
      <c r="BU22" s="132"/>
      <c r="BV22" s="132"/>
      <c r="BW22" s="132"/>
      <c r="BX22" s="132" t="s">
        <v>1549</v>
      </c>
      <c r="BY22" s="132" t="s">
        <v>1549</v>
      </c>
      <c r="BZ22" s="132" t="s">
        <v>1549</v>
      </c>
      <c r="CA22" s="132" t="s">
        <v>1549</v>
      </c>
      <c r="CB22" s="132" t="s">
        <v>1549</v>
      </c>
      <c r="CC22" s="132"/>
      <c r="CD22" s="132"/>
      <c r="CE22" s="132"/>
      <c r="CF22" s="132"/>
      <c r="CG22" s="132"/>
      <c r="CH22" s="132"/>
      <c r="CI22" s="132"/>
      <c r="CJ22" s="132" t="s">
        <v>1549</v>
      </c>
      <c r="CK22" s="132"/>
      <c r="CL22" s="132"/>
      <c r="CM22" s="132"/>
      <c r="CN22" s="132"/>
      <c r="CO22" s="132"/>
      <c r="CP22" s="132"/>
      <c r="CQ22" s="132" t="s">
        <v>1549</v>
      </c>
      <c r="CR22" s="132"/>
      <c r="CS22" s="132"/>
      <c r="CT22" s="132"/>
      <c r="CU22" s="132"/>
      <c r="CV22" s="132"/>
      <c r="CW22" s="132"/>
      <c r="CX22" s="132"/>
      <c r="CY22" s="132"/>
      <c r="CZ22" s="132"/>
      <c r="DA22" s="175">
        <f>$AL22*INDEX('Byproduct Conc'!$E:$E,MATCH(DA$2,'Byproduct Conc'!$C:$C,0))</f>
        <v>8.9756784960000002E-2</v>
      </c>
      <c r="DB22" s="176">
        <f>$AL22*INDEX('Byproduct Conc'!$E:$E,MATCH(DB$2,'Byproduct Conc'!$C:$C,0))</f>
        <v>1.0795489599999999E-3</v>
      </c>
      <c r="DC22" s="176">
        <f>$AL22*INDEX('Byproduct Conc'!$E:$E,MATCH(DC$2,'Byproduct Conc'!$C:$C,0))</f>
        <v>4.6266383999999999E-3</v>
      </c>
      <c r="DD22" s="176">
        <f>$AL22*INDEX('Byproduct Conc'!$E:$E,MATCH(DD$2,'Byproduct Conc'!$C:$C,0))</f>
        <v>3.0813411744000006E-2</v>
      </c>
      <c r="DE22" s="177">
        <f>$AL22*INDEX('Byproduct Conc'!$E:$E,MATCH(DE$2,'Byproduct Conc'!$C:$C,0))</f>
        <v>4.6266384000000001E-2</v>
      </c>
      <c r="DF22" s="178">
        <f t="shared" si="7"/>
        <v>2.5644795702857144E-4</v>
      </c>
      <c r="DG22" s="176">
        <f t="shared" si="11"/>
        <v>3.0844255999999998E-6</v>
      </c>
      <c r="DH22" s="176">
        <f t="shared" si="12"/>
        <v>1.3218966857142857E-5</v>
      </c>
      <c r="DI22" s="176">
        <f t="shared" si="13"/>
        <v>8.8038319268571446E-5</v>
      </c>
      <c r="DJ22" s="177">
        <f t="shared" si="14"/>
        <v>1.3218966857142858E-4</v>
      </c>
    </row>
    <row r="23" spans="1:114" x14ac:dyDescent="0.25">
      <c r="A23" s="131"/>
      <c r="B23" s="132" t="s">
        <v>1134</v>
      </c>
      <c r="C23" s="132">
        <v>2017</v>
      </c>
      <c r="D23" s="2"/>
      <c r="E23" s="132" t="s">
        <v>1207</v>
      </c>
      <c r="F23" s="132" t="s">
        <v>1203</v>
      </c>
      <c r="G23" s="132" t="s">
        <v>1204</v>
      </c>
      <c r="H23" s="132" t="s">
        <v>1205</v>
      </c>
      <c r="I23" s="132" t="s">
        <v>1572</v>
      </c>
      <c r="J23" s="132" t="s">
        <v>1206</v>
      </c>
      <c r="K23" s="132">
        <v>63630</v>
      </c>
      <c r="L23" s="132">
        <v>110017980443</v>
      </c>
      <c r="M23" s="172">
        <v>110017980443</v>
      </c>
      <c r="N23" s="172" t="str">
        <f t="shared" si="9"/>
        <v>63630BCKMNHIGHW</v>
      </c>
      <c r="O23" s="172" t="str">
        <f t="shared" si="10"/>
        <v>63630BCKMNHIGHW</v>
      </c>
      <c r="P23" s="132">
        <v>37.983333000000002</v>
      </c>
      <c r="Q23" s="132">
        <v>-90.690832999999998</v>
      </c>
      <c r="R23" s="132">
        <v>1317218608230</v>
      </c>
      <c r="S23" s="132">
        <v>107062</v>
      </c>
      <c r="T23" s="132" t="s">
        <v>1393</v>
      </c>
      <c r="U23" s="132">
        <v>5</v>
      </c>
      <c r="V23" s="132" t="s">
        <v>1423</v>
      </c>
      <c r="W23" s="201">
        <v>60</v>
      </c>
      <c r="X23" s="175">
        <f t="shared" si="0"/>
        <v>27.215519999999998</v>
      </c>
      <c r="Y23" s="176" t="s">
        <v>1573</v>
      </c>
      <c r="Z23" s="180"/>
      <c r="AA23" s="175">
        <f>$X23*INDEX('Byproduct Conc'!$E:$E,MATCH(AA$2,'Byproduct Conc'!$C:$C,0))</f>
        <v>7.919716319999999E-2</v>
      </c>
      <c r="AB23" s="176">
        <f>$X23*INDEX('Byproduct Conc'!$E:$E,MATCH(AB$2,'Byproduct Conc'!$C:$C,0))</f>
        <v>9.5254319999999988E-4</v>
      </c>
      <c r="AC23" s="176">
        <f>$X23*INDEX('Byproduct Conc'!$E:$E,MATCH(AC$2,'Byproduct Conc'!$C:$C,0))</f>
        <v>4.0823279999999997E-3</v>
      </c>
      <c r="AD23" s="176">
        <f>$X23*INDEX('Byproduct Conc'!$E:$E,MATCH(AD$2,'Byproduct Conc'!$C:$C,0))</f>
        <v>2.7188304480000001E-2</v>
      </c>
      <c r="AE23" s="177">
        <f>$X23*INDEX('Byproduct Conc'!$E:$E,MATCH(AE$2,'Byproduct Conc'!$C:$C,0))</f>
        <v>4.0823279999999997E-2</v>
      </c>
      <c r="AF23" s="178">
        <f t="shared" si="1"/>
        <v>2.262776091428571E-4</v>
      </c>
      <c r="AG23" s="176">
        <f t="shared" si="2"/>
        <v>2.7215519999999999E-6</v>
      </c>
      <c r="AH23" s="176">
        <f t="shared" si="3"/>
        <v>1.1663794285714285E-5</v>
      </c>
      <c r="AI23" s="176">
        <f t="shared" si="4"/>
        <v>7.7680869942857146E-5</v>
      </c>
      <c r="AJ23" s="177">
        <f t="shared" si="5"/>
        <v>1.1663794285714285E-4</v>
      </c>
      <c r="AK23" s="202">
        <v>108</v>
      </c>
      <c r="AL23" s="203">
        <f t="shared" si="6"/>
        <v>48.987935999999998</v>
      </c>
      <c r="AM23" s="132" t="s">
        <v>1573</v>
      </c>
      <c r="AN23" s="132"/>
      <c r="AO23" s="132" t="s">
        <v>1544</v>
      </c>
      <c r="AP23" s="132">
        <v>325998</v>
      </c>
      <c r="AQ23" s="132" t="s">
        <v>283</v>
      </c>
      <c r="AR23" s="132"/>
      <c r="AS23" s="132"/>
      <c r="AT23" s="132" t="s">
        <v>1574</v>
      </c>
      <c r="AU23" s="132" t="s">
        <v>1570</v>
      </c>
      <c r="AV23" s="132" t="s">
        <v>1140</v>
      </c>
      <c r="AW23" s="132" t="s">
        <v>1772</v>
      </c>
      <c r="AX23" s="132" t="s">
        <v>1575</v>
      </c>
      <c r="AY23" s="204" t="s">
        <v>1549</v>
      </c>
      <c r="AZ23" s="204" t="s">
        <v>1549</v>
      </c>
      <c r="BA23" s="204" t="s">
        <v>1549</v>
      </c>
      <c r="BB23" s="132" t="s">
        <v>1549</v>
      </c>
      <c r="BC23" s="132" t="s">
        <v>1549</v>
      </c>
      <c r="BD23" s="132" t="s">
        <v>1549</v>
      </c>
      <c r="BE23" s="132" t="s">
        <v>1548</v>
      </c>
      <c r="BF23" s="132"/>
      <c r="BG23" s="132"/>
      <c r="BH23" s="132"/>
      <c r="BI23" s="132"/>
      <c r="BJ23" s="132"/>
      <c r="BK23" s="132" t="s">
        <v>1549</v>
      </c>
      <c r="BL23" s="132"/>
      <c r="BM23" s="132"/>
      <c r="BN23" s="132"/>
      <c r="BO23" s="132"/>
      <c r="BP23" s="132"/>
      <c r="BQ23" s="132"/>
      <c r="BR23" s="132"/>
      <c r="BS23" s="132"/>
      <c r="BT23" s="132"/>
      <c r="BU23" s="132"/>
      <c r="BV23" s="132"/>
      <c r="BW23" s="132"/>
      <c r="BX23" s="132" t="s">
        <v>1549</v>
      </c>
      <c r="BY23" s="132" t="s">
        <v>1549</v>
      </c>
      <c r="BZ23" s="132" t="s">
        <v>1549</v>
      </c>
      <c r="CA23" s="132" t="s">
        <v>1549</v>
      </c>
      <c r="CB23" s="132" t="s">
        <v>1549</v>
      </c>
      <c r="CC23" s="132"/>
      <c r="CD23" s="132"/>
      <c r="CE23" s="132"/>
      <c r="CF23" s="132"/>
      <c r="CG23" s="132"/>
      <c r="CH23" s="132"/>
      <c r="CI23" s="132"/>
      <c r="CJ23" s="132" t="s">
        <v>1549</v>
      </c>
      <c r="CK23" s="132"/>
      <c r="CL23" s="132"/>
      <c r="CM23" s="132"/>
      <c r="CN23" s="132"/>
      <c r="CO23" s="132"/>
      <c r="CP23" s="132"/>
      <c r="CQ23" s="132" t="s">
        <v>1549</v>
      </c>
      <c r="CR23" s="132"/>
      <c r="CS23" s="132"/>
      <c r="CT23" s="132"/>
      <c r="CU23" s="132"/>
      <c r="CV23" s="132"/>
      <c r="CW23" s="132"/>
      <c r="CX23" s="132"/>
      <c r="CY23" s="132"/>
      <c r="CZ23" s="132"/>
      <c r="DA23" s="175">
        <f>$AL23*INDEX('Byproduct Conc'!$E:$E,MATCH(DA$2,'Byproduct Conc'!$C:$C,0))</f>
        <v>0.14255489376</v>
      </c>
      <c r="DB23" s="176">
        <f>$AL23*INDEX('Byproduct Conc'!$E:$E,MATCH(DB$2,'Byproduct Conc'!$C:$C,0))</f>
        <v>1.7145777599999997E-3</v>
      </c>
      <c r="DC23" s="176">
        <f>$AL23*INDEX('Byproduct Conc'!$E:$E,MATCH(DC$2,'Byproduct Conc'!$C:$C,0))</f>
        <v>7.3481903999999994E-3</v>
      </c>
      <c r="DD23" s="176">
        <f>$AL23*INDEX('Byproduct Conc'!$E:$E,MATCH(DD$2,'Byproduct Conc'!$C:$C,0))</f>
        <v>4.8938948064000003E-2</v>
      </c>
      <c r="DE23" s="177">
        <f>$AL23*INDEX('Byproduct Conc'!$E:$E,MATCH(DE$2,'Byproduct Conc'!$C:$C,0))</f>
        <v>7.3481904000000001E-2</v>
      </c>
      <c r="DF23" s="178">
        <f t="shared" si="7"/>
        <v>4.0729969645714284E-4</v>
      </c>
      <c r="DG23" s="176">
        <f t="shared" si="11"/>
        <v>4.8987935999999992E-6</v>
      </c>
      <c r="DH23" s="176">
        <f t="shared" si="12"/>
        <v>2.0994829714285714E-5</v>
      </c>
      <c r="DI23" s="176">
        <f t="shared" si="13"/>
        <v>1.3982556589714286E-4</v>
      </c>
      <c r="DJ23" s="177">
        <f t="shared" si="14"/>
        <v>2.0994829714285714E-4</v>
      </c>
    </row>
    <row r="24" spans="1:114" x14ac:dyDescent="0.25">
      <c r="A24" s="131"/>
      <c r="B24" s="132" t="s">
        <v>1134</v>
      </c>
      <c r="C24" s="132">
        <v>2018</v>
      </c>
      <c r="D24" s="2"/>
      <c r="E24" s="132" t="s">
        <v>1207</v>
      </c>
      <c r="F24" s="132" t="s">
        <v>1203</v>
      </c>
      <c r="G24" s="132" t="s">
        <v>1204</v>
      </c>
      <c r="H24" s="132" t="s">
        <v>1205</v>
      </c>
      <c r="I24" s="132" t="s">
        <v>1572</v>
      </c>
      <c r="J24" s="132" t="s">
        <v>1206</v>
      </c>
      <c r="K24" s="132">
        <v>63630</v>
      </c>
      <c r="L24" s="132">
        <v>110017980443</v>
      </c>
      <c r="M24" s="172">
        <v>110017980443</v>
      </c>
      <c r="N24" s="172" t="str">
        <f t="shared" si="9"/>
        <v>63630BCKMNHIGHW</v>
      </c>
      <c r="O24" s="172" t="str">
        <f t="shared" si="10"/>
        <v>63630BCKMNHIGHW</v>
      </c>
      <c r="P24" s="132">
        <v>37.983333000000002</v>
      </c>
      <c r="Q24" s="132">
        <v>-90.690832999999998</v>
      </c>
      <c r="R24" s="132">
        <v>1318218608139</v>
      </c>
      <c r="S24" s="132">
        <v>107062</v>
      </c>
      <c r="T24" s="132" t="s">
        <v>1393</v>
      </c>
      <c r="U24" s="132">
        <v>5</v>
      </c>
      <c r="V24" s="132" t="s">
        <v>1423</v>
      </c>
      <c r="W24" s="201">
        <v>70</v>
      </c>
      <c r="X24" s="175">
        <f t="shared" si="0"/>
        <v>31.751439999999999</v>
      </c>
      <c r="Y24" s="176" t="s">
        <v>1573</v>
      </c>
      <c r="Z24" s="180"/>
      <c r="AA24" s="175">
        <f>$X24*INDEX('Byproduct Conc'!$E:$E,MATCH(AA$2,'Byproduct Conc'!$C:$C,0))</f>
        <v>9.2396690399999995E-2</v>
      </c>
      <c r="AB24" s="176">
        <f>$X24*INDEX('Byproduct Conc'!$E:$E,MATCH(AB$2,'Byproduct Conc'!$C:$C,0))</f>
        <v>1.1113003999999999E-3</v>
      </c>
      <c r="AC24" s="176">
        <f>$X24*INDEX('Byproduct Conc'!$E:$E,MATCH(AC$2,'Byproduct Conc'!$C:$C,0))</f>
        <v>4.7627159999999993E-3</v>
      </c>
      <c r="AD24" s="176">
        <f>$X24*INDEX('Byproduct Conc'!$E:$E,MATCH(AD$2,'Byproduct Conc'!$C:$C,0))</f>
        <v>3.1719688560000001E-2</v>
      </c>
      <c r="AE24" s="177">
        <f>$X24*INDEX('Byproduct Conc'!$E:$E,MATCH(AE$2,'Byproduct Conc'!$C:$C,0))</f>
        <v>4.7627160000000002E-2</v>
      </c>
      <c r="AF24" s="178">
        <f t="shared" si="1"/>
        <v>2.6399054399999997E-4</v>
      </c>
      <c r="AG24" s="176">
        <f t="shared" si="2"/>
        <v>3.1751439999999998E-6</v>
      </c>
      <c r="AH24" s="176">
        <f t="shared" si="3"/>
        <v>1.3607759999999998E-5</v>
      </c>
      <c r="AI24" s="176">
        <f t="shared" si="4"/>
        <v>9.0627681600000004E-5</v>
      </c>
      <c r="AJ24" s="177">
        <f t="shared" si="5"/>
        <v>1.3607760000000001E-4</v>
      </c>
      <c r="AK24" s="202">
        <v>120</v>
      </c>
      <c r="AL24" s="203">
        <f t="shared" si="6"/>
        <v>54.431039999999996</v>
      </c>
      <c r="AM24" s="132" t="s">
        <v>1573</v>
      </c>
      <c r="AN24" s="132"/>
      <c r="AO24" s="132" t="s">
        <v>1544</v>
      </c>
      <c r="AP24" s="132">
        <v>325998</v>
      </c>
      <c r="AQ24" s="132" t="s">
        <v>283</v>
      </c>
      <c r="AR24" s="132"/>
      <c r="AS24" s="132"/>
      <c r="AT24" s="132" t="s">
        <v>1576</v>
      </c>
      <c r="AU24" s="132" t="s">
        <v>1577</v>
      </c>
      <c r="AV24" s="132" t="s">
        <v>1140</v>
      </c>
      <c r="AW24" s="132" t="s">
        <v>1772</v>
      </c>
      <c r="AX24" s="132" t="s">
        <v>1575</v>
      </c>
      <c r="AY24" s="204" t="s">
        <v>1549</v>
      </c>
      <c r="AZ24" s="204" t="s">
        <v>1549</v>
      </c>
      <c r="BA24" s="204" t="s">
        <v>1549</v>
      </c>
      <c r="BB24" s="132" t="s">
        <v>1549</v>
      </c>
      <c r="BC24" s="132" t="s">
        <v>1549</v>
      </c>
      <c r="BD24" s="132" t="s">
        <v>1549</v>
      </c>
      <c r="BE24" s="132" t="s">
        <v>1548</v>
      </c>
      <c r="BF24" s="132" t="s">
        <v>1549</v>
      </c>
      <c r="BG24" s="132" t="s">
        <v>1549</v>
      </c>
      <c r="BH24" s="132" t="s">
        <v>1549</v>
      </c>
      <c r="BI24" s="132" t="s">
        <v>1548</v>
      </c>
      <c r="BJ24" s="132" t="s">
        <v>1549</v>
      </c>
      <c r="BK24" s="132" t="s">
        <v>1548</v>
      </c>
      <c r="BL24" s="132" t="s">
        <v>1549</v>
      </c>
      <c r="BM24" s="132" t="s">
        <v>1549</v>
      </c>
      <c r="BN24" s="132" t="s">
        <v>1549</v>
      </c>
      <c r="BO24" s="132" t="s">
        <v>1548</v>
      </c>
      <c r="BP24" s="132" t="s">
        <v>1549</v>
      </c>
      <c r="BQ24" s="132" t="s">
        <v>1549</v>
      </c>
      <c r="BR24" s="132" t="s">
        <v>1549</v>
      </c>
      <c r="BS24" s="132" t="s">
        <v>1549</v>
      </c>
      <c r="BT24" s="132" t="s">
        <v>1549</v>
      </c>
      <c r="BU24" s="132" t="s">
        <v>1549</v>
      </c>
      <c r="BV24" s="132" t="s">
        <v>1549</v>
      </c>
      <c r="BW24" s="132" t="s">
        <v>1549</v>
      </c>
      <c r="BX24" s="132" t="s">
        <v>1549</v>
      </c>
      <c r="BY24" s="132" t="s">
        <v>1549</v>
      </c>
      <c r="BZ24" s="132" t="s">
        <v>1549</v>
      </c>
      <c r="CA24" s="132" t="s">
        <v>1549</v>
      </c>
      <c r="CB24" s="132" t="s">
        <v>1549</v>
      </c>
      <c r="CC24" s="132" t="s">
        <v>1549</v>
      </c>
      <c r="CD24" s="132" t="s">
        <v>1549</v>
      </c>
      <c r="CE24" s="132" t="s">
        <v>1549</v>
      </c>
      <c r="CF24" s="132" t="s">
        <v>1549</v>
      </c>
      <c r="CG24" s="132" t="s">
        <v>1549</v>
      </c>
      <c r="CH24" s="132" t="s">
        <v>1549</v>
      </c>
      <c r="CI24" s="132" t="s">
        <v>1549</v>
      </c>
      <c r="CJ24" s="132" t="s">
        <v>1549</v>
      </c>
      <c r="CK24" s="132" t="s">
        <v>1549</v>
      </c>
      <c r="CL24" s="132" t="s">
        <v>1549</v>
      </c>
      <c r="CM24" s="132" t="s">
        <v>1549</v>
      </c>
      <c r="CN24" s="132" t="s">
        <v>1549</v>
      </c>
      <c r="CO24" s="132" t="s">
        <v>1549</v>
      </c>
      <c r="CP24" s="132" t="s">
        <v>1549</v>
      </c>
      <c r="CQ24" s="132" t="s">
        <v>1549</v>
      </c>
      <c r="CR24" s="132" t="s">
        <v>1549</v>
      </c>
      <c r="CS24" s="132" t="s">
        <v>1549</v>
      </c>
      <c r="CT24" s="132" t="s">
        <v>1549</v>
      </c>
      <c r="CU24" s="132" t="s">
        <v>1549</v>
      </c>
      <c r="CV24" s="132" t="s">
        <v>1549</v>
      </c>
      <c r="CW24" s="132" t="s">
        <v>1549</v>
      </c>
      <c r="CX24" s="132" t="s">
        <v>1549</v>
      </c>
      <c r="CY24" s="132" t="s">
        <v>1549</v>
      </c>
      <c r="CZ24" s="132" t="s">
        <v>1549</v>
      </c>
      <c r="DA24" s="175">
        <f>$AL24*INDEX('Byproduct Conc'!$E:$E,MATCH(DA$2,'Byproduct Conc'!$C:$C,0))</f>
        <v>0.15839432639999998</v>
      </c>
      <c r="DB24" s="176">
        <f>$AL24*INDEX('Byproduct Conc'!$E:$E,MATCH(DB$2,'Byproduct Conc'!$C:$C,0))</f>
        <v>1.9050863999999998E-3</v>
      </c>
      <c r="DC24" s="176">
        <f>$AL24*INDEX('Byproduct Conc'!$E:$E,MATCH(DC$2,'Byproduct Conc'!$C:$C,0))</f>
        <v>8.1646559999999993E-3</v>
      </c>
      <c r="DD24" s="176">
        <f>$AL24*INDEX('Byproduct Conc'!$E:$E,MATCH(DD$2,'Byproduct Conc'!$C:$C,0))</f>
        <v>5.4376608960000003E-2</v>
      </c>
      <c r="DE24" s="177">
        <f>$AL24*INDEX('Byproduct Conc'!$E:$E,MATCH(DE$2,'Byproduct Conc'!$C:$C,0))</f>
        <v>8.1646559999999993E-2</v>
      </c>
      <c r="DF24" s="178">
        <f t="shared" si="7"/>
        <v>4.525552182857142E-4</v>
      </c>
      <c r="DG24" s="176">
        <f t="shared" si="11"/>
        <v>5.4431039999999997E-6</v>
      </c>
      <c r="DH24" s="176">
        <f t="shared" si="12"/>
        <v>2.3327588571428569E-5</v>
      </c>
      <c r="DI24" s="176">
        <f t="shared" si="13"/>
        <v>1.5536173988571429E-4</v>
      </c>
      <c r="DJ24" s="177">
        <f t="shared" si="14"/>
        <v>2.3327588571428571E-4</v>
      </c>
    </row>
    <row r="25" spans="1:114" x14ac:dyDescent="0.25">
      <c r="A25" s="131"/>
      <c r="B25" s="132" t="s">
        <v>1134</v>
      </c>
      <c r="C25" s="132">
        <v>2019</v>
      </c>
      <c r="D25" s="4">
        <v>44279</v>
      </c>
      <c r="E25" s="132" t="s">
        <v>1207</v>
      </c>
      <c r="F25" s="132" t="s">
        <v>1203</v>
      </c>
      <c r="G25" s="132" t="s">
        <v>1204</v>
      </c>
      <c r="H25" s="132" t="s">
        <v>1205</v>
      </c>
      <c r="I25" s="132" t="s">
        <v>1572</v>
      </c>
      <c r="J25" s="132" t="s">
        <v>1206</v>
      </c>
      <c r="K25" s="132">
        <v>63630</v>
      </c>
      <c r="L25" s="132">
        <v>110017980443</v>
      </c>
      <c r="M25" s="172">
        <v>110017980443</v>
      </c>
      <c r="N25" s="172" t="str">
        <f t="shared" si="9"/>
        <v>63630BCKMNHIGHW</v>
      </c>
      <c r="O25" s="172" t="str">
        <f t="shared" si="10"/>
        <v>63630BCKMNHIGHW</v>
      </c>
      <c r="P25" s="132">
        <v>37.983333000000002</v>
      </c>
      <c r="Q25" s="132">
        <v>-90.690832999999998</v>
      </c>
      <c r="R25" s="132">
        <v>1319218608141</v>
      </c>
      <c r="S25" s="132">
        <v>107062</v>
      </c>
      <c r="T25" s="132" t="s">
        <v>1393</v>
      </c>
      <c r="U25" s="132">
        <v>5</v>
      </c>
      <c r="V25" s="132" t="s">
        <v>1423</v>
      </c>
      <c r="W25" s="201">
        <v>61</v>
      </c>
      <c r="X25" s="175">
        <f t="shared" si="0"/>
        <v>27.669111999999998</v>
      </c>
      <c r="Y25" s="176" t="s">
        <v>1573</v>
      </c>
      <c r="Z25" s="180"/>
      <c r="AA25" s="175">
        <f>$X25*INDEX('Byproduct Conc'!$E:$E,MATCH(AA$2,'Byproduct Conc'!$C:$C,0))</f>
        <v>8.0517115919999993E-2</v>
      </c>
      <c r="AB25" s="176">
        <f>$X25*INDEX('Byproduct Conc'!$E:$E,MATCH(AB$2,'Byproduct Conc'!$C:$C,0))</f>
        <v>9.6841891999999987E-4</v>
      </c>
      <c r="AC25" s="176">
        <f>$X25*INDEX('Byproduct Conc'!$E:$E,MATCH(AC$2,'Byproduct Conc'!$C:$C,0))</f>
        <v>4.1503667999999994E-3</v>
      </c>
      <c r="AD25" s="176">
        <f>$X25*INDEX('Byproduct Conc'!$E:$E,MATCH(AD$2,'Byproduct Conc'!$C:$C,0))</f>
        <v>2.7641442888000002E-2</v>
      </c>
      <c r="AE25" s="177">
        <f>$X25*INDEX('Byproduct Conc'!$E:$E,MATCH(AE$2,'Byproduct Conc'!$C:$C,0))</f>
        <v>4.1503668000000001E-2</v>
      </c>
      <c r="AF25" s="178">
        <f t="shared" si="1"/>
        <v>2.3004890262857142E-4</v>
      </c>
      <c r="AG25" s="176">
        <f t="shared" si="2"/>
        <v>2.7669111999999997E-6</v>
      </c>
      <c r="AH25" s="176">
        <f t="shared" si="3"/>
        <v>1.1858190857142855E-5</v>
      </c>
      <c r="AI25" s="176">
        <f t="shared" si="4"/>
        <v>7.8975551108571439E-5</v>
      </c>
      <c r="AJ25" s="177">
        <f t="shared" si="5"/>
        <v>1.1858190857142858E-4</v>
      </c>
      <c r="AK25" s="202">
        <v>98</v>
      </c>
      <c r="AL25" s="203">
        <f t="shared" si="6"/>
        <v>44.452016</v>
      </c>
      <c r="AM25" s="132" t="s">
        <v>1573</v>
      </c>
      <c r="AN25" s="132"/>
      <c r="AO25" s="132" t="s">
        <v>1544</v>
      </c>
      <c r="AP25" s="132">
        <v>325998</v>
      </c>
      <c r="AQ25" s="132" t="s">
        <v>283</v>
      </c>
      <c r="AR25" s="132"/>
      <c r="AS25" s="132"/>
      <c r="AT25" s="132" t="s">
        <v>1578</v>
      </c>
      <c r="AU25" s="132" t="s">
        <v>1570</v>
      </c>
      <c r="AV25" s="132" t="s">
        <v>1140</v>
      </c>
      <c r="AW25" s="132" t="s">
        <v>1772</v>
      </c>
      <c r="AX25" s="132" t="s">
        <v>1575</v>
      </c>
      <c r="AY25" s="204" t="s">
        <v>1549</v>
      </c>
      <c r="AZ25" s="204" t="s">
        <v>1549</v>
      </c>
      <c r="BA25" s="204" t="s">
        <v>1549</v>
      </c>
      <c r="BB25" s="132" t="s">
        <v>1549</v>
      </c>
      <c r="BC25" s="132" t="s">
        <v>1549</v>
      </c>
      <c r="BD25" s="132" t="s">
        <v>1549</v>
      </c>
      <c r="BE25" s="132" t="s">
        <v>1548</v>
      </c>
      <c r="BF25" s="132" t="s">
        <v>1549</v>
      </c>
      <c r="BG25" s="132" t="s">
        <v>1548</v>
      </c>
      <c r="BH25" s="132" t="s">
        <v>1549</v>
      </c>
      <c r="BI25" s="132" t="s">
        <v>1549</v>
      </c>
      <c r="BJ25" s="132" t="s">
        <v>1549</v>
      </c>
      <c r="BK25" s="132" t="s">
        <v>1549</v>
      </c>
      <c r="BL25" s="132" t="s">
        <v>1549</v>
      </c>
      <c r="BM25" s="132" t="s">
        <v>1549</v>
      </c>
      <c r="BN25" s="132" t="s">
        <v>1549</v>
      </c>
      <c r="BO25" s="132" t="s">
        <v>1549</v>
      </c>
      <c r="BP25" s="132" t="s">
        <v>1549</v>
      </c>
      <c r="BQ25" s="132" t="s">
        <v>1549</v>
      </c>
      <c r="BR25" s="132" t="s">
        <v>1549</v>
      </c>
      <c r="BS25" s="132" t="s">
        <v>1549</v>
      </c>
      <c r="BT25" s="132" t="s">
        <v>1549</v>
      </c>
      <c r="BU25" s="132" t="s">
        <v>1549</v>
      </c>
      <c r="BV25" s="132" t="s">
        <v>1549</v>
      </c>
      <c r="BW25" s="132" t="s">
        <v>1549</v>
      </c>
      <c r="BX25" s="132" t="s">
        <v>1549</v>
      </c>
      <c r="BY25" s="132" t="s">
        <v>1549</v>
      </c>
      <c r="BZ25" s="132" t="s">
        <v>1549</v>
      </c>
      <c r="CA25" s="132" t="s">
        <v>1549</v>
      </c>
      <c r="CB25" s="132" t="s">
        <v>1549</v>
      </c>
      <c r="CC25" s="132" t="s">
        <v>1549</v>
      </c>
      <c r="CD25" s="132" t="s">
        <v>1549</v>
      </c>
      <c r="CE25" s="132" t="s">
        <v>1549</v>
      </c>
      <c r="CF25" s="132" t="s">
        <v>1549</v>
      </c>
      <c r="CG25" s="132" t="s">
        <v>1549</v>
      </c>
      <c r="CH25" s="132" t="s">
        <v>1549</v>
      </c>
      <c r="CI25" s="132" t="s">
        <v>1549</v>
      </c>
      <c r="CJ25" s="132" t="s">
        <v>1549</v>
      </c>
      <c r="CK25" s="132" t="s">
        <v>1549</v>
      </c>
      <c r="CL25" s="132" t="s">
        <v>1549</v>
      </c>
      <c r="CM25" s="132" t="s">
        <v>1549</v>
      </c>
      <c r="CN25" s="132" t="s">
        <v>1549</v>
      </c>
      <c r="CO25" s="132" t="s">
        <v>1549</v>
      </c>
      <c r="CP25" s="132" t="s">
        <v>1549</v>
      </c>
      <c r="CQ25" s="132" t="s">
        <v>1549</v>
      </c>
      <c r="CR25" s="132" t="s">
        <v>1549</v>
      </c>
      <c r="CS25" s="132" t="s">
        <v>1549</v>
      </c>
      <c r="CT25" s="132" t="s">
        <v>1549</v>
      </c>
      <c r="CU25" s="132" t="s">
        <v>1549</v>
      </c>
      <c r="CV25" s="132" t="s">
        <v>1549</v>
      </c>
      <c r="CW25" s="132" t="s">
        <v>1549</v>
      </c>
      <c r="CX25" s="132" t="s">
        <v>1549</v>
      </c>
      <c r="CY25" s="132" t="s">
        <v>1549</v>
      </c>
      <c r="CZ25" s="132" t="s">
        <v>1549</v>
      </c>
      <c r="DA25" s="175">
        <f>$AL25*INDEX('Byproduct Conc'!$E:$E,MATCH(DA$2,'Byproduct Conc'!$C:$C,0))</f>
        <v>0.12935536655999999</v>
      </c>
      <c r="DB25" s="176">
        <f>$AL25*INDEX('Byproduct Conc'!$E:$E,MATCH(DB$2,'Byproduct Conc'!$C:$C,0))</f>
        <v>1.5558205599999998E-3</v>
      </c>
      <c r="DC25" s="176">
        <f>$AL25*INDEX('Byproduct Conc'!$E:$E,MATCH(DC$2,'Byproduct Conc'!$C:$C,0))</f>
        <v>6.6678023999999997E-3</v>
      </c>
      <c r="DD25" s="176">
        <f>$AL25*INDEX('Byproduct Conc'!$E:$E,MATCH(DD$2,'Byproduct Conc'!$C:$C,0))</f>
        <v>4.4407563984000004E-2</v>
      </c>
      <c r="DE25" s="177">
        <f>$AL25*INDEX('Byproduct Conc'!$E:$E,MATCH(DE$2,'Byproduct Conc'!$C:$C,0))</f>
        <v>6.6678024000000002E-2</v>
      </c>
      <c r="DF25" s="178">
        <f t="shared" si="7"/>
        <v>3.6958676159999995E-4</v>
      </c>
      <c r="DG25" s="176">
        <f t="shared" si="11"/>
        <v>4.4452015999999993E-6</v>
      </c>
      <c r="DH25" s="176">
        <f t="shared" si="12"/>
        <v>1.9050863999999999E-5</v>
      </c>
      <c r="DI25" s="176">
        <f t="shared" si="13"/>
        <v>1.2687875424000002E-4</v>
      </c>
      <c r="DJ25" s="177">
        <f t="shared" si="14"/>
        <v>1.9050864E-4</v>
      </c>
    </row>
    <row r="26" spans="1:114" x14ac:dyDescent="0.25">
      <c r="A26" s="131"/>
      <c r="B26" s="132" t="s">
        <v>1134</v>
      </c>
      <c r="C26" s="132">
        <v>2020</v>
      </c>
      <c r="D26" s="4"/>
      <c r="E26" s="132" t="s">
        <v>1207</v>
      </c>
      <c r="F26" s="132" t="s">
        <v>1203</v>
      </c>
      <c r="G26" s="132" t="s">
        <v>1204</v>
      </c>
      <c r="H26" s="132" t="s">
        <v>1205</v>
      </c>
      <c r="I26" s="132" t="s">
        <v>1572</v>
      </c>
      <c r="J26" s="132" t="s">
        <v>1206</v>
      </c>
      <c r="K26" s="132">
        <v>63630</v>
      </c>
      <c r="L26" s="132">
        <v>110017980443</v>
      </c>
      <c r="M26" s="172">
        <v>110017980443</v>
      </c>
      <c r="N26" s="172" t="str">
        <f t="shared" si="9"/>
        <v>63630BCKMNHIGHW</v>
      </c>
      <c r="O26" s="172" t="str">
        <f t="shared" si="10"/>
        <v>63630BCKMNHIGHW</v>
      </c>
      <c r="P26" s="132">
        <v>37.984251999999998</v>
      </c>
      <c r="Q26" s="132">
        <v>-90.686081000000001</v>
      </c>
      <c r="R26" s="132" t="s">
        <v>1579</v>
      </c>
      <c r="S26" s="132" t="s">
        <v>1554</v>
      </c>
      <c r="T26" s="132" t="s">
        <v>1393</v>
      </c>
      <c r="U26" s="132">
        <v>5</v>
      </c>
      <c r="V26" s="132" t="s">
        <v>1552</v>
      </c>
      <c r="W26" s="201">
        <v>160</v>
      </c>
      <c r="X26" s="175">
        <f t="shared" si="0"/>
        <v>72.574719999999999</v>
      </c>
      <c r="Y26" s="176" t="s">
        <v>1573</v>
      </c>
      <c r="Z26" s="180" t="s">
        <v>1552</v>
      </c>
      <c r="AA26" s="175">
        <f>$X26*INDEX('Byproduct Conc'!$E:$E,MATCH(AA$2,'Byproduct Conc'!$C:$C,0))</f>
        <v>0.21119243519999997</v>
      </c>
      <c r="AB26" s="176">
        <f>$X26*INDEX('Byproduct Conc'!$E:$E,MATCH(AB$2,'Byproduct Conc'!$C:$C,0))</f>
        <v>2.5401151999999995E-3</v>
      </c>
      <c r="AC26" s="176">
        <f>$X26*INDEX('Byproduct Conc'!$E:$E,MATCH(AC$2,'Byproduct Conc'!$C:$C,0))</f>
        <v>1.0886208E-2</v>
      </c>
      <c r="AD26" s="176">
        <f>$X26*INDEX('Byproduct Conc'!$E:$E,MATCH(AD$2,'Byproduct Conc'!$C:$C,0))</f>
        <v>7.2502145280000013E-2</v>
      </c>
      <c r="AE26" s="177">
        <f>$X26*INDEX('Byproduct Conc'!$E:$E,MATCH(AE$2,'Byproduct Conc'!$C:$C,0))</f>
        <v>0.10886208</v>
      </c>
      <c r="AF26" s="178">
        <f t="shared" si="1"/>
        <v>6.0340695771428561E-4</v>
      </c>
      <c r="AG26" s="176">
        <f t="shared" si="2"/>
        <v>7.2574719999999988E-6</v>
      </c>
      <c r="AH26" s="176">
        <f t="shared" si="3"/>
        <v>3.1103451428571428E-5</v>
      </c>
      <c r="AI26" s="176">
        <f t="shared" si="4"/>
        <v>2.0714898651428575E-4</v>
      </c>
      <c r="AJ26" s="177">
        <f t="shared" si="5"/>
        <v>3.1103451428571429E-4</v>
      </c>
      <c r="AK26" s="202">
        <v>146</v>
      </c>
      <c r="AL26" s="203">
        <f t="shared" si="6"/>
        <v>66.224431999999993</v>
      </c>
      <c r="AM26" s="132" t="s">
        <v>1573</v>
      </c>
      <c r="AN26" s="132" t="s">
        <v>1552</v>
      </c>
      <c r="AO26" s="132" t="s">
        <v>1544</v>
      </c>
      <c r="AP26" s="132">
        <v>325998</v>
      </c>
      <c r="AQ26" s="132" t="s">
        <v>283</v>
      </c>
      <c r="AR26" s="132" t="s">
        <v>1552</v>
      </c>
      <c r="AS26" s="132" t="s">
        <v>1552</v>
      </c>
      <c r="AT26" s="132" t="s">
        <v>1578</v>
      </c>
      <c r="AU26" s="132" t="s">
        <v>1570</v>
      </c>
      <c r="AV26" s="132" t="s">
        <v>1140</v>
      </c>
      <c r="AW26" s="132" t="s">
        <v>1772</v>
      </c>
      <c r="AX26" s="132" t="s">
        <v>1575</v>
      </c>
      <c r="AY26" s="204" t="s">
        <v>1549</v>
      </c>
      <c r="AZ26" s="204" t="s">
        <v>1549</v>
      </c>
      <c r="BA26" s="204" t="s">
        <v>1549</v>
      </c>
      <c r="BB26" s="132" t="s">
        <v>1549</v>
      </c>
      <c r="BC26" s="132" t="s">
        <v>1549</v>
      </c>
      <c r="BD26" s="132" t="s">
        <v>1549</v>
      </c>
      <c r="BE26" s="132" t="s">
        <v>1548</v>
      </c>
      <c r="BF26" s="132" t="s">
        <v>1549</v>
      </c>
      <c r="BG26" s="132" t="s">
        <v>1548</v>
      </c>
      <c r="BH26" s="132" t="s">
        <v>1549</v>
      </c>
      <c r="BI26" s="132" t="s">
        <v>1549</v>
      </c>
      <c r="BJ26" s="132" t="s">
        <v>1549</v>
      </c>
      <c r="BK26" s="132" t="s">
        <v>1549</v>
      </c>
      <c r="BL26" s="132" t="s">
        <v>1549</v>
      </c>
      <c r="BM26" s="132" t="s">
        <v>1549</v>
      </c>
      <c r="BN26" s="132" t="s">
        <v>1549</v>
      </c>
      <c r="BO26" s="132" t="s">
        <v>1549</v>
      </c>
      <c r="BP26" s="132" t="s">
        <v>1549</v>
      </c>
      <c r="BQ26" s="132" t="s">
        <v>1549</v>
      </c>
      <c r="BR26" s="132" t="s">
        <v>1549</v>
      </c>
      <c r="BS26" s="132" t="s">
        <v>1549</v>
      </c>
      <c r="BT26" s="132" t="s">
        <v>1549</v>
      </c>
      <c r="BU26" s="132" t="s">
        <v>1549</v>
      </c>
      <c r="BV26" s="132" t="s">
        <v>1549</v>
      </c>
      <c r="BW26" s="132" t="s">
        <v>1549</v>
      </c>
      <c r="BX26" s="132" t="s">
        <v>1549</v>
      </c>
      <c r="BY26" s="132" t="s">
        <v>1549</v>
      </c>
      <c r="BZ26" s="132" t="s">
        <v>1549</v>
      </c>
      <c r="CA26" s="132" t="s">
        <v>1549</v>
      </c>
      <c r="CB26" s="132" t="s">
        <v>1549</v>
      </c>
      <c r="CC26" s="132" t="s">
        <v>1549</v>
      </c>
      <c r="CD26" s="132" t="s">
        <v>1549</v>
      </c>
      <c r="CE26" s="132" t="s">
        <v>1549</v>
      </c>
      <c r="CF26" s="132" t="s">
        <v>1549</v>
      </c>
      <c r="CG26" s="132" t="s">
        <v>1549</v>
      </c>
      <c r="CH26" s="132" t="s">
        <v>1549</v>
      </c>
      <c r="CI26" s="132" t="s">
        <v>1549</v>
      </c>
      <c r="CJ26" s="132" t="s">
        <v>1549</v>
      </c>
      <c r="CK26" s="132" t="s">
        <v>1549</v>
      </c>
      <c r="CL26" s="132" t="s">
        <v>1549</v>
      </c>
      <c r="CM26" s="132" t="s">
        <v>1549</v>
      </c>
      <c r="CN26" s="132" t="s">
        <v>1549</v>
      </c>
      <c r="CO26" s="132" t="s">
        <v>1549</v>
      </c>
      <c r="CP26" s="132" t="s">
        <v>1549</v>
      </c>
      <c r="CQ26" s="132" t="s">
        <v>1549</v>
      </c>
      <c r="CR26" s="132" t="s">
        <v>1549</v>
      </c>
      <c r="CS26" s="132" t="s">
        <v>1549</v>
      </c>
      <c r="CT26" s="132" t="s">
        <v>1549</v>
      </c>
      <c r="CU26" s="132" t="s">
        <v>1549</v>
      </c>
      <c r="CV26" s="132" t="s">
        <v>1549</v>
      </c>
      <c r="CW26" s="132" t="s">
        <v>1549</v>
      </c>
      <c r="CX26" s="132" t="s">
        <v>1549</v>
      </c>
      <c r="CY26" s="132" t="s">
        <v>1549</v>
      </c>
      <c r="CZ26" s="132" t="s">
        <v>1549</v>
      </c>
      <c r="DA26" s="175">
        <f>$AL26*INDEX('Byproduct Conc'!$E:$E,MATCH(DA$2,'Byproduct Conc'!$C:$C,0))</f>
        <v>0.19271309711999998</v>
      </c>
      <c r="DB26" s="176">
        <f>$AL26*INDEX('Byproduct Conc'!$E:$E,MATCH(DB$2,'Byproduct Conc'!$C:$C,0))</f>
        <v>2.3178551199999997E-3</v>
      </c>
      <c r="DC26" s="176">
        <f>$AL26*INDEX('Byproduct Conc'!$E:$E,MATCH(DC$2,'Byproduct Conc'!$C:$C,0))</f>
        <v>9.9336647999999986E-3</v>
      </c>
      <c r="DD26" s="176">
        <f>$AL26*INDEX('Byproduct Conc'!$E:$E,MATCH(DD$2,'Byproduct Conc'!$C:$C,0))</f>
        <v>6.6158207568000005E-2</v>
      </c>
      <c r="DE26" s="177">
        <f>$AL26*INDEX('Byproduct Conc'!$E:$E,MATCH(DE$2,'Byproduct Conc'!$C:$C,0))</f>
        <v>9.9336647999999986E-2</v>
      </c>
      <c r="DF26" s="178">
        <f t="shared" si="7"/>
        <v>5.5060884891428561E-4</v>
      </c>
      <c r="DG26" s="176">
        <f t="shared" si="11"/>
        <v>6.6224431999999995E-6</v>
      </c>
      <c r="DH26" s="176">
        <f t="shared" si="12"/>
        <v>2.8381899428571425E-5</v>
      </c>
      <c r="DI26" s="176">
        <f t="shared" si="13"/>
        <v>1.8902345019428574E-4</v>
      </c>
      <c r="DJ26" s="177">
        <f t="shared" si="14"/>
        <v>2.8381899428571423E-4</v>
      </c>
    </row>
    <row r="27" spans="1:114" x14ac:dyDescent="0.25">
      <c r="A27" s="131"/>
      <c r="B27" s="132" t="s">
        <v>1134</v>
      </c>
      <c r="C27" s="132">
        <v>2015</v>
      </c>
      <c r="D27" s="2"/>
      <c r="E27" s="132" t="s">
        <v>1580</v>
      </c>
      <c r="F27" s="132" t="s">
        <v>1581</v>
      </c>
      <c r="G27" s="132" t="s">
        <v>1582</v>
      </c>
      <c r="H27" s="132" t="s">
        <v>1583</v>
      </c>
      <c r="I27" s="132" t="s">
        <v>1584</v>
      </c>
      <c r="J27" s="132" t="s">
        <v>1195</v>
      </c>
      <c r="K27" s="132">
        <v>41129</v>
      </c>
      <c r="L27" s="132">
        <v>110008459578</v>
      </c>
      <c r="M27" s="172">
        <v>110008459578</v>
      </c>
      <c r="N27" s="172" t="str">
        <f t="shared" si="9"/>
        <v>41129CLGNCUSROU</v>
      </c>
      <c r="O27" s="172" t="str">
        <f t="shared" si="10"/>
        <v>41129CLGNCUSROU</v>
      </c>
      <c r="P27" s="132">
        <v>38.337209999999999</v>
      </c>
      <c r="Q27" s="132">
        <v>-82.589250000000007</v>
      </c>
      <c r="R27" s="132">
        <v>1315214019756</v>
      </c>
      <c r="S27" s="132">
        <v>107062</v>
      </c>
      <c r="T27" s="132" t="s">
        <v>1393</v>
      </c>
      <c r="U27" s="132">
        <v>3</v>
      </c>
      <c r="V27" s="132" t="s">
        <v>1550</v>
      </c>
      <c r="W27" s="201">
        <v>2</v>
      </c>
      <c r="X27" s="175">
        <f t="shared" si="0"/>
        <v>0.90718399999999999</v>
      </c>
      <c r="Y27" s="176" t="s">
        <v>1556</v>
      </c>
      <c r="Z27" s="180"/>
      <c r="AA27" s="175">
        <f>$X27*INDEX('Byproduct Conc'!$E:$E,MATCH(AA$2,'Byproduct Conc'!$C:$C,0))</f>
        <v>2.6399054399999997E-3</v>
      </c>
      <c r="AB27" s="176">
        <f>$X27*INDEX('Byproduct Conc'!$E:$E,MATCH(AB$2,'Byproduct Conc'!$C:$C,0))</f>
        <v>3.1751439999999998E-5</v>
      </c>
      <c r="AC27" s="176">
        <f>$X27*INDEX('Byproduct Conc'!$E:$E,MATCH(AC$2,'Byproduct Conc'!$C:$C,0))</f>
        <v>1.3607759999999998E-4</v>
      </c>
      <c r="AD27" s="176">
        <f>$X27*INDEX('Byproduct Conc'!$E:$E,MATCH(AD$2,'Byproduct Conc'!$C:$C,0))</f>
        <v>9.0627681600000012E-4</v>
      </c>
      <c r="AE27" s="177">
        <f>$X27*INDEX('Byproduct Conc'!$E:$E,MATCH(AE$2,'Byproduct Conc'!$C:$C,0))</f>
        <v>1.360776E-3</v>
      </c>
      <c r="AF27" s="178">
        <f t="shared" si="1"/>
        <v>7.5425869714285706E-6</v>
      </c>
      <c r="AG27" s="176">
        <f t="shared" si="2"/>
        <v>9.0718400000000001E-8</v>
      </c>
      <c r="AH27" s="176">
        <f t="shared" si="3"/>
        <v>3.8879314285714281E-7</v>
      </c>
      <c r="AI27" s="176">
        <f t="shared" si="4"/>
        <v>2.589362331428572E-6</v>
      </c>
      <c r="AJ27" s="177">
        <f t="shared" si="5"/>
        <v>3.8879314285714285E-6</v>
      </c>
      <c r="AK27" s="202">
        <v>250</v>
      </c>
      <c r="AL27" s="203">
        <f t="shared" si="6"/>
        <v>113.398</v>
      </c>
      <c r="AM27" s="132" t="s">
        <v>1556</v>
      </c>
      <c r="AN27" s="132"/>
      <c r="AO27" s="132" t="s">
        <v>1544</v>
      </c>
      <c r="AP27" s="132">
        <v>325998</v>
      </c>
      <c r="AQ27" s="132" t="s">
        <v>283</v>
      </c>
      <c r="AR27" s="132"/>
      <c r="AS27" s="132"/>
      <c r="AT27" s="132" t="s">
        <v>1585</v>
      </c>
      <c r="AU27" s="132" t="s">
        <v>1586</v>
      </c>
      <c r="AV27" s="132" t="s">
        <v>1140</v>
      </c>
      <c r="AW27" s="132" t="s">
        <v>1772</v>
      </c>
      <c r="AX27" s="132" t="s">
        <v>1546</v>
      </c>
      <c r="AY27" s="204" t="s">
        <v>1548</v>
      </c>
      <c r="AZ27" s="204" t="s">
        <v>1549</v>
      </c>
      <c r="BA27" s="204" t="s">
        <v>1549</v>
      </c>
      <c r="BB27" s="132" t="s">
        <v>1549</v>
      </c>
      <c r="BC27" s="132" t="s">
        <v>1549</v>
      </c>
      <c r="BD27" s="132" t="s">
        <v>1548</v>
      </c>
      <c r="BE27" s="132" t="s">
        <v>1549</v>
      </c>
      <c r="BF27" s="132"/>
      <c r="BG27" s="132"/>
      <c r="BH27" s="132"/>
      <c r="BI27" s="132"/>
      <c r="BJ27" s="132"/>
      <c r="BK27" s="132" t="s">
        <v>1549</v>
      </c>
      <c r="BL27" s="132"/>
      <c r="BM27" s="132"/>
      <c r="BN27" s="132"/>
      <c r="BO27" s="132"/>
      <c r="BP27" s="132"/>
      <c r="BQ27" s="132"/>
      <c r="BR27" s="132"/>
      <c r="BS27" s="132"/>
      <c r="BT27" s="132"/>
      <c r="BU27" s="132"/>
      <c r="BV27" s="132"/>
      <c r="BW27" s="132"/>
      <c r="BX27" s="132" t="s">
        <v>1549</v>
      </c>
      <c r="BY27" s="132" t="s">
        <v>1549</v>
      </c>
      <c r="BZ27" s="132" t="s">
        <v>1549</v>
      </c>
      <c r="CA27" s="132"/>
      <c r="CB27" s="132" t="s">
        <v>1549</v>
      </c>
      <c r="CC27" s="132"/>
      <c r="CD27" s="132"/>
      <c r="CE27" s="132"/>
      <c r="CF27" s="132"/>
      <c r="CG27" s="132"/>
      <c r="CH27" s="132"/>
      <c r="CI27" s="132"/>
      <c r="CJ27" s="132" t="s">
        <v>1549</v>
      </c>
      <c r="CK27" s="132"/>
      <c r="CL27" s="132"/>
      <c r="CM27" s="132"/>
      <c r="CN27" s="132"/>
      <c r="CO27" s="132"/>
      <c r="CP27" s="132"/>
      <c r="CQ27" s="132" t="s">
        <v>1548</v>
      </c>
      <c r="CR27" s="132"/>
      <c r="CS27" s="132"/>
      <c r="CT27" s="132"/>
      <c r="CU27" s="132"/>
      <c r="CV27" s="132"/>
      <c r="CW27" s="132"/>
      <c r="CX27" s="132"/>
      <c r="CY27" s="132"/>
      <c r="CZ27" s="132"/>
      <c r="DA27" s="175">
        <f>$AL27*INDEX('Byproduct Conc'!$E:$E,MATCH(DA$2,'Byproduct Conc'!$C:$C,0))</f>
        <v>0.32998817999999996</v>
      </c>
      <c r="DB27" s="176">
        <f>$AL27*INDEX('Byproduct Conc'!$E:$E,MATCH(DB$2,'Byproduct Conc'!$C:$C,0))</f>
        <v>3.9689299999999999E-3</v>
      </c>
      <c r="DC27" s="176">
        <f>$AL27*INDEX('Byproduct Conc'!$E:$E,MATCH(DC$2,'Byproduct Conc'!$C:$C,0))</f>
        <v>1.7009699999999999E-2</v>
      </c>
      <c r="DD27" s="176">
        <f>$AL27*INDEX('Byproduct Conc'!$E:$E,MATCH(DD$2,'Byproduct Conc'!$C:$C,0))</f>
        <v>0.11328460200000001</v>
      </c>
      <c r="DE27" s="177">
        <f>$AL27*INDEX('Byproduct Conc'!$E:$E,MATCH(DE$2,'Byproduct Conc'!$C:$C,0))</f>
        <v>0.170097</v>
      </c>
      <c r="DF27" s="178">
        <f t="shared" si="7"/>
        <v>9.4282337142857135E-4</v>
      </c>
      <c r="DG27" s="176">
        <f t="shared" si="11"/>
        <v>1.1339799999999999E-5</v>
      </c>
      <c r="DH27" s="176">
        <f t="shared" si="12"/>
        <v>4.8599142857142857E-5</v>
      </c>
      <c r="DI27" s="176">
        <f t="shared" si="13"/>
        <v>3.2367029142857146E-4</v>
      </c>
      <c r="DJ27" s="177">
        <f t="shared" si="14"/>
        <v>4.8599142857142858E-4</v>
      </c>
    </row>
    <row r="28" spans="1:114" x14ac:dyDescent="0.25">
      <c r="A28" s="131"/>
      <c r="B28" s="132" t="s">
        <v>1134</v>
      </c>
      <c r="C28" s="132">
        <v>2016</v>
      </c>
      <c r="D28" s="2"/>
      <c r="E28" s="132" t="s">
        <v>1580</v>
      </c>
      <c r="F28" s="132" t="s">
        <v>1581</v>
      </c>
      <c r="G28" s="132" t="s">
        <v>1582</v>
      </c>
      <c r="H28" s="132" t="s">
        <v>1583</v>
      </c>
      <c r="I28" s="132" t="s">
        <v>1584</v>
      </c>
      <c r="J28" s="132" t="s">
        <v>1195</v>
      </c>
      <c r="K28" s="132">
        <v>41129</v>
      </c>
      <c r="L28" s="132">
        <v>110008459578</v>
      </c>
      <c r="M28" s="172">
        <v>110008459578</v>
      </c>
      <c r="N28" s="172" t="str">
        <f t="shared" si="9"/>
        <v>41129CLGNCUSROU</v>
      </c>
      <c r="O28" s="172" t="str">
        <f t="shared" si="10"/>
        <v>41129CLGNCUSROU</v>
      </c>
      <c r="P28" s="132">
        <v>38.337209999999999</v>
      </c>
      <c r="Q28" s="132">
        <v>-82.589250000000007</v>
      </c>
      <c r="R28" s="132">
        <v>1316215203858</v>
      </c>
      <c r="S28" s="132">
        <v>107062</v>
      </c>
      <c r="T28" s="132" t="s">
        <v>1393</v>
      </c>
      <c r="U28" s="132">
        <v>3</v>
      </c>
      <c r="V28" s="132" t="s">
        <v>1550</v>
      </c>
      <c r="W28" s="201">
        <v>2</v>
      </c>
      <c r="X28" s="175">
        <f t="shared" si="0"/>
        <v>0.90718399999999999</v>
      </c>
      <c r="Y28" s="176" t="s">
        <v>1556</v>
      </c>
      <c r="Z28" s="180"/>
      <c r="AA28" s="175">
        <f>$X28*INDEX('Byproduct Conc'!$E:$E,MATCH(AA$2,'Byproduct Conc'!$C:$C,0))</f>
        <v>2.6399054399999997E-3</v>
      </c>
      <c r="AB28" s="176">
        <f>$X28*INDEX('Byproduct Conc'!$E:$E,MATCH(AB$2,'Byproduct Conc'!$C:$C,0))</f>
        <v>3.1751439999999998E-5</v>
      </c>
      <c r="AC28" s="176">
        <f>$X28*INDEX('Byproduct Conc'!$E:$E,MATCH(AC$2,'Byproduct Conc'!$C:$C,0))</f>
        <v>1.3607759999999998E-4</v>
      </c>
      <c r="AD28" s="176">
        <f>$X28*INDEX('Byproduct Conc'!$E:$E,MATCH(AD$2,'Byproduct Conc'!$C:$C,0))</f>
        <v>9.0627681600000012E-4</v>
      </c>
      <c r="AE28" s="177">
        <f>$X28*INDEX('Byproduct Conc'!$E:$E,MATCH(AE$2,'Byproduct Conc'!$C:$C,0))</f>
        <v>1.360776E-3</v>
      </c>
      <c r="AF28" s="178">
        <f t="shared" si="1"/>
        <v>7.5425869714285706E-6</v>
      </c>
      <c r="AG28" s="176">
        <f t="shared" si="2"/>
        <v>9.0718400000000001E-8</v>
      </c>
      <c r="AH28" s="176">
        <f t="shared" si="3"/>
        <v>3.8879314285714281E-7</v>
      </c>
      <c r="AI28" s="176">
        <f t="shared" si="4"/>
        <v>2.589362331428572E-6</v>
      </c>
      <c r="AJ28" s="177">
        <f t="shared" si="5"/>
        <v>3.8879314285714285E-6</v>
      </c>
      <c r="AK28" s="202">
        <v>190</v>
      </c>
      <c r="AL28" s="203">
        <f t="shared" si="6"/>
        <v>86.182479999999998</v>
      </c>
      <c r="AM28" s="132" t="s">
        <v>1556</v>
      </c>
      <c r="AN28" s="132"/>
      <c r="AO28" s="132" t="s">
        <v>1544</v>
      </c>
      <c r="AP28" s="132">
        <v>325998</v>
      </c>
      <c r="AQ28" s="132" t="s">
        <v>283</v>
      </c>
      <c r="AR28" s="132"/>
      <c r="AS28" s="132"/>
      <c r="AT28" s="132" t="s">
        <v>1585</v>
      </c>
      <c r="AU28" s="132" t="s">
        <v>1586</v>
      </c>
      <c r="AV28" s="132" t="s">
        <v>1140</v>
      </c>
      <c r="AW28" s="132" t="s">
        <v>1772</v>
      </c>
      <c r="AX28" s="132" t="s">
        <v>1546</v>
      </c>
      <c r="AY28" s="204" t="s">
        <v>1548</v>
      </c>
      <c r="AZ28" s="204" t="s">
        <v>1549</v>
      </c>
      <c r="BA28" s="204" t="s">
        <v>1549</v>
      </c>
      <c r="BB28" s="132" t="s">
        <v>1549</v>
      </c>
      <c r="BC28" s="132" t="s">
        <v>1549</v>
      </c>
      <c r="BD28" s="132" t="s">
        <v>1548</v>
      </c>
      <c r="BE28" s="132" t="s">
        <v>1549</v>
      </c>
      <c r="BF28" s="132"/>
      <c r="BG28" s="132"/>
      <c r="BH28" s="132"/>
      <c r="BI28" s="132"/>
      <c r="BJ28" s="132"/>
      <c r="BK28" s="132" t="s">
        <v>1549</v>
      </c>
      <c r="BL28" s="132"/>
      <c r="BM28" s="132"/>
      <c r="BN28" s="132"/>
      <c r="BO28" s="132"/>
      <c r="BP28" s="132"/>
      <c r="BQ28" s="132"/>
      <c r="BR28" s="132"/>
      <c r="BS28" s="132"/>
      <c r="BT28" s="132"/>
      <c r="BU28" s="132"/>
      <c r="BV28" s="132"/>
      <c r="BW28" s="132"/>
      <c r="BX28" s="132" t="s">
        <v>1549</v>
      </c>
      <c r="BY28" s="132" t="s">
        <v>1549</v>
      </c>
      <c r="BZ28" s="132" t="s">
        <v>1549</v>
      </c>
      <c r="CA28" s="132"/>
      <c r="CB28" s="132" t="s">
        <v>1549</v>
      </c>
      <c r="CC28" s="132"/>
      <c r="CD28" s="132"/>
      <c r="CE28" s="132"/>
      <c r="CF28" s="132"/>
      <c r="CG28" s="132"/>
      <c r="CH28" s="132"/>
      <c r="CI28" s="132"/>
      <c r="CJ28" s="132" t="s">
        <v>1549</v>
      </c>
      <c r="CK28" s="132"/>
      <c r="CL28" s="132"/>
      <c r="CM28" s="132"/>
      <c r="CN28" s="132"/>
      <c r="CO28" s="132"/>
      <c r="CP28" s="132"/>
      <c r="CQ28" s="132" t="s">
        <v>1548</v>
      </c>
      <c r="CR28" s="132"/>
      <c r="CS28" s="132"/>
      <c r="CT28" s="132"/>
      <c r="CU28" s="132"/>
      <c r="CV28" s="132"/>
      <c r="CW28" s="132"/>
      <c r="CX28" s="132"/>
      <c r="CY28" s="132"/>
      <c r="CZ28" s="132"/>
      <c r="DA28" s="175">
        <f>$AL28*INDEX('Byproduct Conc'!$E:$E,MATCH(DA$2,'Byproduct Conc'!$C:$C,0))</f>
        <v>0.25079101679999999</v>
      </c>
      <c r="DB28" s="176">
        <f>$AL28*INDEX('Byproduct Conc'!$E:$E,MATCH(DB$2,'Byproduct Conc'!$C:$C,0))</f>
        <v>3.0163867999999996E-3</v>
      </c>
      <c r="DC28" s="176">
        <f>$AL28*INDEX('Byproduct Conc'!$E:$E,MATCH(DC$2,'Byproduct Conc'!$C:$C,0))</f>
        <v>1.2927371999999998E-2</v>
      </c>
      <c r="DD28" s="176">
        <f>$AL28*INDEX('Byproduct Conc'!$E:$E,MATCH(DD$2,'Byproduct Conc'!$C:$C,0))</f>
        <v>8.6096297520000004E-2</v>
      </c>
      <c r="DE28" s="177">
        <f>$AL28*INDEX('Byproduct Conc'!$E:$E,MATCH(DE$2,'Byproduct Conc'!$C:$C,0))</f>
        <v>0.12927372000000001</v>
      </c>
      <c r="DF28" s="178">
        <f t="shared" si="7"/>
        <v>7.1654576228571422E-4</v>
      </c>
      <c r="DG28" s="176">
        <f t="shared" si="11"/>
        <v>8.6182479999999996E-6</v>
      </c>
      <c r="DH28" s="176">
        <f t="shared" si="12"/>
        <v>3.6935348571428562E-5</v>
      </c>
      <c r="DI28" s="176">
        <f t="shared" si="13"/>
        <v>2.4598942148571428E-4</v>
      </c>
      <c r="DJ28" s="177">
        <f t="shared" si="14"/>
        <v>3.6935348571428574E-4</v>
      </c>
    </row>
    <row r="29" spans="1:114" x14ac:dyDescent="0.25">
      <c r="A29" s="131"/>
      <c r="B29" s="132" t="s">
        <v>1134</v>
      </c>
      <c r="C29" s="132">
        <v>2018</v>
      </c>
      <c r="D29" s="2"/>
      <c r="E29" s="132" t="s">
        <v>1587</v>
      </c>
      <c r="F29" s="132" t="s">
        <v>1588</v>
      </c>
      <c r="G29" s="132" t="s">
        <v>1589</v>
      </c>
      <c r="H29" s="132" t="s">
        <v>1165</v>
      </c>
      <c r="I29" s="132" t="s">
        <v>1398</v>
      </c>
      <c r="J29" s="132" t="s">
        <v>1138</v>
      </c>
      <c r="K29" s="132">
        <v>70764</v>
      </c>
      <c r="L29" s="132">
        <v>110070557763</v>
      </c>
      <c r="M29" s="172">
        <v>110070557763</v>
      </c>
      <c r="N29" s="172" t="str">
        <f t="shared" si="9"/>
        <v/>
      </c>
      <c r="O29" s="172" t="str">
        <f t="shared" si="10"/>
        <v/>
      </c>
      <c r="P29" s="132">
        <v>30.318804</v>
      </c>
      <c r="Q29" s="132">
        <v>-91.241425000000007</v>
      </c>
      <c r="R29" s="132">
        <v>1318217125804</v>
      </c>
      <c r="S29" s="132">
        <v>107062</v>
      </c>
      <c r="T29" s="132" t="s">
        <v>1393</v>
      </c>
      <c r="U29" s="132">
        <v>8</v>
      </c>
      <c r="V29" s="132" t="s">
        <v>1399</v>
      </c>
      <c r="W29" s="201">
        <v>0</v>
      </c>
      <c r="X29" s="175">
        <f t="shared" si="0"/>
        <v>0</v>
      </c>
      <c r="Y29" s="176" t="s">
        <v>1590</v>
      </c>
      <c r="Z29" s="180"/>
      <c r="AA29" s="175">
        <f>$X29*INDEX('Byproduct Conc'!$E:$E,MATCH(AA$2,'Byproduct Conc'!$C:$C,0))</f>
        <v>0</v>
      </c>
      <c r="AB29" s="176">
        <f>$X29*INDEX('Byproduct Conc'!$E:$E,MATCH(AB$2,'Byproduct Conc'!$C:$C,0))</f>
        <v>0</v>
      </c>
      <c r="AC29" s="176">
        <f>$X29*INDEX('Byproduct Conc'!$E:$E,MATCH(AC$2,'Byproduct Conc'!$C:$C,0))</f>
        <v>0</v>
      </c>
      <c r="AD29" s="176">
        <f>$X29*INDEX('Byproduct Conc'!$E:$E,MATCH(AD$2,'Byproduct Conc'!$C:$C,0))</f>
        <v>0</v>
      </c>
      <c r="AE29" s="177">
        <f>$X29*INDEX('Byproduct Conc'!$E:$E,MATCH(AE$2,'Byproduct Conc'!$C:$C,0))</f>
        <v>0</v>
      </c>
      <c r="AF29" s="178">
        <f t="shared" si="1"/>
        <v>0</v>
      </c>
      <c r="AG29" s="176">
        <f t="shared" si="2"/>
        <v>0</v>
      </c>
      <c r="AH29" s="176">
        <f t="shared" si="3"/>
        <v>0</v>
      </c>
      <c r="AI29" s="176">
        <f t="shared" si="4"/>
        <v>0</v>
      </c>
      <c r="AJ29" s="177">
        <f t="shared" si="5"/>
        <v>0</v>
      </c>
      <c r="AK29" s="202">
        <v>0</v>
      </c>
      <c r="AL29" s="203">
        <f t="shared" si="6"/>
        <v>0</v>
      </c>
      <c r="AM29" s="132" t="s">
        <v>1556</v>
      </c>
      <c r="AN29" s="132"/>
      <c r="AO29" s="132" t="s">
        <v>1544</v>
      </c>
      <c r="AP29" s="132">
        <v>325998</v>
      </c>
      <c r="AQ29" s="132" t="s">
        <v>283</v>
      </c>
      <c r="AR29" s="132"/>
      <c r="AS29" s="132"/>
      <c r="AT29" s="132" t="s">
        <v>1591</v>
      </c>
      <c r="AU29" s="132" t="s">
        <v>1592</v>
      </c>
      <c r="AV29" s="132" t="s">
        <v>1140</v>
      </c>
      <c r="AW29" s="132" t="s">
        <v>1772</v>
      </c>
      <c r="AX29" s="132" t="s">
        <v>1593</v>
      </c>
      <c r="AY29" s="204" t="s">
        <v>1548</v>
      </c>
      <c r="AZ29" s="204" t="s">
        <v>1549</v>
      </c>
      <c r="BA29" s="204" t="s">
        <v>1549</v>
      </c>
      <c r="BB29" s="132" t="s">
        <v>1549</v>
      </c>
      <c r="BC29" s="132" t="s">
        <v>1549</v>
      </c>
      <c r="BD29" s="132" t="s">
        <v>1548</v>
      </c>
      <c r="BE29" s="132" t="s">
        <v>1549</v>
      </c>
      <c r="BF29" s="132" t="s">
        <v>1549</v>
      </c>
      <c r="BG29" s="132" t="s">
        <v>1549</v>
      </c>
      <c r="BH29" s="132" t="s">
        <v>1549</v>
      </c>
      <c r="BI29" s="132" t="s">
        <v>1549</v>
      </c>
      <c r="BJ29" s="132" t="s">
        <v>1549</v>
      </c>
      <c r="BK29" s="132" t="s">
        <v>1549</v>
      </c>
      <c r="BL29" s="132" t="s">
        <v>1549</v>
      </c>
      <c r="BM29" s="132" t="s">
        <v>1549</v>
      </c>
      <c r="BN29" s="132" t="s">
        <v>1549</v>
      </c>
      <c r="BO29" s="132" t="s">
        <v>1549</v>
      </c>
      <c r="BP29" s="132" t="s">
        <v>1549</v>
      </c>
      <c r="BQ29" s="132" t="s">
        <v>1549</v>
      </c>
      <c r="BR29" s="132" t="s">
        <v>1549</v>
      </c>
      <c r="BS29" s="132" t="s">
        <v>1549</v>
      </c>
      <c r="BT29" s="132" t="s">
        <v>1549</v>
      </c>
      <c r="BU29" s="132" t="s">
        <v>1549</v>
      </c>
      <c r="BV29" s="132" t="s">
        <v>1549</v>
      </c>
      <c r="BW29" s="132" t="s">
        <v>1549</v>
      </c>
      <c r="BX29" s="132" t="s">
        <v>1549</v>
      </c>
      <c r="BY29" s="132" t="s">
        <v>1549</v>
      </c>
      <c r="BZ29" s="132" t="s">
        <v>1548</v>
      </c>
      <c r="CA29" s="132" t="s">
        <v>1549</v>
      </c>
      <c r="CB29" s="132" t="s">
        <v>1548</v>
      </c>
      <c r="CC29" s="132" t="s">
        <v>1549</v>
      </c>
      <c r="CD29" s="132" t="s">
        <v>1549</v>
      </c>
      <c r="CE29" s="132" t="s">
        <v>1549</v>
      </c>
      <c r="CF29" s="132" t="s">
        <v>1549</v>
      </c>
      <c r="CG29" s="132" t="s">
        <v>1549</v>
      </c>
      <c r="CH29" s="132" t="s">
        <v>1549</v>
      </c>
      <c r="CI29" s="132" t="s">
        <v>1548</v>
      </c>
      <c r="CJ29" s="132" t="s">
        <v>1549</v>
      </c>
      <c r="CK29" s="132" t="s">
        <v>1549</v>
      </c>
      <c r="CL29" s="132" t="s">
        <v>1549</v>
      </c>
      <c r="CM29" s="132" t="s">
        <v>1549</v>
      </c>
      <c r="CN29" s="132" t="s">
        <v>1549</v>
      </c>
      <c r="CO29" s="132" t="s">
        <v>1549</v>
      </c>
      <c r="CP29" s="132" t="s">
        <v>1549</v>
      </c>
      <c r="CQ29" s="132" t="s">
        <v>1548</v>
      </c>
      <c r="CR29" s="132" t="s">
        <v>1549</v>
      </c>
      <c r="CS29" s="132" t="s">
        <v>1549</v>
      </c>
      <c r="CT29" s="132" t="s">
        <v>1549</v>
      </c>
      <c r="CU29" s="132" t="s">
        <v>1549</v>
      </c>
      <c r="CV29" s="132" t="s">
        <v>1549</v>
      </c>
      <c r="CW29" s="132" t="s">
        <v>1549</v>
      </c>
      <c r="CX29" s="132" t="s">
        <v>1549</v>
      </c>
      <c r="CY29" s="132" t="s">
        <v>1549</v>
      </c>
      <c r="CZ29" s="132" t="s">
        <v>1548</v>
      </c>
      <c r="DA29" s="175">
        <f>$AL29*INDEX('Byproduct Conc'!$E:$E,MATCH(DA$2,'Byproduct Conc'!$C:$C,0))</f>
        <v>0</v>
      </c>
      <c r="DB29" s="176">
        <f>$AL29*INDEX('Byproduct Conc'!$E:$E,MATCH(DB$2,'Byproduct Conc'!$C:$C,0))</f>
        <v>0</v>
      </c>
      <c r="DC29" s="176">
        <f>$AL29*INDEX('Byproduct Conc'!$E:$E,MATCH(DC$2,'Byproduct Conc'!$C:$C,0))</f>
        <v>0</v>
      </c>
      <c r="DD29" s="176">
        <f>$AL29*INDEX('Byproduct Conc'!$E:$E,MATCH(DD$2,'Byproduct Conc'!$C:$C,0))</f>
        <v>0</v>
      </c>
      <c r="DE29" s="177">
        <f>$AL29*INDEX('Byproduct Conc'!$E:$E,MATCH(DE$2,'Byproduct Conc'!$C:$C,0))</f>
        <v>0</v>
      </c>
      <c r="DF29" s="178">
        <f t="shared" si="7"/>
        <v>0</v>
      </c>
      <c r="DG29" s="176">
        <f t="shared" si="11"/>
        <v>0</v>
      </c>
      <c r="DH29" s="176">
        <f t="shared" si="12"/>
        <v>0</v>
      </c>
      <c r="DI29" s="176">
        <f t="shared" si="13"/>
        <v>0</v>
      </c>
      <c r="DJ29" s="177">
        <f t="shared" si="14"/>
        <v>0</v>
      </c>
    </row>
    <row r="30" spans="1:114" x14ac:dyDescent="0.25">
      <c r="A30" s="131"/>
      <c r="B30" s="132" t="s">
        <v>1134</v>
      </c>
      <c r="C30" s="132">
        <v>2015</v>
      </c>
      <c r="D30" s="2"/>
      <c r="E30" s="132" t="s">
        <v>1145</v>
      </c>
      <c r="F30" s="132" t="s">
        <v>1142</v>
      </c>
      <c r="G30" s="132" t="s">
        <v>1143</v>
      </c>
      <c r="H30" s="132" t="s">
        <v>1144</v>
      </c>
      <c r="I30" s="132" t="s">
        <v>1402</v>
      </c>
      <c r="J30" s="132" t="s">
        <v>1138</v>
      </c>
      <c r="K30" s="132">
        <v>70669</v>
      </c>
      <c r="L30" s="132">
        <v>110000494894</v>
      </c>
      <c r="M30" s="172">
        <v>110000494894</v>
      </c>
      <c r="N30" s="172" t="str">
        <f t="shared" si="9"/>
        <v>70669PPGNDCOLUM</v>
      </c>
      <c r="O30" s="172" t="str">
        <f t="shared" si="10"/>
        <v>70669PPGNDCOLUM</v>
      </c>
      <c r="P30" s="132">
        <v>30.223500000000001</v>
      </c>
      <c r="Q30" s="132">
        <v>-93.286900000000003</v>
      </c>
      <c r="R30" s="132">
        <v>1315213858653</v>
      </c>
      <c r="S30" s="132">
        <v>107062</v>
      </c>
      <c r="T30" s="132" t="s">
        <v>1393</v>
      </c>
      <c r="U30" s="132">
        <v>7</v>
      </c>
      <c r="V30" s="132" t="s">
        <v>1403</v>
      </c>
      <c r="W30" s="201">
        <v>23000</v>
      </c>
      <c r="X30" s="175">
        <f t="shared" si="0"/>
        <v>10432.616</v>
      </c>
      <c r="Y30" s="176" t="s">
        <v>1573</v>
      </c>
      <c r="Z30" s="180"/>
      <c r="AA30" s="175">
        <f>$X30*INDEX('Byproduct Conc'!$E:$E,MATCH(AA$2,'Byproduct Conc'!$C:$C,0))</f>
        <v>30.358912559999997</v>
      </c>
      <c r="AB30" s="176">
        <f>$X30*INDEX('Byproduct Conc'!$E:$E,MATCH(AB$2,'Byproduct Conc'!$C:$C,0))</f>
        <v>0.36514155999999998</v>
      </c>
      <c r="AC30" s="176">
        <f>$X30*INDEX('Byproduct Conc'!$E:$E,MATCH(AC$2,'Byproduct Conc'!$C:$C,0))</f>
        <v>1.5648924</v>
      </c>
      <c r="AD30" s="176">
        <f>$X30*INDEX('Byproduct Conc'!$E:$E,MATCH(AD$2,'Byproduct Conc'!$C:$C,0))</f>
        <v>10.422183384</v>
      </c>
      <c r="AE30" s="177">
        <f>$X30*INDEX('Byproduct Conc'!$E:$E,MATCH(AE$2,'Byproduct Conc'!$C:$C,0))</f>
        <v>15.648924000000001</v>
      </c>
      <c r="AF30" s="178">
        <f t="shared" si="1"/>
        <v>8.6739750171428556E-2</v>
      </c>
      <c r="AG30" s="176">
        <f t="shared" si="2"/>
        <v>1.0432616E-3</v>
      </c>
      <c r="AH30" s="176">
        <f t="shared" si="3"/>
        <v>4.4711211428571426E-3</v>
      </c>
      <c r="AI30" s="176">
        <f t="shared" si="4"/>
        <v>2.9777666811428571E-2</v>
      </c>
      <c r="AJ30" s="177">
        <f t="shared" si="5"/>
        <v>4.4711211428571429E-2</v>
      </c>
      <c r="AK30" s="202">
        <v>4200</v>
      </c>
      <c r="AL30" s="203">
        <f t="shared" si="6"/>
        <v>1905.0863999999999</v>
      </c>
      <c r="AM30" s="132" t="s">
        <v>1594</v>
      </c>
      <c r="AN30" s="132"/>
      <c r="AO30" s="132" t="s">
        <v>1544</v>
      </c>
      <c r="AP30" s="132">
        <v>325180</v>
      </c>
      <c r="AQ30" s="132" t="s">
        <v>258</v>
      </c>
      <c r="AR30" s="132"/>
      <c r="AS30" s="132"/>
      <c r="AT30" s="132" t="s">
        <v>1595</v>
      </c>
      <c r="AU30" s="132" t="s">
        <v>1570</v>
      </c>
      <c r="AV30" s="132" t="s">
        <v>1140</v>
      </c>
      <c r="AW30" s="132" t="s">
        <v>1772</v>
      </c>
      <c r="AX30" s="132" t="s">
        <v>1559</v>
      </c>
      <c r="AY30" s="204" t="s">
        <v>1548</v>
      </c>
      <c r="AZ30" s="204" t="s">
        <v>1549</v>
      </c>
      <c r="BA30" s="204" t="s">
        <v>1548</v>
      </c>
      <c r="BB30" s="132" t="s">
        <v>1548</v>
      </c>
      <c r="BC30" s="132" t="s">
        <v>1548</v>
      </c>
      <c r="BD30" s="132" t="s">
        <v>1548</v>
      </c>
      <c r="BE30" s="132" t="s">
        <v>1548</v>
      </c>
      <c r="BF30" s="132"/>
      <c r="BG30" s="132"/>
      <c r="BH30" s="132"/>
      <c r="BI30" s="132"/>
      <c r="BJ30" s="132"/>
      <c r="BK30" s="132" t="s">
        <v>1549</v>
      </c>
      <c r="BL30" s="132"/>
      <c r="BM30" s="132"/>
      <c r="BN30" s="132"/>
      <c r="BO30" s="132"/>
      <c r="BP30" s="132"/>
      <c r="BQ30" s="132"/>
      <c r="BR30" s="132"/>
      <c r="BS30" s="132"/>
      <c r="BT30" s="132"/>
      <c r="BU30" s="132"/>
      <c r="BV30" s="132"/>
      <c r="BW30" s="132"/>
      <c r="BX30" s="132" t="s">
        <v>1549</v>
      </c>
      <c r="BY30" s="132" t="s">
        <v>1549</v>
      </c>
      <c r="BZ30" s="132" t="s">
        <v>1549</v>
      </c>
      <c r="CA30" s="132"/>
      <c r="CB30" s="132" t="s">
        <v>1549</v>
      </c>
      <c r="CC30" s="132"/>
      <c r="CD30" s="132"/>
      <c r="CE30" s="132"/>
      <c r="CF30" s="132"/>
      <c r="CG30" s="132"/>
      <c r="CH30" s="132"/>
      <c r="CI30" s="132"/>
      <c r="CJ30" s="132" t="s">
        <v>1549</v>
      </c>
      <c r="CK30" s="132"/>
      <c r="CL30" s="132"/>
      <c r="CM30" s="132"/>
      <c r="CN30" s="132"/>
      <c r="CO30" s="132"/>
      <c r="CP30" s="132"/>
      <c r="CQ30" s="132" t="s">
        <v>1549</v>
      </c>
      <c r="CR30" s="132"/>
      <c r="CS30" s="132"/>
      <c r="CT30" s="132"/>
      <c r="CU30" s="132"/>
      <c r="CV30" s="132"/>
      <c r="CW30" s="132"/>
      <c r="CX30" s="132"/>
      <c r="CY30" s="132"/>
      <c r="CZ30" s="132"/>
      <c r="DA30" s="175">
        <f>$AL30*INDEX('Byproduct Conc'!$E:$E,MATCH(DA$2,'Byproduct Conc'!$C:$C,0))</f>
        <v>5.5438014239999998</v>
      </c>
      <c r="DB30" s="176">
        <f>$AL30*INDEX('Byproduct Conc'!$E:$E,MATCH(DB$2,'Byproduct Conc'!$C:$C,0))</f>
        <v>6.6678023999999989E-2</v>
      </c>
      <c r="DC30" s="176">
        <f>$AL30*INDEX('Byproduct Conc'!$E:$E,MATCH(DC$2,'Byproduct Conc'!$C:$C,0))</f>
        <v>0.28576295999999995</v>
      </c>
      <c r="DD30" s="176">
        <f>$AL30*INDEX('Byproduct Conc'!$E:$E,MATCH(DD$2,'Byproduct Conc'!$C:$C,0))</f>
        <v>1.9031813136000002</v>
      </c>
      <c r="DE30" s="177">
        <f>$AL30*INDEX('Byproduct Conc'!$E:$E,MATCH(DE$2,'Byproduct Conc'!$C:$C,0))</f>
        <v>2.8576296000000001</v>
      </c>
      <c r="DF30" s="178">
        <f t="shared" si="7"/>
        <v>1.5839432639999998E-2</v>
      </c>
      <c r="DG30" s="176">
        <f t="shared" si="11"/>
        <v>1.9050863999999998E-4</v>
      </c>
      <c r="DH30" s="176">
        <f t="shared" si="12"/>
        <v>8.1646559999999982E-4</v>
      </c>
      <c r="DI30" s="176">
        <f t="shared" si="13"/>
        <v>5.4376608960000003E-3</v>
      </c>
      <c r="DJ30" s="177">
        <f t="shared" si="14"/>
        <v>8.164656000000001E-3</v>
      </c>
    </row>
    <row r="31" spans="1:114" x14ac:dyDescent="0.25">
      <c r="A31" s="131"/>
      <c r="B31" s="132" t="s">
        <v>1134</v>
      </c>
      <c r="C31" s="132">
        <v>2016</v>
      </c>
      <c r="D31" s="2"/>
      <c r="E31" s="132" t="s">
        <v>1145</v>
      </c>
      <c r="F31" s="132" t="s">
        <v>1142</v>
      </c>
      <c r="G31" s="132" t="s">
        <v>1143</v>
      </c>
      <c r="H31" s="132" t="s">
        <v>1144</v>
      </c>
      <c r="I31" s="132" t="s">
        <v>1402</v>
      </c>
      <c r="J31" s="132" t="s">
        <v>1138</v>
      </c>
      <c r="K31" s="132">
        <v>70669</v>
      </c>
      <c r="L31" s="132">
        <v>110000494894</v>
      </c>
      <c r="M31" s="172">
        <v>110000494894</v>
      </c>
      <c r="N31" s="172" t="str">
        <f t="shared" si="9"/>
        <v>70669PPGNDCOLUM</v>
      </c>
      <c r="O31" s="172" t="str">
        <f t="shared" si="10"/>
        <v>70669PPGNDCOLUM</v>
      </c>
      <c r="P31" s="132">
        <v>30.223500000000001</v>
      </c>
      <c r="Q31" s="132">
        <v>-93.286900000000003</v>
      </c>
      <c r="R31" s="132">
        <v>1316215379936</v>
      </c>
      <c r="S31" s="132">
        <v>107062</v>
      </c>
      <c r="T31" s="132" t="s">
        <v>1393</v>
      </c>
      <c r="U31" s="132">
        <v>7</v>
      </c>
      <c r="V31" s="132" t="s">
        <v>1403</v>
      </c>
      <c r="W31" s="201">
        <v>21000</v>
      </c>
      <c r="X31" s="175">
        <f t="shared" si="0"/>
        <v>9525.4320000000007</v>
      </c>
      <c r="Y31" s="176" t="s">
        <v>1573</v>
      </c>
      <c r="Z31" s="180"/>
      <c r="AA31" s="175">
        <f>$X31*INDEX('Byproduct Conc'!$E:$E,MATCH(AA$2,'Byproduct Conc'!$C:$C,0))</f>
        <v>27.719007120000001</v>
      </c>
      <c r="AB31" s="176">
        <f>$X31*INDEX('Byproduct Conc'!$E:$E,MATCH(AB$2,'Byproduct Conc'!$C:$C,0))</f>
        <v>0.33339012000000001</v>
      </c>
      <c r="AC31" s="176">
        <f>$X31*INDEX('Byproduct Conc'!$E:$E,MATCH(AC$2,'Byproduct Conc'!$C:$C,0))</f>
        <v>1.4288148000000001</v>
      </c>
      <c r="AD31" s="176">
        <f>$X31*INDEX('Byproduct Conc'!$E:$E,MATCH(AD$2,'Byproduct Conc'!$C:$C,0))</f>
        <v>9.5159065680000019</v>
      </c>
      <c r="AE31" s="177">
        <f>$X31*INDEX('Byproduct Conc'!$E:$E,MATCH(AE$2,'Byproduct Conc'!$C:$C,0))</f>
        <v>14.288148000000001</v>
      </c>
      <c r="AF31" s="178">
        <f t="shared" si="1"/>
        <v>7.9197163200000004E-2</v>
      </c>
      <c r="AG31" s="176">
        <f t="shared" si="2"/>
        <v>9.5254319999999999E-4</v>
      </c>
      <c r="AH31" s="176">
        <f t="shared" si="3"/>
        <v>4.0823280000000005E-3</v>
      </c>
      <c r="AI31" s="176">
        <f t="shared" si="4"/>
        <v>2.7188304480000005E-2</v>
      </c>
      <c r="AJ31" s="177">
        <f t="shared" si="5"/>
        <v>4.0823280000000003E-2</v>
      </c>
      <c r="AK31" s="202">
        <v>4000</v>
      </c>
      <c r="AL31" s="203">
        <f t="shared" si="6"/>
        <v>1814.3679999999999</v>
      </c>
      <c r="AM31" s="132" t="s">
        <v>1594</v>
      </c>
      <c r="AN31" s="132"/>
      <c r="AO31" s="132" t="s">
        <v>1544</v>
      </c>
      <c r="AP31" s="132">
        <v>325180</v>
      </c>
      <c r="AQ31" s="132" t="s">
        <v>258</v>
      </c>
      <c r="AR31" s="132"/>
      <c r="AS31" s="132"/>
      <c r="AT31" s="132" t="s">
        <v>1595</v>
      </c>
      <c r="AU31" s="132" t="s">
        <v>1570</v>
      </c>
      <c r="AV31" s="132" t="s">
        <v>1140</v>
      </c>
      <c r="AW31" s="132" t="s">
        <v>1772</v>
      </c>
      <c r="AX31" s="132" t="s">
        <v>1559</v>
      </c>
      <c r="AY31" s="204" t="s">
        <v>1548</v>
      </c>
      <c r="AZ31" s="204" t="s">
        <v>1549</v>
      </c>
      <c r="BA31" s="204" t="s">
        <v>1548</v>
      </c>
      <c r="BB31" s="132" t="s">
        <v>1548</v>
      </c>
      <c r="BC31" s="132" t="s">
        <v>1548</v>
      </c>
      <c r="BD31" s="132" t="s">
        <v>1548</v>
      </c>
      <c r="BE31" s="132" t="s">
        <v>1548</v>
      </c>
      <c r="BF31" s="132"/>
      <c r="BG31" s="132"/>
      <c r="BH31" s="132"/>
      <c r="BI31" s="132"/>
      <c r="BJ31" s="132"/>
      <c r="BK31" s="132" t="s">
        <v>1549</v>
      </c>
      <c r="BL31" s="132"/>
      <c r="BM31" s="132"/>
      <c r="BN31" s="132"/>
      <c r="BO31" s="132"/>
      <c r="BP31" s="132"/>
      <c r="BQ31" s="132"/>
      <c r="BR31" s="132"/>
      <c r="BS31" s="132"/>
      <c r="BT31" s="132"/>
      <c r="BU31" s="132"/>
      <c r="BV31" s="132"/>
      <c r="BW31" s="132"/>
      <c r="BX31" s="132" t="s">
        <v>1549</v>
      </c>
      <c r="BY31" s="132" t="s">
        <v>1549</v>
      </c>
      <c r="BZ31" s="132" t="s">
        <v>1549</v>
      </c>
      <c r="CA31" s="132"/>
      <c r="CB31" s="132" t="s">
        <v>1549</v>
      </c>
      <c r="CC31" s="132"/>
      <c r="CD31" s="132"/>
      <c r="CE31" s="132"/>
      <c r="CF31" s="132"/>
      <c r="CG31" s="132"/>
      <c r="CH31" s="132"/>
      <c r="CI31" s="132"/>
      <c r="CJ31" s="132" t="s">
        <v>1549</v>
      </c>
      <c r="CK31" s="132"/>
      <c r="CL31" s="132"/>
      <c r="CM31" s="132"/>
      <c r="CN31" s="132"/>
      <c r="CO31" s="132"/>
      <c r="CP31" s="132"/>
      <c r="CQ31" s="132" t="s">
        <v>1549</v>
      </c>
      <c r="CR31" s="132"/>
      <c r="CS31" s="132"/>
      <c r="CT31" s="132"/>
      <c r="CU31" s="132"/>
      <c r="CV31" s="132"/>
      <c r="CW31" s="132"/>
      <c r="CX31" s="132"/>
      <c r="CY31" s="132"/>
      <c r="CZ31" s="132"/>
      <c r="DA31" s="175">
        <f>$AL31*INDEX('Byproduct Conc'!$E:$E,MATCH(DA$2,'Byproduct Conc'!$C:$C,0))</f>
        <v>5.2798108799999994</v>
      </c>
      <c r="DB31" s="176">
        <f>$AL31*INDEX('Byproduct Conc'!$E:$E,MATCH(DB$2,'Byproduct Conc'!$C:$C,0))</f>
        <v>6.3502879999999998E-2</v>
      </c>
      <c r="DC31" s="176">
        <f>$AL31*INDEX('Byproduct Conc'!$E:$E,MATCH(DC$2,'Byproduct Conc'!$C:$C,0))</f>
        <v>0.27215519999999999</v>
      </c>
      <c r="DD31" s="176">
        <f>$AL31*INDEX('Byproduct Conc'!$E:$E,MATCH(DD$2,'Byproduct Conc'!$C:$C,0))</f>
        <v>1.8125536320000002</v>
      </c>
      <c r="DE31" s="177">
        <f>$AL31*INDEX('Byproduct Conc'!$E:$E,MATCH(DE$2,'Byproduct Conc'!$C:$C,0))</f>
        <v>2.721552</v>
      </c>
      <c r="DF31" s="178">
        <f t="shared" si="7"/>
        <v>1.5085173942857142E-2</v>
      </c>
      <c r="DG31" s="176">
        <f t="shared" si="11"/>
        <v>1.8143679999999999E-4</v>
      </c>
      <c r="DH31" s="176">
        <f t="shared" si="12"/>
        <v>7.775862857142857E-4</v>
      </c>
      <c r="DI31" s="176">
        <f t="shared" si="13"/>
        <v>5.1787246628571433E-3</v>
      </c>
      <c r="DJ31" s="177">
        <f t="shared" si="14"/>
        <v>7.7758628571428573E-3</v>
      </c>
    </row>
    <row r="32" spans="1:114" x14ac:dyDescent="0.25">
      <c r="A32" s="131"/>
      <c r="B32" s="132" t="s">
        <v>1134</v>
      </c>
      <c r="C32" s="132">
        <v>2017</v>
      </c>
      <c r="D32" s="2"/>
      <c r="E32" s="132" t="s">
        <v>1145</v>
      </c>
      <c r="F32" s="132" t="s">
        <v>1142</v>
      </c>
      <c r="G32" s="132" t="s">
        <v>1143</v>
      </c>
      <c r="H32" s="132" t="s">
        <v>1144</v>
      </c>
      <c r="I32" s="132" t="s">
        <v>1402</v>
      </c>
      <c r="J32" s="132" t="s">
        <v>1138</v>
      </c>
      <c r="K32" s="132">
        <v>70669</v>
      </c>
      <c r="L32" s="132">
        <v>110000494894</v>
      </c>
      <c r="M32" s="172">
        <v>110000494894</v>
      </c>
      <c r="N32" s="172" t="str">
        <f t="shared" si="9"/>
        <v>70669PPGNDCOLUM</v>
      </c>
      <c r="O32" s="172" t="str">
        <f t="shared" si="10"/>
        <v>70669PPGNDCOLUM</v>
      </c>
      <c r="P32" s="132">
        <v>30.223500000000001</v>
      </c>
      <c r="Q32" s="132">
        <v>-93.286900000000003</v>
      </c>
      <c r="R32" s="132">
        <v>1317216223469</v>
      </c>
      <c r="S32" s="132">
        <v>107062</v>
      </c>
      <c r="T32" s="132" t="s">
        <v>1393</v>
      </c>
      <c r="U32" s="132">
        <v>7</v>
      </c>
      <c r="V32" s="132" t="s">
        <v>1403</v>
      </c>
      <c r="W32" s="201">
        <v>19000</v>
      </c>
      <c r="X32" s="175">
        <f t="shared" si="0"/>
        <v>8618.2479999999996</v>
      </c>
      <c r="Y32" s="176" t="s">
        <v>1573</v>
      </c>
      <c r="Z32" s="180"/>
      <c r="AA32" s="175">
        <f>$X32*INDEX('Byproduct Conc'!$E:$E,MATCH(AA$2,'Byproduct Conc'!$C:$C,0))</f>
        <v>25.079101679999997</v>
      </c>
      <c r="AB32" s="176">
        <f>$X32*INDEX('Byproduct Conc'!$E:$E,MATCH(AB$2,'Byproduct Conc'!$C:$C,0))</f>
        <v>0.30163867999999994</v>
      </c>
      <c r="AC32" s="176">
        <f>$X32*INDEX('Byproduct Conc'!$E:$E,MATCH(AC$2,'Byproduct Conc'!$C:$C,0))</f>
        <v>1.2927371999999999</v>
      </c>
      <c r="AD32" s="176">
        <f>$X32*INDEX('Byproduct Conc'!$E:$E,MATCH(AD$2,'Byproduct Conc'!$C:$C,0))</f>
        <v>8.609629752</v>
      </c>
      <c r="AE32" s="177">
        <f>$X32*INDEX('Byproduct Conc'!$E:$E,MATCH(AE$2,'Byproduct Conc'!$C:$C,0))</f>
        <v>12.927372</v>
      </c>
      <c r="AF32" s="178">
        <f t="shared" si="1"/>
        <v>7.1654576228571423E-2</v>
      </c>
      <c r="AG32" s="176">
        <f t="shared" si="2"/>
        <v>8.6182479999999981E-4</v>
      </c>
      <c r="AH32" s="176">
        <f t="shared" si="3"/>
        <v>3.6935348571428567E-3</v>
      </c>
      <c r="AI32" s="176">
        <f t="shared" si="4"/>
        <v>2.4598942148571428E-2</v>
      </c>
      <c r="AJ32" s="177">
        <f t="shared" si="5"/>
        <v>3.6935348571428571E-2</v>
      </c>
      <c r="AK32" s="202">
        <v>7000</v>
      </c>
      <c r="AL32" s="203">
        <f t="shared" si="6"/>
        <v>3175.1439999999998</v>
      </c>
      <c r="AM32" s="132" t="s">
        <v>1594</v>
      </c>
      <c r="AN32" s="132"/>
      <c r="AO32" s="132" t="s">
        <v>1544</v>
      </c>
      <c r="AP32" s="132">
        <v>325180</v>
      </c>
      <c r="AQ32" s="132" t="s">
        <v>258</v>
      </c>
      <c r="AR32" s="132"/>
      <c r="AS32" s="132"/>
      <c r="AT32" s="132" t="s">
        <v>1595</v>
      </c>
      <c r="AU32" s="132" t="s">
        <v>1570</v>
      </c>
      <c r="AV32" s="132" t="s">
        <v>1140</v>
      </c>
      <c r="AW32" s="132" t="s">
        <v>1772</v>
      </c>
      <c r="AX32" s="132" t="s">
        <v>1559</v>
      </c>
      <c r="AY32" s="204" t="s">
        <v>1548</v>
      </c>
      <c r="AZ32" s="204" t="s">
        <v>1549</v>
      </c>
      <c r="BA32" s="204" t="s">
        <v>1548</v>
      </c>
      <c r="BB32" s="132" t="s">
        <v>1548</v>
      </c>
      <c r="BC32" s="132" t="s">
        <v>1548</v>
      </c>
      <c r="BD32" s="132" t="s">
        <v>1548</v>
      </c>
      <c r="BE32" s="132" t="s">
        <v>1548</v>
      </c>
      <c r="BF32" s="132"/>
      <c r="BG32" s="132"/>
      <c r="BH32" s="132"/>
      <c r="BI32" s="132"/>
      <c r="BJ32" s="132"/>
      <c r="BK32" s="132" t="s">
        <v>1549</v>
      </c>
      <c r="BL32" s="132"/>
      <c r="BM32" s="132"/>
      <c r="BN32" s="132"/>
      <c r="BO32" s="132"/>
      <c r="BP32" s="132"/>
      <c r="BQ32" s="132"/>
      <c r="BR32" s="132"/>
      <c r="BS32" s="132"/>
      <c r="BT32" s="132"/>
      <c r="BU32" s="132"/>
      <c r="BV32" s="132"/>
      <c r="BW32" s="132"/>
      <c r="BX32" s="132" t="s">
        <v>1549</v>
      </c>
      <c r="BY32" s="132" t="s">
        <v>1549</v>
      </c>
      <c r="BZ32" s="132" t="s">
        <v>1549</v>
      </c>
      <c r="CA32" s="132"/>
      <c r="CB32" s="132" t="s">
        <v>1549</v>
      </c>
      <c r="CC32" s="132"/>
      <c r="CD32" s="132"/>
      <c r="CE32" s="132"/>
      <c r="CF32" s="132"/>
      <c r="CG32" s="132"/>
      <c r="CH32" s="132"/>
      <c r="CI32" s="132"/>
      <c r="CJ32" s="132" t="s">
        <v>1549</v>
      </c>
      <c r="CK32" s="132"/>
      <c r="CL32" s="132"/>
      <c r="CM32" s="132"/>
      <c r="CN32" s="132"/>
      <c r="CO32" s="132"/>
      <c r="CP32" s="132"/>
      <c r="CQ32" s="132" t="s">
        <v>1549</v>
      </c>
      <c r="CR32" s="132"/>
      <c r="CS32" s="132"/>
      <c r="CT32" s="132"/>
      <c r="CU32" s="132"/>
      <c r="CV32" s="132"/>
      <c r="CW32" s="132"/>
      <c r="CX32" s="132"/>
      <c r="CY32" s="132"/>
      <c r="CZ32" s="132"/>
      <c r="DA32" s="175">
        <f>$AL32*INDEX('Byproduct Conc'!$E:$E,MATCH(DA$2,'Byproduct Conc'!$C:$C,0))</f>
        <v>9.239669039999999</v>
      </c>
      <c r="DB32" s="176">
        <f>$AL32*INDEX('Byproduct Conc'!$E:$E,MATCH(DB$2,'Byproduct Conc'!$C:$C,0))</f>
        <v>0.11113003999999999</v>
      </c>
      <c r="DC32" s="176">
        <f>$AL32*INDEX('Byproduct Conc'!$E:$E,MATCH(DC$2,'Byproduct Conc'!$C:$C,0))</f>
        <v>0.47627159999999991</v>
      </c>
      <c r="DD32" s="176">
        <f>$AL32*INDEX('Byproduct Conc'!$E:$E,MATCH(DD$2,'Byproduct Conc'!$C:$C,0))</f>
        <v>3.1719688559999999</v>
      </c>
      <c r="DE32" s="177">
        <f>$AL32*INDEX('Byproduct Conc'!$E:$E,MATCH(DE$2,'Byproduct Conc'!$C:$C,0))</f>
        <v>4.7627160000000002</v>
      </c>
      <c r="DF32" s="178">
        <f t="shared" si="7"/>
        <v>2.6399054399999997E-2</v>
      </c>
      <c r="DG32" s="176">
        <f t="shared" si="11"/>
        <v>3.1751439999999994E-4</v>
      </c>
      <c r="DH32" s="176">
        <f t="shared" si="12"/>
        <v>1.3607759999999997E-3</v>
      </c>
      <c r="DI32" s="176">
        <f t="shared" si="13"/>
        <v>9.0627681599999999E-3</v>
      </c>
      <c r="DJ32" s="177">
        <f t="shared" si="14"/>
        <v>1.360776E-2</v>
      </c>
    </row>
    <row r="33" spans="1:114" x14ac:dyDescent="0.25">
      <c r="A33" s="131"/>
      <c r="B33" s="132" t="s">
        <v>1134</v>
      </c>
      <c r="C33" s="132">
        <v>2018</v>
      </c>
      <c r="D33" s="2"/>
      <c r="E33" s="132" t="s">
        <v>1145</v>
      </c>
      <c r="F33" s="132" t="s">
        <v>1142</v>
      </c>
      <c r="G33" s="132" t="s">
        <v>1143</v>
      </c>
      <c r="H33" s="132" t="s">
        <v>1144</v>
      </c>
      <c r="I33" s="132" t="s">
        <v>1402</v>
      </c>
      <c r="J33" s="132" t="s">
        <v>1138</v>
      </c>
      <c r="K33" s="132">
        <v>70669</v>
      </c>
      <c r="L33" s="132">
        <v>110000494894</v>
      </c>
      <c r="M33" s="172">
        <v>110000494894</v>
      </c>
      <c r="N33" s="172" t="str">
        <f t="shared" si="9"/>
        <v>70669PPGNDCOLUM</v>
      </c>
      <c r="O33" s="172" t="str">
        <f t="shared" si="10"/>
        <v>70669PPGNDCOLUM</v>
      </c>
      <c r="P33" s="132">
        <v>30.223500000000001</v>
      </c>
      <c r="Q33" s="132">
        <v>-93.286900000000003</v>
      </c>
      <c r="R33" s="132">
        <v>1318218558296</v>
      </c>
      <c r="S33" s="132">
        <v>107062</v>
      </c>
      <c r="T33" s="132" t="s">
        <v>1393</v>
      </c>
      <c r="U33" s="132">
        <v>7</v>
      </c>
      <c r="V33" s="132" t="s">
        <v>1403</v>
      </c>
      <c r="W33" s="201">
        <v>19000</v>
      </c>
      <c r="X33" s="175">
        <f t="shared" si="0"/>
        <v>8618.2479999999996</v>
      </c>
      <c r="Y33" s="176" t="s">
        <v>1573</v>
      </c>
      <c r="Z33" s="180"/>
      <c r="AA33" s="175">
        <f>$X33*INDEX('Byproduct Conc'!$E:$E,MATCH(AA$2,'Byproduct Conc'!$C:$C,0))</f>
        <v>25.079101679999997</v>
      </c>
      <c r="AB33" s="176">
        <f>$X33*INDEX('Byproduct Conc'!$E:$E,MATCH(AB$2,'Byproduct Conc'!$C:$C,0))</f>
        <v>0.30163867999999994</v>
      </c>
      <c r="AC33" s="176">
        <f>$X33*INDEX('Byproduct Conc'!$E:$E,MATCH(AC$2,'Byproduct Conc'!$C:$C,0))</f>
        <v>1.2927371999999999</v>
      </c>
      <c r="AD33" s="176">
        <f>$X33*INDEX('Byproduct Conc'!$E:$E,MATCH(AD$2,'Byproduct Conc'!$C:$C,0))</f>
        <v>8.609629752</v>
      </c>
      <c r="AE33" s="177">
        <f>$X33*INDEX('Byproduct Conc'!$E:$E,MATCH(AE$2,'Byproduct Conc'!$C:$C,0))</f>
        <v>12.927372</v>
      </c>
      <c r="AF33" s="178">
        <f t="shared" si="1"/>
        <v>7.1654576228571423E-2</v>
      </c>
      <c r="AG33" s="176">
        <f t="shared" si="2"/>
        <v>8.6182479999999981E-4</v>
      </c>
      <c r="AH33" s="176">
        <f t="shared" si="3"/>
        <v>3.6935348571428567E-3</v>
      </c>
      <c r="AI33" s="176">
        <f t="shared" si="4"/>
        <v>2.4598942148571428E-2</v>
      </c>
      <c r="AJ33" s="177">
        <f t="shared" si="5"/>
        <v>3.6935348571428571E-2</v>
      </c>
      <c r="AK33" s="202">
        <v>6600</v>
      </c>
      <c r="AL33" s="203">
        <f t="shared" si="6"/>
        <v>2993.7071999999998</v>
      </c>
      <c r="AM33" s="132" t="s">
        <v>1594</v>
      </c>
      <c r="AN33" s="132"/>
      <c r="AO33" s="132" t="s">
        <v>1544</v>
      </c>
      <c r="AP33" s="132">
        <v>325180</v>
      </c>
      <c r="AQ33" s="132" t="s">
        <v>258</v>
      </c>
      <c r="AR33" s="132"/>
      <c r="AS33" s="132"/>
      <c r="AT33" s="132" t="s">
        <v>1595</v>
      </c>
      <c r="AU33" s="132" t="s">
        <v>1596</v>
      </c>
      <c r="AV33" s="132" t="s">
        <v>1140</v>
      </c>
      <c r="AW33" s="132" t="s">
        <v>1772</v>
      </c>
      <c r="AX33" s="132" t="s">
        <v>1559</v>
      </c>
      <c r="AY33" s="204" t="s">
        <v>1548</v>
      </c>
      <c r="AZ33" s="204" t="s">
        <v>1549</v>
      </c>
      <c r="BA33" s="204" t="s">
        <v>1548</v>
      </c>
      <c r="BB33" s="132" t="s">
        <v>1548</v>
      </c>
      <c r="BC33" s="132" t="s">
        <v>1548</v>
      </c>
      <c r="BD33" s="132" t="s">
        <v>1548</v>
      </c>
      <c r="BE33" s="132" t="s">
        <v>1548</v>
      </c>
      <c r="BF33" s="132" t="s">
        <v>1549</v>
      </c>
      <c r="BG33" s="132" t="s">
        <v>1549</v>
      </c>
      <c r="BH33" s="132" t="s">
        <v>1549</v>
      </c>
      <c r="BI33" s="132" t="s">
        <v>1549</v>
      </c>
      <c r="BJ33" s="132" t="s">
        <v>1548</v>
      </c>
      <c r="BK33" s="132" t="s">
        <v>1549</v>
      </c>
      <c r="BL33" s="132" t="s">
        <v>1549</v>
      </c>
      <c r="BM33" s="132" t="s">
        <v>1549</v>
      </c>
      <c r="BN33" s="132" t="s">
        <v>1549</v>
      </c>
      <c r="BO33" s="132" t="s">
        <v>1549</v>
      </c>
      <c r="BP33" s="132" t="s">
        <v>1549</v>
      </c>
      <c r="BQ33" s="132" t="s">
        <v>1549</v>
      </c>
      <c r="BR33" s="132" t="s">
        <v>1549</v>
      </c>
      <c r="BS33" s="132" t="s">
        <v>1549</v>
      </c>
      <c r="BT33" s="132" t="s">
        <v>1549</v>
      </c>
      <c r="BU33" s="132" t="s">
        <v>1549</v>
      </c>
      <c r="BV33" s="132" t="s">
        <v>1549</v>
      </c>
      <c r="BW33" s="132" t="s">
        <v>1549</v>
      </c>
      <c r="BX33" s="132" t="s">
        <v>1549</v>
      </c>
      <c r="BY33" s="132" t="s">
        <v>1549</v>
      </c>
      <c r="BZ33" s="132" t="s">
        <v>1549</v>
      </c>
      <c r="CA33" s="132" t="s">
        <v>1549</v>
      </c>
      <c r="CB33" s="132" t="s">
        <v>1549</v>
      </c>
      <c r="CC33" s="132" t="s">
        <v>1549</v>
      </c>
      <c r="CD33" s="132" t="s">
        <v>1549</v>
      </c>
      <c r="CE33" s="132" t="s">
        <v>1549</v>
      </c>
      <c r="CF33" s="132" t="s">
        <v>1549</v>
      </c>
      <c r="CG33" s="132" t="s">
        <v>1549</v>
      </c>
      <c r="CH33" s="132" t="s">
        <v>1549</v>
      </c>
      <c r="CI33" s="132" t="s">
        <v>1549</v>
      </c>
      <c r="CJ33" s="132" t="s">
        <v>1549</v>
      </c>
      <c r="CK33" s="132" t="s">
        <v>1549</v>
      </c>
      <c r="CL33" s="132" t="s">
        <v>1549</v>
      </c>
      <c r="CM33" s="132" t="s">
        <v>1549</v>
      </c>
      <c r="CN33" s="132" t="s">
        <v>1549</v>
      </c>
      <c r="CO33" s="132" t="s">
        <v>1549</v>
      </c>
      <c r="CP33" s="132" t="s">
        <v>1549</v>
      </c>
      <c r="CQ33" s="132" t="s">
        <v>1549</v>
      </c>
      <c r="CR33" s="132" t="s">
        <v>1549</v>
      </c>
      <c r="CS33" s="132" t="s">
        <v>1549</v>
      </c>
      <c r="CT33" s="132" t="s">
        <v>1549</v>
      </c>
      <c r="CU33" s="132" t="s">
        <v>1549</v>
      </c>
      <c r="CV33" s="132" t="s">
        <v>1549</v>
      </c>
      <c r="CW33" s="132" t="s">
        <v>1549</v>
      </c>
      <c r="CX33" s="132" t="s">
        <v>1549</v>
      </c>
      <c r="CY33" s="132" t="s">
        <v>1549</v>
      </c>
      <c r="CZ33" s="132" t="s">
        <v>1549</v>
      </c>
      <c r="DA33" s="175">
        <f>$AL33*INDEX('Byproduct Conc'!$E:$E,MATCH(DA$2,'Byproduct Conc'!$C:$C,0))</f>
        <v>8.7116879519999983</v>
      </c>
      <c r="DB33" s="176">
        <f>$AL33*INDEX('Byproduct Conc'!$E:$E,MATCH(DB$2,'Byproduct Conc'!$C:$C,0))</f>
        <v>0.10477975199999999</v>
      </c>
      <c r="DC33" s="176">
        <f>$AL33*INDEX('Byproduct Conc'!$E:$E,MATCH(DC$2,'Byproduct Conc'!$C:$C,0))</f>
        <v>0.44905607999999991</v>
      </c>
      <c r="DD33" s="176">
        <f>$AL33*INDEX('Byproduct Conc'!$E:$E,MATCH(DD$2,'Byproduct Conc'!$C:$C,0))</f>
        <v>2.9907134928000003</v>
      </c>
      <c r="DE33" s="177">
        <f>$AL33*INDEX('Byproduct Conc'!$E:$E,MATCH(DE$2,'Byproduct Conc'!$C:$C,0))</f>
        <v>4.4905607999999999</v>
      </c>
      <c r="DF33" s="178">
        <f t="shared" si="7"/>
        <v>2.4890537005714281E-2</v>
      </c>
      <c r="DG33" s="176">
        <f t="shared" si="11"/>
        <v>2.9937071999999997E-4</v>
      </c>
      <c r="DH33" s="176">
        <f t="shared" si="12"/>
        <v>1.2830173714285713E-3</v>
      </c>
      <c r="DI33" s="176">
        <f t="shared" si="13"/>
        <v>8.5448956937142859E-3</v>
      </c>
      <c r="DJ33" s="177">
        <f t="shared" si="14"/>
        <v>1.2830173714285714E-2</v>
      </c>
    </row>
    <row r="34" spans="1:114" x14ac:dyDescent="0.25">
      <c r="A34" s="131"/>
      <c r="B34" s="132" t="s">
        <v>1134</v>
      </c>
      <c r="C34" s="132">
        <v>2019</v>
      </c>
      <c r="D34" s="4">
        <v>44008</v>
      </c>
      <c r="E34" s="132" t="s">
        <v>1145</v>
      </c>
      <c r="F34" s="132" t="s">
        <v>1142</v>
      </c>
      <c r="G34" s="132" t="s">
        <v>1143</v>
      </c>
      <c r="H34" s="132" t="s">
        <v>1144</v>
      </c>
      <c r="I34" s="132" t="s">
        <v>1402</v>
      </c>
      <c r="J34" s="132" t="s">
        <v>1138</v>
      </c>
      <c r="K34" s="132">
        <v>70669</v>
      </c>
      <c r="L34" s="132">
        <v>110000494894</v>
      </c>
      <c r="M34" s="172">
        <v>110000494894</v>
      </c>
      <c r="N34" s="172" t="str">
        <f t="shared" si="9"/>
        <v>70669PPGNDCOLUM</v>
      </c>
      <c r="O34" s="172" t="str">
        <f t="shared" si="10"/>
        <v>70669PPGNDCOLUM</v>
      </c>
      <c r="P34" s="132">
        <v>30.223500000000001</v>
      </c>
      <c r="Q34" s="132">
        <v>-93.286900000000003</v>
      </c>
      <c r="R34" s="132">
        <v>1319218178921</v>
      </c>
      <c r="S34" s="132">
        <v>107062</v>
      </c>
      <c r="T34" s="132" t="s">
        <v>1393</v>
      </c>
      <c r="U34" s="132">
        <v>7</v>
      </c>
      <c r="V34" s="132" t="s">
        <v>1403</v>
      </c>
      <c r="W34" s="201">
        <v>18000</v>
      </c>
      <c r="X34" s="175">
        <f t="shared" si="0"/>
        <v>8164.6559999999999</v>
      </c>
      <c r="Y34" s="176" t="s">
        <v>1573</v>
      </c>
      <c r="Z34" s="180"/>
      <c r="AA34" s="175">
        <f>$X34*INDEX('Byproduct Conc'!$E:$E,MATCH(AA$2,'Byproduct Conc'!$C:$C,0))</f>
        <v>23.759148959999997</v>
      </c>
      <c r="AB34" s="176">
        <f>$X34*INDEX('Byproduct Conc'!$E:$E,MATCH(AB$2,'Byproduct Conc'!$C:$C,0))</f>
        <v>0.28576295999999995</v>
      </c>
      <c r="AC34" s="176">
        <f>$X34*INDEX('Byproduct Conc'!$E:$E,MATCH(AC$2,'Byproduct Conc'!$C:$C,0))</f>
        <v>1.2246983999999999</v>
      </c>
      <c r="AD34" s="176">
        <f>$X34*INDEX('Byproduct Conc'!$E:$E,MATCH(AD$2,'Byproduct Conc'!$C:$C,0))</f>
        <v>8.1564913440000009</v>
      </c>
      <c r="AE34" s="177">
        <f>$X34*INDEX('Byproduct Conc'!$E:$E,MATCH(AE$2,'Byproduct Conc'!$C:$C,0))</f>
        <v>12.246983999999999</v>
      </c>
      <c r="AF34" s="178">
        <f t="shared" si="1"/>
        <v>6.788328274285714E-2</v>
      </c>
      <c r="AG34" s="176">
        <f t="shared" si="2"/>
        <v>8.1646559999999982E-4</v>
      </c>
      <c r="AH34" s="176">
        <f t="shared" si="3"/>
        <v>3.4991382857142853E-3</v>
      </c>
      <c r="AI34" s="176">
        <f t="shared" si="4"/>
        <v>2.3304260982857147E-2</v>
      </c>
      <c r="AJ34" s="177">
        <f t="shared" si="5"/>
        <v>3.4991382857142858E-2</v>
      </c>
      <c r="AK34" s="202">
        <v>4600</v>
      </c>
      <c r="AL34" s="203">
        <f t="shared" si="6"/>
        <v>2086.5232000000001</v>
      </c>
      <c r="AM34" s="132" t="s">
        <v>1594</v>
      </c>
      <c r="AN34" s="132"/>
      <c r="AO34" s="132" t="s">
        <v>1544</v>
      </c>
      <c r="AP34" s="132">
        <v>325180</v>
      </c>
      <c r="AQ34" s="132" t="s">
        <v>258</v>
      </c>
      <c r="AR34" s="132"/>
      <c r="AS34" s="132"/>
      <c r="AT34" s="132" t="s">
        <v>1595</v>
      </c>
      <c r="AU34" s="132" t="s">
        <v>1596</v>
      </c>
      <c r="AV34" s="132" t="s">
        <v>1140</v>
      </c>
      <c r="AW34" s="132" t="s">
        <v>1772</v>
      </c>
      <c r="AX34" s="132" t="s">
        <v>1559</v>
      </c>
      <c r="AY34" s="204" t="s">
        <v>1548</v>
      </c>
      <c r="AZ34" s="204" t="s">
        <v>1549</v>
      </c>
      <c r="BA34" s="204" t="s">
        <v>1548</v>
      </c>
      <c r="BB34" s="132" t="s">
        <v>1548</v>
      </c>
      <c r="BC34" s="132" t="s">
        <v>1548</v>
      </c>
      <c r="BD34" s="132" t="s">
        <v>1548</v>
      </c>
      <c r="BE34" s="132" t="s">
        <v>1548</v>
      </c>
      <c r="BF34" s="132" t="s">
        <v>1549</v>
      </c>
      <c r="BG34" s="132" t="s">
        <v>1549</v>
      </c>
      <c r="BH34" s="132" t="s">
        <v>1549</v>
      </c>
      <c r="BI34" s="132" t="s">
        <v>1549</v>
      </c>
      <c r="BJ34" s="132" t="s">
        <v>1548</v>
      </c>
      <c r="BK34" s="132" t="s">
        <v>1549</v>
      </c>
      <c r="BL34" s="132" t="s">
        <v>1549</v>
      </c>
      <c r="BM34" s="132" t="s">
        <v>1549</v>
      </c>
      <c r="BN34" s="132" t="s">
        <v>1549</v>
      </c>
      <c r="BO34" s="132" t="s">
        <v>1549</v>
      </c>
      <c r="BP34" s="132" t="s">
        <v>1549</v>
      </c>
      <c r="BQ34" s="132" t="s">
        <v>1549</v>
      </c>
      <c r="BR34" s="132" t="s">
        <v>1549</v>
      </c>
      <c r="BS34" s="132" t="s">
        <v>1549</v>
      </c>
      <c r="BT34" s="132" t="s">
        <v>1549</v>
      </c>
      <c r="BU34" s="132" t="s">
        <v>1549</v>
      </c>
      <c r="BV34" s="132" t="s">
        <v>1549</v>
      </c>
      <c r="BW34" s="132" t="s">
        <v>1549</v>
      </c>
      <c r="BX34" s="132" t="s">
        <v>1549</v>
      </c>
      <c r="BY34" s="132" t="s">
        <v>1549</v>
      </c>
      <c r="BZ34" s="132" t="s">
        <v>1549</v>
      </c>
      <c r="CA34" s="132" t="s">
        <v>1549</v>
      </c>
      <c r="CB34" s="132" t="s">
        <v>1549</v>
      </c>
      <c r="CC34" s="132" t="s">
        <v>1549</v>
      </c>
      <c r="CD34" s="132" t="s">
        <v>1549</v>
      </c>
      <c r="CE34" s="132" t="s">
        <v>1549</v>
      </c>
      <c r="CF34" s="132" t="s">
        <v>1549</v>
      </c>
      <c r="CG34" s="132" t="s">
        <v>1549</v>
      </c>
      <c r="CH34" s="132" t="s">
        <v>1549</v>
      </c>
      <c r="CI34" s="132" t="s">
        <v>1549</v>
      </c>
      <c r="CJ34" s="132" t="s">
        <v>1549</v>
      </c>
      <c r="CK34" s="132" t="s">
        <v>1549</v>
      </c>
      <c r="CL34" s="132" t="s">
        <v>1549</v>
      </c>
      <c r="CM34" s="132" t="s">
        <v>1549</v>
      </c>
      <c r="CN34" s="132" t="s">
        <v>1549</v>
      </c>
      <c r="CO34" s="132" t="s">
        <v>1549</v>
      </c>
      <c r="CP34" s="132" t="s">
        <v>1549</v>
      </c>
      <c r="CQ34" s="132" t="s">
        <v>1549</v>
      </c>
      <c r="CR34" s="132" t="s">
        <v>1549</v>
      </c>
      <c r="CS34" s="132" t="s">
        <v>1549</v>
      </c>
      <c r="CT34" s="132" t="s">
        <v>1549</v>
      </c>
      <c r="CU34" s="132" t="s">
        <v>1549</v>
      </c>
      <c r="CV34" s="132" t="s">
        <v>1549</v>
      </c>
      <c r="CW34" s="132" t="s">
        <v>1549</v>
      </c>
      <c r="CX34" s="132" t="s">
        <v>1549</v>
      </c>
      <c r="CY34" s="132" t="s">
        <v>1549</v>
      </c>
      <c r="CZ34" s="132" t="s">
        <v>1549</v>
      </c>
      <c r="DA34" s="175">
        <f>$AL34*INDEX('Byproduct Conc'!$E:$E,MATCH(DA$2,'Byproduct Conc'!$C:$C,0))</f>
        <v>6.0717825119999995</v>
      </c>
      <c r="DB34" s="176">
        <f>$AL34*INDEX('Byproduct Conc'!$E:$E,MATCH(DB$2,'Byproduct Conc'!$C:$C,0))</f>
        <v>7.3028311999999998E-2</v>
      </c>
      <c r="DC34" s="176">
        <f>$AL34*INDEX('Byproduct Conc'!$E:$E,MATCH(DC$2,'Byproduct Conc'!$C:$C,0))</f>
        <v>0.31297848</v>
      </c>
      <c r="DD34" s="176">
        <f>$AL34*INDEX('Byproduct Conc'!$E:$E,MATCH(DD$2,'Byproduct Conc'!$C:$C,0))</f>
        <v>2.0844366768000002</v>
      </c>
      <c r="DE34" s="177">
        <f>$AL34*INDEX('Byproduct Conc'!$E:$E,MATCH(DE$2,'Byproduct Conc'!$C:$C,0))</f>
        <v>3.1297848000000004</v>
      </c>
      <c r="DF34" s="178">
        <f t="shared" si="7"/>
        <v>1.7347950034285714E-2</v>
      </c>
      <c r="DG34" s="176">
        <f t="shared" si="11"/>
        <v>2.0865232E-4</v>
      </c>
      <c r="DH34" s="176">
        <f t="shared" si="12"/>
        <v>8.942242285714286E-4</v>
      </c>
      <c r="DI34" s="176">
        <f t="shared" si="13"/>
        <v>5.9555333622857152E-3</v>
      </c>
      <c r="DJ34" s="177">
        <f t="shared" si="14"/>
        <v>8.9422422857142869E-3</v>
      </c>
    </row>
    <row r="35" spans="1:114" x14ac:dyDescent="0.25">
      <c r="A35" s="131"/>
      <c r="B35" s="132" t="s">
        <v>1134</v>
      </c>
      <c r="C35" s="132">
        <v>2020</v>
      </c>
      <c r="D35" s="4"/>
      <c r="E35" s="132" t="s">
        <v>1145</v>
      </c>
      <c r="F35" s="132" t="s">
        <v>1142</v>
      </c>
      <c r="G35" s="132" t="s">
        <v>1143</v>
      </c>
      <c r="H35" s="132" t="s">
        <v>1144</v>
      </c>
      <c r="I35" s="132" t="s">
        <v>1402</v>
      </c>
      <c r="J35" s="132" t="s">
        <v>1138</v>
      </c>
      <c r="K35" s="132">
        <v>70669</v>
      </c>
      <c r="L35" s="132">
        <v>110000494894</v>
      </c>
      <c r="M35" s="172">
        <v>110000494894</v>
      </c>
      <c r="N35" s="172" t="str">
        <f t="shared" si="9"/>
        <v>70669PPGNDCOLUM</v>
      </c>
      <c r="O35" s="172" t="str">
        <f t="shared" si="10"/>
        <v>70669PPGNDCOLUM</v>
      </c>
      <c r="P35" s="132">
        <v>30.223500000000001</v>
      </c>
      <c r="Q35" s="132">
        <v>-93.286900000000003</v>
      </c>
      <c r="R35" s="132" t="s">
        <v>1597</v>
      </c>
      <c r="S35" s="132" t="s">
        <v>1554</v>
      </c>
      <c r="T35" s="132" t="s">
        <v>1393</v>
      </c>
      <c r="U35" s="132">
        <v>7</v>
      </c>
      <c r="V35" s="132" t="s">
        <v>1552</v>
      </c>
      <c r="W35" s="201">
        <v>18000</v>
      </c>
      <c r="X35" s="175">
        <f t="shared" ref="X35:X66" si="15">W35*LB_TO_KG</f>
        <v>8164.6559999999999</v>
      </c>
      <c r="Y35" s="176" t="s">
        <v>1573</v>
      </c>
      <c r="Z35" s="180" t="s">
        <v>1552</v>
      </c>
      <c r="AA35" s="175">
        <f>$X35*INDEX('Byproduct Conc'!$E:$E,MATCH(AA$2,'Byproduct Conc'!$C:$C,0))</f>
        <v>23.759148959999997</v>
      </c>
      <c r="AB35" s="176">
        <f>$X35*INDEX('Byproduct Conc'!$E:$E,MATCH(AB$2,'Byproduct Conc'!$C:$C,0))</f>
        <v>0.28576295999999995</v>
      </c>
      <c r="AC35" s="176">
        <f>$X35*INDEX('Byproduct Conc'!$E:$E,MATCH(AC$2,'Byproduct Conc'!$C:$C,0))</f>
        <v>1.2246983999999999</v>
      </c>
      <c r="AD35" s="176">
        <f>$X35*INDEX('Byproduct Conc'!$E:$E,MATCH(AD$2,'Byproduct Conc'!$C:$C,0))</f>
        <v>8.1564913440000009</v>
      </c>
      <c r="AE35" s="177">
        <f>$X35*INDEX('Byproduct Conc'!$E:$E,MATCH(AE$2,'Byproduct Conc'!$C:$C,0))</f>
        <v>12.246983999999999</v>
      </c>
      <c r="AF35" s="178">
        <f t="shared" ref="AF35:AF66" si="16">AA35/350</f>
        <v>6.788328274285714E-2</v>
      </c>
      <c r="AG35" s="176">
        <f t="shared" ref="AG35:AG66" si="17">AB35/350</f>
        <v>8.1646559999999982E-4</v>
      </c>
      <c r="AH35" s="176">
        <f t="shared" ref="AH35:AH66" si="18">AC35/350</f>
        <v>3.4991382857142853E-3</v>
      </c>
      <c r="AI35" s="176">
        <f t="shared" ref="AI35:AI66" si="19">AD35/350</f>
        <v>2.3304260982857147E-2</v>
      </c>
      <c r="AJ35" s="177">
        <f t="shared" ref="AJ35:AJ66" si="20">AE35/350</f>
        <v>3.4991382857142858E-2</v>
      </c>
      <c r="AK35" s="202">
        <v>5000</v>
      </c>
      <c r="AL35" s="203">
        <f t="shared" ref="AL35:AL66" si="21">AK35*LB_TO_KG</f>
        <v>2267.96</v>
      </c>
      <c r="AM35" s="132" t="s">
        <v>1594</v>
      </c>
      <c r="AN35" s="132" t="s">
        <v>1552</v>
      </c>
      <c r="AO35" s="132" t="s">
        <v>1544</v>
      </c>
      <c r="AP35" s="132">
        <v>325180</v>
      </c>
      <c r="AQ35" s="132" t="s">
        <v>258</v>
      </c>
      <c r="AR35" s="132" t="s">
        <v>1552</v>
      </c>
      <c r="AS35" s="132" t="s">
        <v>1552</v>
      </c>
      <c r="AT35" s="132" t="s">
        <v>1595</v>
      </c>
      <c r="AU35" s="132" t="s">
        <v>1596</v>
      </c>
      <c r="AV35" s="132" t="s">
        <v>1140</v>
      </c>
      <c r="AW35" s="132" t="s">
        <v>1772</v>
      </c>
      <c r="AX35" s="132" t="s">
        <v>1559</v>
      </c>
      <c r="AY35" s="204" t="s">
        <v>1548</v>
      </c>
      <c r="AZ35" s="204" t="s">
        <v>1549</v>
      </c>
      <c r="BA35" s="204" t="s">
        <v>1548</v>
      </c>
      <c r="BB35" s="132" t="s">
        <v>1548</v>
      </c>
      <c r="BC35" s="132" t="s">
        <v>1548</v>
      </c>
      <c r="BD35" s="132" t="s">
        <v>1548</v>
      </c>
      <c r="BE35" s="132" t="s">
        <v>1548</v>
      </c>
      <c r="BF35" s="132" t="s">
        <v>1549</v>
      </c>
      <c r="BG35" s="132" t="s">
        <v>1549</v>
      </c>
      <c r="BH35" s="132" t="s">
        <v>1549</v>
      </c>
      <c r="BI35" s="132" t="s">
        <v>1549</v>
      </c>
      <c r="BJ35" s="132" t="s">
        <v>1548</v>
      </c>
      <c r="BK35" s="132" t="s">
        <v>1549</v>
      </c>
      <c r="BL35" s="132" t="s">
        <v>1549</v>
      </c>
      <c r="BM35" s="132" t="s">
        <v>1549</v>
      </c>
      <c r="BN35" s="132" t="s">
        <v>1549</v>
      </c>
      <c r="BO35" s="132" t="s">
        <v>1549</v>
      </c>
      <c r="BP35" s="132" t="s">
        <v>1549</v>
      </c>
      <c r="BQ35" s="132" t="s">
        <v>1549</v>
      </c>
      <c r="BR35" s="132" t="s">
        <v>1549</v>
      </c>
      <c r="BS35" s="132" t="s">
        <v>1549</v>
      </c>
      <c r="BT35" s="132" t="s">
        <v>1549</v>
      </c>
      <c r="BU35" s="132" t="s">
        <v>1549</v>
      </c>
      <c r="BV35" s="132" t="s">
        <v>1549</v>
      </c>
      <c r="BW35" s="132" t="s">
        <v>1549</v>
      </c>
      <c r="BX35" s="132" t="s">
        <v>1549</v>
      </c>
      <c r="BY35" s="132" t="s">
        <v>1549</v>
      </c>
      <c r="BZ35" s="132" t="s">
        <v>1549</v>
      </c>
      <c r="CA35" s="132" t="s">
        <v>1549</v>
      </c>
      <c r="CB35" s="132" t="s">
        <v>1549</v>
      </c>
      <c r="CC35" s="132" t="s">
        <v>1549</v>
      </c>
      <c r="CD35" s="132" t="s">
        <v>1549</v>
      </c>
      <c r="CE35" s="132" t="s">
        <v>1549</v>
      </c>
      <c r="CF35" s="132" t="s">
        <v>1549</v>
      </c>
      <c r="CG35" s="132" t="s">
        <v>1549</v>
      </c>
      <c r="CH35" s="132" t="s">
        <v>1549</v>
      </c>
      <c r="CI35" s="132" t="s">
        <v>1549</v>
      </c>
      <c r="CJ35" s="132" t="s">
        <v>1549</v>
      </c>
      <c r="CK35" s="132" t="s">
        <v>1549</v>
      </c>
      <c r="CL35" s="132" t="s">
        <v>1549</v>
      </c>
      <c r="CM35" s="132" t="s">
        <v>1549</v>
      </c>
      <c r="CN35" s="132" t="s">
        <v>1549</v>
      </c>
      <c r="CO35" s="132" t="s">
        <v>1549</v>
      </c>
      <c r="CP35" s="132" t="s">
        <v>1549</v>
      </c>
      <c r="CQ35" s="132" t="s">
        <v>1549</v>
      </c>
      <c r="CR35" s="132" t="s">
        <v>1549</v>
      </c>
      <c r="CS35" s="132" t="s">
        <v>1549</v>
      </c>
      <c r="CT35" s="132" t="s">
        <v>1549</v>
      </c>
      <c r="CU35" s="132" t="s">
        <v>1549</v>
      </c>
      <c r="CV35" s="132" t="s">
        <v>1549</v>
      </c>
      <c r="CW35" s="132" t="s">
        <v>1549</v>
      </c>
      <c r="CX35" s="132" t="s">
        <v>1549</v>
      </c>
      <c r="CY35" s="132" t="s">
        <v>1549</v>
      </c>
      <c r="CZ35" s="132" t="s">
        <v>1549</v>
      </c>
      <c r="DA35" s="175">
        <f>$AL35*INDEX('Byproduct Conc'!$E:$E,MATCH(DA$2,'Byproduct Conc'!$C:$C,0))</f>
        <v>6.5997635999999993</v>
      </c>
      <c r="DB35" s="176">
        <f>$AL35*INDEX('Byproduct Conc'!$E:$E,MATCH(DB$2,'Byproduct Conc'!$C:$C,0))</f>
        <v>7.9378599999999994E-2</v>
      </c>
      <c r="DC35" s="176">
        <f>$AL35*INDEX('Byproduct Conc'!$E:$E,MATCH(DC$2,'Byproduct Conc'!$C:$C,0))</f>
        <v>0.340194</v>
      </c>
      <c r="DD35" s="176">
        <f>$AL35*INDEX('Byproduct Conc'!$E:$E,MATCH(DD$2,'Byproduct Conc'!$C:$C,0))</f>
        <v>2.2656920400000002</v>
      </c>
      <c r="DE35" s="177">
        <f>$AL35*INDEX('Byproduct Conc'!$E:$E,MATCH(DE$2,'Byproduct Conc'!$C:$C,0))</f>
        <v>3.4019400000000002</v>
      </c>
      <c r="DF35" s="178">
        <f t="shared" ref="DF35:DF66" si="22">DA35/350</f>
        <v>1.8856467428571427E-2</v>
      </c>
      <c r="DG35" s="176">
        <f t="shared" si="11"/>
        <v>2.2679599999999997E-4</v>
      </c>
      <c r="DH35" s="176">
        <f t="shared" si="12"/>
        <v>9.7198285714285716E-4</v>
      </c>
      <c r="DI35" s="176">
        <f t="shared" si="13"/>
        <v>6.4734058285714291E-3</v>
      </c>
      <c r="DJ35" s="177">
        <f t="shared" si="14"/>
        <v>9.7198285714285727E-3</v>
      </c>
    </row>
    <row r="36" spans="1:114" x14ac:dyDescent="0.25">
      <c r="A36" s="131"/>
      <c r="B36" s="132" t="s">
        <v>1134</v>
      </c>
      <c r="C36" s="132">
        <v>2015</v>
      </c>
      <c r="D36" s="2"/>
      <c r="E36" s="132" t="s">
        <v>1405</v>
      </c>
      <c r="F36" s="132" t="s">
        <v>1406</v>
      </c>
      <c r="G36" s="132" t="s">
        <v>1407</v>
      </c>
      <c r="H36" s="132" t="s">
        <v>1275</v>
      </c>
      <c r="I36" s="132" t="s">
        <v>1408</v>
      </c>
      <c r="J36" s="132" t="s">
        <v>1160</v>
      </c>
      <c r="K36" s="132">
        <v>77503</v>
      </c>
      <c r="L36" s="132">
        <v>110000499041</v>
      </c>
      <c r="M36" s="172">
        <v>110000499041</v>
      </c>
      <c r="N36" s="172" t="str">
        <f t="shared" si="9"/>
        <v>77501THYLC1000N</v>
      </c>
      <c r="O36" s="172" t="str">
        <f t="shared" si="10"/>
        <v>77501THYLC1000N</v>
      </c>
      <c r="P36" s="132">
        <v>29.734055999999999</v>
      </c>
      <c r="Q36" s="132">
        <v>-95.17</v>
      </c>
      <c r="R36" s="132">
        <v>1315214265151</v>
      </c>
      <c r="S36" s="132">
        <v>107062</v>
      </c>
      <c r="T36" s="132" t="s">
        <v>1393</v>
      </c>
      <c r="U36" s="132">
        <v>4</v>
      </c>
      <c r="V36" s="132" t="s">
        <v>1409</v>
      </c>
      <c r="W36" s="201">
        <v>13</v>
      </c>
      <c r="X36" s="175">
        <f t="shared" si="15"/>
        <v>5.8966960000000004</v>
      </c>
      <c r="Y36" s="176" t="s">
        <v>1556</v>
      </c>
      <c r="Z36" s="180"/>
      <c r="AA36" s="175">
        <f>$X36*INDEX('Byproduct Conc'!$E:$E,MATCH(AA$2,'Byproduct Conc'!$C:$C,0))</f>
        <v>1.7159385360000001E-2</v>
      </c>
      <c r="AB36" s="176">
        <f>$X36*INDEX('Byproduct Conc'!$E:$E,MATCH(AB$2,'Byproduct Conc'!$C:$C,0))</f>
        <v>2.0638435999999999E-4</v>
      </c>
      <c r="AC36" s="176">
        <f>$X36*INDEX('Byproduct Conc'!$E:$E,MATCH(AC$2,'Byproduct Conc'!$C:$C,0))</f>
        <v>8.8450439999999996E-4</v>
      </c>
      <c r="AD36" s="176">
        <f>$X36*INDEX('Byproduct Conc'!$E:$E,MATCH(AD$2,'Byproduct Conc'!$C:$C,0))</f>
        <v>5.8907993040000009E-3</v>
      </c>
      <c r="AE36" s="177">
        <f>$X36*INDEX('Byproduct Conc'!$E:$E,MATCH(AE$2,'Byproduct Conc'!$C:$C,0))</f>
        <v>8.8450440000000016E-3</v>
      </c>
      <c r="AF36" s="178">
        <f t="shared" si="16"/>
        <v>4.9026815314285718E-5</v>
      </c>
      <c r="AG36" s="176">
        <f t="shared" si="17"/>
        <v>5.8966959999999999E-7</v>
      </c>
      <c r="AH36" s="176">
        <f t="shared" si="18"/>
        <v>2.5271554285714286E-6</v>
      </c>
      <c r="AI36" s="176">
        <f t="shared" si="19"/>
        <v>1.6830855154285718E-5</v>
      </c>
      <c r="AJ36" s="177">
        <f t="shared" si="20"/>
        <v>2.5271554285714291E-5</v>
      </c>
      <c r="AK36" s="202">
        <v>12</v>
      </c>
      <c r="AL36" s="203">
        <f t="shared" si="21"/>
        <v>5.4431039999999999</v>
      </c>
      <c r="AM36" s="132" t="s">
        <v>1556</v>
      </c>
      <c r="AN36" s="132"/>
      <c r="AO36" s="132" t="s">
        <v>1544</v>
      </c>
      <c r="AP36" s="132">
        <v>325199</v>
      </c>
      <c r="AQ36" s="132" t="s">
        <v>261</v>
      </c>
      <c r="AR36" s="132"/>
      <c r="AS36" s="132"/>
      <c r="AT36" s="132" t="s">
        <v>1598</v>
      </c>
      <c r="AU36" s="132" t="s">
        <v>1599</v>
      </c>
      <c r="AV36" s="132" t="s">
        <v>1140</v>
      </c>
      <c r="AW36" s="132" t="s">
        <v>1772</v>
      </c>
      <c r="AX36" s="132" t="s">
        <v>1559</v>
      </c>
      <c r="AY36" s="204" t="s">
        <v>1549</v>
      </c>
      <c r="AZ36" s="204" t="s">
        <v>1548</v>
      </c>
      <c r="BA36" s="204" t="s">
        <v>1549</v>
      </c>
      <c r="BB36" s="132" t="s">
        <v>1548</v>
      </c>
      <c r="BC36" s="132" t="s">
        <v>1549</v>
      </c>
      <c r="BD36" s="132" t="s">
        <v>1549</v>
      </c>
      <c r="BE36" s="132" t="s">
        <v>1549</v>
      </c>
      <c r="BF36" s="132"/>
      <c r="BG36" s="132"/>
      <c r="BH36" s="132"/>
      <c r="BI36" s="132"/>
      <c r="BJ36" s="132"/>
      <c r="BK36" s="132" t="s">
        <v>1548</v>
      </c>
      <c r="BL36" s="132"/>
      <c r="BM36" s="132"/>
      <c r="BN36" s="132"/>
      <c r="BO36" s="132"/>
      <c r="BP36" s="132"/>
      <c r="BQ36" s="132"/>
      <c r="BR36" s="132"/>
      <c r="BS36" s="132"/>
      <c r="BT36" s="132"/>
      <c r="BU36" s="132"/>
      <c r="BV36" s="132"/>
      <c r="BW36" s="132"/>
      <c r="BX36" s="132" t="s">
        <v>1549</v>
      </c>
      <c r="BY36" s="132" t="s">
        <v>1548</v>
      </c>
      <c r="BZ36" s="132" t="s">
        <v>1549</v>
      </c>
      <c r="CA36" s="132"/>
      <c r="CB36" s="132" t="s">
        <v>1549</v>
      </c>
      <c r="CC36" s="132"/>
      <c r="CD36" s="132"/>
      <c r="CE36" s="132"/>
      <c r="CF36" s="132"/>
      <c r="CG36" s="132"/>
      <c r="CH36" s="132"/>
      <c r="CI36" s="132"/>
      <c r="CJ36" s="132" t="s">
        <v>1549</v>
      </c>
      <c r="CK36" s="132"/>
      <c r="CL36" s="132"/>
      <c r="CM36" s="132"/>
      <c r="CN36" s="132"/>
      <c r="CO36" s="132"/>
      <c r="CP36" s="132"/>
      <c r="CQ36" s="132" t="s">
        <v>1549</v>
      </c>
      <c r="CR36" s="132"/>
      <c r="CS36" s="132"/>
      <c r="CT36" s="132"/>
      <c r="CU36" s="132"/>
      <c r="CV36" s="132"/>
      <c r="CW36" s="132"/>
      <c r="CX36" s="132"/>
      <c r="CY36" s="132"/>
      <c r="CZ36" s="132"/>
      <c r="DA36" s="175">
        <f>$AL36*INDEX('Byproduct Conc'!$E:$E,MATCH(DA$2,'Byproduct Conc'!$C:$C,0))</f>
        <v>1.5839432639999998E-2</v>
      </c>
      <c r="DB36" s="176">
        <f>$AL36*INDEX('Byproduct Conc'!$E:$E,MATCH(DB$2,'Byproduct Conc'!$C:$C,0))</f>
        <v>1.9050863999999998E-4</v>
      </c>
      <c r="DC36" s="176">
        <f>$AL36*INDEX('Byproduct Conc'!$E:$E,MATCH(DC$2,'Byproduct Conc'!$C:$C,0))</f>
        <v>8.1646559999999993E-4</v>
      </c>
      <c r="DD36" s="176">
        <f>$AL36*INDEX('Byproduct Conc'!$E:$E,MATCH(DD$2,'Byproduct Conc'!$C:$C,0))</f>
        <v>5.4376608960000003E-3</v>
      </c>
      <c r="DE36" s="177">
        <f>$AL36*INDEX('Byproduct Conc'!$E:$E,MATCH(DE$2,'Byproduct Conc'!$C:$C,0))</f>
        <v>8.1646559999999993E-3</v>
      </c>
      <c r="DF36" s="178">
        <f t="shared" si="22"/>
        <v>4.5255521828571422E-5</v>
      </c>
      <c r="DG36" s="176">
        <f t="shared" si="11"/>
        <v>5.4431039999999995E-7</v>
      </c>
      <c r="DH36" s="176">
        <f t="shared" si="12"/>
        <v>2.3327588571428568E-6</v>
      </c>
      <c r="DI36" s="176">
        <f t="shared" si="13"/>
        <v>1.5536173988571429E-5</v>
      </c>
      <c r="DJ36" s="177">
        <f t="shared" si="14"/>
        <v>2.3327588571428569E-5</v>
      </c>
    </row>
    <row r="37" spans="1:114" x14ac:dyDescent="0.25">
      <c r="A37" s="131"/>
      <c r="B37" s="132" t="s">
        <v>1134</v>
      </c>
      <c r="C37" s="132">
        <v>2016</v>
      </c>
      <c r="D37" s="2"/>
      <c r="E37" s="132" t="s">
        <v>1405</v>
      </c>
      <c r="F37" s="132" t="s">
        <v>1406</v>
      </c>
      <c r="G37" s="132" t="s">
        <v>1407</v>
      </c>
      <c r="H37" s="132" t="s">
        <v>1275</v>
      </c>
      <c r="I37" s="132" t="s">
        <v>1408</v>
      </c>
      <c r="J37" s="132" t="s">
        <v>1160</v>
      </c>
      <c r="K37" s="132">
        <v>77503</v>
      </c>
      <c r="L37" s="132">
        <v>110000499041</v>
      </c>
      <c r="M37" s="172">
        <v>110000499041</v>
      </c>
      <c r="N37" s="172" t="str">
        <f t="shared" si="9"/>
        <v>77501THYLC1000N</v>
      </c>
      <c r="O37" s="172" t="str">
        <f t="shared" si="10"/>
        <v>77501THYLC1000N</v>
      </c>
      <c r="P37" s="132">
        <v>29.734055999999999</v>
      </c>
      <c r="Q37" s="132">
        <v>-95.17</v>
      </c>
      <c r="R37" s="132">
        <v>1316215464102</v>
      </c>
      <c r="S37" s="132">
        <v>107062</v>
      </c>
      <c r="T37" s="132" t="s">
        <v>1393</v>
      </c>
      <c r="U37" s="132">
        <v>4</v>
      </c>
      <c r="V37" s="132" t="s">
        <v>1409</v>
      </c>
      <c r="W37" s="201">
        <v>13</v>
      </c>
      <c r="X37" s="175">
        <f t="shared" si="15"/>
        <v>5.8966960000000004</v>
      </c>
      <c r="Y37" s="176" t="s">
        <v>1556</v>
      </c>
      <c r="Z37" s="180"/>
      <c r="AA37" s="175">
        <f>$X37*INDEX('Byproduct Conc'!$E:$E,MATCH(AA$2,'Byproduct Conc'!$C:$C,0))</f>
        <v>1.7159385360000001E-2</v>
      </c>
      <c r="AB37" s="176">
        <f>$X37*INDEX('Byproduct Conc'!$E:$E,MATCH(AB$2,'Byproduct Conc'!$C:$C,0))</f>
        <v>2.0638435999999999E-4</v>
      </c>
      <c r="AC37" s="176">
        <f>$X37*INDEX('Byproduct Conc'!$E:$E,MATCH(AC$2,'Byproduct Conc'!$C:$C,0))</f>
        <v>8.8450439999999996E-4</v>
      </c>
      <c r="AD37" s="176">
        <f>$X37*INDEX('Byproduct Conc'!$E:$E,MATCH(AD$2,'Byproduct Conc'!$C:$C,0))</f>
        <v>5.8907993040000009E-3</v>
      </c>
      <c r="AE37" s="177">
        <f>$X37*INDEX('Byproduct Conc'!$E:$E,MATCH(AE$2,'Byproduct Conc'!$C:$C,0))</f>
        <v>8.8450440000000016E-3</v>
      </c>
      <c r="AF37" s="178">
        <f t="shared" si="16"/>
        <v>4.9026815314285718E-5</v>
      </c>
      <c r="AG37" s="176">
        <f t="shared" si="17"/>
        <v>5.8966959999999999E-7</v>
      </c>
      <c r="AH37" s="176">
        <f t="shared" si="18"/>
        <v>2.5271554285714286E-6</v>
      </c>
      <c r="AI37" s="176">
        <f t="shared" si="19"/>
        <v>1.6830855154285718E-5</v>
      </c>
      <c r="AJ37" s="177">
        <f t="shared" si="20"/>
        <v>2.5271554285714291E-5</v>
      </c>
      <c r="AK37" s="202">
        <v>12</v>
      </c>
      <c r="AL37" s="203">
        <f t="shared" si="21"/>
        <v>5.4431039999999999</v>
      </c>
      <c r="AM37" s="132" t="s">
        <v>1556</v>
      </c>
      <c r="AN37" s="132"/>
      <c r="AO37" s="132" t="s">
        <v>1544</v>
      </c>
      <c r="AP37" s="132">
        <v>325199</v>
      </c>
      <c r="AQ37" s="132" t="s">
        <v>261</v>
      </c>
      <c r="AR37" s="132"/>
      <c r="AS37" s="132"/>
      <c r="AT37" s="132" t="s">
        <v>1598</v>
      </c>
      <c r="AU37" s="132" t="s">
        <v>1599</v>
      </c>
      <c r="AV37" s="132" t="s">
        <v>1140</v>
      </c>
      <c r="AW37" s="132" t="s">
        <v>1772</v>
      </c>
      <c r="AX37" s="132" t="s">
        <v>1559</v>
      </c>
      <c r="AY37" s="204" t="s">
        <v>1549</v>
      </c>
      <c r="AZ37" s="204" t="s">
        <v>1548</v>
      </c>
      <c r="BA37" s="204" t="s">
        <v>1549</v>
      </c>
      <c r="BB37" s="132" t="s">
        <v>1548</v>
      </c>
      <c r="BC37" s="132" t="s">
        <v>1549</v>
      </c>
      <c r="BD37" s="132" t="s">
        <v>1549</v>
      </c>
      <c r="BE37" s="132" t="s">
        <v>1549</v>
      </c>
      <c r="BF37" s="132"/>
      <c r="BG37" s="132"/>
      <c r="BH37" s="132"/>
      <c r="BI37" s="132"/>
      <c r="BJ37" s="132"/>
      <c r="BK37" s="132" t="s">
        <v>1548</v>
      </c>
      <c r="BL37" s="132"/>
      <c r="BM37" s="132"/>
      <c r="BN37" s="132"/>
      <c r="BO37" s="132"/>
      <c r="BP37" s="132"/>
      <c r="BQ37" s="132"/>
      <c r="BR37" s="132"/>
      <c r="BS37" s="132"/>
      <c r="BT37" s="132"/>
      <c r="BU37" s="132"/>
      <c r="BV37" s="132"/>
      <c r="BW37" s="132"/>
      <c r="BX37" s="132" t="s">
        <v>1549</v>
      </c>
      <c r="BY37" s="132" t="s">
        <v>1548</v>
      </c>
      <c r="BZ37" s="132" t="s">
        <v>1549</v>
      </c>
      <c r="CA37" s="132"/>
      <c r="CB37" s="132" t="s">
        <v>1549</v>
      </c>
      <c r="CC37" s="132"/>
      <c r="CD37" s="132"/>
      <c r="CE37" s="132"/>
      <c r="CF37" s="132"/>
      <c r="CG37" s="132"/>
      <c r="CH37" s="132"/>
      <c r="CI37" s="132"/>
      <c r="CJ37" s="132" t="s">
        <v>1549</v>
      </c>
      <c r="CK37" s="132"/>
      <c r="CL37" s="132"/>
      <c r="CM37" s="132"/>
      <c r="CN37" s="132"/>
      <c r="CO37" s="132"/>
      <c r="CP37" s="132"/>
      <c r="CQ37" s="132" t="s">
        <v>1549</v>
      </c>
      <c r="CR37" s="132"/>
      <c r="CS37" s="132"/>
      <c r="CT37" s="132"/>
      <c r="CU37" s="132"/>
      <c r="CV37" s="132"/>
      <c r="CW37" s="132"/>
      <c r="CX37" s="132"/>
      <c r="CY37" s="132"/>
      <c r="CZ37" s="132"/>
      <c r="DA37" s="175">
        <f>$AL37*INDEX('Byproduct Conc'!$E:$E,MATCH(DA$2,'Byproduct Conc'!$C:$C,0))</f>
        <v>1.5839432639999998E-2</v>
      </c>
      <c r="DB37" s="176">
        <f>$AL37*INDEX('Byproduct Conc'!$E:$E,MATCH(DB$2,'Byproduct Conc'!$C:$C,0))</f>
        <v>1.9050863999999998E-4</v>
      </c>
      <c r="DC37" s="176">
        <f>$AL37*INDEX('Byproduct Conc'!$E:$E,MATCH(DC$2,'Byproduct Conc'!$C:$C,0))</f>
        <v>8.1646559999999993E-4</v>
      </c>
      <c r="DD37" s="176">
        <f>$AL37*INDEX('Byproduct Conc'!$E:$E,MATCH(DD$2,'Byproduct Conc'!$C:$C,0))</f>
        <v>5.4376608960000003E-3</v>
      </c>
      <c r="DE37" s="177">
        <f>$AL37*INDEX('Byproduct Conc'!$E:$E,MATCH(DE$2,'Byproduct Conc'!$C:$C,0))</f>
        <v>8.1646559999999993E-3</v>
      </c>
      <c r="DF37" s="178">
        <f t="shared" si="22"/>
        <v>4.5255521828571422E-5</v>
      </c>
      <c r="DG37" s="176">
        <f t="shared" si="11"/>
        <v>5.4431039999999995E-7</v>
      </c>
      <c r="DH37" s="176">
        <f t="shared" si="12"/>
        <v>2.3327588571428568E-6</v>
      </c>
      <c r="DI37" s="176">
        <f t="shared" si="13"/>
        <v>1.5536173988571429E-5</v>
      </c>
      <c r="DJ37" s="177">
        <f t="shared" si="14"/>
        <v>2.3327588571428569E-5</v>
      </c>
    </row>
    <row r="38" spans="1:114" x14ac:dyDescent="0.25">
      <c r="A38" s="131"/>
      <c r="B38" s="132" t="s">
        <v>1134</v>
      </c>
      <c r="C38" s="132">
        <v>2017</v>
      </c>
      <c r="D38" s="2"/>
      <c r="E38" s="132" t="s">
        <v>1405</v>
      </c>
      <c r="F38" s="132" t="s">
        <v>1406</v>
      </c>
      <c r="G38" s="132" t="s">
        <v>1407</v>
      </c>
      <c r="H38" s="132" t="s">
        <v>1275</v>
      </c>
      <c r="I38" s="132" t="s">
        <v>1408</v>
      </c>
      <c r="J38" s="132" t="s">
        <v>1160</v>
      </c>
      <c r="K38" s="132">
        <v>77503</v>
      </c>
      <c r="L38" s="132">
        <v>110000499041</v>
      </c>
      <c r="M38" s="172">
        <v>110000499041</v>
      </c>
      <c r="N38" s="172" t="str">
        <f t="shared" si="9"/>
        <v>77501THYLC1000N</v>
      </c>
      <c r="O38" s="172" t="str">
        <f t="shared" si="10"/>
        <v>77501THYLC1000N</v>
      </c>
      <c r="P38" s="132">
        <v>29.734055999999999</v>
      </c>
      <c r="Q38" s="132">
        <v>-95.17</v>
      </c>
      <c r="R38" s="132">
        <v>1317216352029</v>
      </c>
      <c r="S38" s="132">
        <v>107062</v>
      </c>
      <c r="T38" s="132" t="s">
        <v>1393</v>
      </c>
      <c r="U38" s="132">
        <v>4</v>
      </c>
      <c r="V38" s="132" t="s">
        <v>1409</v>
      </c>
      <c r="W38" s="201">
        <v>15</v>
      </c>
      <c r="X38" s="175">
        <f t="shared" si="15"/>
        <v>6.8038799999999995</v>
      </c>
      <c r="Y38" s="176" t="s">
        <v>1556</v>
      </c>
      <c r="Z38" s="180"/>
      <c r="AA38" s="175">
        <f>$X38*INDEX('Byproduct Conc'!$E:$E,MATCH(AA$2,'Byproduct Conc'!$C:$C,0))</f>
        <v>1.9799290799999997E-2</v>
      </c>
      <c r="AB38" s="176">
        <f>$X38*INDEX('Byproduct Conc'!$E:$E,MATCH(AB$2,'Byproduct Conc'!$C:$C,0))</f>
        <v>2.3813579999999997E-4</v>
      </c>
      <c r="AC38" s="176">
        <f>$X38*INDEX('Byproduct Conc'!$E:$E,MATCH(AC$2,'Byproduct Conc'!$C:$C,0))</f>
        <v>1.0205819999999999E-3</v>
      </c>
      <c r="AD38" s="176">
        <f>$X38*INDEX('Byproduct Conc'!$E:$E,MATCH(AD$2,'Byproduct Conc'!$C:$C,0))</f>
        <v>6.7970761200000004E-3</v>
      </c>
      <c r="AE38" s="177">
        <f>$X38*INDEX('Byproduct Conc'!$E:$E,MATCH(AE$2,'Byproduct Conc'!$C:$C,0))</f>
        <v>1.0205819999999999E-2</v>
      </c>
      <c r="AF38" s="178">
        <f t="shared" si="16"/>
        <v>5.6569402285714276E-5</v>
      </c>
      <c r="AG38" s="176">
        <f t="shared" si="17"/>
        <v>6.8038799999999996E-7</v>
      </c>
      <c r="AH38" s="176">
        <f t="shared" si="18"/>
        <v>2.9159485714285712E-6</v>
      </c>
      <c r="AI38" s="176">
        <f t="shared" si="19"/>
        <v>1.9420217485714287E-5</v>
      </c>
      <c r="AJ38" s="177">
        <f t="shared" si="20"/>
        <v>2.9159485714285713E-5</v>
      </c>
      <c r="AK38" s="202">
        <v>13</v>
      </c>
      <c r="AL38" s="203">
        <f t="shared" si="21"/>
        <v>5.8966960000000004</v>
      </c>
      <c r="AM38" s="132" t="s">
        <v>1556</v>
      </c>
      <c r="AN38" s="132"/>
      <c r="AO38" s="132" t="s">
        <v>1544</v>
      </c>
      <c r="AP38" s="132">
        <v>325199</v>
      </c>
      <c r="AQ38" s="132" t="s">
        <v>261</v>
      </c>
      <c r="AR38" s="132"/>
      <c r="AS38" s="132"/>
      <c r="AT38" s="132" t="s">
        <v>1598</v>
      </c>
      <c r="AU38" s="132" t="s">
        <v>1599</v>
      </c>
      <c r="AV38" s="132" t="s">
        <v>1140</v>
      </c>
      <c r="AW38" s="132" t="s">
        <v>1772</v>
      </c>
      <c r="AX38" s="132" t="s">
        <v>1559</v>
      </c>
      <c r="AY38" s="204" t="s">
        <v>1549</v>
      </c>
      <c r="AZ38" s="204" t="s">
        <v>1548</v>
      </c>
      <c r="BA38" s="204" t="s">
        <v>1549</v>
      </c>
      <c r="BB38" s="132" t="s">
        <v>1548</v>
      </c>
      <c r="BC38" s="132" t="s">
        <v>1549</v>
      </c>
      <c r="BD38" s="132" t="s">
        <v>1549</v>
      </c>
      <c r="BE38" s="132" t="s">
        <v>1549</v>
      </c>
      <c r="BF38" s="132"/>
      <c r="BG38" s="132"/>
      <c r="BH38" s="132"/>
      <c r="BI38" s="132"/>
      <c r="BJ38" s="132"/>
      <c r="BK38" s="132" t="s">
        <v>1548</v>
      </c>
      <c r="BL38" s="132"/>
      <c r="BM38" s="132"/>
      <c r="BN38" s="132"/>
      <c r="BO38" s="132"/>
      <c r="BP38" s="132"/>
      <c r="BQ38" s="132"/>
      <c r="BR38" s="132"/>
      <c r="BS38" s="132"/>
      <c r="BT38" s="132"/>
      <c r="BU38" s="132"/>
      <c r="BV38" s="132"/>
      <c r="BW38" s="132"/>
      <c r="BX38" s="132" t="s">
        <v>1549</v>
      </c>
      <c r="BY38" s="132" t="s">
        <v>1548</v>
      </c>
      <c r="BZ38" s="132" t="s">
        <v>1549</v>
      </c>
      <c r="CA38" s="132"/>
      <c r="CB38" s="132" t="s">
        <v>1549</v>
      </c>
      <c r="CC38" s="132"/>
      <c r="CD38" s="132"/>
      <c r="CE38" s="132"/>
      <c r="CF38" s="132"/>
      <c r="CG38" s="132"/>
      <c r="CH38" s="132"/>
      <c r="CI38" s="132"/>
      <c r="CJ38" s="132" t="s">
        <v>1549</v>
      </c>
      <c r="CK38" s="132"/>
      <c r="CL38" s="132"/>
      <c r="CM38" s="132"/>
      <c r="CN38" s="132"/>
      <c r="CO38" s="132"/>
      <c r="CP38" s="132"/>
      <c r="CQ38" s="132" t="s">
        <v>1549</v>
      </c>
      <c r="CR38" s="132"/>
      <c r="CS38" s="132"/>
      <c r="CT38" s="132"/>
      <c r="CU38" s="132"/>
      <c r="CV38" s="132"/>
      <c r="CW38" s="132"/>
      <c r="CX38" s="132"/>
      <c r="CY38" s="132"/>
      <c r="CZ38" s="132"/>
      <c r="DA38" s="175">
        <f>$AL38*INDEX('Byproduct Conc'!$E:$E,MATCH(DA$2,'Byproduct Conc'!$C:$C,0))</f>
        <v>1.7159385360000001E-2</v>
      </c>
      <c r="DB38" s="176">
        <f>$AL38*INDEX('Byproduct Conc'!$E:$E,MATCH(DB$2,'Byproduct Conc'!$C:$C,0))</f>
        <v>2.0638435999999999E-4</v>
      </c>
      <c r="DC38" s="176">
        <f>$AL38*INDEX('Byproduct Conc'!$E:$E,MATCH(DC$2,'Byproduct Conc'!$C:$C,0))</f>
        <v>8.8450439999999996E-4</v>
      </c>
      <c r="DD38" s="176">
        <f>$AL38*INDEX('Byproduct Conc'!$E:$E,MATCH(DD$2,'Byproduct Conc'!$C:$C,0))</f>
        <v>5.8907993040000009E-3</v>
      </c>
      <c r="DE38" s="177">
        <f>$AL38*INDEX('Byproduct Conc'!$E:$E,MATCH(DE$2,'Byproduct Conc'!$C:$C,0))</f>
        <v>8.8450440000000016E-3</v>
      </c>
      <c r="DF38" s="178">
        <f t="shared" si="22"/>
        <v>4.9026815314285718E-5</v>
      </c>
      <c r="DG38" s="176">
        <f t="shared" si="11"/>
        <v>5.8966959999999999E-7</v>
      </c>
      <c r="DH38" s="176">
        <f t="shared" si="12"/>
        <v>2.5271554285714286E-6</v>
      </c>
      <c r="DI38" s="176">
        <f t="shared" si="13"/>
        <v>1.6830855154285718E-5</v>
      </c>
      <c r="DJ38" s="177">
        <f t="shared" si="14"/>
        <v>2.5271554285714291E-5</v>
      </c>
    </row>
    <row r="39" spans="1:114" x14ac:dyDescent="0.25">
      <c r="A39" s="131"/>
      <c r="B39" s="132" t="s">
        <v>1134</v>
      </c>
      <c r="C39" s="132">
        <v>2018</v>
      </c>
      <c r="D39" s="2"/>
      <c r="E39" s="132" t="s">
        <v>1405</v>
      </c>
      <c r="F39" s="132" t="s">
        <v>1406</v>
      </c>
      <c r="G39" s="132" t="s">
        <v>1407</v>
      </c>
      <c r="H39" s="132" t="s">
        <v>1275</v>
      </c>
      <c r="I39" s="132" t="s">
        <v>1408</v>
      </c>
      <c r="J39" s="132" t="s">
        <v>1160</v>
      </c>
      <c r="K39" s="132">
        <v>77503</v>
      </c>
      <c r="L39" s="132">
        <v>110000499041</v>
      </c>
      <c r="M39" s="172">
        <v>110000499041</v>
      </c>
      <c r="N39" s="172" t="str">
        <f t="shared" si="9"/>
        <v>77501THYLC1000N</v>
      </c>
      <c r="O39" s="172" t="str">
        <f t="shared" si="10"/>
        <v>77501THYLC1000N</v>
      </c>
      <c r="P39" s="132">
        <v>29.734055999999999</v>
      </c>
      <c r="Q39" s="132">
        <v>-95.17</v>
      </c>
      <c r="R39" s="132">
        <v>1318217188806</v>
      </c>
      <c r="S39" s="132">
        <v>107062</v>
      </c>
      <c r="T39" s="132" t="s">
        <v>1393</v>
      </c>
      <c r="U39" s="132">
        <v>1</v>
      </c>
      <c r="V39" s="132" t="s">
        <v>1600</v>
      </c>
      <c r="W39" s="201">
        <v>13</v>
      </c>
      <c r="X39" s="175">
        <f t="shared" si="15"/>
        <v>5.8966960000000004</v>
      </c>
      <c r="Y39" s="176" t="s">
        <v>1556</v>
      </c>
      <c r="Z39" s="180"/>
      <c r="AA39" s="175">
        <f>$X39*INDEX('Byproduct Conc'!$E:$E,MATCH(AA$2,'Byproduct Conc'!$C:$C,0))</f>
        <v>1.7159385360000001E-2</v>
      </c>
      <c r="AB39" s="176">
        <f>$X39*INDEX('Byproduct Conc'!$E:$E,MATCH(AB$2,'Byproduct Conc'!$C:$C,0))</f>
        <v>2.0638435999999999E-4</v>
      </c>
      <c r="AC39" s="176">
        <f>$X39*INDEX('Byproduct Conc'!$E:$E,MATCH(AC$2,'Byproduct Conc'!$C:$C,0))</f>
        <v>8.8450439999999996E-4</v>
      </c>
      <c r="AD39" s="176">
        <f>$X39*INDEX('Byproduct Conc'!$E:$E,MATCH(AD$2,'Byproduct Conc'!$C:$C,0))</f>
        <v>5.8907993040000009E-3</v>
      </c>
      <c r="AE39" s="177">
        <f>$X39*INDEX('Byproduct Conc'!$E:$E,MATCH(AE$2,'Byproduct Conc'!$C:$C,0))</f>
        <v>8.8450440000000016E-3</v>
      </c>
      <c r="AF39" s="178">
        <f t="shared" si="16"/>
        <v>4.9026815314285718E-5</v>
      </c>
      <c r="AG39" s="176">
        <f t="shared" si="17"/>
        <v>5.8966959999999999E-7</v>
      </c>
      <c r="AH39" s="176">
        <f t="shared" si="18"/>
        <v>2.5271554285714286E-6</v>
      </c>
      <c r="AI39" s="176">
        <f t="shared" si="19"/>
        <v>1.6830855154285718E-5</v>
      </c>
      <c r="AJ39" s="177">
        <f t="shared" si="20"/>
        <v>2.5271554285714291E-5</v>
      </c>
      <c r="AK39" s="202">
        <v>11</v>
      </c>
      <c r="AL39" s="203">
        <f t="shared" si="21"/>
        <v>4.9895119999999995</v>
      </c>
      <c r="AM39" s="132" t="s">
        <v>1556</v>
      </c>
      <c r="AN39" s="132"/>
      <c r="AO39" s="132" t="s">
        <v>1544</v>
      </c>
      <c r="AP39" s="132">
        <v>325199</v>
      </c>
      <c r="AQ39" s="132" t="s">
        <v>261</v>
      </c>
      <c r="AR39" s="132"/>
      <c r="AS39" s="132"/>
      <c r="AT39" s="132" t="s">
        <v>1598</v>
      </c>
      <c r="AU39" s="132" t="s">
        <v>1601</v>
      </c>
      <c r="AV39" s="132" t="s">
        <v>1140</v>
      </c>
      <c r="AW39" s="132" t="s">
        <v>1772</v>
      </c>
      <c r="AX39" s="132" t="s">
        <v>1559</v>
      </c>
      <c r="AY39" s="204" t="s">
        <v>1549</v>
      </c>
      <c r="AZ39" s="204" t="s">
        <v>1548</v>
      </c>
      <c r="BA39" s="204" t="s">
        <v>1549</v>
      </c>
      <c r="BB39" s="132" t="s">
        <v>1548</v>
      </c>
      <c r="BC39" s="132" t="s">
        <v>1549</v>
      </c>
      <c r="BD39" s="132" t="s">
        <v>1549</v>
      </c>
      <c r="BE39" s="132" t="s">
        <v>1549</v>
      </c>
      <c r="BF39" s="132" t="s">
        <v>1549</v>
      </c>
      <c r="BG39" s="132" t="s">
        <v>1549</v>
      </c>
      <c r="BH39" s="132" t="s">
        <v>1549</v>
      </c>
      <c r="BI39" s="132" t="s">
        <v>1549</v>
      </c>
      <c r="BJ39" s="132" t="s">
        <v>1549</v>
      </c>
      <c r="BK39" s="132" t="s">
        <v>1548</v>
      </c>
      <c r="BL39" s="132" t="s">
        <v>1549</v>
      </c>
      <c r="BM39" s="132" t="s">
        <v>1549</v>
      </c>
      <c r="BN39" s="132" t="s">
        <v>1549</v>
      </c>
      <c r="BO39" s="132" t="s">
        <v>1549</v>
      </c>
      <c r="BP39" s="132" t="s">
        <v>1549</v>
      </c>
      <c r="BQ39" s="132" t="s">
        <v>1549</v>
      </c>
      <c r="BR39" s="132" t="s">
        <v>1549</v>
      </c>
      <c r="BS39" s="132" t="s">
        <v>1549</v>
      </c>
      <c r="BT39" s="132" t="s">
        <v>1549</v>
      </c>
      <c r="BU39" s="132" t="s">
        <v>1549</v>
      </c>
      <c r="BV39" s="132" t="s">
        <v>1549</v>
      </c>
      <c r="BW39" s="132" t="s">
        <v>1548</v>
      </c>
      <c r="BX39" s="132" t="s">
        <v>1549</v>
      </c>
      <c r="BY39" s="132" t="s">
        <v>1548</v>
      </c>
      <c r="BZ39" s="132" t="s">
        <v>1549</v>
      </c>
      <c r="CA39" s="132" t="s">
        <v>1549</v>
      </c>
      <c r="CB39" s="132" t="s">
        <v>1549</v>
      </c>
      <c r="CC39" s="132" t="s">
        <v>1549</v>
      </c>
      <c r="CD39" s="132" t="s">
        <v>1549</v>
      </c>
      <c r="CE39" s="132" t="s">
        <v>1549</v>
      </c>
      <c r="CF39" s="132" t="s">
        <v>1549</v>
      </c>
      <c r="CG39" s="132" t="s">
        <v>1549</v>
      </c>
      <c r="CH39" s="132" t="s">
        <v>1549</v>
      </c>
      <c r="CI39" s="132" t="s">
        <v>1549</v>
      </c>
      <c r="CJ39" s="132" t="s">
        <v>1549</v>
      </c>
      <c r="CK39" s="132" t="s">
        <v>1549</v>
      </c>
      <c r="CL39" s="132" t="s">
        <v>1549</v>
      </c>
      <c r="CM39" s="132" t="s">
        <v>1549</v>
      </c>
      <c r="CN39" s="132" t="s">
        <v>1549</v>
      </c>
      <c r="CO39" s="132" t="s">
        <v>1549</v>
      </c>
      <c r="CP39" s="132" t="s">
        <v>1549</v>
      </c>
      <c r="CQ39" s="132" t="s">
        <v>1549</v>
      </c>
      <c r="CR39" s="132" t="s">
        <v>1549</v>
      </c>
      <c r="CS39" s="132" t="s">
        <v>1549</v>
      </c>
      <c r="CT39" s="132" t="s">
        <v>1549</v>
      </c>
      <c r="CU39" s="132" t="s">
        <v>1549</v>
      </c>
      <c r="CV39" s="132" t="s">
        <v>1549</v>
      </c>
      <c r="CW39" s="132" t="s">
        <v>1549</v>
      </c>
      <c r="CX39" s="132" t="s">
        <v>1549</v>
      </c>
      <c r="CY39" s="132" t="s">
        <v>1549</v>
      </c>
      <c r="CZ39" s="132" t="s">
        <v>1549</v>
      </c>
      <c r="DA39" s="175">
        <f>$AL39*INDEX('Byproduct Conc'!$E:$E,MATCH(DA$2,'Byproduct Conc'!$C:$C,0))</f>
        <v>1.4519479919999998E-2</v>
      </c>
      <c r="DB39" s="176">
        <f>$AL39*INDEX('Byproduct Conc'!$E:$E,MATCH(DB$2,'Byproduct Conc'!$C:$C,0))</f>
        <v>1.7463291999999996E-4</v>
      </c>
      <c r="DC39" s="176">
        <f>$AL39*INDEX('Byproduct Conc'!$E:$E,MATCH(DC$2,'Byproduct Conc'!$C:$C,0))</f>
        <v>7.484267999999999E-4</v>
      </c>
      <c r="DD39" s="176">
        <f>$AL39*INDEX('Byproduct Conc'!$E:$E,MATCH(DD$2,'Byproduct Conc'!$C:$C,0))</f>
        <v>4.9845224879999997E-3</v>
      </c>
      <c r="DE39" s="177">
        <f>$AL39*INDEX('Byproduct Conc'!$E:$E,MATCH(DE$2,'Byproduct Conc'!$C:$C,0))</f>
        <v>7.4842679999999997E-3</v>
      </c>
      <c r="DF39" s="178">
        <f t="shared" si="22"/>
        <v>4.1484228342857139E-5</v>
      </c>
      <c r="DG39" s="176">
        <f t="shared" si="11"/>
        <v>4.9895119999999991E-7</v>
      </c>
      <c r="DH39" s="176">
        <f t="shared" si="12"/>
        <v>2.1383622857142855E-6</v>
      </c>
      <c r="DI39" s="176">
        <f t="shared" si="13"/>
        <v>1.4241492822857142E-5</v>
      </c>
      <c r="DJ39" s="177">
        <f t="shared" si="14"/>
        <v>2.1383622857142855E-5</v>
      </c>
    </row>
    <row r="40" spans="1:114" x14ac:dyDescent="0.25">
      <c r="A40" s="131"/>
      <c r="B40" s="132" t="s">
        <v>1134</v>
      </c>
      <c r="C40" s="132">
        <v>2019</v>
      </c>
      <c r="D40" s="4">
        <v>44013</v>
      </c>
      <c r="E40" s="132" t="s">
        <v>1405</v>
      </c>
      <c r="F40" s="132" t="s">
        <v>1406</v>
      </c>
      <c r="G40" s="132" t="s">
        <v>1407</v>
      </c>
      <c r="H40" s="132" t="s">
        <v>1275</v>
      </c>
      <c r="I40" s="132" t="s">
        <v>1408</v>
      </c>
      <c r="J40" s="132" t="s">
        <v>1160</v>
      </c>
      <c r="K40" s="132">
        <v>77503</v>
      </c>
      <c r="L40" s="132">
        <v>110000499041</v>
      </c>
      <c r="M40" s="172">
        <v>110000499041</v>
      </c>
      <c r="N40" s="172" t="str">
        <f t="shared" si="9"/>
        <v>77501THYLC1000N</v>
      </c>
      <c r="O40" s="172" t="str">
        <f t="shared" si="10"/>
        <v>77501THYLC1000N</v>
      </c>
      <c r="P40" s="132">
        <v>29.734055999999999</v>
      </c>
      <c r="Q40" s="132">
        <v>-95.17</v>
      </c>
      <c r="R40" s="132">
        <v>1319218444711</v>
      </c>
      <c r="S40" s="132">
        <v>107062</v>
      </c>
      <c r="T40" s="132" t="s">
        <v>1393</v>
      </c>
      <c r="U40" s="132">
        <v>1</v>
      </c>
      <c r="V40" s="132" t="s">
        <v>1600</v>
      </c>
      <c r="W40" s="201">
        <v>13</v>
      </c>
      <c r="X40" s="175">
        <f t="shared" si="15"/>
        <v>5.8966960000000004</v>
      </c>
      <c r="Y40" s="176" t="s">
        <v>1556</v>
      </c>
      <c r="Z40" s="180"/>
      <c r="AA40" s="175">
        <f>$X40*INDEX('Byproduct Conc'!$E:$E,MATCH(AA$2,'Byproduct Conc'!$C:$C,0))</f>
        <v>1.7159385360000001E-2</v>
      </c>
      <c r="AB40" s="176">
        <f>$X40*INDEX('Byproduct Conc'!$E:$E,MATCH(AB$2,'Byproduct Conc'!$C:$C,0))</f>
        <v>2.0638435999999999E-4</v>
      </c>
      <c r="AC40" s="176">
        <f>$X40*INDEX('Byproduct Conc'!$E:$E,MATCH(AC$2,'Byproduct Conc'!$C:$C,0))</f>
        <v>8.8450439999999996E-4</v>
      </c>
      <c r="AD40" s="176">
        <f>$X40*INDEX('Byproduct Conc'!$E:$E,MATCH(AD$2,'Byproduct Conc'!$C:$C,0))</f>
        <v>5.8907993040000009E-3</v>
      </c>
      <c r="AE40" s="177">
        <f>$X40*INDEX('Byproduct Conc'!$E:$E,MATCH(AE$2,'Byproduct Conc'!$C:$C,0))</f>
        <v>8.8450440000000016E-3</v>
      </c>
      <c r="AF40" s="178">
        <f t="shared" si="16"/>
        <v>4.9026815314285718E-5</v>
      </c>
      <c r="AG40" s="176">
        <f t="shared" si="17"/>
        <v>5.8966959999999999E-7</v>
      </c>
      <c r="AH40" s="176">
        <f t="shared" si="18"/>
        <v>2.5271554285714286E-6</v>
      </c>
      <c r="AI40" s="176">
        <f t="shared" si="19"/>
        <v>1.6830855154285718E-5</v>
      </c>
      <c r="AJ40" s="177">
        <f t="shared" si="20"/>
        <v>2.5271554285714291E-5</v>
      </c>
      <c r="AK40" s="202">
        <v>11</v>
      </c>
      <c r="AL40" s="203">
        <f t="shared" si="21"/>
        <v>4.9895119999999995</v>
      </c>
      <c r="AM40" s="132" t="s">
        <v>1556</v>
      </c>
      <c r="AN40" s="132"/>
      <c r="AO40" s="132" t="s">
        <v>1544</v>
      </c>
      <c r="AP40" s="132">
        <v>325199</v>
      </c>
      <c r="AQ40" s="132" t="s">
        <v>261</v>
      </c>
      <c r="AR40" s="132"/>
      <c r="AS40" s="132"/>
      <c r="AT40" s="132" t="s">
        <v>1598</v>
      </c>
      <c r="AU40" s="132" t="s">
        <v>1601</v>
      </c>
      <c r="AV40" s="132" t="s">
        <v>1140</v>
      </c>
      <c r="AW40" s="132" t="s">
        <v>1772</v>
      </c>
      <c r="AX40" s="132" t="s">
        <v>1559</v>
      </c>
      <c r="AY40" s="204" t="s">
        <v>1549</v>
      </c>
      <c r="AZ40" s="204" t="s">
        <v>1548</v>
      </c>
      <c r="BA40" s="204" t="s">
        <v>1549</v>
      </c>
      <c r="BB40" s="132" t="s">
        <v>1548</v>
      </c>
      <c r="BC40" s="132" t="s">
        <v>1549</v>
      </c>
      <c r="BD40" s="132" t="s">
        <v>1549</v>
      </c>
      <c r="BE40" s="132" t="s">
        <v>1549</v>
      </c>
      <c r="BF40" s="132" t="s">
        <v>1549</v>
      </c>
      <c r="BG40" s="132" t="s">
        <v>1549</v>
      </c>
      <c r="BH40" s="132" t="s">
        <v>1549</v>
      </c>
      <c r="BI40" s="132" t="s">
        <v>1549</v>
      </c>
      <c r="BJ40" s="132" t="s">
        <v>1549</v>
      </c>
      <c r="BK40" s="132" t="s">
        <v>1548</v>
      </c>
      <c r="BL40" s="132" t="s">
        <v>1549</v>
      </c>
      <c r="BM40" s="132" t="s">
        <v>1549</v>
      </c>
      <c r="BN40" s="132" t="s">
        <v>1549</v>
      </c>
      <c r="BO40" s="132" t="s">
        <v>1549</v>
      </c>
      <c r="BP40" s="132" t="s">
        <v>1549</v>
      </c>
      <c r="BQ40" s="132" t="s">
        <v>1549</v>
      </c>
      <c r="BR40" s="132" t="s">
        <v>1549</v>
      </c>
      <c r="BS40" s="132" t="s">
        <v>1549</v>
      </c>
      <c r="BT40" s="132" t="s">
        <v>1549</v>
      </c>
      <c r="BU40" s="132" t="s">
        <v>1549</v>
      </c>
      <c r="BV40" s="132" t="s">
        <v>1549</v>
      </c>
      <c r="BW40" s="132" t="s">
        <v>1548</v>
      </c>
      <c r="BX40" s="132" t="s">
        <v>1549</v>
      </c>
      <c r="BY40" s="132" t="s">
        <v>1548</v>
      </c>
      <c r="BZ40" s="132" t="s">
        <v>1549</v>
      </c>
      <c r="CA40" s="132" t="s">
        <v>1549</v>
      </c>
      <c r="CB40" s="132" t="s">
        <v>1549</v>
      </c>
      <c r="CC40" s="132" t="s">
        <v>1549</v>
      </c>
      <c r="CD40" s="132" t="s">
        <v>1549</v>
      </c>
      <c r="CE40" s="132" t="s">
        <v>1549</v>
      </c>
      <c r="CF40" s="132" t="s">
        <v>1549</v>
      </c>
      <c r="CG40" s="132" t="s">
        <v>1549</v>
      </c>
      <c r="CH40" s="132" t="s">
        <v>1549</v>
      </c>
      <c r="CI40" s="132" t="s">
        <v>1549</v>
      </c>
      <c r="CJ40" s="132" t="s">
        <v>1549</v>
      </c>
      <c r="CK40" s="132" t="s">
        <v>1549</v>
      </c>
      <c r="CL40" s="132" t="s">
        <v>1549</v>
      </c>
      <c r="CM40" s="132" t="s">
        <v>1549</v>
      </c>
      <c r="CN40" s="132" t="s">
        <v>1549</v>
      </c>
      <c r="CO40" s="132" t="s">
        <v>1549</v>
      </c>
      <c r="CP40" s="132" t="s">
        <v>1549</v>
      </c>
      <c r="CQ40" s="132" t="s">
        <v>1549</v>
      </c>
      <c r="CR40" s="132" t="s">
        <v>1549</v>
      </c>
      <c r="CS40" s="132" t="s">
        <v>1549</v>
      </c>
      <c r="CT40" s="132" t="s">
        <v>1549</v>
      </c>
      <c r="CU40" s="132" t="s">
        <v>1549</v>
      </c>
      <c r="CV40" s="132" t="s">
        <v>1549</v>
      </c>
      <c r="CW40" s="132" t="s">
        <v>1549</v>
      </c>
      <c r="CX40" s="132" t="s">
        <v>1549</v>
      </c>
      <c r="CY40" s="132" t="s">
        <v>1549</v>
      </c>
      <c r="CZ40" s="132" t="s">
        <v>1549</v>
      </c>
      <c r="DA40" s="175">
        <f>$AL40*INDEX('Byproduct Conc'!$E:$E,MATCH(DA$2,'Byproduct Conc'!$C:$C,0))</f>
        <v>1.4519479919999998E-2</v>
      </c>
      <c r="DB40" s="176">
        <f>$AL40*INDEX('Byproduct Conc'!$E:$E,MATCH(DB$2,'Byproduct Conc'!$C:$C,0))</f>
        <v>1.7463291999999996E-4</v>
      </c>
      <c r="DC40" s="176">
        <f>$AL40*INDEX('Byproduct Conc'!$E:$E,MATCH(DC$2,'Byproduct Conc'!$C:$C,0))</f>
        <v>7.484267999999999E-4</v>
      </c>
      <c r="DD40" s="176">
        <f>$AL40*INDEX('Byproduct Conc'!$E:$E,MATCH(DD$2,'Byproduct Conc'!$C:$C,0))</f>
        <v>4.9845224879999997E-3</v>
      </c>
      <c r="DE40" s="177">
        <f>$AL40*INDEX('Byproduct Conc'!$E:$E,MATCH(DE$2,'Byproduct Conc'!$C:$C,0))</f>
        <v>7.4842679999999997E-3</v>
      </c>
      <c r="DF40" s="178">
        <f t="shared" si="22"/>
        <v>4.1484228342857139E-5</v>
      </c>
      <c r="DG40" s="176">
        <f t="shared" si="11"/>
        <v>4.9895119999999991E-7</v>
      </c>
      <c r="DH40" s="176">
        <f t="shared" si="12"/>
        <v>2.1383622857142855E-6</v>
      </c>
      <c r="DI40" s="176">
        <f t="shared" si="13"/>
        <v>1.4241492822857142E-5</v>
      </c>
      <c r="DJ40" s="177">
        <f t="shared" si="14"/>
        <v>2.1383622857142855E-5</v>
      </c>
    </row>
    <row r="41" spans="1:114" x14ac:dyDescent="0.25">
      <c r="A41" s="131"/>
      <c r="B41" s="132" t="s">
        <v>1134</v>
      </c>
      <c r="C41" s="132">
        <v>2015</v>
      </c>
      <c r="D41" s="2"/>
      <c r="E41" s="132" t="s">
        <v>1155</v>
      </c>
      <c r="F41" s="132" t="s">
        <v>1152</v>
      </c>
      <c r="G41" s="132" t="s">
        <v>1153</v>
      </c>
      <c r="H41" s="132" t="s">
        <v>1154</v>
      </c>
      <c r="I41" s="132" t="s">
        <v>1422</v>
      </c>
      <c r="J41" s="132" t="s">
        <v>1138</v>
      </c>
      <c r="K41" s="132">
        <v>70805</v>
      </c>
      <c r="L41" s="132">
        <v>110000597444</v>
      </c>
      <c r="M41" s="172">
        <v>110000597444</v>
      </c>
      <c r="N41" s="172" t="str">
        <f t="shared" si="9"/>
        <v>70805FRMSPGULFS</v>
      </c>
      <c r="O41" s="172" t="str">
        <f t="shared" si="10"/>
        <v>70805FRMSPGULFS</v>
      </c>
      <c r="P41" s="132">
        <v>30.501336999999999</v>
      </c>
      <c r="Q41" s="132">
        <v>-91.192340000000002</v>
      </c>
      <c r="R41" s="132">
        <v>1315214292839</v>
      </c>
      <c r="S41" s="132">
        <v>107062</v>
      </c>
      <c r="T41" s="132" t="s">
        <v>1393</v>
      </c>
      <c r="U41" s="132">
        <v>7</v>
      </c>
      <c r="V41" s="132" t="s">
        <v>1403</v>
      </c>
      <c r="W41" s="201">
        <v>27716</v>
      </c>
      <c r="X41" s="175">
        <f t="shared" si="15"/>
        <v>12571.755872</v>
      </c>
      <c r="Y41" s="176" t="s">
        <v>1556</v>
      </c>
      <c r="Z41" s="180"/>
      <c r="AA41" s="175">
        <f>$X41*INDEX('Byproduct Conc'!$E:$E,MATCH(AA$2,'Byproduct Conc'!$C:$C,0))</f>
        <v>36.583809587519994</v>
      </c>
      <c r="AB41" s="176">
        <f>$X41*INDEX('Byproduct Conc'!$E:$E,MATCH(AB$2,'Byproduct Conc'!$C:$C,0))</f>
        <v>0.44001145551999993</v>
      </c>
      <c r="AC41" s="176">
        <f>$X41*INDEX('Byproduct Conc'!$E:$E,MATCH(AC$2,'Byproduct Conc'!$C:$C,0))</f>
        <v>1.8857633807999998</v>
      </c>
      <c r="AD41" s="176">
        <f>$X41*INDEX('Byproduct Conc'!$E:$E,MATCH(AD$2,'Byproduct Conc'!$C:$C,0))</f>
        <v>12.559184116128002</v>
      </c>
      <c r="AE41" s="177">
        <f>$X41*INDEX('Byproduct Conc'!$E:$E,MATCH(AE$2,'Byproduct Conc'!$C:$C,0))</f>
        <v>18.857633807999999</v>
      </c>
      <c r="AF41" s="178">
        <f t="shared" si="16"/>
        <v>0.10452517025005713</v>
      </c>
      <c r="AG41" s="176">
        <f t="shared" si="17"/>
        <v>1.2571755871999997E-3</v>
      </c>
      <c r="AH41" s="176">
        <f t="shared" si="18"/>
        <v>5.3878953737142854E-3</v>
      </c>
      <c r="AI41" s="176">
        <f t="shared" si="19"/>
        <v>3.5883383188937149E-2</v>
      </c>
      <c r="AJ41" s="177">
        <f t="shared" si="20"/>
        <v>5.3878953737142854E-2</v>
      </c>
      <c r="AK41" s="202">
        <v>14177</v>
      </c>
      <c r="AL41" s="203">
        <f t="shared" si="21"/>
        <v>6430.5737840000002</v>
      </c>
      <c r="AM41" s="132" t="s">
        <v>1556</v>
      </c>
      <c r="AN41" s="132"/>
      <c r="AO41" s="132" t="s">
        <v>1544</v>
      </c>
      <c r="AP41" s="132">
        <v>325211</v>
      </c>
      <c r="AQ41" s="132" t="s">
        <v>262</v>
      </c>
      <c r="AR41" s="132"/>
      <c r="AS41" s="132"/>
      <c r="AT41" s="132" t="s">
        <v>1602</v>
      </c>
      <c r="AU41" s="132" t="s">
        <v>1565</v>
      </c>
      <c r="AV41" s="132" t="s">
        <v>1140</v>
      </c>
      <c r="AW41" s="132" t="s">
        <v>1772</v>
      </c>
      <c r="AX41" s="132" t="s">
        <v>1559</v>
      </c>
      <c r="AY41" s="204" t="s">
        <v>1548</v>
      </c>
      <c r="AZ41" s="204" t="s">
        <v>1549</v>
      </c>
      <c r="BA41" s="204" t="s">
        <v>1548</v>
      </c>
      <c r="BB41" s="132" t="s">
        <v>1549</v>
      </c>
      <c r="BC41" s="132" t="s">
        <v>1549</v>
      </c>
      <c r="BD41" s="132" t="s">
        <v>1549</v>
      </c>
      <c r="BE41" s="132" t="s">
        <v>1548</v>
      </c>
      <c r="BF41" s="132"/>
      <c r="BG41" s="132"/>
      <c r="BH41" s="132"/>
      <c r="BI41" s="132"/>
      <c r="BJ41" s="132"/>
      <c r="BK41" s="132" t="s">
        <v>1549</v>
      </c>
      <c r="BL41" s="132"/>
      <c r="BM41" s="132"/>
      <c r="BN41" s="132"/>
      <c r="BO41" s="132"/>
      <c r="BP41" s="132"/>
      <c r="BQ41" s="132"/>
      <c r="BR41" s="132"/>
      <c r="BS41" s="132"/>
      <c r="BT41" s="132"/>
      <c r="BU41" s="132"/>
      <c r="BV41" s="132"/>
      <c r="BW41" s="132"/>
      <c r="BX41" s="132" t="s">
        <v>1549</v>
      </c>
      <c r="BY41" s="132" t="s">
        <v>1549</v>
      </c>
      <c r="BZ41" s="132" t="s">
        <v>1549</v>
      </c>
      <c r="CA41" s="132"/>
      <c r="CB41" s="132" t="s">
        <v>1549</v>
      </c>
      <c r="CC41" s="132"/>
      <c r="CD41" s="132"/>
      <c r="CE41" s="132"/>
      <c r="CF41" s="132"/>
      <c r="CG41" s="132"/>
      <c r="CH41" s="132"/>
      <c r="CI41" s="132"/>
      <c r="CJ41" s="132" t="s">
        <v>1549</v>
      </c>
      <c r="CK41" s="132"/>
      <c r="CL41" s="132"/>
      <c r="CM41" s="132"/>
      <c r="CN41" s="132"/>
      <c r="CO41" s="132"/>
      <c r="CP41" s="132"/>
      <c r="CQ41" s="132" t="s">
        <v>1548</v>
      </c>
      <c r="CR41" s="132"/>
      <c r="CS41" s="132"/>
      <c r="CT41" s="132"/>
      <c r="CU41" s="132"/>
      <c r="CV41" s="132"/>
      <c r="CW41" s="132"/>
      <c r="CX41" s="132"/>
      <c r="CY41" s="132"/>
      <c r="CZ41" s="132"/>
      <c r="DA41" s="175">
        <f>$AL41*INDEX('Byproduct Conc'!$E:$E,MATCH(DA$2,'Byproduct Conc'!$C:$C,0))</f>
        <v>18.71296971144</v>
      </c>
      <c r="DB41" s="176">
        <f>$AL41*INDEX('Byproduct Conc'!$E:$E,MATCH(DB$2,'Byproduct Conc'!$C:$C,0))</f>
        <v>0.22507008243999999</v>
      </c>
      <c r="DC41" s="176">
        <f>$AL41*INDEX('Byproduct Conc'!$E:$E,MATCH(DC$2,'Byproduct Conc'!$C:$C,0))</f>
        <v>0.96458606759999999</v>
      </c>
      <c r="DD41" s="176">
        <f>$AL41*INDEX('Byproduct Conc'!$E:$E,MATCH(DD$2,'Byproduct Conc'!$C:$C,0))</f>
        <v>6.424143210216001</v>
      </c>
      <c r="DE41" s="177">
        <f>$AL41*INDEX('Byproduct Conc'!$E:$E,MATCH(DE$2,'Byproduct Conc'!$C:$C,0))</f>
        <v>9.6458606759999999</v>
      </c>
      <c r="DF41" s="178">
        <f t="shared" si="22"/>
        <v>5.3465627746971424E-2</v>
      </c>
      <c r="DG41" s="176">
        <f t="shared" si="11"/>
        <v>6.4305737839999997E-4</v>
      </c>
      <c r="DH41" s="176">
        <f t="shared" si="12"/>
        <v>2.7559601931428572E-3</v>
      </c>
      <c r="DI41" s="176">
        <f t="shared" si="13"/>
        <v>1.8354694886331433E-2</v>
      </c>
      <c r="DJ41" s="177">
        <f t="shared" si="14"/>
        <v>2.7559601931428573E-2</v>
      </c>
    </row>
    <row r="42" spans="1:114" x14ac:dyDescent="0.25">
      <c r="A42" s="131"/>
      <c r="B42" s="132" t="s">
        <v>1134</v>
      </c>
      <c r="C42" s="132">
        <v>2016</v>
      </c>
      <c r="D42" s="2"/>
      <c r="E42" s="132" t="s">
        <v>1155</v>
      </c>
      <c r="F42" s="132" t="s">
        <v>1152</v>
      </c>
      <c r="G42" s="132" t="s">
        <v>1153</v>
      </c>
      <c r="H42" s="132" t="s">
        <v>1154</v>
      </c>
      <c r="I42" s="132" t="s">
        <v>1422</v>
      </c>
      <c r="J42" s="132" t="s">
        <v>1138</v>
      </c>
      <c r="K42" s="132">
        <v>70805</v>
      </c>
      <c r="L42" s="132">
        <v>110000597444</v>
      </c>
      <c r="M42" s="172">
        <v>110000597444</v>
      </c>
      <c r="N42" s="172" t="str">
        <f t="shared" si="9"/>
        <v>70805FRMSPGULFS</v>
      </c>
      <c r="O42" s="172" t="str">
        <f t="shared" si="10"/>
        <v>70805FRMSPGULFS</v>
      </c>
      <c r="P42" s="132">
        <v>30.501336999999999</v>
      </c>
      <c r="Q42" s="132">
        <v>-91.192340000000002</v>
      </c>
      <c r="R42" s="132">
        <v>1316215574500</v>
      </c>
      <c r="S42" s="132">
        <v>107062</v>
      </c>
      <c r="T42" s="132" t="s">
        <v>1393</v>
      </c>
      <c r="U42" s="132">
        <v>7</v>
      </c>
      <c r="V42" s="132" t="s">
        <v>1403</v>
      </c>
      <c r="W42" s="201">
        <v>23061</v>
      </c>
      <c r="X42" s="175">
        <f t="shared" si="15"/>
        <v>10460.285112</v>
      </c>
      <c r="Y42" s="176" t="s">
        <v>1556</v>
      </c>
      <c r="Z42" s="180"/>
      <c r="AA42" s="175">
        <f>$X42*INDEX('Byproduct Conc'!$E:$E,MATCH(AA$2,'Byproduct Conc'!$C:$C,0))</f>
        <v>30.439429675919996</v>
      </c>
      <c r="AB42" s="176">
        <f>$X42*INDEX('Byproduct Conc'!$E:$E,MATCH(AB$2,'Byproduct Conc'!$C:$C,0))</f>
        <v>0.36610997891999997</v>
      </c>
      <c r="AC42" s="176">
        <f>$X42*INDEX('Byproduct Conc'!$E:$E,MATCH(AC$2,'Byproduct Conc'!$C:$C,0))</f>
        <v>1.5690427667999998</v>
      </c>
      <c r="AD42" s="176">
        <f>$X42*INDEX('Byproduct Conc'!$E:$E,MATCH(AD$2,'Byproduct Conc'!$C:$C,0))</f>
        <v>10.449824826888001</v>
      </c>
      <c r="AE42" s="177">
        <f>$X42*INDEX('Byproduct Conc'!$E:$E,MATCH(AE$2,'Byproduct Conc'!$C:$C,0))</f>
        <v>15.690427668</v>
      </c>
      <c r="AF42" s="178">
        <f t="shared" si="16"/>
        <v>8.6969799074057136E-2</v>
      </c>
      <c r="AG42" s="176">
        <f t="shared" si="17"/>
        <v>1.0460285111999999E-3</v>
      </c>
      <c r="AH42" s="176">
        <f t="shared" si="18"/>
        <v>4.4829793337142852E-3</v>
      </c>
      <c r="AI42" s="176">
        <f t="shared" si="19"/>
        <v>2.9856642362537145E-2</v>
      </c>
      <c r="AJ42" s="177">
        <f t="shared" si="20"/>
        <v>4.4829793337142855E-2</v>
      </c>
      <c r="AK42" s="202">
        <v>10098</v>
      </c>
      <c r="AL42" s="203">
        <f t="shared" si="21"/>
        <v>4580.3720160000003</v>
      </c>
      <c r="AM42" s="132" t="s">
        <v>1556</v>
      </c>
      <c r="AN42" s="132"/>
      <c r="AO42" s="132" t="s">
        <v>1544</v>
      </c>
      <c r="AP42" s="132">
        <v>325211</v>
      </c>
      <c r="AQ42" s="132" t="s">
        <v>262</v>
      </c>
      <c r="AR42" s="132"/>
      <c r="AS42" s="132"/>
      <c r="AT42" s="132" t="s">
        <v>1602</v>
      </c>
      <c r="AU42" s="132" t="s">
        <v>1565</v>
      </c>
      <c r="AV42" s="132" t="s">
        <v>1140</v>
      </c>
      <c r="AW42" s="132" t="s">
        <v>1772</v>
      </c>
      <c r="AX42" s="132" t="s">
        <v>1559</v>
      </c>
      <c r="AY42" s="204" t="s">
        <v>1548</v>
      </c>
      <c r="AZ42" s="204" t="s">
        <v>1549</v>
      </c>
      <c r="BA42" s="204" t="s">
        <v>1548</v>
      </c>
      <c r="BB42" s="132" t="s">
        <v>1549</v>
      </c>
      <c r="BC42" s="132" t="s">
        <v>1549</v>
      </c>
      <c r="BD42" s="132" t="s">
        <v>1549</v>
      </c>
      <c r="BE42" s="132" t="s">
        <v>1548</v>
      </c>
      <c r="BF42" s="132"/>
      <c r="BG42" s="132"/>
      <c r="BH42" s="132"/>
      <c r="BI42" s="132"/>
      <c r="BJ42" s="132"/>
      <c r="BK42" s="132" t="s">
        <v>1549</v>
      </c>
      <c r="BL42" s="132"/>
      <c r="BM42" s="132"/>
      <c r="BN42" s="132"/>
      <c r="BO42" s="132"/>
      <c r="BP42" s="132"/>
      <c r="BQ42" s="132"/>
      <c r="BR42" s="132"/>
      <c r="BS42" s="132"/>
      <c r="BT42" s="132"/>
      <c r="BU42" s="132"/>
      <c r="BV42" s="132"/>
      <c r="BW42" s="132"/>
      <c r="BX42" s="132" t="s">
        <v>1549</v>
      </c>
      <c r="BY42" s="132" t="s">
        <v>1549</v>
      </c>
      <c r="BZ42" s="132" t="s">
        <v>1549</v>
      </c>
      <c r="CA42" s="132"/>
      <c r="CB42" s="132" t="s">
        <v>1549</v>
      </c>
      <c r="CC42" s="132"/>
      <c r="CD42" s="132"/>
      <c r="CE42" s="132"/>
      <c r="CF42" s="132"/>
      <c r="CG42" s="132"/>
      <c r="CH42" s="132"/>
      <c r="CI42" s="132"/>
      <c r="CJ42" s="132" t="s">
        <v>1549</v>
      </c>
      <c r="CK42" s="132"/>
      <c r="CL42" s="132"/>
      <c r="CM42" s="132"/>
      <c r="CN42" s="132"/>
      <c r="CO42" s="132"/>
      <c r="CP42" s="132"/>
      <c r="CQ42" s="132" t="s">
        <v>1548</v>
      </c>
      <c r="CR42" s="132"/>
      <c r="CS42" s="132"/>
      <c r="CT42" s="132"/>
      <c r="CU42" s="132"/>
      <c r="CV42" s="132"/>
      <c r="CW42" s="132"/>
      <c r="CX42" s="132"/>
      <c r="CY42" s="132"/>
      <c r="CZ42" s="132"/>
      <c r="DA42" s="175">
        <f>$AL42*INDEX('Byproduct Conc'!$E:$E,MATCH(DA$2,'Byproduct Conc'!$C:$C,0))</f>
        <v>13.328882566560001</v>
      </c>
      <c r="DB42" s="176">
        <f>$AL42*INDEX('Byproduct Conc'!$E:$E,MATCH(DB$2,'Byproduct Conc'!$C:$C,0))</f>
        <v>0.16031302055999999</v>
      </c>
      <c r="DC42" s="176">
        <f>$AL42*INDEX('Byproduct Conc'!$E:$E,MATCH(DC$2,'Byproduct Conc'!$C:$C,0))</f>
        <v>0.68705580239999997</v>
      </c>
      <c r="DD42" s="176">
        <f>$AL42*INDEX('Byproduct Conc'!$E:$E,MATCH(DD$2,'Byproduct Conc'!$C:$C,0))</f>
        <v>4.575791643984001</v>
      </c>
      <c r="DE42" s="177">
        <f>$AL42*INDEX('Byproduct Conc'!$E:$E,MATCH(DE$2,'Byproduct Conc'!$C:$C,0))</f>
        <v>6.8705580240000002</v>
      </c>
      <c r="DF42" s="178">
        <f t="shared" si="22"/>
        <v>3.8082521618742857E-2</v>
      </c>
      <c r="DG42" s="176">
        <f t="shared" si="11"/>
        <v>4.5803720159999999E-4</v>
      </c>
      <c r="DH42" s="176">
        <f t="shared" si="12"/>
        <v>1.9630165782857142E-3</v>
      </c>
      <c r="DI42" s="176">
        <f t="shared" si="13"/>
        <v>1.3073690411382861E-2</v>
      </c>
      <c r="DJ42" s="177">
        <f t="shared" si="14"/>
        <v>1.9630165782857142E-2</v>
      </c>
    </row>
    <row r="43" spans="1:114" x14ac:dyDescent="0.25">
      <c r="A43" s="131"/>
      <c r="B43" s="132" t="s">
        <v>1134</v>
      </c>
      <c r="C43" s="132">
        <v>2017</v>
      </c>
      <c r="D43" s="2"/>
      <c r="E43" s="132" t="s">
        <v>1155</v>
      </c>
      <c r="F43" s="132" t="s">
        <v>1152</v>
      </c>
      <c r="G43" s="132" t="s">
        <v>1153</v>
      </c>
      <c r="H43" s="132" t="s">
        <v>1154</v>
      </c>
      <c r="I43" s="132" t="s">
        <v>1422</v>
      </c>
      <c r="J43" s="132" t="s">
        <v>1138</v>
      </c>
      <c r="K43" s="132">
        <v>70805</v>
      </c>
      <c r="L43" s="132">
        <v>110000597444</v>
      </c>
      <c r="M43" s="172">
        <v>110000597444</v>
      </c>
      <c r="N43" s="172" t="str">
        <f t="shared" si="9"/>
        <v>70805FRMSPGULFS</v>
      </c>
      <c r="O43" s="172" t="str">
        <f t="shared" si="10"/>
        <v>70805FRMSPGULFS</v>
      </c>
      <c r="P43" s="132">
        <v>30.501336999999999</v>
      </c>
      <c r="Q43" s="132">
        <v>-91.192340000000002</v>
      </c>
      <c r="R43" s="132">
        <v>1317216497343</v>
      </c>
      <c r="S43" s="132">
        <v>107062</v>
      </c>
      <c r="T43" s="132" t="s">
        <v>1393</v>
      </c>
      <c r="U43" s="132">
        <v>7</v>
      </c>
      <c r="V43" s="132" t="s">
        <v>1403</v>
      </c>
      <c r="W43" s="201">
        <v>26487</v>
      </c>
      <c r="X43" s="175">
        <f t="shared" si="15"/>
        <v>12014.291304</v>
      </c>
      <c r="Y43" s="176" t="s">
        <v>1556</v>
      </c>
      <c r="Z43" s="180"/>
      <c r="AA43" s="175">
        <f>$X43*INDEX('Byproduct Conc'!$E:$E,MATCH(AA$2,'Byproduct Conc'!$C:$C,0))</f>
        <v>34.961587694640002</v>
      </c>
      <c r="AB43" s="176">
        <f>$X43*INDEX('Byproduct Conc'!$E:$E,MATCH(AB$2,'Byproduct Conc'!$C:$C,0))</f>
        <v>0.42050019563999996</v>
      </c>
      <c r="AC43" s="176">
        <f>$X43*INDEX('Byproduct Conc'!$E:$E,MATCH(AC$2,'Byproduct Conc'!$C:$C,0))</f>
        <v>1.8021436955999999</v>
      </c>
      <c r="AD43" s="176">
        <f>$X43*INDEX('Byproduct Conc'!$E:$E,MATCH(AD$2,'Byproduct Conc'!$C:$C,0))</f>
        <v>12.002277012696002</v>
      </c>
      <c r="AE43" s="177">
        <f>$X43*INDEX('Byproduct Conc'!$E:$E,MATCH(AE$2,'Byproduct Conc'!$C:$C,0))</f>
        <v>18.021436956000002</v>
      </c>
      <c r="AF43" s="178">
        <f t="shared" si="16"/>
        <v>9.9890250556114293E-2</v>
      </c>
      <c r="AG43" s="176">
        <f t="shared" si="17"/>
        <v>1.2014291304E-3</v>
      </c>
      <c r="AH43" s="176">
        <f t="shared" si="18"/>
        <v>5.1489819874285707E-3</v>
      </c>
      <c r="AI43" s="176">
        <f t="shared" si="19"/>
        <v>3.4292220036274294E-2</v>
      </c>
      <c r="AJ43" s="177">
        <f t="shared" si="20"/>
        <v>5.1489819874285719E-2</v>
      </c>
      <c r="AK43" s="202">
        <v>14027</v>
      </c>
      <c r="AL43" s="203">
        <f t="shared" si="21"/>
        <v>6362.5349839999999</v>
      </c>
      <c r="AM43" s="132" t="s">
        <v>1556</v>
      </c>
      <c r="AN43" s="132"/>
      <c r="AO43" s="132" t="s">
        <v>1544</v>
      </c>
      <c r="AP43" s="132">
        <v>325211</v>
      </c>
      <c r="AQ43" s="132" t="s">
        <v>262</v>
      </c>
      <c r="AR43" s="132"/>
      <c r="AS43" s="132"/>
      <c r="AT43" s="132" t="s">
        <v>1602</v>
      </c>
      <c r="AU43" s="132" t="s">
        <v>1565</v>
      </c>
      <c r="AV43" s="132" t="s">
        <v>1140</v>
      </c>
      <c r="AW43" s="132" t="s">
        <v>1772</v>
      </c>
      <c r="AX43" s="132" t="s">
        <v>1559</v>
      </c>
      <c r="AY43" s="204" t="s">
        <v>1548</v>
      </c>
      <c r="AZ43" s="204" t="s">
        <v>1549</v>
      </c>
      <c r="BA43" s="204" t="s">
        <v>1548</v>
      </c>
      <c r="BB43" s="132" t="s">
        <v>1549</v>
      </c>
      <c r="BC43" s="132" t="s">
        <v>1549</v>
      </c>
      <c r="BD43" s="132" t="s">
        <v>1549</v>
      </c>
      <c r="BE43" s="132" t="s">
        <v>1548</v>
      </c>
      <c r="BF43" s="132"/>
      <c r="BG43" s="132"/>
      <c r="BH43" s="132"/>
      <c r="BI43" s="132"/>
      <c r="BJ43" s="132"/>
      <c r="BK43" s="132" t="s">
        <v>1549</v>
      </c>
      <c r="BL43" s="132"/>
      <c r="BM43" s="132"/>
      <c r="BN43" s="132"/>
      <c r="BO43" s="132"/>
      <c r="BP43" s="132"/>
      <c r="BQ43" s="132"/>
      <c r="BR43" s="132"/>
      <c r="BS43" s="132"/>
      <c r="BT43" s="132"/>
      <c r="BU43" s="132"/>
      <c r="BV43" s="132"/>
      <c r="BW43" s="132"/>
      <c r="BX43" s="132" t="s">
        <v>1549</v>
      </c>
      <c r="BY43" s="132" t="s">
        <v>1549</v>
      </c>
      <c r="BZ43" s="132" t="s">
        <v>1549</v>
      </c>
      <c r="CA43" s="132"/>
      <c r="CB43" s="132" t="s">
        <v>1549</v>
      </c>
      <c r="CC43" s="132"/>
      <c r="CD43" s="132"/>
      <c r="CE43" s="132"/>
      <c r="CF43" s="132"/>
      <c r="CG43" s="132"/>
      <c r="CH43" s="132"/>
      <c r="CI43" s="132"/>
      <c r="CJ43" s="132" t="s">
        <v>1549</v>
      </c>
      <c r="CK43" s="132"/>
      <c r="CL43" s="132"/>
      <c r="CM43" s="132"/>
      <c r="CN43" s="132"/>
      <c r="CO43" s="132"/>
      <c r="CP43" s="132"/>
      <c r="CQ43" s="132" t="s">
        <v>1548</v>
      </c>
      <c r="CR43" s="132"/>
      <c r="CS43" s="132"/>
      <c r="CT43" s="132"/>
      <c r="CU43" s="132"/>
      <c r="CV43" s="132"/>
      <c r="CW43" s="132"/>
      <c r="CX43" s="132"/>
      <c r="CY43" s="132"/>
      <c r="CZ43" s="132"/>
      <c r="DA43" s="175">
        <f>$AL43*INDEX('Byproduct Conc'!$E:$E,MATCH(DA$2,'Byproduct Conc'!$C:$C,0))</f>
        <v>18.51497680344</v>
      </c>
      <c r="DB43" s="176">
        <f>$AL43*INDEX('Byproduct Conc'!$E:$E,MATCH(DB$2,'Byproduct Conc'!$C:$C,0))</f>
        <v>0.22268872443999999</v>
      </c>
      <c r="DC43" s="176">
        <f>$AL43*INDEX('Byproduct Conc'!$E:$E,MATCH(DC$2,'Byproduct Conc'!$C:$C,0))</f>
        <v>0.95438024759999995</v>
      </c>
      <c r="DD43" s="176">
        <f>$AL43*INDEX('Byproduct Conc'!$E:$E,MATCH(DD$2,'Byproduct Conc'!$C:$C,0))</f>
        <v>6.3561724490160003</v>
      </c>
      <c r="DE43" s="177">
        <f>$AL43*INDEX('Byproduct Conc'!$E:$E,MATCH(DE$2,'Byproduct Conc'!$C:$C,0))</f>
        <v>9.5438024759999998</v>
      </c>
      <c r="DF43" s="178">
        <f t="shared" si="22"/>
        <v>5.2899933724114286E-2</v>
      </c>
      <c r="DG43" s="176">
        <f t="shared" si="11"/>
        <v>6.3625349839999991E-4</v>
      </c>
      <c r="DH43" s="176">
        <f t="shared" si="12"/>
        <v>2.7268007074285712E-3</v>
      </c>
      <c r="DI43" s="176">
        <f t="shared" si="13"/>
        <v>1.8160492711474286E-2</v>
      </c>
      <c r="DJ43" s="177">
        <f t="shared" si="14"/>
        <v>2.7268007074285713E-2</v>
      </c>
    </row>
    <row r="44" spans="1:114" x14ac:dyDescent="0.25">
      <c r="A44" s="131"/>
      <c r="B44" s="132" t="s">
        <v>1134</v>
      </c>
      <c r="C44" s="132">
        <v>2018</v>
      </c>
      <c r="D44" s="2"/>
      <c r="E44" s="132" t="s">
        <v>1155</v>
      </c>
      <c r="F44" s="132" t="s">
        <v>1152</v>
      </c>
      <c r="G44" s="132" t="s">
        <v>1153</v>
      </c>
      <c r="H44" s="132" t="s">
        <v>1154</v>
      </c>
      <c r="I44" s="132" t="s">
        <v>1422</v>
      </c>
      <c r="J44" s="132" t="s">
        <v>1138</v>
      </c>
      <c r="K44" s="132">
        <v>70805</v>
      </c>
      <c r="L44" s="132">
        <v>110000597444</v>
      </c>
      <c r="M44" s="172">
        <v>110000597444</v>
      </c>
      <c r="N44" s="172" t="str">
        <f t="shared" si="9"/>
        <v>70805FRMSPGULFS</v>
      </c>
      <c r="O44" s="172" t="str">
        <f t="shared" si="10"/>
        <v>70805FRMSPGULFS</v>
      </c>
      <c r="P44" s="132">
        <v>30.501336999999999</v>
      </c>
      <c r="Q44" s="132">
        <v>-91.192340000000002</v>
      </c>
      <c r="R44" s="132">
        <v>1318218383988</v>
      </c>
      <c r="S44" s="132">
        <v>107062</v>
      </c>
      <c r="T44" s="132" t="s">
        <v>1393</v>
      </c>
      <c r="U44" s="132">
        <v>7</v>
      </c>
      <c r="V44" s="132" t="s">
        <v>1403</v>
      </c>
      <c r="W44" s="201">
        <v>33833</v>
      </c>
      <c r="X44" s="175">
        <f t="shared" si="15"/>
        <v>15346.378135999999</v>
      </c>
      <c r="Y44" s="176" t="s">
        <v>1556</v>
      </c>
      <c r="Z44" s="180"/>
      <c r="AA44" s="175">
        <f>$X44*INDEX('Byproduct Conc'!$E:$E,MATCH(AA$2,'Byproduct Conc'!$C:$C,0))</f>
        <v>44.657960375759998</v>
      </c>
      <c r="AB44" s="176">
        <f>$X44*INDEX('Byproduct Conc'!$E:$E,MATCH(AB$2,'Byproduct Conc'!$C:$C,0))</f>
        <v>0.5371232347599999</v>
      </c>
      <c r="AC44" s="176">
        <f>$X44*INDEX('Byproduct Conc'!$E:$E,MATCH(AC$2,'Byproduct Conc'!$C:$C,0))</f>
        <v>2.3019567203999998</v>
      </c>
      <c r="AD44" s="176">
        <f>$X44*INDEX('Byproduct Conc'!$E:$E,MATCH(AD$2,'Byproduct Conc'!$C:$C,0))</f>
        <v>15.331031757864</v>
      </c>
      <c r="AE44" s="177">
        <f>$X44*INDEX('Byproduct Conc'!$E:$E,MATCH(AE$2,'Byproduct Conc'!$C:$C,0))</f>
        <v>23.019567204000001</v>
      </c>
      <c r="AF44" s="178">
        <f t="shared" si="16"/>
        <v>0.12759417250217142</v>
      </c>
      <c r="AG44" s="176">
        <f t="shared" si="17"/>
        <v>1.5346378135999998E-3</v>
      </c>
      <c r="AH44" s="176">
        <f t="shared" si="18"/>
        <v>6.5770192011428566E-3</v>
      </c>
      <c r="AI44" s="176">
        <f t="shared" si="19"/>
        <v>4.3802947879611427E-2</v>
      </c>
      <c r="AJ44" s="177">
        <f t="shared" si="20"/>
        <v>6.5770192011428572E-2</v>
      </c>
      <c r="AK44" s="202">
        <v>8831</v>
      </c>
      <c r="AL44" s="203">
        <f t="shared" si="21"/>
        <v>4005.6709519999999</v>
      </c>
      <c r="AM44" s="132" t="s">
        <v>1556</v>
      </c>
      <c r="AN44" s="132"/>
      <c r="AO44" s="132" t="s">
        <v>1544</v>
      </c>
      <c r="AP44" s="132">
        <v>325211</v>
      </c>
      <c r="AQ44" s="132" t="s">
        <v>262</v>
      </c>
      <c r="AR44" s="132"/>
      <c r="AS44" s="132"/>
      <c r="AT44" s="132" t="s">
        <v>1603</v>
      </c>
      <c r="AU44" s="132" t="s">
        <v>1604</v>
      </c>
      <c r="AV44" s="132" t="s">
        <v>1140</v>
      </c>
      <c r="AW44" s="132" t="s">
        <v>1772</v>
      </c>
      <c r="AX44" s="132" t="s">
        <v>1559</v>
      </c>
      <c r="AY44" s="204" t="s">
        <v>1548</v>
      </c>
      <c r="AZ44" s="204" t="s">
        <v>1549</v>
      </c>
      <c r="BA44" s="204" t="s">
        <v>1548</v>
      </c>
      <c r="BB44" s="132" t="s">
        <v>1549</v>
      </c>
      <c r="BC44" s="132" t="s">
        <v>1549</v>
      </c>
      <c r="BD44" s="132" t="s">
        <v>1549</v>
      </c>
      <c r="BE44" s="132" t="s">
        <v>1548</v>
      </c>
      <c r="BF44" s="132" t="s">
        <v>1548</v>
      </c>
      <c r="BG44" s="132" t="s">
        <v>1549</v>
      </c>
      <c r="BH44" s="132" t="s">
        <v>1549</v>
      </c>
      <c r="BI44" s="132" t="s">
        <v>1549</v>
      </c>
      <c r="BJ44" s="132" t="s">
        <v>1549</v>
      </c>
      <c r="BK44" s="132" t="s">
        <v>1549</v>
      </c>
      <c r="BL44" s="132" t="s">
        <v>1549</v>
      </c>
      <c r="BM44" s="132" t="s">
        <v>1549</v>
      </c>
      <c r="BN44" s="132" t="s">
        <v>1549</v>
      </c>
      <c r="BO44" s="132" t="s">
        <v>1549</v>
      </c>
      <c r="BP44" s="132" t="s">
        <v>1549</v>
      </c>
      <c r="BQ44" s="132" t="s">
        <v>1549</v>
      </c>
      <c r="BR44" s="132" t="s">
        <v>1549</v>
      </c>
      <c r="BS44" s="132" t="s">
        <v>1549</v>
      </c>
      <c r="BT44" s="132" t="s">
        <v>1549</v>
      </c>
      <c r="BU44" s="132" t="s">
        <v>1549</v>
      </c>
      <c r="BV44" s="132" t="s">
        <v>1549</v>
      </c>
      <c r="BW44" s="132" t="s">
        <v>1549</v>
      </c>
      <c r="BX44" s="132" t="s">
        <v>1549</v>
      </c>
      <c r="BY44" s="132" t="s">
        <v>1549</v>
      </c>
      <c r="BZ44" s="132" t="s">
        <v>1549</v>
      </c>
      <c r="CA44" s="132" t="s">
        <v>1549</v>
      </c>
      <c r="CB44" s="132" t="s">
        <v>1549</v>
      </c>
      <c r="CC44" s="132" t="s">
        <v>1549</v>
      </c>
      <c r="CD44" s="132" t="s">
        <v>1549</v>
      </c>
      <c r="CE44" s="132" t="s">
        <v>1549</v>
      </c>
      <c r="CF44" s="132" t="s">
        <v>1549</v>
      </c>
      <c r="CG44" s="132" t="s">
        <v>1549</v>
      </c>
      <c r="CH44" s="132" t="s">
        <v>1549</v>
      </c>
      <c r="CI44" s="132" t="s">
        <v>1549</v>
      </c>
      <c r="CJ44" s="132" t="s">
        <v>1549</v>
      </c>
      <c r="CK44" s="132" t="s">
        <v>1549</v>
      </c>
      <c r="CL44" s="132" t="s">
        <v>1549</v>
      </c>
      <c r="CM44" s="132" t="s">
        <v>1549</v>
      </c>
      <c r="CN44" s="132" t="s">
        <v>1549</v>
      </c>
      <c r="CO44" s="132" t="s">
        <v>1549</v>
      </c>
      <c r="CP44" s="132" t="s">
        <v>1549</v>
      </c>
      <c r="CQ44" s="132" t="s">
        <v>1548</v>
      </c>
      <c r="CR44" s="132" t="s">
        <v>1549</v>
      </c>
      <c r="CS44" s="132" t="s">
        <v>1549</v>
      </c>
      <c r="CT44" s="132" t="s">
        <v>1549</v>
      </c>
      <c r="CU44" s="132" t="s">
        <v>1549</v>
      </c>
      <c r="CV44" s="132" t="s">
        <v>1549</v>
      </c>
      <c r="CW44" s="132" t="s">
        <v>1549</v>
      </c>
      <c r="CX44" s="132" t="s">
        <v>1549</v>
      </c>
      <c r="CY44" s="132" t="s">
        <v>1549</v>
      </c>
      <c r="CZ44" s="132" t="s">
        <v>1548</v>
      </c>
      <c r="DA44" s="175">
        <f>$AL44*INDEX('Byproduct Conc'!$E:$E,MATCH(DA$2,'Byproduct Conc'!$C:$C,0))</f>
        <v>11.65650247032</v>
      </c>
      <c r="DB44" s="176">
        <f>$AL44*INDEX('Byproduct Conc'!$E:$E,MATCH(DB$2,'Byproduct Conc'!$C:$C,0))</f>
        <v>0.14019848331999998</v>
      </c>
      <c r="DC44" s="176">
        <f>$AL44*INDEX('Byproduct Conc'!$E:$E,MATCH(DC$2,'Byproduct Conc'!$C:$C,0))</f>
        <v>0.60085064279999989</v>
      </c>
      <c r="DD44" s="176">
        <f>$AL44*INDEX('Byproduct Conc'!$E:$E,MATCH(DD$2,'Byproduct Conc'!$C:$C,0))</f>
        <v>4.001665281048</v>
      </c>
      <c r="DE44" s="177">
        <f>$AL44*INDEX('Byproduct Conc'!$E:$E,MATCH(DE$2,'Byproduct Conc'!$C:$C,0))</f>
        <v>6.0085064280000005</v>
      </c>
      <c r="DF44" s="178">
        <f t="shared" si="22"/>
        <v>3.3304292772342856E-2</v>
      </c>
      <c r="DG44" s="176">
        <f t="shared" si="11"/>
        <v>4.0056709519999996E-4</v>
      </c>
      <c r="DH44" s="176">
        <f t="shared" si="12"/>
        <v>1.716716122285714E-3</v>
      </c>
      <c r="DI44" s="176">
        <f t="shared" si="13"/>
        <v>1.1433329374422856E-2</v>
      </c>
      <c r="DJ44" s="177">
        <f t="shared" si="14"/>
        <v>1.7167161222857143E-2</v>
      </c>
    </row>
    <row r="45" spans="1:114" x14ac:dyDescent="0.25">
      <c r="A45" s="131"/>
      <c r="B45" s="132" t="s">
        <v>1134</v>
      </c>
      <c r="C45" s="132">
        <v>2019</v>
      </c>
      <c r="D45" s="4">
        <v>44012</v>
      </c>
      <c r="E45" s="132" t="s">
        <v>1155</v>
      </c>
      <c r="F45" s="132" t="s">
        <v>1152</v>
      </c>
      <c r="G45" s="132" t="s">
        <v>1153</v>
      </c>
      <c r="H45" s="132" t="s">
        <v>1154</v>
      </c>
      <c r="I45" s="132" t="s">
        <v>1422</v>
      </c>
      <c r="J45" s="132" t="s">
        <v>1138</v>
      </c>
      <c r="K45" s="132">
        <v>70805</v>
      </c>
      <c r="L45" s="132">
        <v>110000597444</v>
      </c>
      <c r="M45" s="172">
        <v>110000597444</v>
      </c>
      <c r="N45" s="172" t="str">
        <f t="shared" si="9"/>
        <v>70805FRMSPGULFS</v>
      </c>
      <c r="O45" s="172" t="str">
        <f t="shared" si="10"/>
        <v>70805FRMSPGULFS</v>
      </c>
      <c r="P45" s="132">
        <v>30.501336999999999</v>
      </c>
      <c r="Q45" s="132">
        <v>-91.192340000000002</v>
      </c>
      <c r="R45" s="132">
        <v>1319218384143</v>
      </c>
      <c r="S45" s="132">
        <v>107062</v>
      </c>
      <c r="T45" s="132" t="s">
        <v>1393</v>
      </c>
      <c r="U45" s="132">
        <v>7</v>
      </c>
      <c r="V45" s="132" t="s">
        <v>1403</v>
      </c>
      <c r="W45" s="201">
        <v>21243</v>
      </c>
      <c r="X45" s="175">
        <f t="shared" si="15"/>
        <v>9635.6548559999992</v>
      </c>
      <c r="Y45" s="176" t="s">
        <v>1556</v>
      </c>
      <c r="Z45" s="180"/>
      <c r="AA45" s="175">
        <f>$X45*INDEX('Byproduct Conc'!$E:$E,MATCH(AA$2,'Byproduct Conc'!$C:$C,0))</f>
        <v>28.039755630959995</v>
      </c>
      <c r="AB45" s="176">
        <f>$X45*INDEX('Byproduct Conc'!$E:$E,MATCH(AB$2,'Byproduct Conc'!$C:$C,0))</f>
        <v>0.33724791995999992</v>
      </c>
      <c r="AC45" s="176">
        <f>$X45*INDEX('Byproduct Conc'!$E:$E,MATCH(AC$2,'Byproduct Conc'!$C:$C,0))</f>
        <v>1.4453482283999997</v>
      </c>
      <c r="AD45" s="176">
        <f>$X45*INDEX('Byproduct Conc'!$E:$E,MATCH(AD$2,'Byproduct Conc'!$C:$C,0))</f>
        <v>9.6260192011440004</v>
      </c>
      <c r="AE45" s="177">
        <f>$X45*INDEX('Byproduct Conc'!$E:$E,MATCH(AE$2,'Byproduct Conc'!$C:$C,0))</f>
        <v>14.453482284</v>
      </c>
      <c r="AF45" s="178">
        <f t="shared" si="16"/>
        <v>8.0113587517028559E-2</v>
      </c>
      <c r="AG45" s="176">
        <f t="shared" si="17"/>
        <v>9.6356548559999977E-4</v>
      </c>
      <c r="AH45" s="176">
        <f t="shared" si="18"/>
        <v>4.1295663668571422E-3</v>
      </c>
      <c r="AI45" s="176">
        <f t="shared" si="19"/>
        <v>2.7502912003268574E-2</v>
      </c>
      <c r="AJ45" s="177">
        <f t="shared" si="20"/>
        <v>4.1295663668571431E-2</v>
      </c>
      <c r="AK45" s="202">
        <v>9859</v>
      </c>
      <c r="AL45" s="203">
        <f t="shared" si="21"/>
        <v>4471.9635280000002</v>
      </c>
      <c r="AM45" s="132" t="s">
        <v>1556</v>
      </c>
      <c r="AN45" s="132"/>
      <c r="AO45" s="132" t="s">
        <v>1544</v>
      </c>
      <c r="AP45" s="132">
        <v>325211</v>
      </c>
      <c r="AQ45" s="132" t="s">
        <v>262</v>
      </c>
      <c r="AR45" s="132"/>
      <c r="AS45" s="132"/>
      <c r="AT45" s="132" t="s">
        <v>1605</v>
      </c>
      <c r="AU45" s="132" t="s">
        <v>1570</v>
      </c>
      <c r="AV45" s="132" t="s">
        <v>1140</v>
      </c>
      <c r="AW45" s="132" t="s">
        <v>1772</v>
      </c>
      <c r="AX45" s="132" t="s">
        <v>1559</v>
      </c>
      <c r="AY45" s="204" t="s">
        <v>1548</v>
      </c>
      <c r="AZ45" s="204" t="s">
        <v>1549</v>
      </c>
      <c r="BA45" s="204" t="s">
        <v>1548</v>
      </c>
      <c r="BB45" s="132" t="s">
        <v>1549</v>
      </c>
      <c r="BC45" s="132" t="s">
        <v>1549</v>
      </c>
      <c r="BD45" s="132" t="s">
        <v>1549</v>
      </c>
      <c r="BE45" s="132" t="s">
        <v>1548</v>
      </c>
      <c r="BF45" s="132" t="s">
        <v>1548</v>
      </c>
      <c r="BG45" s="132" t="s">
        <v>1548</v>
      </c>
      <c r="BH45" s="132" t="s">
        <v>1549</v>
      </c>
      <c r="BI45" s="132" t="s">
        <v>1549</v>
      </c>
      <c r="BJ45" s="132" t="s">
        <v>1549</v>
      </c>
      <c r="BK45" s="132" t="s">
        <v>1549</v>
      </c>
      <c r="BL45" s="132" t="s">
        <v>1549</v>
      </c>
      <c r="BM45" s="132" t="s">
        <v>1549</v>
      </c>
      <c r="BN45" s="132" t="s">
        <v>1549</v>
      </c>
      <c r="BO45" s="132" t="s">
        <v>1549</v>
      </c>
      <c r="BP45" s="132" t="s">
        <v>1549</v>
      </c>
      <c r="BQ45" s="132" t="s">
        <v>1549</v>
      </c>
      <c r="BR45" s="132" t="s">
        <v>1549</v>
      </c>
      <c r="BS45" s="132" t="s">
        <v>1549</v>
      </c>
      <c r="BT45" s="132" t="s">
        <v>1549</v>
      </c>
      <c r="BU45" s="132" t="s">
        <v>1549</v>
      </c>
      <c r="BV45" s="132" t="s">
        <v>1549</v>
      </c>
      <c r="BW45" s="132" t="s">
        <v>1549</v>
      </c>
      <c r="BX45" s="132" t="s">
        <v>1549</v>
      </c>
      <c r="BY45" s="132" t="s">
        <v>1549</v>
      </c>
      <c r="BZ45" s="132" t="s">
        <v>1549</v>
      </c>
      <c r="CA45" s="132" t="s">
        <v>1549</v>
      </c>
      <c r="CB45" s="132" t="s">
        <v>1549</v>
      </c>
      <c r="CC45" s="132" t="s">
        <v>1549</v>
      </c>
      <c r="CD45" s="132" t="s">
        <v>1549</v>
      </c>
      <c r="CE45" s="132" t="s">
        <v>1549</v>
      </c>
      <c r="CF45" s="132" t="s">
        <v>1549</v>
      </c>
      <c r="CG45" s="132" t="s">
        <v>1549</v>
      </c>
      <c r="CH45" s="132" t="s">
        <v>1549</v>
      </c>
      <c r="CI45" s="132" t="s">
        <v>1549</v>
      </c>
      <c r="CJ45" s="132" t="s">
        <v>1549</v>
      </c>
      <c r="CK45" s="132" t="s">
        <v>1549</v>
      </c>
      <c r="CL45" s="132" t="s">
        <v>1549</v>
      </c>
      <c r="CM45" s="132" t="s">
        <v>1549</v>
      </c>
      <c r="CN45" s="132" t="s">
        <v>1549</v>
      </c>
      <c r="CO45" s="132" t="s">
        <v>1549</v>
      </c>
      <c r="CP45" s="132" t="s">
        <v>1549</v>
      </c>
      <c r="CQ45" s="132" t="s">
        <v>1549</v>
      </c>
      <c r="CR45" s="132" t="s">
        <v>1549</v>
      </c>
      <c r="CS45" s="132" t="s">
        <v>1549</v>
      </c>
      <c r="CT45" s="132" t="s">
        <v>1549</v>
      </c>
      <c r="CU45" s="132" t="s">
        <v>1549</v>
      </c>
      <c r="CV45" s="132" t="s">
        <v>1549</v>
      </c>
      <c r="CW45" s="132" t="s">
        <v>1549</v>
      </c>
      <c r="CX45" s="132" t="s">
        <v>1549</v>
      </c>
      <c r="CY45" s="132" t="s">
        <v>1549</v>
      </c>
      <c r="CZ45" s="132" t="s">
        <v>1549</v>
      </c>
      <c r="DA45" s="175">
        <f>$AL45*INDEX('Byproduct Conc'!$E:$E,MATCH(DA$2,'Byproduct Conc'!$C:$C,0))</f>
        <v>13.013413866480001</v>
      </c>
      <c r="DB45" s="176">
        <f>$AL45*INDEX('Byproduct Conc'!$E:$E,MATCH(DB$2,'Byproduct Conc'!$C:$C,0))</f>
        <v>0.15651872347999998</v>
      </c>
      <c r="DC45" s="176">
        <f>$AL45*INDEX('Byproduct Conc'!$E:$E,MATCH(DC$2,'Byproduct Conc'!$C:$C,0))</f>
        <v>0.67079452919999993</v>
      </c>
      <c r="DD45" s="176">
        <f>$AL45*INDEX('Byproduct Conc'!$E:$E,MATCH(DD$2,'Byproduct Conc'!$C:$C,0))</f>
        <v>4.4674915644720006</v>
      </c>
      <c r="DE45" s="177">
        <f>$AL45*INDEX('Byproduct Conc'!$E:$E,MATCH(DE$2,'Byproduct Conc'!$C:$C,0))</f>
        <v>6.7079452920000007</v>
      </c>
      <c r="DF45" s="178">
        <f t="shared" si="22"/>
        <v>3.7181182475657146E-2</v>
      </c>
      <c r="DG45" s="176">
        <f t="shared" si="11"/>
        <v>4.4719635279999995E-4</v>
      </c>
      <c r="DH45" s="176">
        <f t="shared" si="12"/>
        <v>1.9165557977142856E-3</v>
      </c>
      <c r="DI45" s="176">
        <f t="shared" si="13"/>
        <v>1.2764261612777144E-2</v>
      </c>
      <c r="DJ45" s="177">
        <f t="shared" si="14"/>
        <v>1.9165557977142859E-2</v>
      </c>
    </row>
    <row r="46" spans="1:114" x14ac:dyDescent="0.25">
      <c r="A46" s="131"/>
      <c r="B46" s="132" t="s">
        <v>1134</v>
      </c>
      <c r="C46" s="132">
        <v>2020</v>
      </c>
      <c r="D46" s="4"/>
      <c r="E46" s="132" t="s">
        <v>1155</v>
      </c>
      <c r="F46" s="132" t="s">
        <v>1152</v>
      </c>
      <c r="G46" s="132" t="s">
        <v>1153</v>
      </c>
      <c r="H46" s="132" t="s">
        <v>1154</v>
      </c>
      <c r="I46" s="132" t="s">
        <v>1422</v>
      </c>
      <c r="J46" s="132" t="s">
        <v>1138</v>
      </c>
      <c r="K46" s="132">
        <v>70805</v>
      </c>
      <c r="L46" s="132">
        <v>110000597444</v>
      </c>
      <c r="M46" s="172">
        <v>110000597444</v>
      </c>
      <c r="N46" s="172" t="str">
        <f t="shared" si="9"/>
        <v>70805FRMSPGULFS</v>
      </c>
      <c r="O46" s="172" t="str">
        <f t="shared" si="10"/>
        <v>70805FRMSPGULFS</v>
      </c>
      <c r="P46" s="132">
        <v>30.498203</v>
      </c>
      <c r="Q46" s="132">
        <v>-91.189148000000003</v>
      </c>
      <c r="R46" s="132" t="s">
        <v>1606</v>
      </c>
      <c r="S46" s="132" t="s">
        <v>1554</v>
      </c>
      <c r="T46" s="132" t="s">
        <v>1393</v>
      </c>
      <c r="U46" s="132">
        <v>7</v>
      </c>
      <c r="V46" s="132" t="s">
        <v>1552</v>
      </c>
      <c r="W46" s="201">
        <v>21146</v>
      </c>
      <c r="X46" s="175">
        <f t="shared" si="15"/>
        <v>9591.6564319999998</v>
      </c>
      <c r="Y46" s="176" t="s">
        <v>1556</v>
      </c>
      <c r="Z46" s="180" t="s">
        <v>1552</v>
      </c>
      <c r="AA46" s="175">
        <f>$X46*INDEX('Byproduct Conc'!$E:$E,MATCH(AA$2,'Byproduct Conc'!$C:$C,0))</f>
        <v>27.911720217119999</v>
      </c>
      <c r="AB46" s="176">
        <f>$X46*INDEX('Byproduct Conc'!$E:$E,MATCH(AB$2,'Byproduct Conc'!$C:$C,0))</f>
        <v>0.33570797511999995</v>
      </c>
      <c r="AC46" s="176">
        <f>$X46*INDEX('Byproduct Conc'!$E:$E,MATCH(AC$2,'Byproduct Conc'!$C:$C,0))</f>
        <v>1.4387484647999997</v>
      </c>
      <c r="AD46" s="176">
        <f>$X46*INDEX('Byproduct Conc'!$E:$E,MATCH(AD$2,'Byproduct Conc'!$C:$C,0))</f>
        <v>9.582064775568</v>
      </c>
      <c r="AE46" s="177">
        <f>$X46*INDEX('Byproduct Conc'!$E:$E,MATCH(AE$2,'Byproduct Conc'!$C:$C,0))</f>
        <v>14.387484647999999</v>
      </c>
      <c r="AF46" s="178">
        <f t="shared" si="16"/>
        <v>7.9747772048914284E-2</v>
      </c>
      <c r="AG46" s="176">
        <f t="shared" si="17"/>
        <v>9.5916564319999988E-4</v>
      </c>
      <c r="AH46" s="176">
        <f t="shared" si="18"/>
        <v>4.1107098994285704E-3</v>
      </c>
      <c r="AI46" s="176">
        <f t="shared" si="19"/>
        <v>2.7377327930194286E-2</v>
      </c>
      <c r="AJ46" s="177">
        <f t="shared" si="20"/>
        <v>4.1107098994285711E-2</v>
      </c>
      <c r="AK46" s="202">
        <v>8550</v>
      </c>
      <c r="AL46" s="203">
        <f t="shared" si="21"/>
        <v>3878.2116000000001</v>
      </c>
      <c r="AM46" s="132" t="s">
        <v>1556</v>
      </c>
      <c r="AN46" s="132" t="s">
        <v>1552</v>
      </c>
      <c r="AO46" s="132" t="s">
        <v>1544</v>
      </c>
      <c r="AP46" s="132">
        <v>325211</v>
      </c>
      <c r="AQ46" s="132" t="s">
        <v>262</v>
      </c>
      <c r="AR46" s="132" t="s">
        <v>1552</v>
      </c>
      <c r="AS46" s="132" t="s">
        <v>1552</v>
      </c>
      <c r="AT46" s="132" t="s">
        <v>1603</v>
      </c>
      <c r="AU46" s="132" t="s">
        <v>1604</v>
      </c>
      <c r="AV46" s="132" t="s">
        <v>1140</v>
      </c>
      <c r="AW46" s="132" t="s">
        <v>1772</v>
      </c>
      <c r="AX46" s="132" t="s">
        <v>1559</v>
      </c>
      <c r="AY46" s="204" t="s">
        <v>1548</v>
      </c>
      <c r="AZ46" s="204" t="s">
        <v>1549</v>
      </c>
      <c r="BA46" s="204" t="s">
        <v>1548</v>
      </c>
      <c r="BB46" s="132" t="s">
        <v>1549</v>
      </c>
      <c r="BC46" s="132" t="s">
        <v>1549</v>
      </c>
      <c r="BD46" s="132" t="s">
        <v>1549</v>
      </c>
      <c r="BE46" s="132" t="s">
        <v>1548</v>
      </c>
      <c r="BF46" s="132" t="s">
        <v>1548</v>
      </c>
      <c r="BG46" s="132" t="s">
        <v>1549</v>
      </c>
      <c r="BH46" s="132" t="s">
        <v>1549</v>
      </c>
      <c r="BI46" s="132" t="s">
        <v>1549</v>
      </c>
      <c r="BJ46" s="132" t="s">
        <v>1549</v>
      </c>
      <c r="BK46" s="132" t="s">
        <v>1549</v>
      </c>
      <c r="BL46" s="132" t="s">
        <v>1549</v>
      </c>
      <c r="BM46" s="132" t="s">
        <v>1549</v>
      </c>
      <c r="BN46" s="132" t="s">
        <v>1549</v>
      </c>
      <c r="BO46" s="132" t="s">
        <v>1549</v>
      </c>
      <c r="BP46" s="132" t="s">
        <v>1549</v>
      </c>
      <c r="BQ46" s="132" t="s">
        <v>1549</v>
      </c>
      <c r="BR46" s="132" t="s">
        <v>1549</v>
      </c>
      <c r="BS46" s="132" t="s">
        <v>1549</v>
      </c>
      <c r="BT46" s="132" t="s">
        <v>1549</v>
      </c>
      <c r="BU46" s="132" t="s">
        <v>1549</v>
      </c>
      <c r="BV46" s="132" t="s">
        <v>1549</v>
      </c>
      <c r="BW46" s="132" t="s">
        <v>1549</v>
      </c>
      <c r="BX46" s="132" t="s">
        <v>1549</v>
      </c>
      <c r="BY46" s="132" t="s">
        <v>1549</v>
      </c>
      <c r="BZ46" s="132" t="s">
        <v>1549</v>
      </c>
      <c r="CA46" s="132" t="s">
        <v>1549</v>
      </c>
      <c r="CB46" s="132" t="s">
        <v>1549</v>
      </c>
      <c r="CC46" s="132" t="s">
        <v>1549</v>
      </c>
      <c r="CD46" s="132" t="s">
        <v>1549</v>
      </c>
      <c r="CE46" s="132" t="s">
        <v>1549</v>
      </c>
      <c r="CF46" s="132" t="s">
        <v>1549</v>
      </c>
      <c r="CG46" s="132" t="s">
        <v>1549</v>
      </c>
      <c r="CH46" s="132" t="s">
        <v>1549</v>
      </c>
      <c r="CI46" s="132" t="s">
        <v>1549</v>
      </c>
      <c r="CJ46" s="132" t="s">
        <v>1549</v>
      </c>
      <c r="CK46" s="132" t="s">
        <v>1549</v>
      </c>
      <c r="CL46" s="132" t="s">
        <v>1549</v>
      </c>
      <c r="CM46" s="132" t="s">
        <v>1549</v>
      </c>
      <c r="CN46" s="132" t="s">
        <v>1549</v>
      </c>
      <c r="CO46" s="132" t="s">
        <v>1549</v>
      </c>
      <c r="CP46" s="132" t="s">
        <v>1549</v>
      </c>
      <c r="CQ46" s="132" t="s">
        <v>1548</v>
      </c>
      <c r="CR46" s="132" t="s">
        <v>1549</v>
      </c>
      <c r="CS46" s="132" t="s">
        <v>1549</v>
      </c>
      <c r="CT46" s="132" t="s">
        <v>1549</v>
      </c>
      <c r="CU46" s="132" t="s">
        <v>1549</v>
      </c>
      <c r="CV46" s="132" t="s">
        <v>1549</v>
      </c>
      <c r="CW46" s="132" t="s">
        <v>1549</v>
      </c>
      <c r="CX46" s="132" t="s">
        <v>1549</v>
      </c>
      <c r="CY46" s="132" t="s">
        <v>1549</v>
      </c>
      <c r="CZ46" s="132" t="s">
        <v>1548</v>
      </c>
      <c r="DA46" s="175">
        <f>$AL46*INDEX('Byproduct Conc'!$E:$E,MATCH(DA$2,'Byproduct Conc'!$C:$C,0))</f>
        <v>11.285595755999999</v>
      </c>
      <c r="DB46" s="176">
        <f>$AL46*INDEX('Byproduct Conc'!$E:$E,MATCH(DB$2,'Byproduct Conc'!$C:$C,0))</f>
        <v>0.135737406</v>
      </c>
      <c r="DC46" s="176">
        <f>$AL46*INDEX('Byproduct Conc'!$E:$E,MATCH(DC$2,'Byproduct Conc'!$C:$C,0))</f>
        <v>0.58173173999999994</v>
      </c>
      <c r="DD46" s="176">
        <f>$AL46*INDEX('Byproduct Conc'!$E:$E,MATCH(DD$2,'Byproduct Conc'!$C:$C,0))</f>
        <v>3.8743333884000006</v>
      </c>
      <c r="DE46" s="177">
        <f>$AL46*INDEX('Byproduct Conc'!$E:$E,MATCH(DE$2,'Byproduct Conc'!$C:$C,0))</f>
        <v>5.8173174000000003</v>
      </c>
      <c r="DF46" s="178">
        <f t="shared" si="22"/>
        <v>3.2244559302857141E-2</v>
      </c>
      <c r="DG46" s="176">
        <f t="shared" si="11"/>
        <v>3.8782116000000001E-4</v>
      </c>
      <c r="DH46" s="176">
        <f t="shared" si="12"/>
        <v>1.6620906857142854E-3</v>
      </c>
      <c r="DI46" s="176">
        <f t="shared" si="13"/>
        <v>1.1069523966857144E-2</v>
      </c>
      <c r="DJ46" s="177">
        <f t="shared" si="14"/>
        <v>1.6620906857142858E-2</v>
      </c>
    </row>
    <row r="47" spans="1:114" x14ac:dyDescent="0.25">
      <c r="A47" s="131"/>
      <c r="B47" s="132" t="s">
        <v>1134</v>
      </c>
      <c r="C47" s="132">
        <v>2015</v>
      </c>
      <c r="D47" s="2"/>
      <c r="E47" s="132" t="s">
        <v>1190</v>
      </c>
      <c r="F47" s="132" t="s">
        <v>1187</v>
      </c>
      <c r="G47" s="132" t="s">
        <v>1188</v>
      </c>
      <c r="H47" s="132" t="s">
        <v>1189</v>
      </c>
      <c r="I47" s="132" t="s">
        <v>1412</v>
      </c>
      <c r="J47" s="132" t="s">
        <v>1160</v>
      </c>
      <c r="K47" s="132">
        <v>77978</v>
      </c>
      <c r="L47" s="132">
        <v>110018925957</v>
      </c>
      <c r="M47" s="172">
        <v>110018925957</v>
      </c>
      <c r="N47" s="172" t="str">
        <f t="shared" si="9"/>
        <v>77978FRMSPPOBOX</v>
      </c>
      <c r="O47" s="172" t="str">
        <f t="shared" si="10"/>
        <v>77978FRMSPPOBOX</v>
      </c>
      <c r="P47" s="132">
        <v>28.6753</v>
      </c>
      <c r="Q47" s="132">
        <v>-96.549499999999995</v>
      </c>
      <c r="R47" s="132">
        <v>1315214433043</v>
      </c>
      <c r="S47" s="132">
        <v>107062</v>
      </c>
      <c r="T47" s="132" t="s">
        <v>1393</v>
      </c>
      <c r="U47" s="132">
        <v>10</v>
      </c>
      <c r="V47" s="132" t="s">
        <v>1413</v>
      </c>
      <c r="W47" s="201">
        <v>10096</v>
      </c>
      <c r="X47" s="175">
        <f t="shared" si="15"/>
        <v>4579.4648319999997</v>
      </c>
      <c r="Y47" s="176" t="s">
        <v>1556</v>
      </c>
      <c r="Z47" s="180"/>
      <c r="AA47" s="175">
        <f>$X47*INDEX('Byproduct Conc'!$E:$E,MATCH(AA$2,'Byproduct Conc'!$C:$C,0))</f>
        <v>13.326242661119998</v>
      </c>
      <c r="AB47" s="176">
        <f>$X47*INDEX('Byproduct Conc'!$E:$E,MATCH(AB$2,'Byproduct Conc'!$C:$C,0))</f>
        <v>0.16028126911999999</v>
      </c>
      <c r="AC47" s="176">
        <f>$X47*INDEX('Byproduct Conc'!$E:$E,MATCH(AC$2,'Byproduct Conc'!$C:$C,0))</f>
        <v>0.68691972479999985</v>
      </c>
      <c r="AD47" s="176">
        <f>$X47*INDEX('Byproduct Conc'!$E:$E,MATCH(AD$2,'Byproduct Conc'!$C:$C,0))</f>
        <v>4.5748853671680001</v>
      </c>
      <c r="AE47" s="177">
        <f>$X47*INDEX('Byproduct Conc'!$E:$E,MATCH(AE$2,'Byproduct Conc'!$C:$C,0))</f>
        <v>6.8691972479999999</v>
      </c>
      <c r="AF47" s="178">
        <f t="shared" si="16"/>
        <v>3.8074979031771421E-2</v>
      </c>
      <c r="AG47" s="176">
        <f t="shared" si="17"/>
        <v>4.5794648319999996E-4</v>
      </c>
      <c r="AH47" s="176">
        <f t="shared" si="18"/>
        <v>1.9626277851428568E-3</v>
      </c>
      <c r="AI47" s="176">
        <f t="shared" si="19"/>
        <v>1.3071101049051429E-2</v>
      </c>
      <c r="AJ47" s="177">
        <f t="shared" si="20"/>
        <v>1.9626277851428571E-2</v>
      </c>
      <c r="AK47" s="202">
        <v>6116</v>
      </c>
      <c r="AL47" s="203">
        <f t="shared" si="21"/>
        <v>2774.1686719999998</v>
      </c>
      <c r="AM47" s="132" t="s">
        <v>1556</v>
      </c>
      <c r="AN47" s="132"/>
      <c r="AO47" s="132" t="s">
        <v>1544</v>
      </c>
      <c r="AP47" s="132">
        <v>325211</v>
      </c>
      <c r="AQ47" s="132" t="s">
        <v>262</v>
      </c>
      <c r="AR47" s="132"/>
      <c r="AS47" s="132"/>
      <c r="AT47" s="132" t="s">
        <v>1607</v>
      </c>
      <c r="AU47" s="132" t="s">
        <v>1608</v>
      </c>
      <c r="AV47" s="132" t="s">
        <v>1140</v>
      </c>
      <c r="AW47" s="132" t="s">
        <v>1772</v>
      </c>
      <c r="AX47" s="132" t="s">
        <v>1559</v>
      </c>
      <c r="AY47" s="204" t="s">
        <v>1548</v>
      </c>
      <c r="AZ47" s="204" t="s">
        <v>1549</v>
      </c>
      <c r="BA47" s="204" t="s">
        <v>1548</v>
      </c>
      <c r="BB47" s="132" t="s">
        <v>1548</v>
      </c>
      <c r="BC47" s="132" t="s">
        <v>1549</v>
      </c>
      <c r="BD47" s="132" t="s">
        <v>1549</v>
      </c>
      <c r="BE47" s="132" t="s">
        <v>1548</v>
      </c>
      <c r="BF47" s="132"/>
      <c r="BG47" s="132"/>
      <c r="BH47" s="132"/>
      <c r="BI47" s="132"/>
      <c r="BJ47" s="132"/>
      <c r="BK47" s="132" t="s">
        <v>1549</v>
      </c>
      <c r="BL47" s="132"/>
      <c r="BM47" s="132"/>
      <c r="BN47" s="132"/>
      <c r="BO47" s="132"/>
      <c r="BP47" s="132"/>
      <c r="BQ47" s="132"/>
      <c r="BR47" s="132"/>
      <c r="BS47" s="132"/>
      <c r="BT47" s="132"/>
      <c r="BU47" s="132"/>
      <c r="BV47" s="132"/>
      <c r="BW47" s="132"/>
      <c r="BX47" s="132" t="s">
        <v>1548</v>
      </c>
      <c r="BY47" s="132" t="s">
        <v>1548</v>
      </c>
      <c r="BZ47" s="132" t="s">
        <v>1549</v>
      </c>
      <c r="CA47" s="132"/>
      <c r="CB47" s="132" t="s">
        <v>1548</v>
      </c>
      <c r="CC47" s="132"/>
      <c r="CD47" s="132"/>
      <c r="CE47" s="132"/>
      <c r="CF47" s="132"/>
      <c r="CG47" s="132"/>
      <c r="CH47" s="132"/>
      <c r="CI47" s="132"/>
      <c r="CJ47" s="132" t="s">
        <v>1549</v>
      </c>
      <c r="CK47" s="132"/>
      <c r="CL47" s="132"/>
      <c r="CM47" s="132"/>
      <c r="CN47" s="132"/>
      <c r="CO47" s="132"/>
      <c r="CP47" s="132"/>
      <c r="CQ47" s="132" t="s">
        <v>1549</v>
      </c>
      <c r="CR47" s="132"/>
      <c r="CS47" s="132"/>
      <c r="CT47" s="132"/>
      <c r="CU47" s="132"/>
      <c r="CV47" s="132"/>
      <c r="CW47" s="132"/>
      <c r="CX47" s="132"/>
      <c r="CY47" s="132"/>
      <c r="CZ47" s="132"/>
      <c r="DA47" s="175">
        <f>$AL47*INDEX('Byproduct Conc'!$E:$E,MATCH(DA$2,'Byproduct Conc'!$C:$C,0))</f>
        <v>8.0728308355199996</v>
      </c>
      <c r="DB47" s="176">
        <f>$AL47*INDEX('Byproduct Conc'!$E:$E,MATCH(DB$2,'Byproduct Conc'!$C:$C,0))</f>
        <v>9.7095903519999985E-2</v>
      </c>
      <c r="DC47" s="176">
        <f>$AL47*INDEX('Byproduct Conc'!$E:$E,MATCH(DC$2,'Byproduct Conc'!$C:$C,0))</f>
        <v>0.41612530079999993</v>
      </c>
      <c r="DD47" s="176">
        <f>$AL47*INDEX('Byproduct Conc'!$E:$E,MATCH(DD$2,'Byproduct Conc'!$C:$C,0))</f>
        <v>2.7713945033280001</v>
      </c>
      <c r="DE47" s="177">
        <f>$AL47*INDEX('Byproduct Conc'!$E:$E,MATCH(DE$2,'Byproduct Conc'!$C:$C,0))</f>
        <v>4.1612530080000001</v>
      </c>
      <c r="DF47" s="178">
        <f t="shared" si="22"/>
        <v>2.3065230958628571E-2</v>
      </c>
      <c r="DG47" s="176">
        <f t="shared" si="11"/>
        <v>2.7741686719999996E-4</v>
      </c>
      <c r="DH47" s="176">
        <f t="shared" si="12"/>
        <v>1.1889294308571427E-3</v>
      </c>
      <c r="DI47" s="176">
        <f t="shared" si="13"/>
        <v>7.9182700095085708E-3</v>
      </c>
      <c r="DJ47" s="177">
        <f t="shared" si="14"/>
        <v>1.1889294308571429E-2</v>
      </c>
    </row>
    <row r="48" spans="1:114" x14ac:dyDescent="0.25">
      <c r="A48" s="131"/>
      <c r="B48" s="132" t="s">
        <v>1134</v>
      </c>
      <c r="C48" s="132">
        <v>2016</v>
      </c>
      <c r="D48" s="2"/>
      <c r="E48" s="132" t="s">
        <v>1190</v>
      </c>
      <c r="F48" s="132" t="s">
        <v>1187</v>
      </c>
      <c r="G48" s="132" t="s">
        <v>1188</v>
      </c>
      <c r="H48" s="132" t="s">
        <v>1189</v>
      </c>
      <c r="I48" s="132" t="s">
        <v>1412</v>
      </c>
      <c r="J48" s="132" t="s">
        <v>1160</v>
      </c>
      <c r="K48" s="132">
        <v>77978</v>
      </c>
      <c r="L48" s="132">
        <v>110018925957</v>
      </c>
      <c r="M48" s="172">
        <v>110018925957</v>
      </c>
      <c r="N48" s="172" t="str">
        <f t="shared" si="9"/>
        <v>77978FRMSPPOBOX</v>
      </c>
      <c r="O48" s="172" t="str">
        <f t="shared" si="10"/>
        <v>77978FRMSPPOBOX</v>
      </c>
      <c r="P48" s="132">
        <v>28.6753</v>
      </c>
      <c r="Q48" s="132">
        <v>-96.549499999999995</v>
      </c>
      <c r="R48" s="132">
        <v>1316215730209</v>
      </c>
      <c r="S48" s="132">
        <v>107062</v>
      </c>
      <c r="T48" s="132" t="s">
        <v>1393</v>
      </c>
      <c r="U48" s="132">
        <v>10</v>
      </c>
      <c r="V48" s="132" t="s">
        <v>1413</v>
      </c>
      <c r="W48" s="201">
        <v>9391</v>
      </c>
      <c r="X48" s="175">
        <f t="shared" si="15"/>
        <v>4259.6824719999995</v>
      </c>
      <c r="Y48" s="176" t="s">
        <v>1556</v>
      </c>
      <c r="Z48" s="180"/>
      <c r="AA48" s="175">
        <f>$X48*INDEX('Byproduct Conc'!$E:$E,MATCH(AA$2,'Byproduct Conc'!$C:$C,0))</f>
        <v>12.395675993519998</v>
      </c>
      <c r="AB48" s="176">
        <f>$X48*INDEX('Byproduct Conc'!$E:$E,MATCH(AB$2,'Byproduct Conc'!$C:$C,0))</f>
        <v>0.14908888651999996</v>
      </c>
      <c r="AC48" s="176">
        <f>$X48*INDEX('Byproduct Conc'!$E:$E,MATCH(AC$2,'Byproduct Conc'!$C:$C,0))</f>
        <v>0.63895237079999989</v>
      </c>
      <c r="AD48" s="176">
        <f>$X48*INDEX('Byproduct Conc'!$E:$E,MATCH(AD$2,'Byproduct Conc'!$C:$C,0))</f>
        <v>4.2554227895279997</v>
      </c>
      <c r="AE48" s="177">
        <f>$X48*INDEX('Byproduct Conc'!$E:$E,MATCH(AE$2,'Byproduct Conc'!$C:$C,0))</f>
        <v>6.3895237079999996</v>
      </c>
      <c r="AF48" s="178">
        <f t="shared" si="16"/>
        <v>3.5416217124342848E-2</v>
      </c>
      <c r="AG48" s="176">
        <f t="shared" si="17"/>
        <v>4.2596824719999988E-4</v>
      </c>
      <c r="AH48" s="176">
        <f t="shared" si="18"/>
        <v>1.825578202285714E-3</v>
      </c>
      <c r="AI48" s="176">
        <f t="shared" si="19"/>
        <v>1.2158350827222856E-2</v>
      </c>
      <c r="AJ48" s="177">
        <f t="shared" si="20"/>
        <v>1.8255782022857141E-2</v>
      </c>
      <c r="AK48" s="202">
        <v>1387</v>
      </c>
      <c r="AL48" s="203">
        <f t="shared" si="21"/>
        <v>629.13210400000003</v>
      </c>
      <c r="AM48" s="132" t="s">
        <v>1556</v>
      </c>
      <c r="AN48" s="132"/>
      <c r="AO48" s="132" t="s">
        <v>1544</v>
      </c>
      <c r="AP48" s="132">
        <v>325211</v>
      </c>
      <c r="AQ48" s="132" t="s">
        <v>262</v>
      </c>
      <c r="AR48" s="132"/>
      <c r="AS48" s="132"/>
      <c r="AT48" s="132" t="s">
        <v>1607</v>
      </c>
      <c r="AU48" s="132" t="s">
        <v>1608</v>
      </c>
      <c r="AV48" s="132" t="s">
        <v>1140</v>
      </c>
      <c r="AW48" s="132" t="s">
        <v>1772</v>
      </c>
      <c r="AX48" s="132" t="s">
        <v>1559</v>
      </c>
      <c r="AY48" s="204" t="s">
        <v>1548</v>
      </c>
      <c r="AZ48" s="204" t="s">
        <v>1549</v>
      </c>
      <c r="BA48" s="204" t="s">
        <v>1548</v>
      </c>
      <c r="BB48" s="132" t="s">
        <v>1548</v>
      </c>
      <c r="BC48" s="132" t="s">
        <v>1549</v>
      </c>
      <c r="BD48" s="132" t="s">
        <v>1549</v>
      </c>
      <c r="BE48" s="132" t="s">
        <v>1548</v>
      </c>
      <c r="BF48" s="132"/>
      <c r="BG48" s="132"/>
      <c r="BH48" s="132"/>
      <c r="BI48" s="132"/>
      <c r="BJ48" s="132"/>
      <c r="BK48" s="132" t="s">
        <v>1549</v>
      </c>
      <c r="BL48" s="132"/>
      <c r="BM48" s="132"/>
      <c r="BN48" s="132"/>
      <c r="BO48" s="132"/>
      <c r="BP48" s="132"/>
      <c r="BQ48" s="132"/>
      <c r="BR48" s="132"/>
      <c r="BS48" s="132"/>
      <c r="BT48" s="132"/>
      <c r="BU48" s="132"/>
      <c r="BV48" s="132"/>
      <c r="BW48" s="132"/>
      <c r="BX48" s="132" t="s">
        <v>1548</v>
      </c>
      <c r="BY48" s="132" t="s">
        <v>1548</v>
      </c>
      <c r="BZ48" s="132" t="s">
        <v>1549</v>
      </c>
      <c r="CA48" s="132"/>
      <c r="CB48" s="132" t="s">
        <v>1548</v>
      </c>
      <c r="CC48" s="132"/>
      <c r="CD48" s="132"/>
      <c r="CE48" s="132"/>
      <c r="CF48" s="132"/>
      <c r="CG48" s="132"/>
      <c r="CH48" s="132"/>
      <c r="CI48" s="132"/>
      <c r="CJ48" s="132" t="s">
        <v>1549</v>
      </c>
      <c r="CK48" s="132"/>
      <c r="CL48" s="132"/>
      <c r="CM48" s="132"/>
      <c r="CN48" s="132"/>
      <c r="CO48" s="132"/>
      <c r="CP48" s="132"/>
      <c r="CQ48" s="132" t="s">
        <v>1549</v>
      </c>
      <c r="CR48" s="132"/>
      <c r="CS48" s="132"/>
      <c r="CT48" s="132"/>
      <c r="CU48" s="132"/>
      <c r="CV48" s="132"/>
      <c r="CW48" s="132"/>
      <c r="CX48" s="132"/>
      <c r="CY48" s="132"/>
      <c r="CZ48" s="132"/>
      <c r="DA48" s="175">
        <f>$AL48*INDEX('Byproduct Conc'!$E:$E,MATCH(DA$2,'Byproduct Conc'!$C:$C,0))</f>
        <v>1.83077442264</v>
      </c>
      <c r="DB48" s="176">
        <f>$AL48*INDEX('Byproduct Conc'!$E:$E,MATCH(DB$2,'Byproduct Conc'!$C:$C,0))</f>
        <v>2.2019623639999999E-2</v>
      </c>
      <c r="DC48" s="176">
        <f>$AL48*INDEX('Byproduct Conc'!$E:$E,MATCH(DC$2,'Byproduct Conc'!$C:$C,0))</f>
        <v>9.436981559999999E-2</v>
      </c>
      <c r="DD48" s="176">
        <f>$AL48*INDEX('Byproduct Conc'!$E:$E,MATCH(DD$2,'Byproduct Conc'!$C:$C,0))</f>
        <v>0.62850297189600013</v>
      </c>
      <c r="DE48" s="177">
        <f>$AL48*INDEX('Byproduct Conc'!$E:$E,MATCH(DE$2,'Byproduct Conc'!$C:$C,0))</f>
        <v>0.94369815600000007</v>
      </c>
      <c r="DF48" s="178">
        <f t="shared" si="22"/>
        <v>5.2307840646857147E-3</v>
      </c>
      <c r="DG48" s="176">
        <f t="shared" si="11"/>
        <v>6.2913210399999993E-5</v>
      </c>
      <c r="DH48" s="176">
        <f t="shared" si="12"/>
        <v>2.6962804457142853E-4</v>
      </c>
      <c r="DI48" s="176">
        <f t="shared" si="13"/>
        <v>1.7957227768457147E-3</v>
      </c>
      <c r="DJ48" s="177">
        <f t="shared" si="14"/>
        <v>2.6962804457142859E-3</v>
      </c>
    </row>
    <row r="49" spans="1:114" x14ac:dyDescent="0.25">
      <c r="A49" s="131"/>
      <c r="B49" s="132" t="s">
        <v>1134</v>
      </c>
      <c r="C49" s="132">
        <v>2017</v>
      </c>
      <c r="D49" s="2"/>
      <c r="E49" s="132" t="s">
        <v>1190</v>
      </c>
      <c r="F49" s="132" t="s">
        <v>1187</v>
      </c>
      <c r="G49" s="132" t="s">
        <v>1188</v>
      </c>
      <c r="H49" s="132" t="s">
        <v>1189</v>
      </c>
      <c r="I49" s="132" t="s">
        <v>1412</v>
      </c>
      <c r="J49" s="132" t="s">
        <v>1160</v>
      </c>
      <c r="K49" s="132">
        <v>77978</v>
      </c>
      <c r="L49" s="132">
        <v>110018925957</v>
      </c>
      <c r="M49" s="172">
        <v>110018925957</v>
      </c>
      <c r="N49" s="172" t="str">
        <f t="shared" si="9"/>
        <v>77978FRMSPPOBOX</v>
      </c>
      <c r="O49" s="172" t="str">
        <f t="shared" si="10"/>
        <v>77978FRMSPPOBOX</v>
      </c>
      <c r="P49" s="132">
        <v>28.6753</v>
      </c>
      <c r="Q49" s="132">
        <v>-96.549499999999995</v>
      </c>
      <c r="R49" s="132">
        <v>1317216519520</v>
      </c>
      <c r="S49" s="132">
        <v>107062</v>
      </c>
      <c r="T49" s="132" t="s">
        <v>1393</v>
      </c>
      <c r="U49" s="132">
        <v>10</v>
      </c>
      <c r="V49" s="132" t="s">
        <v>1413</v>
      </c>
      <c r="W49" s="201">
        <v>8105</v>
      </c>
      <c r="X49" s="175">
        <f t="shared" si="15"/>
        <v>3676.3631599999999</v>
      </c>
      <c r="Y49" s="176" t="s">
        <v>1556</v>
      </c>
      <c r="Z49" s="180"/>
      <c r="AA49" s="175">
        <f>$X49*INDEX('Byproduct Conc'!$E:$E,MATCH(AA$2,'Byproduct Conc'!$C:$C,0))</f>
        <v>10.698216795599999</v>
      </c>
      <c r="AB49" s="176">
        <f>$X49*INDEX('Byproduct Conc'!$E:$E,MATCH(AB$2,'Byproduct Conc'!$C:$C,0))</f>
        <v>0.12867271059999999</v>
      </c>
      <c r="AC49" s="176">
        <f>$X49*INDEX('Byproduct Conc'!$E:$E,MATCH(AC$2,'Byproduct Conc'!$C:$C,0))</f>
        <v>0.55145447399999992</v>
      </c>
      <c r="AD49" s="176">
        <f>$X49*INDEX('Byproduct Conc'!$E:$E,MATCH(AD$2,'Byproduct Conc'!$C:$C,0))</f>
        <v>3.6726867968400003</v>
      </c>
      <c r="AE49" s="177">
        <f>$X49*INDEX('Byproduct Conc'!$E:$E,MATCH(AE$2,'Byproduct Conc'!$C:$C,0))</f>
        <v>5.5145447399999998</v>
      </c>
      <c r="AF49" s="178">
        <f t="shared" si="16"/>
        <v>3.0566333701714282E-2</v>
      </c>
      <c r="AG49" s="176">
        <f t="shared" si="17"/>
        <v>3.6763631599999995E-4</v>
      </c>
      <c r="AH49" s="176">
        <f t="shared" si="18"/>
        <v>1.5755842114285711E-3</v>
      </c>
      <c r="AI49" s="176">
        <f t="shared" si="19"/>
        <v>1.0493390848114287E-2</v>
      </c>
      <c r="AJ49" s="177">
        <f t="shared" si="20"/>
        <v>1.5755842114285715E-2</v>
      </c>
      <c r="AK49" s="202">
        <v>1116</v>
      </c>
      <c r="AL49" s="203">
        <f t="shared" si="21"/>
        <v>506.20867199999998</v>
      </c>
      <c r="AM49" s="132" t="s">
        <v>1556</v>
      </c>
      <c r="AN49" s="132"/>
      <c r="AO49" s="132" t="s">
        <v>1544</v>
      </c>
      <c r="AP49" s="132">
        <v>325211</v>
      </c>
      <c r="AQ49" s="132" t="s">
        <v>262</v>
      </c>
      <c r="AR49" s="132"/>
      <c r="AS49" s="132"/>
      <c r="AT49" s="132" t="s">
        <v>1607</v>
      </c>
      <c r="AU49" s="132" t="s">
        <v>1608</v>
      </c>
      <c r="AV49" s="132" t="s">
        <v>1140</v>
      </c>
      <c r="AW49" s="132" t="s">
        <v>1772</v>
      </c>
      <c r="AX49" s="132" t="s">
        <v>1559</v>
      </c>
      <c r="AY49" s="204" t="s">
        <v>1548</v>
      </c>
      <c r="AZ49" s="204" t="s">
        <v>1549</v>
      </c>
      <c r="BA49" s="204" t="s">
        <v>1548</v>
      </c>
      <c r="BB49" s="132" t="s">
        <v>1548</v>
      </c>
      <c r="BC49" s="132" t="s">
        <v>1549</v>
      </c>
      <c r="BD49" s="132" t="s">
        <v>1549</v>
      </c>
      <c r="BE49" s="132" t="s">
        <v>1548</v>
      </c>
      <c r="BF49" s="132"/>
      <c r="BG49" s="132"/>
      <c r="BH49" s="132"/>
      <c r="BI49" s="132"/>
      <c r="BJ49" s="132"/>
      <c r="BK49" s="132" t="s">
        <v>1549</v>
      </c>
      <c r="BL49" s="132"/>
      <c r="BM49" s="132"/>
      <c r="BN49" s="132"/>
      <c r="BO49" s="132"/>
      <c r="BP49" s="132"/>
      <c r="BQ49" s="132"/>
      <c r="BR49" s="132"/>
      <c r="BS49" s="132"/>
      <c r="BT49" s="132"/>
      <c r="BU49" s="132"/>
      <c r="BV49" s="132"/>
      <c r="BW49" s="132"/>
      <c r="BX49" s="132" t="s">
        <v>1548</v>
      </c>
      <c r="BY49" s="132" t="s">
        <v>1548</v>
      </c>
      <c r="BZ49" s="132" t="s">
        <v>1549</v>
      </c>
      <c r="CA49" s="132"/>
      <c r="CB49" s="132" t="s">
        <v>1548</v>
      </c>
      <c r="CC49" s="132"/>
      <c r="CD49" s="132"/>
      <c r="CE49" s="132"/>
      <c r="CF49" s="132"/>
      <c r="CG49" s="132"/>
      <c r="CH49" s="132"/>
      <c r="CI49" s="132"/>
      <c r="CJ49" s="132" t="s">
        <v>1549</v>
      </c>
      <c r="CK49" s="132"/>
      <c r="CL49" s="132"/>
      <c r="CM49" s="132"/>
      <c r="CN49" s="132"/>
      <c r="CO49" s="132"/>
      <c r="CP49" s="132"/>
      <c r="CQ49" s="132" t="s">
        <v>1549</v>
      </c>
      <c r="CR49" s="132"/>
      <c r="CS49" s="132"/>
      <c r="CT49" s="132"/>
      <c r="CU49" s="132"/>
      <c r="CV49" s="132"/>
      <c r="CW49" s="132"/>
      <c r="CX49" s="132"/>
      <c r="CY49" s="132"/>
      <c r="CZ49" s="132"/>
      <c r="DA49" s="175">
        <f>$AL49*INDEX('Byproduct Conc'!$E:$E,MATCH(DA$2,'Byproduct Conc'!$C:$C,0))</f>
        <v>1.4730672355199999</v>
      </c>
      <c r="DB49" s="176">
        <f>$AL49*INDEX('Byproduct Conc'!$E:$E,MATCH(DB$2,'Byproduct Conc'!$C:$C,0))</f>
        <v>1.7717303519999998E-2</v>
      </c>
      <c r="DC49" s="176">
        <f>$AL49*INDEX('Byproduct Conc'!$E:$E,MATCH(DC$2,'Byproduct Conc'!$C:$C,0))</f>
        <v>7.593130079999999E-2</v>
      </c>
      <c r="DD49" s="176">
        <f>$AL49*INDEX('Byproduct Conc'!$E:$E,MATCH(DD$2,'Byproduct Conc'!$C:$C,0))</f>
        <v>0.50570246332800006</v>
      </c>
      <c r="DE49" s="177">
        <f>$AL49*INDEX('Byproduct Conc'!$E:$E,MATCH(DE$2,'Byproduct Conc'!$C:$C,0))</f>
        <v>0.75931300800000001</v>
      </c>
      <c r="DF49" s="178">
        <f t="shared" si="22"/>
        <v>4.2087635300571422E-3</v>
      </c>
      <c r="DG49" s="176">
        <f t="shared" si="11"/>
        <v>5.0620867199999995E-5</v>
      </c>
      <c r="DH49" s="176">
        <f t="shared" si="12"/>
        <v>2.1694657371428569E-4</v>
      </c>
      <c r="DI49" s="176">
        <f t="shared" si="13"/>
        <v>1.444864180937143E-3</v>
      </c>
      <c r="DJ49" s="177">
        <f t="shared" si="14"/>
        <v>2.1694657371428574E-3</v>
      </c>
    </row>
    <row r="50" spans="1:114" x14ac:dyDescent="0.25">
      <c r="A50" s="131"/>
      <c r="B50" s="132" t="s">
        <v>1134</v>
      </c>
      <c r="C50" s="132">
        <v>2018</v>
      </c>
      <c r="D50" s="2"/>
      <c r="E50" s="132" t="s">
        <v>1190</v>
      </c>
      <c r="F50" s="132" t="s">
        <v>1187</v>
      </c>
      <c r="G50" s="132" t="s">
        <v>1188</v>
      </c>
      <c r="H50" s="132" t="s">
        <v>1189</v>
      </c>
      <c r="I50" s="132" t="s">
        <v>1412</v>
      </c>
      <c r="J50" s="132" t="s">
        <v>1160</v>
      </c>
      <c r="K50" s="132">
        <v>77978</v>
      </c>
      <c r="L50" s="132">
        <v>110018925957</v>
      </c>
      <c r="M50" s="172">
        <v>110018925957</v>
      </c>
      <c r="N50" s="172" t="str">
        <f t="shared" si="9"/>
        <v>77978FRMSPPOBOX</v>
      </c>
      <c r="O50" s="172" t="str">
        <f t="shared" si="10"/>
        <v>77978FRMSPPOBOX</v>
      </c>
      <c r="P50" s="132">
        <v>28.6753</v>
      </c>
      <c r="Q50" s="132">
        <v>-96.549499999999995</v>
      </c>
      <c r="R50" s="132">
        <v>1318218562344</v>
      </c>
      <c r="S50" s="132">
        <v>107062</v>
      </c>
      <c r="T50" s="132" t="s">
        <v>1393</v>
      </c>
      <c r="U50" s="132">
        <v>10</v>
      </c>
      <c r="V50" s="132" t="s">
        <v>1413</v>
      </c>
      <c r="W50" s="201">
        <v>6890</v>
      </c>
      <c r="X50" s="175">
        <f t="shared" si="15"/>
        <v>3125.2488800000001</v>
      </c>
      <c r="Y50" s="176" t="s">
        <v>1556</v>
      </c>
      <c r="Z50" s="180"/>
      <c r="AA50" s="175">
        <f>$X50*INDEX('Byproduct Conc'!$E:$E,MATCH(AA$2,'Byproduct Conc'!$C:$C,0))</f>
        <v>9.0944742408000003</v>
      </c>
      <c r="AB50" s="176">
        <f>$X50*INDEX('Byproduct Conc'!$E:$E,MATCH(AB$2,'Byproduct Conc'!$C:$C,0))</f>
        <v>0.10938371079999999</v>
      </c>
      <c r="AC50" s="176">
        <f>$X50*INDEX('Byproduct Conc'!$E:$E,MATCH(AC$2,'Byproduct Conc'!$C:$C,0))</f>
        <v>0.468787332</v>
      </c>
      <c r="AD50" s="176">
        <f>$X50*INDEX('Byproduct Conc'!$E:$E,MATCH(AD$2,'Byproduct Conc'!$C:$C,0))</f>
        <v>3.1221236311200005</v>
      </c>
      <c r="AE50" s="177">
        <f>$X50*INDEX('Byproduct Conc'!$E:$E,MATCH(AE$2,'Byproduct Conc'!$C:$C,0))</f>
        <v>4.6878733200000005</v>
      </c>
      <c r="AF50" s="178">
        <f t="shared" si="16"/>
        <v>2.5984212116571429E-2</v>
      </c>
      <c r="AG50" s="176">
        <f t="shared" si="17"/>
        <v>3.1252488799999998E-4</v>
      </c>
      <c r="AH50" s="176">
        <f t="shared" si="18"/>
        <v>1.3393923771428571E-3</v>
      </c>
      <c r="AI50" s="176">
        <f t="shared" si="19"/>
        <v>8.9203532317714291E-3</v>
      </c>
      <c r="AJ50" s="177">
        <f t="shared" si="20"/>
        <v>1.3393923771428572E-2</v>
      </c>
      <c r="AK50" s="202">
        <v>7802</v>
      </c>
      <c r="AL50" s="203">
        <f t="shared" si="21"/>
        <v>3538.9247839999998</v>
      </c>
      <c r="AM50" s="132" t="s">
        <v>1556</v>
      </c>
      <c r="AN50" s="132"/>
      <c r="AO50" s="132" t="s">
        <v>1544</v>
      </c>
      <c r="AP50" s="132">
        <v>325211</v>
      </c>
      <c r="AQ50" s="132" t="s">
        <v>262</v>
      </c>
      <c r="AR50" s="132"/>
      <c r="AS50" s="132"/>
      <c r="AT50" s="132" t="s">
        <v>1607</v>
      </c>
      <c r="AU50" s="132" t="s">
        <v>1609</v>
      </c>
      <c r="AV50" s="132" t="s">
        <v>1140</v>
      </c>
      <c r="AW50" s="132" t="s">
        <v>1772</v>
      </c>
      <c r="AX50" s="132" t="s">
        <v>1559</v>
      </c>
      <c r="AY50" s="204" t="s">
        <v>1548</v>
      </c>
      <c r="AZ50" s="204" t="s">
        <v>1549</v>
      </c>
      <c r="BA50" s="204" t="s">
        <v>1548</v>
      </c>
      <c r="BB50" s="132" t="s">
        <v>1548</v>
      </c>
      <c r="BC50" s="132" t="s">
        <v>1549</v>
      </c>
      <c r="BD50" s="132" t="s">
        <v>1549</v>
      </c>
      <c r="BE50" s="132" t="s">
        <v>1548</v>
      </c>
      <c r="BF50" s="132" t="s">
        <v>1548</v>
      </c>
      <c r="BG50" s="132" t="s">
        <v>1549</v>
      </c>
      <c r="BH50" s="132" t="s">
        <v>1548</v>
      </c>
      <c r="BI50" s="132" t="s">
        <v>1549</v>
      </c>
      <c r="BJ50" s="132" t="s">
        <v>1549</v>
      </c>
      <c r="BK50" s="132" t="s">
        <v>1549</v>
      </c>
      <c r="BL50" s="132" t="s">
        <v>1549</v>
      </c>
      <c r="BM50" s="132" t="s">
        <v>1549</v>
      </c>
      <c r="BN50" s="132" t="s">
        <v>1549</v>
      </c>
      <c r="BO50" s="132" t="s">
        <v>1549</v>
      </c>
      <c r="BP50" s="132" t="s">
        <v>1549</v>
      </c>
      <c r="BQ50" s="132" t="s">
        <v>1549</v>
      </c>
      <c r="BR50" s="132" t="s">
        <v>1549</v>
      </c>
      <c r="BS50" s="132" t="s">
        <v>1549</v>
      </c>
      <c r="BT50" s="132" t="s">
        <v>1549</v>
      </c>
      <c r="BU50" s="132" t="s">
        <v>1549</v>
      </c>
      <c r="BV50" s="132" t="s">
        <v>1549</v>
      </c>
      <c r="BW50" s="132" t="s">
        <v>1549</v>
      </c>
      <c r="BX50" s="132" t="s">
        <v>1548</v>
      </c>
      <c r="BY50" s="132" t="s">
        <v>1548</v>
      </c>
      <c r="BZ50" s="132" t="s">
        <v>1549</v>
      </c>
      <c r="CA50" s="132" t="s">
        <v>1549</v>
      </c>
      <c r="CB50" s="132" t="s">
        <v>1548</v>
      </c>
      <c r="CC50" s="132" t="s">
        <v>1549</v>
      </c>
      <c r="CD50" s="132" t="s">
        <v>1548</v>
      </c>
      <c r="CE50" s="132" t="s">
        <v>1548</v>
      </c>
      <c r="CF50" s="132" t="s">
        <v>1549</v>
      </c>
      <c r="CG50" s="132" t="s">
        <v>1549</v>
      </c>
      <c r="CH50" s="132" t="s">
        <v>1549</v>
      </c>
      <c r="CI50" s="132" t="s">
        <v>1549</v>
      </c>
      <c r="CJ50" s="132" t="s">
        <v>1549</v>
      </c>
      <c r="CK50" s="132" t="s">
        <v>1549</v>
      </c>
      <c r="CL50" s="132" t="s">
        <v>1549</v>
      </c>
      <c r="CM50" s="132" t="s">
        <v>1549</v>
      </c>
      <c r="CN50" s="132" t="s">
        <v>1549</v>
      </c>
      <c r="CO50" s="132" t="s">
        <v>1549</v>
      </c>
      <c r="CP50" s="132" t="s">
        <v>1549</v>
      </c>
      <c r="CQ50" s="132" t="s">
        <v>1549</v>
      </c>
      <c r="CR50" s="132" t="s">
        <v>1549</v>
      </c>
      <c r="CS50" s="132" t="s">
        <v>1549</v>
      </c>
      <c r="CT50" s="132" t="s">
        <v>1549</v>
      </c>
      <c r="CU50" s="132" t="s">
        <v>1549</v>
      </c>
      <c r="CV50" s="132" t="s">
        <v>1549</v>
      </c>
      <c r="CW50" s="132" t="s">
        <v>1549</v>
      </c>
      <c r="CX50" s="132" t="s">
        <v>1549</v>
      </c>
      <c r="CY50" s="132" t="s">
        <v>1549</v>
      </c>
      <c r="CZ50" s="132" t="s">
        <v>1549</v>
      </c>
      <c r="DA50" s="175">
        <f>$AL50*INDEX('Byproduct Conc'!$E:$E,MATCH(DA$2,'Byproduct Conc'!$C:$C,0))</f>
        <v>10.298271121439999</v>
      </c>
      <c r="DB50" s="176">
        <f>$AL50*INDEX('Byproduct Conc'!$E:$E,MATCH(DB$2,'Byproduct Conc'!$C:$C,0))</f>
        <v>0.12386236743999998</v>
      </c>
      <c r="DC50" s="176">
        <f>$AL50*INDEX('Byproduct Conc'!$E:$E,MATCH(DC$2,'Byproduct Conc'!$C:$C,0))</f>
        <v>0.5308387175999999</v>
      </c>
      <c r="DD50" s="176">
        <f>$AL50*INDEX('Byproduct Conc'!$E:$E,MATCH(DD$2,'Byproduct Conc'!$C:$C,0))</f>
        <v>3.5353858592160003</v>
      </c>
      <c r="DE50" s="177">
        <f>$AL50*INDEX('Byproduct Conc'!$E:$E,MATCH(DE$2,'Byproduct Conc'!$C:$C,0))</f>
        <v>5.3083871760000001</v>
      </c>
      <c r="DF50" s="178">
        <f t="shared" si="22"/>
        <v>2.9423631775542854E-2</v>
      </c>
      <c r="DG50" s="176">
        <f t="shared" si="11"/>
        <v>3.5389247839999997E-4</v>
      </c>
      <c r="DH50" s="176">
        <f t="shared" si="12"/>
        <v>1.5166820502857141E-3</v>
      </c>
      <c r="DI50" s="176">
        <f t="shared" si="13"/>
        <v>1.0101102454902857E-2</v>
      </c>
      <c r="DJ50" s="177">
        <f t="shared" si="14"/>
        <v>1.5166820502857142E-2</v>
      </c>
    </row>
    <row r="51" spans="1:114" x14ac:dyDescent="0.25">
      <c r="A51" s="131"/>
      <c r="B51" s="132" t="s">
        <v>1134</v>
      </c>
      <c r="C51" s="132">
        <v>2019</v>
      </c>
      <c r="D51" s="4">
        <v>44102</v>
      </c>
      <c r="E51" s="132" t="s">
        <v>1190</v>
      </c>
      <c r="F51" s="132" t="s">
        <v>1187</v>
      </c>
      <c r="G51" s="132" t="s">
        <v>1188</v>
      </c>
      <c r="H51" s="132" t="s">
        <v>1189</v>
      </c>
      <c r="I51" s="132" t="s">
        <v>1412</v>
      </c>
      <c r="J51" s="132" t="s">
        <v>1160</v>
      </c>
      <c r="K51" s="132">
        <v>77978</v>
      </c>
      <c r="L51" s="132">
        <v>110018925957</v>
      </c>
      <c r="M51" s="172">
        <v>110018925957</v>
      </c>
      <c r="N51" s="172" t="str">
        <f t="shared" si="9"/>
        <v>77978FRMSPPOBOX</v>
      </c>
      <c r="O51" s="172" t="str">
        <f t="shared" si="10"/>
        <v>77978FRMSPPOBOX</v>
      </c>
      <c r="P51" s="132">
        <v>28.6753</v>
      </c>
      <c r="Q51" s="132">
        <v>-96.549499999999995</v>
      </c>
      <c r="R51" s="132">
        <v>1319218562320</v>
      </c>
      <c r="S51" s="132">
        <v>107062</v>
      </c>
      <c r="T51" s="132" t="s">
        <v>1393</v>
      </c>
      <c r="U51" s="132">
        <v>10</v>
      </c>
      <c r="V51" s="132" t="s">
        <v>1413</v>
      </c>
      <c r="W51" s="201">
        <v>4679</v>
      </c>
      <c r="X51" s="175">
        <f t="shared" si="15"/>
        <v>2122.3569680000001</v>
      </c>
      <c r="Y51" s="176" t="s">
        <v>1556</v>
      </c>
      <c r="Z51" s="180"/>
      <c r="AA51" s="175">
        <f>$X51*INDEX('Byproduct Conc'!$E:$E,MATCH(AA$2,'Byproduct Conc'!$C:$C,0))</f>
        <v>6.1760587768799997</v>
      </c>
      <c r="AB51" s="176">
        <f>$X51*INDEX('Byproduct Conc'!$E:$E,MATCH(AB$2,'Byproduct Conc'!$C:$C,0))</f>
        <v>7.4282493879999995E-2</v>
      </c>
      <c r="AC51" s="176">
        <f>$X51*INDEX('Byproduct Conc'!$E:$E,MATCH(AC$2,'Byproduct Conc'!$C:$C,0))</f>
        <v>0.31835354519999998</v>
      </c>
      <c r="AD51" s="176">
        <f>$X51*INDEX('Byproduct Conc'!$E:$E,MATCH(AD$2,'Byproduct Conc'!$C:$C,0))</f>
        <v>2.1202346110320001</v>
      </c>
      <c r="AE51" s="177">
        <f>$X51*INDEX('Byproduct Conc'!$E:$E,MATCH(AE$2,'Byproduct Conc'!$C:$C,0))</f>
        <v>3.1835354520000001</v>
      </c>
      <c r="AF51" s="178">
        <f t="shared" si="16"/>
        <v>1.7645882219657141E-2</v>
      </c>
      <c r="AG51" s="176">
        <f t="shared" si="17"/>
        <v>2.1223569679999999E-4</v>
      </c>
      <c r="AH51" s="176">
        <f t="shared" si="18"/>
        <v>9.0958155771428569E-4</v>
      </c>
      <c r="AI51" s="176">
        <f t="shared" si="19"/>
        <v>6.0578131743771434E-3</v>
      </c>
      <c r="AJ51" s="177">
        <f t="shared" si="20"/>
        <v>9.095815577142858E-3</v>
      </c>
      <c r="AK51" s="202">
        <v>7756</v>
      </c>
      <c r="AL51" s="203">
        <f t="shared" si="21"/>
        <v>3518.0595520000002</v>
      </c>
      <c r="AM51" s="132" t="s">
        <v>1556</v>
      </c>
      <c r="AN51" s="132"/>
      <c r="AO51" s="132" t="s">
        <v>1544</v>
      </c>
      <c r="AP51" s="132">
        <v>325211</v>
      </c>
      <c r="AQ51" s="132" t="s">
        <v>262</v>
      </c>
      <c r="AR51" s="132"/>
      <c r="AS51" s="132"/>
      <c r="AT51" s="132" t="s">
        <v>1610</v>
      </c>
      <c r="AU51" s="132" t="s">
        <v>1611</v>
      </c>
      <c r="AV51" s="132" t="s">
        <v>1140</v>
      </c>
      <c r="AW51" s="132" t="s">
        <v>1772</v>
      </c>
      <c r="AX51" s="132" t="s">
        <v>1559</v>
      </c>
      <c r="AY51" s="204" t="s">
        <v>1548</v>
      </c>
      <c r="AZ51" s="204" t="s">
        <v>1549</v>
      </c>
      <c r="BA51" s="204" t="s">
        <v>1548</v>
      </c>
      <c r="BB51" s="132" t="s">
        <v>1548</v>
      </c>
      <c r="BC51" s="132" t="s">
        <v>1549</v>
      </c>
      <c r="BD51" s="132" t="s">
        <v>1549</v>
      </c>
      <c r="BE51" s="132" t="s">
        <v>1548</v>
      </c>
      <c r="BF51" s="132" t="s">
        <v>1548</v>
      </c>
      <c r="BG51" s="132" t="s">
        <v>1549</v>
      </c>
      <c r="BH51" s="132" t="s">
        <v>1548</v>
      </c>
      <c r="BI51" s="132" t="s">
        <v>1549</v>
      </c>
      <c r="BJ51" s="132" t="s">
        <v>1549</v>
      </c>
      <c r="BK51" s="132" t="s">
        <v>1549</v>
      </c>
      <c r="BL51" s="132" t="s">
        <v>1549</v>
      </c>
      <c r="BM51" s="132" t="s">
        <v>1549</v>
      </c>
      <c r="BN51" s="132" t="s">
        <v>1549</v>
      </c>
      <c r="BO51" s="132" t="s">
        <v>1549</v>
      </c>
      <c r="BP51" s="132" t="s">
        <v>1549</v>
      </c>
      <c r="BQ51" s="132" t="s">
        <v>1549</v>
      </c>
      <c r="BR51" s="132" t="s">
        <v>1549</v>
      </c>
      <c r="BS51" s="132" t="s">
        <v>1549</v>
      </c>
      <c r="BT51" s="132" t="s">
        <v>1549</v>
      </c>
      <c r="BU51" s="132" t="s">
        <v>1549</v>
      </c>
      <c r="BV51" s="132" t="s">
        <v>1549</v>
      </c>
      <c r="BW51" s="132" t="s">
        <v>1549</v>
      </c>
      <c r="BX51" s="132" t="s">
        <v>1548</v>
      </c>
      <c r="BY51" s="132" t="s">
        <v>1548</v>
      </c>
      <c r="BZ51" s="132" t="s">
        <v>1549</v>
      </c>
      <c r="CA51" s="132" t="s">
        <v>1549</v>
      </c>
      <c r="CB51" s="132" t="s">
        <v>1548</v>
      </c>
      <c r="CC51" s="132" t="s">
        <v>1549</v>
      </c>
      <c r="CD51" s="132" t="s">
        <v>1548</v>
      </c>
      <c r="CE51" s="132" t="s">
        <v>1548</v>
      </c>
      <c r="CF51" s="132" t="s">
        <v>1549</v>
      </c>
      <c r="CG51" s="132" t="s">
        <v>1549</v>
      </c>
      <c r="CH51" s="132" t="s">
        <v>1549</v>
      </c>
      <c r="CI51" s="132" t="s">
        <v>1549</v>
      </c>
      <c r="CJ51" s="132" t="s">
        <v>1549</v>
      </c>
      <c r="CK51" s="132" t="s">
        <v>1549</v>
      </c>
      <c r="CL51" s="132" t="s">
        <v>1549</v>
      </c>
      <c r="CM51" s="132" t="s">
        <v>1549</v>
      </c>
      <c r="CN51" s="132" t="s">
        <v>1549</v>
      </c>
      <c r="CO51" s="132" t="s">
        <v>1549</v>
      </c>
      <c r="CP51" s="132" t="s">
        <v>1549</v>
      </c>
      <c r="CQ51" s="132" t="s">
        <v>1549</v>
      </c>
      <c r="CR51" s="132" t="s">
        <v>1549</v>
      </c>
      <c r="CS51" s="132" t="s">
        <v>1549</v>
      </c>
      <c r="CT51" s="132" t="s">
        <v>1549</v>
      </c>
      <c r="CU51" s="132" t="s">
        <v>1549</v>
      </c>
      <c r="CV51" s="132" t="s">
        <v>1549</v>
      </c>
      <c r="CW51" s="132" t="s">
        <v>1549</v>
      </c>
      <c r="CX51" s="132" t="s">
        <v>1549</v>
      </c>
      <c r="CY51" s="132" t="s">
        <v>1549</v>
      </c>
      <c r="CZ51" s="132" t="s">
        <v>1549</v>
      </c>
      <c r="DA51" s="175">
        <f>$AL51*INDEX('Byproduct Conc'!$E:$E,MATCH(DA$2,'Byproduct Conc'!$C:$C,0))</f>
        <v>10.23755329632</v>
      </c>
      <c r="DB51" s="176">
        <f>$AL51*INDEX('Byproduct Conc'!$E:$E,MATCH(DB$2,'Byproduct Conc'!$C:$C,0))</f>
        <v>0.12313208432</v>
      </c>
      <c r="DC51" s="176">
        <f>$AL51*INDEX('Byproduct Conc'!$E:$E,MATCH(DC$2,'Byproduct Conc'!$C:$C,0))</f>
        <v>0.52770893279999997</v>
      </c>
      <c r="DD51" s="176">
        <f>$AL51*INDEX('Byproduct Conc'!$E:$E,MATCH(DD$2,'Byproduct Conc'!$C:$C,0))</f>
        <v>3.5145414924480005</v>
      </c>
      <c r="DE51" s="177">
        <f>$AL51*INDEX('Byproduct Conc'!$E:$E,MATCH(DE$2,'Byproduct Conc'!$C:$C,0))</f>
        <v>5.2770893280000006</v>
      </c>
      <c r="DF51" s="178">
        <f t="shared" si="22"/>
        <v>2.92501522752E-2</v>
      </c>
      <c r="DG51" s="176">
        <f t="shared" si="11"/>
        <v>3.518059552E-4</v>
      </c>
      <c r="DH51" s="176">
        <f t="shared" si="12"/>
        <v>1.5077398079999999E-3</v>
      </c>
      <c r="DI51" s="176">
        <f t="shared" si="13"/>
        <v>1.0041547121280001E-2</v>
      </c>
      <c r="DJ51" s="177">
        <f t="shared" si="14"/>
        <v>1.5077398080000002E-2</v>
      </c>
    </row>
    <row r="52" spans="1:114" x14ac:dyDescent="0.25">
      <c r="A52" s="131"/>
      <c r="B52" s="132" t="s">
        <v>1134</v>
      </c>
      <c r="C52" s="132">
        <v>2020</v>
      </c>
      <c r="D52" s="4"/>
      <c r="E52" s="132" t="s">
        <v>1190</v>
      </c>
      <c r="F52" s="132" t="s">
        <v>1187</v>
      </c>
      <c r="G52" s="132" t="s">
        <v>1188</v>
      </c>
      <c r="H52" s="132" t="s">
        <v>1189</v>
      </c>
      <c r="I52" s="132" t="s">
        <v>1412</v>
      </c>
      <c r="J52" s="132" t="s">
        <v>1160</v>
      </c>
      <c r="K52" s="132">
        <v>77978</v>
      </c>
      <c r="L52" s="132">
        <v>110018925957</v>
      </c>
      <c r="M52" s="172">
        <v>110018925957</v>
      </c>
      <c r="N52" s="172" t="str">
        <f t="shared" si="9"/>
        <v>77978FRMSPPOBOX</v>
      </c>
      <c r="O52" s="172" t="str">
        <f t="shared" si="10"/>
        <v>77978FRMSPPOBOX</v>
      </c>
      <c r="P52" s="132">
        <v>28.6753</v>
      </c>
      <c r="Q52" s="132">
        <v>-96.549499999999995</v>
      </c>
      <c r="R52" s="132" t="s">
        <v>1612</v>
      </c>
      <c r="S52" s="132" t="s">
        <v>1554</v>
      </c>
      <c r="T52" s="132" t="s">
        <v>1393</v>
      </c>
      <c r="U52" s="132">
        <v>10</v>
      </c>
      <c r="V52" s="132" t="s">
        <v>1552</v>
      </c>
      <c r="W52" s="201">
        <v>23107</v>
      </c>
      <c r="X52" s="175">
        <f t="shared" si="15"/>
        <v>10481.150344</v>
      </c>
      <c r="Y52" s="176" t="s">
        <v>1613</v>
      </c>
      <c r="Z52" s="180" t="s">
        <v>1552</v>
      </c>
      <c r="AA52" s="175">
        <f>$X52*INDEX('Byproduct Conc'!$E:$E,MATCH(AA$2,'Byproduct Conc'!$C:$C,0))</f>
        <v>30.500147501039997</v>
      </c>
      <c r="AB52" s="176">
        <f>$X52*INDEX('Byproduct Conc'!$E:$E,MATCH(AB$2,'Byproduct Conc'!$C:$C,0))</f>
        <v>0.36684026203999998</v>
      </c>
      <c r="AC52" s="176">
        <f>$X52*INDEX('Byproduct Conc'!$E:$E,MATCH(AC$2,'Byproduct Conc'!$C:$C,0))</f>
        <v>1.5721725515999998</v>
      </c>
      <c r="AD52" s="176">
        <f>$X52*INDEX('Byproduct Conc'!$E:$E,MATCH(AD$2,'Byproduct Conc'!$C:$C,0))</f>
        <v>10.470669193656001</v>
      </c>
      <c r="AE52" s="177">
        <f>$X52*INDEX('Byproduct Conc'!$E:$E,MATCH(AE$2,'Byproduct Conc'!$C:$C,0))</f>
        <v>15.721725515999999</v>
      </c>
      <c r="AF52" s="178">
        <f t="shared" si="16"/>
        <v>8.714327857439999E-2</v>
      </c>
      <c r="AG52" s="176">
        <f t="shared" si="17"/>
        <v>1.0481150343999998E-3</v>
      </c>
      <c r="AH52" s="176">
        <f t="shared" si="18"/>
        <v>4.4919215759999997E-3</v>
      </c>
      <c r="AI52" s="176">
        <f t="shared" si="19"/>
        <v>2.9916197696160003E-2</v>
      </c>
      <c r="AJ52" s="177">
        <f t="shared" si="20"/>
        <v>4.4919215759999999E-2</v>
      </c>
      <c r="AK52" s="202">
        <v>1021</v>
      </c>
      <c r="AL52" s="203">
        <f t="shared" si="21"/>
        <v>463.11743200000001</v>
      </c>
      <c r="AM52" s="132" t="s">
        <v>1613</v>
      </c>
      <c r="AN52" s="132" t="s">
        <v>1552</v>
      </c>
      <c r="AO52" s="132" t="s">
        <v>1544</v>
      </c>
      <c r="AP52" s="132">
        <v>325211</v>
      </c>
      <c r="AQ52" s="132" t="s">
        <v>262</v>
      </c>
      <c r="AR52" s="132" t="s">
        <v>1552</v>
      </c>
      <c r="AS52" s="132" t="s">
        <v>1552</v>
      </c>
      <c r="AT52" s="132" t="s">
        <v>1610</v>
      </c>
      <c r="AU52" s="132" t="s">
        <v>1609</v>
      </c>
      <c r="AV52" s="132" t="s">
        <v>1140</v>
      </c>
      <c r="AW52" s="132" t="s">
        <v>1772</v>
      </c>
      <c r="AX52" s="132" t="s">
        <v>1559</v>
      </c>
      <c r="AY52" s="204" t="s">
        <v>1548</v>
      </c>
      <c r="AZ52" s="204" t="s">
        <v>1549</v>
      </c>
      <c r="BA52" s="204" t="s">
        <v>1548</v>
      </c>
      <c r="BB52" s="132" t="s">
        <v>1548</v>
      </c>
      <c r="BC52" s="132" t="s">
        <v>1549</v>
      </c>
      <c r="BD52" s="132" t="s">
        <v>1549</v>
      </c>
      <c r="BE52" s="132" t="s">
        <v>1548</v>
      </c>
      <c r="BF52" s="132" t="s">
        <v>1548</v>
      </c>
      <c r="BG52" s="132" t="s">
        <v>1549</v>
      </c>
      <c r="BH52" s="132" t="s">
        <v>1548</v>
      </c>
      <c r="BI52" s="132" t="s">
        <v>1549</v>
      </c>
      <c r="BJ52" s="132" t="s">
        <v>1549</v>
      </c>
      <c r="BK52" s="132" t="s">
        <v>1549</v>
      </c>
      <c r="BL52" s="132" t="s">
        <v>1549</v>
      </c>
      <c r="BM52" s="132" t="s">
        <v>1549</v>
      </c>
      <c r="BN52" s="132" t="s">
        <v>1549</v>
      </c>
      <c r="BO52" s="132" t="s">
        <v>1549</v>
      </c>
      <c r="BP52" s="132" t="s">
        <v>1549</v>
      </c>
      <c r="BQ52" s="132" t="s">
        <v>1549</v>
      </c>
      <c r="BR52" s="132" t="s">
        <v>1549</v>
      </c>
      <c r="BS52" s="132" t="s">
        <v>1549</v>
      </c>
      <c r="BT52" s="132" t="s">
        <v>1549</v>
      </c>
      <c r="BU52" s="132" t="s">
        <v>1549</v>
      </c>
      <c r="BV52" s="132" t="s">
        <v>1549</v>
      </c>
      <c r="BW52" s="132" t="s">
        <v>1549</v>
      </c>
      <c r="BX52" s="132" t="s">
        <v>1548</v>
      </c>
      <c r="BY52" s="132" t="s">
        <v>1548</v>
      </c>
      <c r="BZ52" s="132" t="s">
        <v>1549</v>
      </c>
      <c r="CA52" s="132" t="s">
        <v>1549</v>
      </c>
      <c r="CB52" s="132" t="s">
        <v>1548</v>
      </c>
      <c r="CC52" s="132" t="s">
        <v>1549</v>
      </c>
      <c r="CD52" s="132" t="s">
        <v>1548</v>
      </c>
      <c r="CE52" s="132" t="s">
        <v>1548</v>
      </c>
      <c r="CF52" s="132" t="s">
        <v>1549</v>
      </c>
      <c r="CG52" s="132" t="s">
        <v>1549</v>
      </c>
      <c r="CH52" s="132" t="s">
        <v>1549</v>
      </c>
      <c r="CI52" s="132" t="s">
        <v>1549</v>
      </c>
      <c r="CJ52" s="132" t="s">
        <v>1549</v>
      </c>
      <c r="CK52" s="132" t="s">
        <v>1549</v>
      </c>
      <c r="CL52" s="132" t="s">
        <v>1549</v>
      </c>
      <c r="CM52" s="132" t="s">
        <v>1549</v>
      </c>
      <c r="CN52" s="132" t="s">
        <v>1549</v>
      </c>
      <c r="CO52" s="132" t="s">
        <v>1549</v>
      </c>
      <c r="CP52" s="132" t="s">
        <v>1549</v>
      </c>
      <c r="CQ52" s="132" t="s">
        <v>1549</v>
      </c>
      <c r="CR52" s="132" t="s">
        <v>1549</v>
      </c>
      <c r="CS52" s="132" t="s">
        <v>1549</v>
      </c>
      <c r="CT52" s="132" t="s">
        <v>1549</v>
      </c>
      <c r="CU52" s="132" t="s">
        <v>1549</v>
      </c>
      <c r="CV52" s="132" t="s">
        <v>1549</v>
      </c>
      <c r="CW52" s="132" t="s">
        <v>1549</v>
      </c>
      <c r="CX52" s="132" t="s">
        <v>1549</v>
      </c>
      <c r="CY52" s="132" t="s">
        <v>1549</v>
      </c>
      <c r="CZ52" s="132" t="s">
        <v>1549</v>
      </c>
      <c r="DA52" s="175">
        <f>$AL52*INDEX('Byproduct Conc'!$E:$E,MATCH(DA$2,'Byproduct Conc'!$C:$C,0))</f>
        <v>1.3476717271200001</v>
      </c>
      <c r="DB52" s="176">
        <f>$AL52*INDEX('Byproduct Conc'!$E:$E,MATCH(DB$2,'Byproduct Conc'!$C:$C,0))</f>
        <v>1.6209110119999998E-2</v>
      </c>
      <c r="DC52" s="176">
        <f>$AL52*INDEX('Byproduct Conc'!$E:$E,MATCH(DC$2,'Byproduct Conc'!$C:$C,0))</f>
        <v>6.9467614799999994E-2</v>
      </c>
      <c r="DD52" s="176">
        <f>$AL52*INDEX('Byproduct Conc'!$E:$E,MATCH(DD$2,'Byproduct Conc'!$C:$C,0))</f>
        <v>0.46265431456800005</v>
      </c>
      <c r="DE52" s="177">
        <f>$AL52*INDEX('Byproduct Conc'!$E:$E,MATCH(DE$2,'Byproduct Conc'!$C:$C,0))</f>
        <v>0.69467614799999999</v>
      </c>
      <c r="DF52" s="178">
        <f t="shared" si="22"/>
        <v>3.8504906489142858E-3</v>
      </c>
      <c r="DG52" s="176">
        <f t="shared" si="11"/>
        <v>4.6311743199999993E-5</v>
      </c>
      <c r="DH52" s="176">
        <f t="shared" si="12"/>
        <v>1.9847889942857142E-4</v>
      </c>
      <c r="DI52" s="176">
        <f t="shared" si="13"/>
        <v>1.3218694701942859E-3</v>
      </c>
      <c r="DJ52" s="177">
        <f t="shared" si="14"/>
        <v>1.9847889942857144E-3</v>
      </c>
    </row>
    <row r="53" spans="1:114" x14ac:dyDescent="0.25">
      <c r="A53" s="131"/>
      <c r="B53" s="132" t="s">
        <v>1134</v>
      </c>
      <c r="C53" s="132">
        <v>2020</v>
      </c>
      <c r="D53" s="4"/>
      <c r="E53" s="205" t="s">
        <v>1201</v>
      </c>
      <c r="F53" s="132" t="s">
        <v>1210</v>
      </c>
      <c r="G53" s="132" t="s">
        <v>1211</v>
      </c>
      <c r="H53" s="132" t="s">
        <v>1200</v>
      </c>
      <c r="I53" s="132" t="s">
        <v>1416</v>
      </c>
      <c r="J53" s="132" t="s">
        <v>1160</v>
      </c>
      <c r="K53" s="132">
        <v>77541</v>
      </c>
      <c r="L53" s="132">
        <v>110066943605</v>
      </c>
      <c r="M53" s="172">
        <v>110066943605</v>
      </c>
      <c r="N53" s="172" t="str">
        <f t="shared" si="9"/>
        <v>7754WBLCBP231NB</v>
      </c>
      <c r="O53" s="172" t="str">
        <f t="shared" si="10"/>
        <v>7754WBLCBP231NB</v>
      </c>
      <c r="P53" s="132">
        <v>28.981691999999999</v>
      </c>
      <c r="Q53" s="132">
        <v>-95.376501000000005</v>
      </c>
      <c r="R53" s="132" t="s">
        <v>1614</v>
      </c>
      <c r="S53" s="132" t="s">
        <v>1554</v>
      </c>
      <c r="T53" s="132" t="s">
        <v>1393</v>
      </c>
      <c r="U53" s="132">
        <v>9</v>
      </c>
      <c r="V53" s="132" t="s">
        <v>1552</v>
      </c>
      <c r="W53" s="201">
        <v>9174</v>
      </c>
      <c r="X53" s="175">
        <f t="shared" si="15"/>
        <v>4161.2530079999997</v>
      </c>
      <c r="Y53" s="176" t="s">
        <v>1543</v>
      </c>
      <c r="Z53" s="180" t="s">
        <v>1552</v>
      </c>
      <c r="AA53" s="175">
        <f>$X53*INDEX('Byproduct Conc'!$E:$E,MATCH(AA$2,'Byproduct Conc'!$C:$C,0))</f>
        <v>12.109246253279998</v>
      </c>
      <c r="AB53" s="176">
        <f>$X53*INDEX('Byproduct Conc'!$E:$E,MATCH(AB$2,'Byproduct Conc'!$C:$C,0))</f>
        <v>0.14564385527999998</v>
      </c>
      <c r="AC53" s="176">
        <f>$X53*INDEX('Byproduct Conc'!$E:$E,MATCH(AC$2,'Byproduct Conc'!$C:$C,0))</f>
        <v>0.62418795119999992</v>
      </c>
      <c r="AD53" s="176">
        <f>$X53*INDEX('Byproduct Conc'!$E:$E,MATCH(AD$2,'Byproduct Conc'!$C:$C,0))</f>
        <v>4.1570917549919999</v>
      </c>
      <c r="AE53" s="177">
        <f>$X53*INDEX('Byproduct Conc'!$E:$E,MATCH(AE$2,'Byproduct Conc'!$C:$C,0))</f>
        <v>6.2418795119999997</v>
      </c>
      <c r="AF53" s="178">
        <f t="shared" si="16"/>
        <v>3.459784643794285E-2</v>
      </c>
      <c r="AG53" s="176">
        <f t="shared" si="17"/>
        <v>4.1612530079999997E-4</v>
      </c>
      <c r="AH53" s="176">
        <f t="shared" si="18"/>
        <v>1.783394146285714E-3</v>
      </c>
      <c r="AI53" s="176">
        <f t="shared" si="19"/>
        <v>1.1877405014262857E-2</v>
      </c>
      <c r="AJ53" s="177">
        <f t="shared" si="20"/>
        <v>1.783394146285714E-2</v>
      </c>
      <c r="AK53" s="202">
        <v>5411</v>
      </c>
      <c r="AL53" s="203">
        <f t="shared" si="21"/>
        <v>2454.3863120000001</v>
      </c>
      <c r="AM53" s="132" t="s">
        <v>1613</v>
      </c>
      <c r="AN53" s="132" t="s">
        <v>1552</v>
      </c>
      <c r="AO53" s="132" t="s">
        <v>1544</v>
      </c>
      <c r="AP53" s="132">
        <v>325199</v>
      </c>
      <c r="AQ53" s="132" t="s">
        <v>261</v>
      </c>
      <c r="AR53" s="132" t="s">
        <v>1552</v>
      </c>
      <c r="AS53" s="132" t="s">
        <v>1552</v>
      </c>
      <c r="AT53" s="132" t="s">
        <v>1615</v>
      </c>
      <c r="AU53" s="132" t="s">
        <v>1616</v>
      </c>
      <c r="AV53" s="132" t="s">
        <v>1140</v>
      </c>
      <c r="AW53" s="132" t="s">
        <v>1772</v>
      </c>
      <c r="AX53" s="132" t="s">
        <v>1559</v>
      </c>
      <c r="AY53" s="204" t="s">
        <v>1548</v>
      </c>
      <c r="AZ53" s="204" t="s">
        <v>1548</v>
      </c>
      <c r="BA53" s="204" t="s">
        <v>1548</v>
      </c>
      <c r="BB53" s="132" t="s">
        <v>1548</v>
      </c>
      <c r="BC53" s="132" t="s">
        <v>1548</v>
      </c>
      <c r="BD53" s="132" t="s">
        <v>1548</v>
      </c>
      <c r="BE53" s="132" t="s">
        <v>1548</v>
      </c>
      <c r="BF53" s="132" t="s">
        <v>1549</v>
      </c>
      <c r="BG53" s="132" t="s">
        <v>1549</v>
      </c>
      <c r="BH53" s="132" t="s">
        <v>1549</v>
      </c>
      <c r="BI53" s="132" t="s">
        <v>1549</v>
      </c>
      <c r="BJ53" s="132" t="s">
        <v>1548</v>
      </c>
      <c r="BK53" s="132" t="s">
        <v>1548</v>
      </c>
      <c r="BL53" s="132" t="s">
        <v>1549</v>
      </c>
      <c r="BM53" s="132" t="s">
        <v>1549</v>
      </c>
      <c r="BN53" s="132" t="s">
        <v>1549</v>
      </c>
      <c r="BO53" s="132" t="s">
        <v>1549</v>
      </c>
      <c r="BP53" s="132" t="s">
        <v>1549</v>
      </c>
      <c r="BQ53" s="132" t="s">
        <v>1549</v>
      </c>
      <c r="BR53" s="132" t="s">
        <v>1549</v>
      </c>
      <c r="BS53" s="132" t="s">
        <v>1549</v>
      </c>
      <c r="BT53" s="132" t="s">
        <v>1549</v>
      </c>
      <c r="BU53" s="132" t="s">
        <v>1549</v>
      </c>
      <c r="BV53" s="132" t="s">
        <v>1549</v>
      </c>
      <c r="BW53" s="132" t="s">
        <v>1548</v>
      </c>
      <c r="BX53" s="132" t="s">
        <v>1549</v>
      </c>
      <c r="BY53" s="132" t="s">
        <v>1548</v>
      </c>
      <c r="BZ53" s="132" t="s">
        <v>1549</v>
      </c>
      <c r="CA53" s="132" t="s">
        <v>1549</v>
      </c>
      <c r="CB53" s="132" t="s">
        <v>1549</v>
      </c>
      <c r="CC53" s="132" t="s">
        <v>1549</v>
      </c>
      <c r="CD53" s="132" t="s">
        <v>1549</v>
      </c>
      <c r="CE53" s="132" t="s">
        <v>1549</v>
      </c>
      <c r="CF53" s="132" t="s">
        <v>1549</v>
      </c>
      <c r="CG53" s="132" t="s">
        <v>1549</v>
      </c>
      <c r="CH53" s="132" t="s">
        <v>1549</v>
      </c>
      <c r="CI53" s="132" t="s">
        <v>1549</v>
      </c>
      <c r="CJ53" s="132" t="s">
        <v>1549</v>
      </c>
      <c r="CK53" s="132" t="s">
        <v>1549</v>
      </c>
      <c r="CL53" s="132" t="s">
        <v>1549</v>
      </c>
      <c r="CM53" s="132" t="s">
        <v>1549</v>
      </c>
      <c r="CN53" s="132" t="s">
        <v>1549</v>
      </c>
      <c r="CO53" s="132" t="s">
        <v>1549</v>
      </c>
      <c r="CP53" s="132" t="s">
        <v>1549</v>
      </c>
      <c r="CQ53" s="132" t="s">
        <v>1548</v>
      </c>
      <c r="CR53" s="132" t="s">
        <v>1549</v>
      </c>
      <c r="CS53" s="132" t="s">
        <v>1549</v>
      </c>
      <c r="CT53" s="132" t="s">
        <v>1549</v>
      </c>
      <c r="CU53" s="132" t="s">
        <v>1549</v>
      </c>
      <c r="CV53" s="132" t="s">
        <v>1549</v>
      </c>
      <c r="CW53" s="132" t="s">
        <v>1549</v>
      </c>
      <c r="CX53" s="132" t="s">
        <v>1549</v>
      </c>
      <c r="CY53" s="132" t="s">
        <v>1549</v>
      </c>
      <c r="CZ53" s="132" t="s">
        <v>1548</v>
      </c>
      <c r="DA53" s="175">
        <f>$AL53*INDEX('Byproduct Conc'!$E:$E,MATCH(DA$2,'Byproduct Conc'!$C:$C,0))</f>
        <v>7.1422641679199996</v>
      </c>
      <c r="DB53" s="176">
        <f>$AL53*INDEX('Byproduct Conc'!$E:$E,MATCH(DB$2,'Byproduct Conc'!$C:$C,0))</f>
        <v>8.590352091999999E-2</v>
      </c>
      <c r="DC53" s="176">
        <f>$AL53*INDEX('Byproduct Conc'!$E:$E,MATCH(DC$2,'Byproduct Conc'!$C:$C,0))</f>
        <v>0.36815794679999997</v>
      </c>
      <c r="DD53" s="176">
        <f>$AL53*INDEX('Byproduct Conc'!$E:$E,MATCH(DD$2,'Byproduct Conc'!$C:$C,0))</f>
        <v>2.4519319256880006</v>
      </c>
      <c r="DE53" s="177">
        <f>$AL53*INDEX('Byproduct Conc'!$E:$E,MATCH(DE$2,'Byproduct Conc'!$C:$C,0))</f>
        <v>3.6815794680000002</v>
      </c>
      <c r="DF53" s="178">
        <f t="shared" si="22"/>
        <v>2.0406469051199999E-2</v>
      </c>
      <c r="DG53" s="176">
        <f t="shared" si="11"/>
        <v>2.4543863119999999E-4</v>
      </c>
      <c r="DH53" s="176">
        <f t="shared" si="12"/>
        <v>1.051879848E-3</v>
      </c>
      <c r="DI53" s="176">
        <f t="shared" si="13"/>
        <v>7.0055197876800019E-3</v>
      </c>
      <c r="DJ53" s="177">
        <f t="shared" si="14"/>
        <v>1.0518798480000001E-2</v>
      </c>
    </row>
    <row r="54" spans="1:114" x14ac:dyDescent="0.25">
      <c r="A54" s="131"/>
      <c r="B54" s="132" t="s">
        <v>1134</v>
      </c>
      <c r="C54" s="132">
        <v>2015</v>
      </c>
      <c r="D54" s="2"/>
      <c r="E54" s="205" t="s">
        <v>1418</v>
      </c>
      <c r="F54" s="132" t="s">
        <v>1420</v>
      </c>
      <c r="G54" s="132" t="s">
        <v>1421</v>
      </c>
      <c r="H54" s="132" t="s">
        <v>1154</v>
      </c>
      <c r="I54" s="132" t="s">
        <v>1422</v>
      </c>
      <c r="J54" s="132" t="s">
        <v>1138</v>
      </c>
      <c r="K54" s="132">
        <v>70805</v>
      </c>
      <c r="L54" s="132">
        <v>110003266849</v>
      </c>
      <c r="M54" s="172">
        <v>110003266849</v>
      </c>
      <c r="N54" s="172" t="str">
        <f t="shared" si="9"/>
        <v/>
      </c>
      <c r="O54" s="172" t="str">
        <f t="shared" si="10"/>
        <v>70805LLDSGCORNE</v>
      </c>
      <c r="P54" s="132">
        <v>30.474443999999998</v>
      </c>
      <c r="Q54" s="132">
        <v>-91.183055999999993</v>
      </c>
      <c r="R54" s="132">
        <v>1315213952676</v>
      </c>
      <c r="S54" s="132">
        <v>107062</v>
      </c>
      <c r="T54" s="132" t="s">
        <v>1393</v>
      </c>
      <c r="U54" s="132">
        <v>5</v>
      </c>
      <c r="V54" s="132" t="s">
        <v>1423</v>
      </c>
      <c r="W54" s="201">
        <v>0</v>
      </c>
      <c r="X54" s="175">
        <f t="shared" si="15"/>
        <v>0</v>
      </c>
      <c r="Y54" s="176" t="s">
        <v>1613</v>
      </c>
      <c r="Z54" s="180"/>
      <c r="AA54" s="175">
        <f>$X54*INDEX('Byproduct Conc'!$E:$E,MATCH(AA$2,'Byproduct Conc'!$C:$C,0))</f>
        <v>0</v>
      </c>
      <c r="AB54" s="176">
        <f>$X54*INDEX('Byproduct Conc'!$E:$E,MATCH(AB$2,'Byproduct Conc'!$C:$C,0))</f>
        <v>0</v>
      </c>
      <c r="AC54" s="176">
        <f>$X54*INDEX('Byproduct Conc'!$E:$E,MATCH(AC$2,'Byproduct Conc'!$C:$C,0))</f>
        <v>0</v>
      </c>
      <c r="AD54" s="176">
        <f>$X54*INDEX('Byproduct Conc'!$E:$E,MATCH(AD$2,'Byproduct Conc'!$C:$C,0))</f>
        <v>0</v>
      </c>
      <c r="AE54" s="177">
        <f>$X54*INDEX('Byproduct Conc'!$E:$E,MATCH(AE$2,'Byproduct Conc'!$C:$C,0))</f>
        <v>0</v>
      </c>
      <c r="AF54" s="178">
        <f t="shared" si="16"/>
        <v>0</v>
      </c>
      <c r="AG54" s="176">
        <f t="shared" si="17"/>
        <v>0</v>
      </c>
      <c r="AH54" s="176">
        <f t="shared" si="18"/>
        <v>0</v>
      </c>
      <c r="AI54" s="176">
        <f t="shared" si="19"/>
        <v>0</v>
      </c>
      <c r="AJ54" s="177">
        <f t="shared" si="20"/>
        <v>0</v>
      </c>
      <c r="AK54" s="202">
        <v>250</v>
      </c>
      <c r="AL54" s="203">
        <f t="shared" si="21"/>
        <v>113.398</v>
      </c>
      <c r="AM54" s="132" t="s">
        <v>1556</v>
      </c>
      <c r="AN54" s="132"/>
      <c r="AO54" s="132" t="s">
        <v>1544</v>
      </c>
      <c r="AP54" s="132">
        <v>325199</v>
      </c>
      <c r="AQ54" s="132" t="s">
        <v>261</v>
      </c>
      <c r="AR54" s="132"/>
      <c r="AS54" s="132"/>
      <c r="AT54" s="132" t="s">
        <v>1617</v>
      </c>
      <c r="AU54" s="132"/>
      <c r="AV54" s="132" t="s">
        <v>1140</v>
      </c>
      <c r="AW54" s="132" t="s">
        <v>1772</v>
      </c>
      <c r="AX54" s="132" t="s">
        <v>1546</v>
      </c>
      <c r="AY54" s="204" t="s">
        <v>1548</v>
      </c>
      <c r="AZ54" s="204" t="s">
        <v>1549</v>
      </c>
      <c r="BA54" s="204" t="s">
        <v>1549</v>
      </c>
      <c r="BB54" s="132" t="s">
        <v>1549</v>
      </c>
      <c r="BC54" s="132" t="s">
        <v>1549</v>
      </c>
      <c r="BD54" s="132" t="s">
        <v>1548</v>
      </c>
      <c r="BE54" s="132" t="s">
        <v>1549</v>
      </c>
      <c r="BF54" s="132"/>
      <c r="BG54" s="132"/>
      <c r="BH54" s="132"/>
      <c r="BI54" s="132"/>
      <c r="BJ54" s="132"/>
      <c r="BK54" s="132" t="s">
        <v>1549</v>
      </c>
      <c r="BL54" s="132"/>
      <c r="BM54" s="132"/>
      <c r="BN54" s="132"/>
      <c r="BO54" s="132"/>
      <c r="BP54" s="132"/>
      <c r="BQ54" s="132"/>
      <c r="BR54" s="132"/>
      <c r="BS54" s="132"/>
      <c r="BT54" s="132"/>
      <c r="BU54" s="132"/>
      <c r="BV54" s="132"/>
      <c r="BW54" s="132"/>
      <c r="BX54" s="132" t="s">
        <v>1549</v>
      </c>
      <c r="BY54" s="132" t="s">
        <v>1549</v>
      </c>
      <c r="BZ54" s="132" t="s">
        <v>1549</v>
      </c>
      <c r="CA54" s="132"/>
      <c r="CB54" s="132" t="s">
        <v>1549</v>
      </c>
      <c r="CC54" s="132"/>
      <c r="CD54" s="132"/>
      <c r="CE54" s="132"/>
      <c r="CF54" s="132"/>
      <c r="CG54" s="132"/>
      <c r="CH54" s="132"/>
      <c r="CI54" s="132"/>
      <c r="CJ54" s="132" t="s">
        <v>1549</v>
      </c>
      <c r="CK54" s="132"/>
      <c r="CL54" s="132"/>
      <c r="CM54" s="132"/>
      <c r="CN54" s="132"/>
      <c r="CO54" s="132"/>
      <c r="CP54" s="132"/>
      <c r="CQ54" s="132" t="s">
        <v>1549</v>
      </c>
      <c r="CR54" s="132"/>
      <c r="CS54" s="132"/>
      <c r="CT54" s="132"/>
      <c r="CU54" s="132"/>
      <c r="CV54" s="132"/>
      <c r="CW54" s="132"/>
      <c r="CX54" s="132"/>
      <c r="CY54" s="132"/>
      <c r="CZ54" s="132"/>
      <c r="DA54" s="175">
        <f>$AL54*INDEX('Byproduct Conc'!$E:$E,MATCH(DA$2,'Byproduct Conc'!$C:$C,0))</f>
        <v>0.32998817999999996</v>
      </c>
      <c r="DB54" s="176">
        <f>$AL54*INDEX('Byproduct Conc'!$E:$E,MATCH(DB$2,'Byproduct Conc'!$C:$C,0))</f>
        <v>3.9689299999999999E-3</v>
      </c>
      <c r="DC54" s="176">
        <f>$AL54*INDEX('Byproduct Conc'!$E:$E,MATCH(DC$2,'Byproduct Conc'!$C:$C,0))</f>
        <v>1.7009699999999999E-2</v>
      </c>
      <c r="DD54" s="176">
        <f>$AL54*INDEX('Byproduct Conc'!$E:$E,MATCH(DD$2,'Byproduct Conc'!$C:$C,0))</f>
        <v>0.11328460200000001</v>
      </c>
      <c r="DE54" s="177">
        <f>$AL54*INDEX('Byproduct Conc'!$E:$E,MATCH(DE$2,'Byproduct Conc'!$C:$C,0))</f>
        <v>0.170097</v>
      </c>
      <c r="DF54" s="178">
        <f t="shared" si="22"/>
        <v>9.4282337142857135E-4</v>
      </c>
      <c r="DG54" s="176">
        <f t="shared" si="11"/>
        <v>1.1339799999999999E-5</v>
      </c>
      <c r="DH54" s="176">
        <f t="shared" si="12"/>
        <v>4.8599142857142857E-5</v>
      </c>
      <c r="DI54" s="176">
        <f t="shared" si="13"/>
        <v>3.2367029142857146E-4</v>
      </c>
      <c r="DJ54" s="177">
        <f t="shared" si="14"/>
        <v>4.8599142857142858E-4</v>
      </c>
    </row>
    <row r="55" spans="1:114" x14ac:dyDescent="0.25">
      <c r="A55" s="131"/>
      <c r="B55" s="132" t="s">
        <v>1134</v>
      </c>
      <c r="C55" s="132">
        <v>2016</v>
      </c>
      <c r="D55" s="2"/>
      <c r="E55" s="132" t="s">
        <v>1418</v>
      </c>
      <c r="F55" s="132" t="s">
        <v>1420</v>
      </c>
      <c r="G55" s="132" t="s">
        <v>1421</v>
      </c>
      <c r="H55" s="132" t="s">
        <v>1154</v>
      </c>
      <c r="I55" s="132" t="s">
        <v>1422</v>
      </c>
      <c r="J55" s="132" t="s">
        <v>1138</v>
      </c>
      <c r="K55" s="132">
        <v>70805</v>
      </c>
      <c r="L55" s="132">
        <v>110003266849</v>
      </c>
      <c r="M55" s="172">
        <v>110003266849</v>
      </c>
      <c r="N55" s="172" t="str">
        <f t="shared" si="9"/>
        <v>70805LLDSGCORNE</v>
      </c>
      <c r="O55" s="172" t="str">
        <f t="shared" si="10"/>
        <v>70805LLDSGCORNE</v>
      </c>
      <c r="P55" s="132">
        <v>30.474443999999998</v>
      </c>
      <c r="Q55" s="132">
        <v>-91.183055999999993</v>
      </c>
      <c r="R55" s="132">
        <v>1316215394305</v>
      </c>
      <c r="S55" s="132">
        <v>107062</v>
      </c>
      <c r="T55" s="132" t="s">
        <v>1393</v>
      </c>
      <c r="U55" s="132">
        <v>5</v>
      </c>
      <c r="V55" s="132" t="s">
        <v>1423</v>
      </c>
      <c r="W55" s="201">
        <v>10</v>
      </c>
      <c r="X55" s="175">
        <f t="shared" si="15"/>
        <v>4.53592</v>
      </c>
      <c r="Y55" s="176" t="s">
        <v>1613</v>
      </c>
      <c r="Z55" s="180"/>
      <c r="AA55" s="175">
        <f>$X55*INDEX('Byproduct Conc'!$E:$E,MATCH(AA$2,'Byproduct Conc'!$C:$C,0))</f>
        <v>1.3199527199999998E-2</v>
      </c>
      <c r="AB55" s="176">
        <f>$X55*INDEX('Byproduct Conc'!$E:$E,MATCH(AB$2,'Byproduct Conc'!$C:$C,0))</f>
        <v>1.5875719999999997E-4</v>
      </c>
      <c r="AC55" s="176">
        <f>$X55*INDEX('Byproduct Conc'!$E:$E,MATCH(AC$2,'Byproduct Conc'!$C:$C,0))</f>
        <v>6.8038799999999998E-4</v>
      </c>
      <c r="AD55" s="176">
        <f>$X55*INDEX('Byproduct Conc'!$E:$E,MATCH(AD$2,'Byproduct Conc'!$C:$C,0))</f>
        <v>4.5313840800000008E-3</v>
      </c>
      <c r="AE55" s="177">
        <f>$X55*INDEX('Byproduct Conc'!$E:$E,MATCH(AE$2,'Byproduct Conc'!$C:$C,0))</f>
        <v>6.80388E-3</v>
      </c>
      <c r="AF55" s="178">
        <f t="shared" si="16"/>
        <v>3.771293485714285E-5</v>
      </c>
      <c r="AG55" s="176">
        <f t="shared" si="17"/>
        <v>4.5359199999999992E-7</v>
      </c>
      <c r="AH55" s="176">
        <f t="shared" si="18"/>
        <v>1.9439657142857142E-6</v>
      </c>
      <c r="AI55" s="176">
        <f t="shared" si="19"/>
        <v>1.2946811657142859E-5</v>
      </c>
      <c r="AJ55" s="177">
        <f t="shared" si="20"/>
        <v>1.9439657142857143E-5</v>
      </c>
      <c r="AK55" s="202">
        <v>49</v>
      </c>
      <c r="AL55" s="203">
        <f t="shared" si="21"/>
        <v>22.226008</v>
      </c>
      <c r="AM55" s="132" t="s">
        <v>1556</v>
      </c>
      <c r="AN55" s="132"/>
      <c r="AO55" s="132" t="s">
        <v>1544</v>
      </c>
      <c r="AP55" s="132">
        <v>325199</v>
      </c>
      <c r="AQ55" s="132" t="s">
        <v>261</v>
      </c>
      <c r="AR55" s="132"/>
      <c r="AS55" s="132"/>
      <c r="AT55" s="132" t="s">
        <v>1618</v>
      </c>
      <c r="AU55" s="132"/>
      <c r="AV55" s="132" t="s">
        <v>1140</v>
      </c>
      <c r="AW55" s="132" t="s">
        <v>1772</v>
      </c>
      <c r="AX55" s="132" t="s">
        <v>1546</v>
      </c>
      <c r="AY55" s="204" t="s">
        <v>1548</v>
      </c>
      <c r="AZ55" s="204" t="s">
        <v>1549</v>
      </c>
      <c r="BA55" s="204" t="s">
        <v>1549</v>
      </c>
      <c r="BB55" s="132" t="s">
        <v>1549</v>
      </c>
      <c r="BC55" s="132" t="s">
        <v>1549</v>
      </c>
      <c r="BD55" s="132" t="s">
        <v>1548</v>
      </c>
      <c r="BE55" s="132" t="s">
        <v>1549</v>
      </c>
      <c r="BF55" s="132"/>
      <c r="BG55" s="132"/>
      <c r="BH55" s="132"/>
      <c r="BI55" s="132"/>
      <c r="BJ55" s="132"/>
      <c r="BK55" s="132" t="s">
        <v>1549</v>
      </c>
      <c r="BL55" s="132"/>
      <c r="BM55" s="132"/>
      <c r="BN55" s="132"/>
      <c r="BO55" s="132"/>
      <c r="BP55" s="132"/>
      <c r="BQ55" s="132"/>
      <c r="BR55" s="132"/>
      <c r="BS55" s="132"/>
      <c r="BT55" s="132"/>
      <c r="BU55" s="132"/>
      <c r="BV55" s="132"/>
      <c r="BW55" s="132"/>
      <c r="BX55" s="132" t="s">
        <v>1549</v>
      </c>
      <c r="BY55" s="132" t="s">
        <v>1549</v>
      </c>
      <c r="BZ55" s="132" t="s">
        <v>1549</v>
      </c>
      <c r="CA55" s="132"/>
      <c r="CB55" s="132" t="s">
        <v>1549</v>
      </c>
      <c r="CC55" s="132"/>
      <c r="CD55" s="132"/>
      <c r="CE55" s="132"/>
      <c r="CF55" s="132"/>
      <c r="CG55" s="132"/>
      <c r="CH55" s="132"/>
      <c r="CI55" s="132"/>
      <c r="CJ55" s="132" t="s">
        <v>1549</v>
      </c>
      <c r="CK55" s="132"/>
      <c r="CL55" s="132"/>
      <c r="CM55" s="132"/>
      <c r="CN55" s="132"/>
      <c r="CO55" s="132"/>
      <c r="CP55" s="132"/>
      <c r="CQ55" s="132" t="s">
        <v>1549</v>
      </c>
      <c r="CR55" s="132"/>
      <c r="CS55" s="132"/>
      <c r="CT55" s="132"/>
      <c r="CU55" s="132"/>
      <c r="CV55" s="132"/>
      <c r="CW55" s="132"/>
      <c r="CX55" s="132"/>
      <c r="CY55" s="132"/>
      <c r="CZ55" s="132"/>
      <c r="DA55" s="175">
        <f>$AL55*INDEX('Byproduct Conc'!$E:$E,MATCH(DA$2,'Byproduct Conc'!$C:$C,0))</f>
        <v>6.4677683279999995E-2</v>
      </c>
      <c r="DB55" s="176">
        <f>$AL55*INDEX('Byproduct Conc'!$E:$E,MATCH(DB$2,'Byproduct Conc'!$C:$C,0))</f>
        <v>7.779102799999999E-4</v>
      </c>
      <c r="DC55" s="176">
        <f>$AL55*INDEX('Byproduct Conc'!$E:$E,MATCH(DC$2,'Byproduct Conc'!$C:$C,0))</f>
        <v>3.3339011999999999E-3</v>
      </c>
      <c r="DD55" s="176">
        <f>$AL55*INDEX('Byproduct Conc'!$E:$E,MATCH(DD$2,'Byproduct Conc'!$C:$C,0))</f>
        <v>2.2203781992000002E-2</v>
      </c>
      <c r="DE55" s="177">
        <f>$AL55*INDEX('Byproduct Conc'!$E:$E,MATCH(DE$2,'Byproduct Conc'!$C:$C,0))</f>
        <v>3.3339012000000001E-2</v>
      </c>
      <c r="DF55" s="178">
        <f t="shared" si="22"/>
        <v>1.8479338079999998E-4</v>
      </c>
      <c r="DG55" s="176">
        <f t="shared" si="11"/>
        <v>2.2226007999999996E-6</v>
      </c>
      <c r="DH55" s="176">
        <f t="shared" si="12"/>
        <v>9.5254319999999995E-6</v>
      </c>
      <c r="DI55" s="176">
        <f t="shared" si="13"/>
        <v>6.343937712000001E-5</v>
      </c>
      <c r="DJ55" s="177">
        <f t="shared" si="14"/>
        <v>9.5254320000000002E-5</v>
      </c>
    </row>
    <row r="56" spans="1:114" x14ac:dyDescent="0.25">
      <c r="A56" s="131"/>
      <c r="B56" s="132" t="s">
        <v>1134</v>
      </c>
      <c r="C56" s="132">
        <v>2017</v>
      </c>
      <c r="D56" s="2"/>
      <c r="E56" s="132" t="s">
        <v>1418</v>
      </c>
      <c r="F56" s="132" t="s">
        <v>1420</v>
      </c>
      <c r="G56" s="132" t="s">
        <v>1421</v>
      </c>
      <c r="H56" s="132" t="s">
        <v>1154</v>
      </c>
      <c r="I56" s="132" t="s">
        <v>1422</v>
      </c>
      <c r="J56" s="132" t="s">
        <v>1138</v>
      </c>
      <c r="K56" s="132">
        <v>70805</v>
      </c>
      <c r="L56" s="132">
        <v>110003266849</v>
      </c>
      <c r="M56" s="172">
        <v>110003266849</v>
      </c>
      <c r="N56" s="172" t="str">
        <f t="shared" si="9"/>
        <v>70805LLDSGCORNE</v>
      </c>
      <c r="O56" s="172" t="str">
        <f t="shared" si="10"/>
        <v>70805LLDSGCORNE</v>
      </c>
      <c r="P56" s="132">
        <v>30.474443999999998</v>
      </c>
      <c r="Q56" s="132">
        <v>-91.183055999999993</v>
      </c>
      <c r="R56" s="132">
        <v>1317216260707</v>
      </c>
      <c r="S56" s="132">
        <v>107062</v>
      </c>
      <c r="T56" s="132" t="s">
        <v>1393</v>
      </c>
      <c r="U56" s="132">
        <v>5</v>
      </c>
      <c r="V56" s="132" t="s">
        <v>1423</v>
      </c>
      <c r="W56" s="201">
        <v>6</v>
      </c>
      <c r="X56" s="175">
        <f t="shared" si="15"/>
        <v>2.721552</v>
      </c>
      <c r="Y56" s="176" t="s">
        <v>1613</v>
      </c>
      <c r="Z56" s="180"/>
      <c r="AA56" s="175">
        <f>$X56*INDEX('Byproduct Conc'!$E:$E,MATCH(AA$2,'Byproduct Conc'!$C:$C,0))</f>
        <v>7.919716319999999E-3</v>
      </c>
      <c r="AB56" s="176">
        <f>$X56*INDEX('Byproduct Conc'!$E:$E,MATCH(AB$2,'Byproduct Conc'!$C:$C,0))</f>
        <v>9.5254319999999988E-5</v>
      </c>
      <c r="AC56" s="176">
        <f>$X56*INDEX('Byproduct Conc'!$E:$E,MATCH(AC$2,'Byproduct Conc'!$C:$C,0))</f>
        <v>4.0823279999999997E-4</v>
      </c>
      <c r="AD56" s="176">
        <f>$X56*INDEX('Byproduct Conc'!$E:$E,MATCH(AD$2,'Byproduct Conc'!$C:$C,0))</f>
        <v>2.7188304480000001E-3</v>
      </c>
      <c r="AE56" s="177">
        <f>$X56*INDEX('Byproduct Conc'!$E:$E,MATCH(AE$2,'Byproduct Conc'!$C:$C,0))</f>
        <v>4.0823279999999997E-3</v>
      </c>
      <c r="AF56" s="178">
        <f t="shared" si="16"/>
        <v>2.2627760914285711E-5</v>
      </c>
      <c r="AG56" s="176">
        <f t="shared" si="17"/>
        <v>2.7215519999999998E-7</v>
      </c>
      <c r="AH56" s="176">
        <f t="shared" si="18"/>
        <v>1.1663794285714284E-6</v>
      </c>
      <c r="AI56" s="176">
        <f t="shared" si="19"/>
        <v>7.7680869942857146E-6</v>
      </c>
      <c r="AJ56" s="177">
        <f t="shared" si="20"/>
        <v>1.1663794285714285E-5</v>
      </c>
      <c r="AK56" s="202">
        <v>47</v>
      </c>
      <c r="AL56" s="203">
        <f t="shared" si="21"/>
        <v>21.318823999999999</v>
      </c>
      <c r="AM56" s="132" t="s">
        <v>1556</v>
      </c>
      <c r="AN56" s="132"/>
      <c r="AO56" s="132" t="s">
        <v>1544</v>
      </c>
      <c r="AP56" s="132">
        <v>325199</v>
      </c>
      <c r="AQ56" s="132" t="s">
        <v>261</v>
      </c>
      <c r="AR56" s="132"/>
      <c r="AS56" s="132"/>
      <c r="AT56" s="132" t="s">
        <v>1618</v>
      </c>
      <c r="AU56" s="132"/>
      <c r="AV56" s="132" t="s">
        <v>1140</v>
      </c>
      <c r="AW56" s="132" t="s">
        <v>1772</v>
      </c>
      <c r="AX56" s="132" t="s">
        <v>1546</v>
      </c>
      <c r="AY56" s="204" t="s">
        <v>1548</v>
      </c>
      <c r="AZ56" s="204" t="s">
        <v>1549</v>
      </c>
      <c r="BA56" s="204" t="s">
        <v>1549</v>
      </c>
      <c r="BB56" s="132" t="s">
        <v>1549</v>
      </c>
      <c r="BC56" s="132" t="s">
        <v>1549</v>
      </c>
      <c r="BD56" s="132" t="s">
        <v>1548</v>
      </c>
      <c r="BE56" s="132" t="s">
        <v>1549</v>
      </c>
      <c r="BF56" s="132"/>
      <c r="BG56" s="132"/>
      <c r="BH56" s="132"/>
      <c r="BI56" s="132"/>
      <c r="BJ56" s="132"/>
      <c r="BK56" s="132" t="s">
        <v>1549</v>
      </c>
      <c r="BL56" s="132"/>
      <c r="BM56" s="132"/>
      <c r="BN56" s="132"/>
      <c r="BO56" s="132"/>
      <c r="BP56" s="132"/>
      <c r="BQ56" s="132"/>
      <c r="BR56" s="132"/>
      <c r="BS56" s="132"/>
      <c r="BT56" s="132"/>
      <c r="BU56" s="132"/>
      <c r="BV56" s="132"/>
      <c r="BW56" s="132"/>
      <c r="BX56" s="132" t="s">
        <v>1549</v>
      </c>
      <c r="BY56" s="132" t="s">
        <v>1549</v>
      </c>
      <c r="BZ56" s="132" t="s">
        <v>1549</v>
      </c>
      <c r="CA56" s="132"/>
      <c r="CB56" s="132" t="s">
        <v>1549</v>
      </c>
      <c r="CC56" s="132"/>
      <c r="CD56" s="132"/>
      <c r="CE56" s="132"/>
      <c r="CF56" s="132"/>
      <c r="CG56" s="132"/>
      <c r="CH56" s="132"/>
      <c r="CI56" s="132"/>
      <c r="CJ56" s="132" t="s">
        <v>1549</v>
      </c>
      <c r="CK56" s="132"/>
      <c r="CL56" s="132"/>
      <c r="CM56" s="132"/>
      <c r="CN56" s="132"/>
      <c r="CO56" s="132"/>
      <c r="CP56" s="132"/>
      <c r="CQ56" s="132" t="s">
        <v>1549</v>
      </c>
      <c r="CR56" s="132"/>
      <c r="CS56" s="132"/>
      <c r="CT56" s="132"/>
      <c r="CU56" s="132"/>
      <c r="CV56" s="132"/>
      <c r="CW56" s="132"/>
      <c r="CX56" s="132"/>
      <c r="CY56" s="132"/>
      <c r="CZ56" s="132"/>
      <c r="DA56" s="175">
        <f>$AL56*INDEX('Byproduct Conc'!$E:$E,MATCH(DA$2,'Byproduct Conc'!$C:$C,0))</f>
        <v>6.2037777839999995E-2</v>
      </c>
      <c r="DB56" s="176">
        <f>$AL56*INDEX('Byproduct Conc'!$E:$E,MATCH(DB$2,'Byproduct Conc'!$C:$C,0))</f>
        <v>7.4615883999999992E-4</v>
      </c>
      <c r="DC56" s="176">
        <f>$AL56*INDEX('Byproduct Conc'!$E:$E,MATCH(DC$2,'Byproduct Conc'!$C:$C,0))</f>
        <v>3.1978235999999996E-3</v>
      </c>
      <c r="DD56" s="176">
        <f>$AL56*INDEX('Byproduct Conc'!$E:$E,MATCH(DD$2,'Byproduct Conc'!$C:$C,0))</f>
        <v>2.1297505176000001E-2</v>
      </c>
      <c r="DE56" s="177">
        <f>$AL56*INDEX('Byproduct Conc'!$E:$E,MATCH(DE$2,'Byproduct Conc'!$C:$C,0))</f>
        <v>3.1978236E-2</v>
      </c>
      <c r="DF56" s="178">
        <f t="shared" si="22"/>
        <v>1.7725079382857143E-4</v>
      </c>
      <c r="DG56" s="176">
        <f t="shared" si="11"/>
        <v>2.1318824E-6</v>
      </c>
      <c r="DH56" s="176">
        <f t="shared" si="12"/>
        <v>9.1366388571428552E-6</v>
      </c>
      <c r="DI56" s="176">
        <f t="shared" si="13"/>
        <v>6.0850014788571431E-5</v>
      </c>
      <c r="DJ56" s="177">
        <f t="shared" si="14"/>
        <v>9.1366388571428566E-5</v>
      </c>
    </row>
    <row r="57" spans="1:114" x14ac:dyDescent="0.25">
      <c r="A57" s="131"/>
      <c r="B57" s="132" t="s">
        <v>1134</v>
      </c>
      <c r="C57" s="132">
        <v>2018</v>
      </c>
      <c r="D57" s="2"/>
      <c r="E57" s="132" t="s">
        <v>1418</v>
      </c>
      <c r="F57" s="132" t="s">
        <v>1420</v>
      </c>
      <c r="G57" s="132" t="s">
        <v>1421</v>
      </c>
      <c r="H57" s="132" t="s">
        <v>1154</v>
      </c>
      <c r="I57" s="132" t="s">
        <v>1422</v>
      </c>
      <c r="J57" s="132" t="s">
        <v>1138</v>
      </c>
      <c r="K57" s="132">
        <v>70805</v>
      </c>
      <c r="L57" s="132">
        <v>110003266849</v>
      </c>
      <c r="M57" s="172">
        <v>110003266849</v>
      </c>
      <c r="N57" s="172" t="str">
        <f t="shared" si="9"/>
        <v>70805LLDSGCORNE</v>
      </c>
      <c r="O57" s="172" t="str">
        <f t="shared" si="10"/>
        <v>70805LLDSGCORNE</v>
      </c>
      <c r="P57" s="132">
        <v>30.474443999999998</v>
      </c>
      <c r="Q57" s="132">
        <v>-91.183055999999993</v>
      </c>
      <c r="R57" s="132">
        <v>1318217278530</v>
      </c>
      <c r="S57" s="132">
        <v>107062</v>
      </c>
      <c r="T57" s="132" t="s">
        <v>1393</v>
      </c>
      <c r="U57" s="132">
        <v>5</v>
      </c>
      <c r="V57" s="132" t="s">
        <v>1423</v>
      </c>
      <c r="W57" s="201">
        <v>18</v>
      </c>
      <c r="X57" s="175">
        <f t="shared" si="15"/>
        <v>8.1646560000000008</v>
      </c>
      <c r="Y57" s="176" t="s">
        <v>1613</v>
      </c>
      <c r="Z57" s="180"/>
      <c r="AA57" s="175">
        <f>$X57*INDEX('Byproduct Conc'!$E:$E,MATCH(AA$2,'Byproduct Conc'!$C:$C,0))</f>
        <v>2.375914896E-2</v>
      </c>
      <c r="AB57" s="176">
        <f>$X57*INDEX('Byproduct Conc'!$E:$E,MATCH(AB$2,'Byproduct Conc'!$C:$C,0))</f>
        <v>2.8576296000000002E-4</v>
      </c>
      <c r="AC57" s="176">
        <f>$X57*INDEX('Byproduct Conc'!$E:$E,MATCH(AC$2,'Byproduct Conc'!$C:$C,0))</f>
        <v>1.2246984000000001E-3</v>
      </c>
      <c r="AD57" s="176">
        <f>$X57*INDEX('Byproduct Conc'!$E:$E,MATCH(AD$2,'Byproduct Conc'!$C:$C,0))</f>
        <v>8.1564913440000022E-3</v>
      </c>
      <c r="AE57" s="177">
        <f>$X57*INDEX('Byproduct Conc'!$E:$E,MATCH(AE$2,'Byproduct Conc'!$C:$C,0))</f>
        <v>1.2246984000000001E-2</v>
      </c>
      <c r="AF57" s="178">
        <f t="shared" si="16"/>
        <v>6.788328274285715E-5</v>
      </c>
      <c r="AG57" s="176">
        <f t="shared" si="17"/>
        <v>8.1646560000000008E-7</v>
      </c>
      <c r="AH57" s="176">
        <f t="shared" si="18"/>
        <v>3.4991382857142859E-6</v>
      </c>
      <c r="AI57" s="176">
        <f t="shared" si="19"/>
        <v>2.3304260982857151E-5</v>
      </c>
      <c r="AJ57" s="177">
        <f t="shared" si="20"/>
        <v>3.4991382857142857E-5</v>
      </c>
      <c r="AK57" s="202">
        <v>44</v>
      </c>
      <c r="AL57" s="203">
        <f t="shared" si="21"/>
        <v>19.958047999999998</v>
      </c>
      <c r="AM57" s="132" t="s">
        <v>1613</v>
      </c>
      <c r="AN57" s="132"/>
      <c r="AO57" s="132" t="s">
        <v>1544</v>
      </c>
      <c r="AP57" s="132">
        <v>325199</v>
      </c>
      <c r="AQ57" s="132" t="s">
        <v>261</v>
      </c>
      <c r="AR57" s="132"/>
      <c r="AS57" s="132"/>
      <c r="AT57" s="132" t="s">
        <v>1618</v>
      </c>
      <c r="AU57" s="132"/>
      <c r="AV57" s="132" t="s">
        <v>1140</v>
      </c>
      <c r="AW57" s="132" t="s">
        <v>1772</v>
      </c>
      <c r="AX57" s="132" t="s">
        <v>1546</v>
      </c>
      <c r="AY57" s="204" t="s">
        <v>1548</v>
      </c>
      <c r="AZ57" s="204" t="s">
        <v>1549</v>
      </c>
      <c r="BA57" s="204" t="s">
        <v>1549</v>
      </c>
      <c r="BB57" s="132" t="s">
        <v>1549</v>
      </c>
      <c r="BC57" s="132" t="s">
        <v>1549</v>
      </c>
      <c r="BD57" s="132" t="s">
        <v>1548</v>
      </c>
      <c r="BE57" s="132" t="s">
        <v>1549</v>
      </c>
      <c r="BF57" s="132" t="s">
        <v>1549</v>
      </c>
      <c r="BG57" s="132" t="s">
        <v>1549</v>
      </c>
      <c r="BH57" s="132" t="s">
        <v>1549</v>
      </c>
      <c r="BI57" s="132" t="s">
        <v>1549</v>
      </c>
      <c r="BJ57" s="132" t="s">
        <v>1549</v>
      </c>
      <c r="BK57" s="132" t="s">
        <v>1549</v>
      </c>
      <c r="BL57" s="132" t="s">
        <v>1549</v>
      </c>
      <c r="BM57" s="132" t="s">
        <v>1549</v>
      </c>
      <c r="BN57" s="132" t="s">
        <v>1549</v>
      </c>
      <c r="BO57" s="132" t="s">
        <v>1549</v>
      </c>
      <c r="BP57" s="132" t="s">
        <v>1549</v>
      </c>
      <c r="BQ57" s="132" t="s">
        <v>1549</v>
      </c>
      <c r="BR57" s="132" t="s">
        <v>1549</v>
      </c>
      <c r="BS57" s="132" t="s">
        <v>1549</v>
      </c>
      <c r="BT57" s="132" t="s">
        <v>1549</v>
      </c>
      <c r="BU57" s="132" t="s">
        <v>1549</v>
      </c>
      <c r="BV57" s="132" t="s">
        <v>1549</v>
      </c>
      <c r="BW57" s="132" t="s">
        <v>1549</v>
      </c>
      <c r="BX57" s="132" t="s">
        <v>1549</v>
      </c>
      <c r="BY57" s="132" t="s">
        <v>1549</v>
      </c>
      <c r="BZ57" s="132" t="s">
        <v>1549</v>
      </c>
      <c r="CA57" s="132" t="s">
        <v>1549</v>
      </c>
      <c r="CB57" s="132" t="s">
        <v>1549</v>
      </c>
      <c r="CC57" s="132" t="s">
        <v>1549</v>
      </c>
      <c r="CD57" s="132" t="s">
        <v>1549</v>
      </c>
      <c r="CE57" s="132" t="s">
        <v>1549</v>
      </c>
      <c r="CF57" s="132" t="s">
        <v>1549</v>
      </c>
      <c r="CG57" s="132" t="s">
        <v>1549</v>
      </c>
      <c r="CH57" s="132" t="s">
        <v>1549</v>
      </c>
      <c r="CI57" s="132" t="s">
        <v>1549</v>
      </c>
      <c r="CJ57" s="132" t="s">
        <v>1549</v>
      </c>
      <c r="CK57" s="132" t="s">
        <v>1549</v>
      </c>
      <c r="CL57" s="132" t="s">
        <v>1549</v>
      </c>
      <c r="CM57" s="132" t="s">
        <v>1549</v>
      </c>
      <c r="CN57" s="132" t="s">
        <v>1549</v>
      </c>
      <c r="CO57" s="132" t="s">
        <v>1549</v>
      </c>
      <c r="CP57" s="132" t="s">
        <v>1549</v>
      </c>
      <c r="CQ57" s="132" t="s">
        <v>1549</v>
      </c>
      <c r="CR57" s="132" t="s">
        <v>1549</v>
      </c>
      <c r="CS57" s="132" t="s">
        <v>1549</v>
      </c>
      <c r="CT57" s="132" t="s">
        <v>1549</v>
      </c>
      <c r="CU57" s="132" t="s">
        <v>1549</v>
      </c>
      <c r="CV57" s="132" t="s">
        <v>1549</v>
      </c>
      <c r="CW57" s="132" t="s">
        <v>1549</v>
      </c>
      <c r="CX57" s="132" t="s">
        <v>1549</v>
      </c>
      <c r="CY57" s="132" t="s">
        <v>1549</v>
      </c>
      <c r="CZ57" s="132" t="s">
        <v>1549</v>
      </c>
      <c r="DA57" s="175">
        <f>$AL57*INDEX('Byproduct Conc'!$E:$E,MATCH(DA$2,'Byproduct Conc'!$C:$C,0))</f>
        <v>5.8077919679999992E-2</v>
      </c>
      <c r="DB57" s="176">
        <f>$AL57*INDEX('Byproduct Conc'!$E:$E,MATCH(DB$2,'Byproduct Conc'!$C:$C,0))</f>
        <v>6.9853167999999984E-4</v>
      </c>
      <c r="DC57" s="176">
        <f>$AL57*INDEX('Byproduct Conc'!$E:$E,MATCH(DC$2,'Byproduct Conc'!$C:$C,0))</f>
        <v>2.9937071999999996E-3</v>
      </c>
      <c r="DD57" s="176">
        <f>$AL57*INDEX('Byproduct Conc'!$E:$E,MATCH(DD$2,'Byproduct Conc'!$C:$C,0))</f>
        <v>1.9938089951999999E-2</v>
      </c>
      <c r="DE57" s="177">
        <f>$AL57*INDEX('Byproduct Conc'!$E:$E,MATCH(DE$2,'Byproduct Conc'!$C:$C,0))</f>
        <v>2.9937071999999999E-2</v>
      </c>
      <c r="DF57" s="178">
        <f t="shared" si="22"/>
        <v>1.6593691337142856E-4</v>
      </c>
      <c r="DG57" s="176">
        <f t="shared" si="11"/>
        <v>1.9958047999999996E-6</v>
      </c>
      <c r="DH57" s="176">
        <f t="shared" si="12"/>
        <v>8.5534491428571422E-6</v>
      </c>
      <c r="DI57" s="176">
        <f t="shared" si="13"/>
        <v>5.6965971291428567E-5</v>
      </c>
      <c r="DJ57" s="177">
        <f t="shared" si="14"/>
        <v>8.5534491428571418E-5</v>
      </c>
    </row>
    <row r="58" spans="1:114" x14ac:dyDescent="0.25">
      <c r="A58" s="131"/>
      <c r="B58" s="132" t="s">
        <v>1134</v>
      </c>
      <c r="C58" s="132">
        <v>2015</v>
      </c>
      <c r="D58" s="2"/>
      <c r="E58" s="132" t="s">
        <v>1180</v>
      </c>
      <c r="F58" s="132" t="s">
        <v>1176</v>
      </c>
      <c r="G58" s="132" t="s">
        <v>1177</v>
      </c>
      <c r="H58" s="132" t="s">
        <v>1178</v>
      </c>
      <c r="I58" s="132" t="s">
        <v>1178</v>
      </c>
      <c r="J58" s="132" t="s">
        <v>1179</v>
      </c>
      <c r="K58" s="132">
        <v>29405</v>
      </c>
      <c r="L58" s="132">
        <v>110017326963</v>
      </c>
      <c r="M58" s="172">
        <v>110017326963</v>
      </c>
      <c r="N58" s="172" t="str">
        <f t="shared" si="9"/>
        <v>29415LBRGH2151K</v>
      </c>
      <c r="O58" s="172" t="str">
        <f t="shared" si="10"/>
        <v>29415LBRGH2151K</v>
      </c>
      <c r="P58" s="132">
        <v>32.835301999999999</v>
      </c>
      <c r="Q58" s="132">
        <v>-79.958067999999997</v>
      </c>
      <c r="R58" s="132">
        <v>1315214026041</v>
      </c>
      <c r="S58" s="132">
        <v>107062</v>
      </c>
      <c r="T58" s="132" t="s">
        <v>1393</v>
      </c>
      <c r="U58" s="132">
        <v>6</v>
      </c>
      <c r="V58" s="132" t="s">
        <v>1442</v>
      </c>
      <c r="W58" s="201">
        <v>250</v>
      </c>
      <c r="X58" s="175">
        <f t="shared" si="15"/>
        <v>113.398</v>
      </c>
      <c r="Y58" s="176" t="s">
        <v>1556</v>
      </c>
      <c r="Z58" s="180"/>
      <c r="AA58" s="175">
        <f>$X58*INDEX('Byproduct Conc'!$E:$E,MATCH(AA$2,'Byproduct Conc'!$C:$C,0))</f>
        <v>0.32998817999999996</v>
      </c>
      <c r="AB58" s="176">
        <f>$X58*INDEX('Byproduct Conc'!$E:$E,MATCH(AB$2,'Byproduct Conc'!$C:$C,0))</f>
        <v>3.9689299999999999E-3</v>
      </c>
      <c r="AC58" s="176">
        <f>$X58*INDEX('Byproduct Conc'!$E:$E,MATCH(AC$2,'Byproduct Conc'!$C:$C,0))</f>
        <v>1.7009699999999999E-2</v>
      </c>
      <c r="AD58" s="176">
        <f>$X58*INDEX('Byproduct Conc'!$E:$E,MATCH(AD$2,'Byproduct Conc'!$C:$C,0))</f>
        <v>0.11328460200000001</v>
      </c>
      <c r="AE58" s="177">
        <f>$X58*INDEX('Byproduct Conc'!$E:$E,MATCH(AE$2,'Byproduct Conc'!$C:$C,0))</f>
        <v>0.170097</v>
      </c>
      <c r="AF58" s="178">
        <f t="shared" si="16"/>
        <v>9.4282337142857135E-4</v>
      </c>
      <c r="AG58" s="176">
        <f t="shared" si="17"/>
        <v>1.1339799999999999E-5</v>
      </c>
      <c r="AH58" s="176">
        <f t="shared" si="18"/>
        <v>4.8599142857142857E-5</v>
      </c>
      <c r="AI58" s="176">
        <f t="shared" si="19"/>
        <v>3.2367029142857146E-4</v>
      </c>
      <c r="AJ58" s="177">
        <f t="shared" si="20"/>
        <v>4.8599142857142858E-4</v>
      </c>
      <c r="AK58" s="202">
        <v>18649</v>
      </c>
      <c r="AL58" s="203">
        <f t="shared" si="21"/>
        <v>8459.0372079999997</v>
      </c>
      <c r="AM58" s="132" t="s">
        <v>1573</v>
      </c>
      <c r="AN58" s="132"/>
      <c r="AO58" s="132" t="s">
        <v>1544</v>
      </c>
      <c r="AP58" s="132">
        <v>325199</v>
      </c>
      <c r="AQ58" s="132" t="s">
        <v>261</v>
      </c>
      <c r="AR58" s="132"/>
      <c r="AS58" s="132"/>
      <c r="AT58" s="132" t="s">
        <v>1619</v>
      </c>
      <c r="AU58" s="132"/>
      <c r="AV58" s="132" t="s">
        <v>1140</v>
      </c>
      <c r="AW58" s="132" t="s">
        <v>1772</v>
      </c>
      <c r="AX58" s="132" t="s">
        <v>1559</v>
      </c>
      <c r="AY58" s="204" t="s">
        <v>1548</v>
      </c>
      <c r="AZ58" s="204" t="s">
        <v>1549</v>
      </c>
      <c r="BA58" s="204" t="s">
        <v>1549</v>
      </c>
      <c r="BB58" s="132" t="s">
        <v>1549</v>
      </c>
      <c r="BC58" s="132" t="s">
        <v>1548</v>
      </c>
      <c r="BD58" s="132" t="s">
        <v>1549</v>
      </c>
      <c r="BE58" s="132" t="s">
        <v>1549</v>
      </c>
      <c r="BF58" s="132"/>
      <c r="BG58" s="132"/>
      <c r="BH58" s="132"/>
      <c r="BI58" s="132"/>
      <c r="BJ58" s="132"/>
      <c r="BK58" s="132" t="s">
        <v>1549</v>
      </c>
      <c r="BL58" s="132"/>
      <c r="BM58" s="132"/>
      <c r="BN58" s="132"/>
      <c r="BO58" s="132"/>
      <c r="BP58" s="132"/>
      <c r="BQ58" s="132"/>
      <c r="BR58" s="132"/>
      <c r="BS58" s="132"/>
      <c r="BT58" s="132"/>
      <c r="BU58" s="132"/>
      <c r="BV58" s="132"/>
      <c r="BW58" s="132"/>
      <c r="BX58" s="132" t="s">
        <v>1549</v>
      </c>
      <c r="BY58" s="132" t="s">
        <v>1549</v>
      </c>
      <c r="BZ58" s="132" t="s">
        <v>1549</v>
      </c>
      <c r="CA58" s="132"/>
      <c r="CB58" s="132" t="s">
        <v>1549</v>
      </c>
      <c r="CC58" s="132"/>
      <c r="CD58" s="132"/>
      <c r="CE58" s="132"/>
      <c r="CF58" s="132"/>
      <c r="CG58" s="132"/>
      <c r="CH58" s="132"/>
      <c r="CI58" s="132"/>
      <c r="CJ58" s="132" t="s">
        <v>1549</v>
      </c>
      <c r="CK58" s="132"/>
      <c r="CL58" s="132"/>
      <c r="CM58" s="132"/>
      <c r="CN58" s="132"/>
      <c r="CO58" s="132"/>
      <c r="CP58" s="132"/>
      <c r="CQ58" s="132" t="s">
        <v>1549</v>
      </c>
      <c r="CR58" s="132"/>
      <c r="CS58" s="132"/>
      <c r="CT58" s="132"/>
      <c r="CU58" s="132"/>
      <c r="CV58" s="132"/>
      <c r="CW58" s="132"/>
      <c r="CX58" s="132"/>
      <c r="CY58" s="132"/>
      <c r="CZ58" s="132"/>
      <c r="DA58" s="175">
        <f>$AL58*INDEX('Byproduct Conc'!$E:$E,MATCH(DA$2,'Byproduct Conc'!$C:$C,0))</f>
        <v>24.61579827528</v>
      </c>
      <c r="DB58" s="176">
        <f>$AL58*INDEX('Byproduct Conc'!$E:$E,MATCH(DB$2,'Byproduct Conc'!$C:$C,0))</f>
        <v>0.29606630227999997</v>
      </c>
      <c r="DC58" s="176">
        <f>$AL58*INDEX('Byproduct Conc'!$E:$E,MATCH(DC$2,'Byproduct Conc'!$C:$C,0))</f>
        <v>1.2688555811999997</v>
      </c>
      <c r="DD58" s="176">
        <f>$AL58*INDEX('Byproduct Conc'!$E:$E,MATCH(DD$2,'Byproduct Conc'!$C:$C,0))</f>
        <v>8.4505781707920011</v>
      </c>
      <c r="DE58" s="177">
        <f>$AL58*INDEX('Byproduct Conc'!$E:$E,MATCH(DE$2,'Byproduct Conc'!$C:$C,0))</f>
        <v>12.688555812000001</v>
      </c>
      <c r="DF58" s="178">
        <f t="shared" si="22"/>
        <v>7.0330852215085712E-2</v>
      </c>
      <c r="DG58" s="176">
        <f t="shared" si="11"/>
        <v>8.4590372079999994E-4</v>
      </c>
      <c r="DH58" s="176">
        <f t="shared" si="12"/>
        <v>3.6253016605714279E-3</v>
      </c>
      <c r="DI58" s="176">
        <f t="shared" si="13"/>
        <v>2.4144509059405718E-2</v>
      </c>
      <c r="DJ58" s="177">
        <f t="shared" si="14"/>
        <v>3.625301660571429E-2</v>
      </c>
    </row>
    <row r="59" spans="1:114" x14ac:dyDescent="0.25">
      <c r="A59" s="131"/>
      <c r="B59" s="132" t="s">
        <v>1134</v>
      </c>
      <c r="C59" s="132">
        <v>2016</v>
      </c>
      <c r="D59" s="2"/>
      <c r="E59" s="132" t="s">
        <v>1180</v>
      </c>
      <c r="F59" s="132" t="s">
        <v>1176</v>
      </c>
      <c r="G59" s="132" t="s">
        <v>1177</v>
      </c>
      <c r="H59" s="132" t="s">
        <v>1178</v>
      </c>
      <c r="I59" s="132" t="s">
        <v>1178</v>
      </c>
      <c r="J59" s="132" t="s">
        <v>1179</v>
      </c>
      <c r="K59" s="132">
        <v>29405</v>
      </c>
      <c r="L59" s="132">
        <v>110017326963</v>
      </c>
      <c r="M59" s="172">
        <v>110017326963</v>
      </c>
      <c r="N59" s="172" t="str">
        <f t="shared" si="9"/>
        <v>29415LBRGH2151K</v>
      </c>
      <c r="O59" s="172" t="str">
        <f t="shared" si="10"/>
        <v>29415LBRGH2151K</v>
      </c>
      <c r="P59" s="132">
        <v>32.835301999999999</v>
      </c>
      <c r="Q59" s="132">
        <v>-79.958067999999997</v>
      </c>
      <c r="R59" s="132">
        <v>1316215522828</v>
      </c>
      <c r="S59" s="132">
        <v>107062</v>
      </c>
      <c r="T59" s="132" t="s">
        <v>1393</v>
      </c>
      <c r="U59" s="132">
        <v>6</v>
      </c>
      <c r="V59" s="132" t="s">
        <v>1442</v>
      </c>
      <c r="W59" s="201">
        <v>1746</v>
      </c>
      <c r="X59" s="175">
        <f t="shared" si="15"/>
        <v>791.971632</v>
      </c>
      <c r="Y59" s="176" t="s">
        <v>1556</v>
      </c>
      <c r="Z59" s="180"/>
      <c r="AA59" s="175">
        <f>$X59*INDEX('Byproduct Conc'!$E:$E,MATCH(AA$2,'Byproduct Conc'!$C:$C,0))</f>
        <v>2.3046374491199999</v>
      </c>
      <c r="AB59" s="176">
        <f>$X59*INDEX('Byproduct Conc'!$E:$E,MATCH(AB$2,'Byproduct Conc'!$C:$C,0))</f>
        <v>2.7719007119999996E-2</v>
      </c>
      <c r="AC59" s="176">
        <f>$X59*INDEX('Byproduct Conc'!$E:$E,MATCH(AC$2,'Byproduct Conc'!$C:$C,0))</f>
        <v>0.11879574479999999</v>
      </c>
      <c r="AD59" s="176">
        <f>$X59*INDEX('Byproduct Conc'!$E:$E,MATCH(AD$2,'Byproduct Conc'!$C:$C,0))</f>
        <v>0.79117966036800014</v>
      </c>
      <c r="AE59" s="177">
        <f>$X59*INDEX('Byproduct Conc'!$E:$E,MATCH(AE$2,'Byproduct Conc'!$C:$C,0))</f>
        <v>1.1879574479999999</v>
      </c>
      <c r="AF59" s="178">
        <f t="shared" si="16"/>
        <v>6.5846784260571427E-3</v>
      </c>
      <c r="AG59" s="176">
        <f t="shared" si="17"/>
        <v>7.919716319999999E-5</v>
      </c>
      <c r="AH59" s="176">
        <f t="shared" si="18"/>
        <v>3.3941641371428569E-4</v>
      </c>
      <c r="AI59" s="176">
        <f t="shared" si="19"/>
        <v>2.2605133153371431E-3</v>
      </c>
      <c r="AJ59" s="177">
        <f t="shared" si="20"/>
        <v>3.3941641371428568E-3</v>
      </c>
      <c r="AK59" s="202">
        <v>14198</v>
      </c>
      <c r="AL59" s="203">
        <f t="shared" si="21"/>
        <v>6440.0992159999996</v>
      </c>
      <c r="AM59" s="132" t="s">
        <v>1573</v>
      </c>
      <c r="AN59" s="132"/>
      <c r="AO59" s="132" t="s">
        <v>1544</v>
      </c>
      <c r="AP59" s="132">
        <v>325199</v>
      </c>
      <c r="AQ59" s="132" t="s">
        <v>261</v>
      </c>
      <c r="AR59" s="132"/>
      <c r="AS59" s="132"/>
      <c r="AT59" s="132" t="s">
        <v>1545</v>
      </c>
      <c r="AU59" s="132"/>
      <c r="AV59" s="132" t="s">
        <v>1140</v>
      </c>
      <c r="AW59" s="132" t="s">
        <v>1772</v>
      </c>
      <c r="AX59" s="132" t="s">
        <v>1559</v>
      </c>
      <c r="AY59" s="204" t="s">
        <v>1548</v>
      </c>
      <c r="AZ59" s="204" t="s">
        <v>1549</v>
      </c>
      <c r="BA59" s="204" t="s">
        <v>1549</v>
      </c>
      <c r="BB59" s="132" t="s">
        <v>1549</v>
      </c>
      <c r="BC59" s="132" t="s">
        <v>1548</v>
      </c>
      <c r="BD59" s="132" t="s">
        <v>1549</v>
      </c>
      <c r="BE59" s="132" t="s">
        <v>1549</v>
      </c>
      <c r="BF59" s="132"/>
      <c r="BG59" s="132"/>
      <c r="BH59" s="132"/>
      <c r="BI59" s="132"/>
      <c r="BJ59" s="132"/>
      <c r="BK59" s="132" t="s">
        <v>1549</v>
      </c>
      <c r="BL59" s="132"/>
      <c r="BM59" s="132"/>
      <c r="BN59" s="132"/>
      <c r="BO59" s="132"/>
      <c r="BP59" s="132"/>
      <c r="BQ59" s="132"/>
      <c r="BR59" s="132"/>
      <c r="BS59" s="132"/>
      <c r="BT59" s="132"/>
      <c r="BU59" s="132"/>
      <c r="BV59" s="132"/>
      <c r="BW59" s="132"/>
      <c r="BX59" s="132" t="s">
        <v>1549</v>
      </c>
      <c r="BY59" s="132" t="s">
        <v>1549</v>
      </c>
      <c r="BZ59" s="132" t="s">
        <v>1549</v>
      </c>
      <c r="CA59" s="132"/>
      <c r="CB59" s="132" t="s">
        <v>1549</v>
      </c>
      <c r="CC59" s="132"/>
      <c r="CD59" s="132"/>
      <c r="CE59" s="132"/>
      <c r="CF59" s="132"/>
      <c r="CG59" s="132"/>
      <c r="CH59" s="132"/>
      <c r="CI59" s="132"/>
      <c r="CJ59" s="132" t="s">
        <v>1549</v>
      </c>
      <c r="CK59" s="132"/>
      <c r="CL59" s="132"/>
      <c r="CM59" s="132"/>
      <c r="CN59" s="132"/>
      <c r="CO59" s="132"/>
      <c r="CP59" s="132"/>
      <c r="CQ59" s="132" t="s">
        <v>1549</v>
      </c>
      <c r="CR59" s="132"/>
      <c r="CS59" s="132"/>
      <c r="CT59" s="132"/>
      <c r="CU59" s="132"/>
      <c r="CV59" s="132"/>
      <c r="CW59" s="132"/>
      <c r="CX59" s="132"/>
      <c r="CY59" s="132"/>
      <c r="CZ59" s="132"/>
      <c r="DA59" s="175">
        <f>$AL59*INDEX('Byproduct Conc'!$E:$E,MATCH(DA$2,'Byproduct Conc'!$C:$C,0))</f>
        <v>18.740688718559998</v>
      </c>
      <c r="DB59" s="176">
        <f>$AL59*INDEX('Byproduct Conc'!$E:$E,MATCH(DB$2,'Byproduct Conc'!$C:$C,0))</f>
        <v>0.22540347255999996</v>
      </c>
      <c r="DC59" s="176">
        <f>$AL59*INDEX('Byproduct Conc'!$E:$E,MATCH(DC$2,'Byproduct Conc'!$C:$C,0))</f>
        <v>0.96601488239999989</v>
      </c>
      <c r="DD59" s="176">
        <f>$AL59*INDEX('Byproduct Conc'!$E:$E,MATCH(DD$2,'Byproduct Conc'!$C:$C,0))</f>
        <v>6.4336591167840007</v>
      </c>
      <c r="DE59" s="177">
        <f>$AL59*INDEX('Byproduct Conc'!$E:$E,MATCH(DE$2,'Byproduct Conc'!$C:$C,0))</f>
        <v>9.6601488240000002</v>
      </c>
      <c r="DF59" s="178">
        <f t="shared" si="22"/>
        <v>5.3544824910171422E-2</v>
      </c>
      <c r="DG59" s="176">
        <f t="shared" si="11"/>
        <v>6.4400992159999984E-4</v>
      </c>
      <c r="DH59" s="176">
        <f t="shared" si="12"/>
        <v>2.7600425211428566E-3</v>
      </c>
      <c r="DI59" s="176">
        <f t="shared" si="13"/>
        <v>1.8381883190811431E-2</v>
      </c>
      <c r="DJ59" s="177">
        <f t="shared" si="14"/>
        <v>2.760042521142857E-2</v>
      </c>
    </row>
    <row r="60" spans="1:114" x14ac:dyDescent="0.25">
      <c r="A60" s="131"/>
      <c r="B60" s="132" t="s">
        <v>1134</v>
      </c>
      <c r="C60" s="132">
        <v>2017</v>
      </c>
      <c r="D60" s="2"/>
      <c r="E60" s="132" t="s">
        <v>1180</v>
      </c>
      <c r="F60" s="132" t="s">
        <v>1176</v>
      </c>
      <c r="G60" s="132" t="s">
        <v>1177</v>
      </c>
      <c r="H60" s="132" t="s">
        <v>1178</v>
      </c>
      <c r="I60" s="132" t="s">
        <v>1178</v>
      </c>
      <c r="J60" s="132" t="s">
        <v>1179</v>
      </c>
      <c r="K60" s="132">
        <v>29405</v>
      </c>
      <c r="L60" s="132">
        <v>110017326963</v>
      </c>
      <c r="M60" s="172">
        <v>110017326963</v>
      </c>
      <c r="N60" s="172" t="str">
        <f t="shared" si="9"/>
        <v>29415LBRGH2151K</v>
      </c>
      <c r="O60" s="172" t="str">
        <f t="shared" si="10"/>
        <v>29415LBRGH2151K</v>
      </c>
      <c r="P60" s="132">
        <v>32.835301999999999</v>
      </c>
      <c r="Q60" s="132">
        <v>-79.958067999999997</v>
      </c>
      <c r="R60" s="132">
        <v>1317216338412</v>
      </c>
      <c r="S60" s="132">
        <v>107062</v>
      </c>
      <c r="T60" s="132" t="s">
        <v>1393</v>
      </c>
      <c r="U60" s="132">
        <v>6</v>
      </c>
      <c r="V60" s="132" t="s">
        <v>1442</v>
      </c>
      <c r="W60" s="201">
        <v>340</v>
      </c>
      <c r="X60" s="175">
        <f t="shared" si="15"/>
        <v>154.22128000000001</v>
      </c>
      <c r="Y60" s="176" t="s">
        <v>1556</v>
      </c>
      <c r="Z60" s="180"/>
      <c r="AA60" s="175">
        <f>$X60*INDEX('Byproduct Conc'!$E:$E,MATCH(AA$2,'Byproduct Conc'!$C:$C,0))</f>
        <v>0.44878392480000001</v>
      </c>
      <c r="AB60" s="176">
        <f>$X60*INDEX('Byproduct Conc'!$E:$E,MATCH(AB$2,'Byproduct Conc'!$C:$C,0))</f>
        <v>5.3977447999999997E-3</v>
      </c>
      <c r="AC60" s="176">
        <f>$X60*INDEX('Byproduct Conc'!$E:$E,MATCH(AC$2,'Byproduct Conc'!$C:$C,0))</f>
        <v>2.3133192E-2</v>
      </c>
      <c r="AD60" s="176">
        <f>$X60*INDEX('Byproduct Conc'!$E:$E,MATCH(AD$2,'Byproduct Conc'!$C:$C,0))</f>
        <v>0.15406705872000001</v>
      </c>
      <c r="AE60" s="177">
        <f>$X60*INDEX('Byproduct Conc'!$E:$E,MATCH(AE$2,'Byproduct Conc'!$C:$C,0))</f>
        <v>0.23133192000000002</v>
      </c>
      <c r="AF60" s="178">
        <f t="shared" si="16"/>
        <v>1.2822397851428571E-3</v>
      </c>
      <c r="AG60" s="176">
        <f t="shared" si="17"/>
        <v>1.5422127999999999E-5</v>
      </c>
      <c r="AH60" s="176">
        <f t="shared" si="18"/>
        <v>6.6094834285714292E-5</v>
      </c>
      <c r="AI60" s="176">
        <f t="shared" si="19"/>
        <v>4.4019159634285719E-4</v>
      </c>
      <c r="AJ60" s="177">
        <f t="shared" si="20"/>
        <v>6.6094834285714292E-4</v>
      </c>
      <c r="AK60" s="202">
        <v>14913</v>
      </c>
      <c r="AL60" s="203">
        <f t="shared" si="21"/>
        <v>6764.417496</v>
      </c>
      <c r="AM60" s="132" t="s">
        <v>1573</v>
      </c>
      <c r="AN60" s="132"/>
      <c r="AO60" s="132" t="s">
        <v>1544</v>
      </c>
      <c r="AP60" s="132">
        <v>325199</v>
      </c>
      <c r="AQ60" s="132" t="s">
        <v>261</v>
      </c>
      <c r="AR60" s="132"/>
      <c r="AS60" s="132"/>
      <c r="AT60" s="132" t="s">
        <v>1545</v>
      </c>
      <c r="AU60" s="132"/>
      <c r="AV60" s="132" t="s">
        <v>1140</v>
      </c>
      <c r="AW60" s="132" t="s">
        <v>1772</v>
      </c>
      <c r="AX60" s="132" t="s">
        <v>1559</v>
      </c>
      <c r="AY60" s="204" t="s">
        <v>1548</v>
      </c>
      <c r="AZ60" s="204" t="s">
        <v>1549</v>
      </c>
      <c r="BA60" s="204" t="s">
        <v>1549</v>
      </c>
      <c r="BB60" s="132" t="s">
        <v>1549</v>
      </c>
      <c r="BC60" s="132" t="s">
        <v>1548</v>
      </c>
      <c r="BD60" s="132" t="s">
        <v>1549</v>
      </c>
      <c r="BE60" s="132" t="s">
        <v>1549</v>
      </c>
      <c r="BF60" s="132"/>
      <c r="BG60" s="132"/>
      <c r="BH60" s="132"/>
      <c r="BI60" s="132"/>
      <c r="BJ60" s="132"/>
      <c r="BK60" s="132" t="s">
        <v>1549</v>
      </c>
      <c r="BL60" s="132"/>
      <c r="BM60" s="132"/>
      <c r="BN60" s="132"/>
      <c r="BO60" s="132"/>
      <c r="BP60" s="132"/>
      <c r="BQ60" s="132"/>
      <c r="BR60" s="132"/>
      <c r="BS60" s="132"/>
      <c r="BT60" s="132"/>
      <c r="BU60" s="132"/>
      <c r="BV60" s="132"/>
      <c r="BW60" s="132"/>
      <c r="BX60" s="132" t="s">
        <v>1549</v>
      </c>
      <c r="BY60" s="132" t="s">
        <v>1549</v>
      </c>
      <c r="BZ60" s="132" t="s">
        <v>1549</v>
      </c>
      <c r="CA60" s="132"/>
      <c r="CB60" s="132" t="s">
        <v>1549</v>
      </c>
      <c r="CC60" s="132"/>
      <c r="CD60" s="132"/>
      <c r="CE60" s="132"/>
      <c r="CF60" s="132"/>
      <c r="CG60" s="132"/>
      <c r="CH60" s="132"/>
      <c r="CI60" s="132"/>
      <c r="CJ60" s="132" t="s">
        <v>1549</v>
      </c>
      <c r="CK60" s="132"/>
      <c r="CL60" s="132"/>
      <c r="CM60" s="132"/>
      <c r="CN60" s="132"/>
      <c r="CO60" s="132"/>
      <c r="CP60" s="132"/>
      <c r="CQ60" s="132" t="s">
        <v>1549</v>
      </c>
      <c r="CR60" s="132"/>
      <c r="CS60" s="132"/>
      <c r="CT60" s="132"/>
      <c r="CU60" s="132"/>
      <c r="CV60" s="132"/>
      <c r="CW60" s="132"/>
      <c r="CX60" s="132"/>
      <c r="CY60" s="132"/>
      <c r="CZ60" s="132"/>
      <c r="DA60" s="175">
        <f>$AL60*INDEX('Byproduct Conc'!$E:$E,MATCH(DA$2,'Byproduct Conc'!$C:$C,0))</f>
        <v>19.68445491336</v>
      </c>
      <c r="DB60" s="176">
        <f>$AL60*INDEX('Byproduct Conc'!$E:$E,MATCH(DB$2,'Byproduct Conc'!$C:$C,0))</f>
        <v>0.23675461235999998</v>
      </c>
      <c r="DC60" s="176">
        <f>$AL60*INDEX('Byproduct Conc'!$E:$E,MATCH(DC$2,'Byproduct Conc'!$C:$C,0))</f>
        <v>1.0146626243999999</v>
      </c>
      <c r="DD60" s="176">
        <f>$AL60*INDEX('Byproduct Conc'!$E:$E,MATCH(DD$2,'Byproduct Conc'!$C:$C,0))</f>
        <v>6.757653078504001</v>
      </c>
      <c r="DE60" s="177">
        <f>$AL60*INDEX('Byproduct Conc'!$E:$E,MATCH(DE$2,'Byproduct Conc'!$C:$C,0))</f>
        <v>10.146626244</v>
      </c>
      <c r="DF60" s="178">
        <f t="shared" si="22"/>
        <v>5.624129975245714E-2</v>
      </c>
      <c r="DG60" s="176">
        <f t="shared" si="11"/>
        <v>6.7644174959999998E-4</v>
      </c>
      <c r="DH60" s="176">
        <f t="shared" si="12"/>
        <v>2.8990360697142854E-3</v>
      </c>
      <c r="DI60" s="176">
        <f t="shared" si="13"/>
        <v>1.9307580224297145E-2</v>
      </c>
      <c r="DJ60" s="177">
        <f t="shared" si="14"/>
        <v>2.8990360697142857E-2</v>
      </c>
    </row>
    <row r="61" spans="1:114" x14ac:dyDescent="0.25">
      <c r="A61" s="131"/>
      <c r="B61" s="132" t="s">
        <v>1134</v>
      </c>
      <c r="C61" s="132">
        <v>2018</v>
      </c>
      <c r="D61" s="2"/>
      <c r="E61" s="132" t="s">
        <v>1180</v>
      </c>
      <c r="F61" s="132" t="s">
        <v>1176</v>
      </c>
      <c r="G61" s="132" t="s">
        <v>1177</v>
      </c>
      <c r="H61" s="132" t="s">
        <v>1178</v>
      </c>
      <c r="I61" s="132" t="s">
        <v>1178</v>
      </c>
      <c r="J61" s="132" t="s">
        <v>1179</v>
      </c>
      <c r="K61" s="132">
        <v>29405</v>
      </c>
      <c r="L61" s="132">
        <v>110017326963</v>
      </c>
      <c r="M61" s="172">
        <v>110017326963</v>
      </c>
      <c r="N61" s="172" t="str">
        <f t="shared" si="9"/>
        <v>29415LBRGH2151K</v>
      </c>
      <c r="O61" s="172" t="str">
        <f t="shared" si="10"/>
        <v>29415LBRGH2151K</v>
      </c>
      <c r="P61" s="132">
        <v>32.835301999999999</v>
      </c>
      <c r="Q61" s="132">
        <v>-79.958067999999997</v>
      </c>
      <c r="R61" s="132">
        <v>1318217486289</v>
      </c>
      <c r="S61" s="132">
        <v>107062</v>
      </c>
      <c r="T61" s="132" t="s">
        <v>1393</v>
      </c>
      <c r="U61" s="132">
        <v>6</v>
      </c>
      <c r="V61" s="132" t="s">
        <v>1442</v>
      </c>
      <c r="W61" s="201">
        <v>263</v>
      </c>
      <c r="X61" s="175">
        <f t="shared" si="15"/>
        <v>119.294696</v>
      </c>
      <c r="Y61" s="176" t="s">
        <v>1556</v>
      </c>
      <c r="Z61" s="180"/>
      <c r="AA61" s="175">
        <f>$X61*INDEX('Byproduct Conc'!$E:$E,MATCH(AA$2,'Byproduct Conc'!$C:$C,0))</f>
        <v>0.34714756535999997</v>
      </c>
      <c r="AB61" s="176">
        <f>$X61*INDEX('Byproduct Conc'!$E:$E,MATCH(AB$2,'Byproduct Conc'!$C:$C,0))</f>
        <v>4.1753143599999997E-3</v>
      </c>
      <c r="AC61" s="176">
        <f>$X61*INDEX('Byproduct Conc'!$E:$E,MATCH(AC$2,'Byproduct Conc'!$C:$C,0))</f>
        <v>1.7894204399999999E-2</v>
      </c>
      <c r="AD61" s="176">
        <f>$X61*INDEX('Byproduct Conc'!$E:$E,MATCH(AD$2,'Byproduct Conc'!$C:$C,0))</f>
        <v>0.11917540130400002</v>
      </c>
      <c r="AE61" s="177">
        <f>$X61*INDEX('Byproduct Conc'!$E:$E,MATCH(AE$2,'Byproduct Conc'!$C:$C,0))</f>
        <v>0.17894204399999999</v>
      </c>
      <c r="AF61" s="178">
        <f t="shared" si="16"/>
        <v>9.9185018674285714E-4</v>
      </c>
      <c r="AG61" s="176">
        <f t="shared" si="17"/>
        <v>1.19294696E-5</v>
      </c>
      <c r="AH61" s="176">
        <f t="shared" si="18"/>
        <v>5.1126298285714283E-5</v>
      </c>
      <c r="AI61" s="176">
        <f t="shared" si="19"/>
        <v>3.4050114658285718E-4</v>
      </c>
      <c r="AJ61" s="177">
        <f t="shared" si="20"/>
        <v>5.1126298285714285E-4</v>
      </c>
      <c r="AK61" s="202">
        <v>15937</v>
      </c>
      <c r="AL61" s="203">
        <f t="shared" si="21"/>
        <v>7228.8957039999996</v>
      </c>
      <c r="AM61" s="132" t="s">
        <v>1573</v>
      </c>
      <c r="AN61" s="132"/>
      <c r="AO61" s="132" t="s">
        <v>1544</v>
      </c>
      <c r="AP61" s="132">
        <v>325199</v>
      </c>
      <c r="AQ61" s="132" t="s">
        <v>261</v>
      </c>
      <c r="AR61" s="132"/>
      <c r="AS61" s="132"/>
      <c r="AT61" s="132" t="s">
        <v>1545</v>
      </c>
      <c r="AU61" s="132"/>
      <c r="AV61" s="132" t="s">
        <v>1140</v>
      </c>
      <c r="AW61" s="132" t="s">
        <v>1772</v>
      </c>
      <c r="AX61" s="132" t="s">
        <v>1559</v>
      </c>
      <c r="AY61" s="204" t="s">
        <v>1548</v>
      </c>
      <c r="AZ61" s="204" t="s">
        <v>1549</v>
      </c>
      <c r="BA61" s="204" t="s">
        <v>1549</v>
      </c>
      <c r="BB61" s="132" t="s">
        <v>1549</v>
      </c>
      <c r="BC61" s="132" t="s">
        <v>1548</v>
      </c>
      <c r="BD61" s="132" t="s">
        <v>1549</v>
      </c>
      <c r="BE61" s="132" t="s">
        <v>1549</v>
      </c>
      <c r="BF61" s="132" t="s">
        <v>1549</v>
      </c>
      <c r="BG61" s="132" t="s">
        <v>1549</v>
      </c>
      <c r="BH61" s="132" t="s">
        <v>1549</v>
      </c>
      <c r="BI61" s="132" t="s">
        <v>1549</v>
      </c>
      <c r="BJ61" s="132" t="s">
        <v>1549</v>
      </c>
      <c r="BK61" s="132" t="s">
        <v>1549</v>
      </c>
      <c r="BL61" s="132" t="s">
        <v>1549</v>
      </c>
      <c r="BM61" s="132" t="s">
        <v>1549</v>
      </c>
      <c r="BN61" s="132" t="s">
        <v>1549</v>
      </c>
      <c r="BO61" s="132" t="s">
        <v>1549</v>
      </c>
      <c r="BP61" s="132" t="s">
        <v>1549</v>
      </c>
      <c r="BQ61" s="132" t="s">
        <v>1549</v>
      </c>
      <c r="BR61" s="132" t="s">
        <v>1549</v>
      </c>
      <c r="BS61" s="132" t="s">
        <v>1549</v>
      </c>
      <c r="BT61" s="132" t="s">
        <v>1549</v>
      </c>
      <c r="BU61" s="132" t="s">
        <v>1549</v>
      </c>
      <c r="BV61" s="132" t="s">
        <v>1549</v>
      </c>
      <c r="BW61" s="132" t="s">
        <v>1549</v>
      </c>
      <c r="BX61" s="132" t="s">
        <v>1549</v>
      </c>
      <c r="BY61" s="132" t="s">
        <v>1549</v>
      </c>
      <c r="BZ61" s="132" t="s">
        <v>1549</v>
      </c>
      <c r="CA61" s="132" t="s">
        <v>1549</v>
      </c>
      <c r="CB61" s="132" t="s">
        <v>1549</v>
      </c>
      <c r="CC61" s="132" t="s">
        <v>1549</v>
      </c>
      <c r="CD61" s="132" t="s">
        <v>1549</v>
      </c>
      <c r="CE61" s="132" t="s">
        <v>1549</v>
      </c>
      <c r="CF61" s="132" t="s">
        <v>1549</v>
      </c>
      <c r="CG61" s="132" t="s">
        <v>1549</v>
      </c>
      <c r="CH61" s="132" t="s">
        <v>1549</v>
      </c>
      <c r="CI61" s="132" t="s">
        <v>1549</v>
      </c>
      <c r="CJ61" s="132" t="s">
        <v>1549</v>
      </c>
      <c r="CK61" s="132" t="s">
        <v>1549</v>
      </c>
      <c r="CL61" s="132" t="s">
        <v>1549</v>
      </c>
      <c r="CM61" s="132" t="s">
        <v>1549</v>
      </c>
      <c r="CN61" s="132" t="s">
        <v>1549</v>
      </c>
      <c r="CO61" s="132" t="s">
        <v>1549</v>
      </c>
      <c r="CP61" s="132" t="s">
        <v>1549</v>
      </c>
      <c r="CQ61" s="132" t="s">
        <v>1549</v>
      </c>
      <c r="CR61" s="132" t="s">
        <v>1549</v>
      </c>
      <c r="CS61" s="132" t="s">
        <v>1549</v>
      </c>
      <c r="CT61" s="132" t="s">
        <v>1549</v>
      </c>
      <c r="CU61" s="132" t="s">
        <v>1549</v>
      </c>
      <c r="CV61" s="132" t="s">
        <v>1549</v>
      </c>
      <c r="CW61" s="132" t="s">
        <v>1549</v>
      </c>
      <c r="CX61" s="132" t="s">
        <v>1549</v>
      </c>
      <c r="CY61" s="132" t="s">
        <v>1549</v>
      </c>
      <c r="CZ61" s="132" t="s">
        <v>1549</v>
      </c>
      <c r="DA61" s="175">
        <f>$AL61*INDEX('Byproduct Conc'!$E:$E,MATCH(DA$2,'Byproduct Conc'!$C:$C,0))</f>
        <v>21.036086498639996</v>
      </c>
      <c r="DB61" s="176">
        <f>$AL61*INDEX('Byproduct Conc'!$E:$E,MATCH(DB$2,'Byproduct Conc'!$C:$C,0))</f>
        <v>0.25301134963999994</v>
      </c>
      <c r="DC61" s="176">
        <f>$AL61*INDEX('Byproduct Conc'!$E:$E,MATCH(DC$2,'Byproduct Conc'!$C:$C,0))</f>
        <v>1.0843343555999998</v>
      </c>
      <c r="DD61" s="176">
        <f>$AL61*INDEX('Byproduct Conc'!$E:$E,MATCH(DD$2,'Byproduct Conc'!$C:$C,0))</f>
        <v>7.2216668082960007</v>
      </c>
      <c r="DE61" s="177">
        <f>$AL61*INDEX('Byproduct Conc'!$E:$E,MATCH(DE$2,'Byproduct Conc'!$C:$C,0))</f>
        <v>10.843343555999999</v>
      </c>
      <c r="DF61" s="178">
        <f t="shared" si="22"/>
        <v>6.0103104281828558E-2</v>
      </c>
      <c r="DG61" s="176">
        <f t="shared" si="11"/>
        <v>7.228895703999998E-4</v>
      </c>
      <c r="DH61" s="176">
        <f t="shared" si="12"/>
        <v>3.0980981588571424E-3</v>
      </c>
      <c r="DI61" s="176">
        <f t="shared" si="13"/>
        <v>2.0633333737988573E-2</v>
      </c>
      <c r="DJ61" s="177">
        <f t="shared" si="14"/>
        <v>3.0980981588571425E-2</v>
      </c>
    </row>
    <row r="62" spans="1:114" x14ac:dyDescent="0.25">
      <c r="A62" s="131"/>
      <c r="B62" s="132" t="s">
        <v>1134</v>
      </c>
      <c r="C62" s="132">
        <v>2019</v>
      </c>
      <c r="D62" s="4">
        <v>44012</v>
      </c>
      <c r="E62" s="132" t="s">
        <v>1180</v>
      </c>
      <c r="F62" s="132" t="s">
        <v>1176</v>
      </c>
      <c r="G62" s="132" t="s">
        <v>1177</v>
      </c>
      <c r="H62" s="132" t="s">
        <v>1178</v>
      </c>
      <c r="I62" s="132" t="s">
        <v>1178</v>
      </c>
      <c r="J62" s="132" t="s">
        <v>1179</v>
      </c>
      <c r="K62" s="132">
        <v>29405</v>
      </c>
      <c r="L62" s="132">
        <v>110017326963</v>
      </c>
      <c r="M62" s="172">
        <v>110017326963</v>
      </c>
      <c r="N62" s="172" t="str">
        <f t="shared" si="9"/>
        <v>29415LBRGH2151K</v>
      </c>
      <c r="O62" s="172" t="str">
        <f t="shared" si="10"/>
        <v>29415LBRGH2151K</v>
      </c>
      <c r="P62" s="132">
        <v>32.835301999999999</v>
      </c>
      <c r="Q62" s="132">
        <v>-79.958067999999997</v>
      </c>
      <c r="R62" s="132">
        <v>1319218382075</v>
      </c>
      <c r="S62" s="132">
        <v>107062</v>
      </c>
      <c r="T62" s="132" t="s">
        <v>1393</v>
      </c>
      <c r="U62" s="132">
        <v>6</v>
      </c>
      <c r="V62" s="132" t="s">
        <v>1442</v>
      </c>
      <c r="W62" s="201">
        <v>250</v>
      </c>
      <c r="X62" s="175">
        <f t="shared" si="15"/>
        <v>113.398</v>
      </c>
      <c r="Y62" s="176" t="s">
        <v>1556</v>
      </c>
      <c r="Z62" s="180"/>
      <c r="AA62" s="175">
        <f>$X62*INDEX('Byproduct Conc'!$E:$E,MATCH(AA$2,'Byproduct Conc'!$C:$C,0))</f>
        <v>0.32998817999999996</v>
      </c>
      <c r="AB62" s="176">
        <f>$X62*INDEX('Byproduct Conc'!$E:$E,MATCH(AB$2,'Byproduct Conc'!$C:$C,0))</f>
        <v>3.9689299999999999E-3</v>
      </c>
      <c r="AC62" s="176">
        <f>$X62*INDEX('Byproduct Conc'!$E:$E,MATCH(AC$2,'Byproduct Conc'!$C:$C,0))</f>
        <v>1.7009699999999999E-2</v>
      </c>
      <c r="AD62" s="176">
        <f>$X62*INDEX('Byproduct Conc'!$E:$E,MATCH(AD$2,'Byproduct Conc'!$C:$C,0))</f>
        <v>0.11328460200000001</v>
      </c>
      <c r="AE62" s="177">
        <f>$X62*INDEX('Byproduct Conc'!$E:$E,MATCH(AE$2,'Byproduct Conc'!$C:$C,0))</f>
        <v>0.170097</v>
      </c>
      <c r="AF62" s="178">
        <f t="shared" si="16"/>
        <v>9.4282337142857135E-4</v>
      </c>
      <c r="AG62" s="176">
        <f t="shared" si="17"/>
        <v>1.1339799999999999E-5</v>
      </c>
      <c r="AH62" s="176">
        <f t="shared" si="18"/>
        <v>4.8599142857142857E-5</v>
      </c>
      <c r="AI62" s="176">
        <f t="shared" si="19"/>
        <v>3.2367029142857146E-4</v>
      </c>
      <c r="AJ62" s="177">
        <f t="shared" si="20"/>
        <v>4.8599142857142858E-4</v>
      </c>
      <c r="AK62" s="202">
        <v>14934</v>
      </c>
      <c r="AL62" s="203">
        <f t="shared" si="21"/>
        <v>6773.9429279999995</v>
      </c>
      <c r="AM62" s="132" t="s">
        <v>1573</v>
      </c>
      <c r="AN62" s="132"/>
      <c r="AO62" s="132" t="s">
        <v>1544</v>
      </c>
      <c r="AP62" s="132">
        <v>325199</v>
      </c>
      <c r="AQ62" s="132" t="s">
        <v>261</v>
      </c>
      <c r="AR62" s="132"/>
      <c r="AS62" s="132"/>
      <c r="AT62" s="132" t="s">
        <v>1545</v>
      </c>
      <c r="AU62" s="132"/>
      <c r="AV62" s="132" t="s">
        <v>1140</v>
      </c>
      <c r="AW62" s="132" t="s">
        <v>1772</v>
      </c>
      <c r="AX62" s="132" t="s">
        <v>1559</v>
      </c>
      <c r="AY62" s="204" t="s">
        <v>1548</v>
      </c>
      <c r="AZ62" s="204" t="s">
        <v>1549</v>
      </c>
      <c r="BA62" s="204" t="s">
        <v>1549</v>
      </c>
      <c r="BB62" s="132" t="s">
        <v>1549</v>
      </c>
      <c r="BC62" s="132" t="s">
        <v>1548</v>
      </c>
      <c r="BD62" s="132" t="s">
        <v>1549</v>
      </c>
      <c r="BE62" s="132" t="s">
        <v>1549</v>
      </c>
      <c r="BF62" s="132" t="s">
        <v>1549</v>
      </c>
      <c r="BG62" s="132" t="s">
        <v>1549</v>
      </c>
      <c r="BH62" s="132" t="s">
        <v>1549</v>
      </c>
      <c r="BI62" s="132" t="s">
        <v>1549</v>
      </c>
      <c r="BJ62" s="132" t="s">
        <v>1549</v>
      </c>
      <c r="BK62" s="132" t="s">
        <v>1549</v>
      </c>
      <c r="BL62" s="132" t="s">
        <v>1549</v>
      </c>
      <c r="BM62" s="132" t="s">
        <v>1549</v>
      </c>
      <c r="BN62" s="132" t="s">
        <v>1549</v>
      </c>
      <c r="BO62" s="132" t="s">
        <v>1549</v>
      </c>
      <c r="BP62" s="132" t="s">
        <v>1549</v>
      </c>
      <c r="BQ62" s="132" t="s">
        <v>1549</v>
      </c>
      <c r="BR62" s="132" t="s">
        <v>1549</v>
      </c>
      <c r="BS62" s="132" t="s">
        <v>1549</v>
      </c>
      <c r="BT62" s="132" t="s">
        <v>1549</v>
      </c>
      <c r="BU62" s="132" t="s">
        <v>1549</v>
      </c>
      <c r="BV62" s="132" t="s">
        <v>1549</v>
      </c>
      <c r="BW62" s="132" t="s">
        <v>1549</v>
      </c>
      <c r="BX62" s="132" t="s">
        <v>1549</v>
      </c>
      <c r="BY62" s="132" t="s">
        <v>1549</v>
      </c>
      <c r="BZ62" s="132" t="s">
        <v>1549</v>
      </c>
      <c r="CA62" s="132" t="s">
        <v>1549</v>
      </c>
      <c r="CB62" s="132" t="s">
        <v>1549</v>
      </c>
      <c r="CC62" s="132" t="s">
        <v>1549</v>
      </c>
      <c r="CD62" s="132" t="s">
        <v>1549</v>
      </c>
      <c r="CE62" s="132" t="s">
        <v>1549</v>
      </c>
      <c r="CF62" s="132" t="s">
        <v>1549</v>
      </c>
      <c r="CG62" s="132" t="s">
        <v>1549</v>
      </c>
      <c r="CH62" s="132" t="s">
        <v>1549</v>
      </c>
      <c r="CI62" s="132" t="s">
        <v>1549</v>
      </c>
      <c r="CJ62" s="132" t="s">
        <v>1549</v>
      </c>
      <c r="CK62" s="132" t="s">
        <v>1549</v>
      </c>
      <c r="CL62" s="132" t="s">
        <v>1549</v>
      </c>
      <c r="CM62" s="132" t="s">
        <v>1549</v>
      </c>
      <c r="CN62" s="132" t="s">
        <v>1549</v>
      </c>
      <c r="CO62" s="132" t="s">
        <v>1549</v>
      </c>
      <c r="CP62" s="132" t="s">
        <v>1549</v>
      </c>
      <c r="CQ62" s="132" t="s">
        <v>1549</v>
      </c>
      <c r="CR62" s="132" t="s">
        <v>1549</v>
      </c>
      <c r="CS62" s="132" t="s">
        <v>1549</v>
      </c>
      <c r="CT62" s="132" t="s">
        <v>1549</v>
      </c>
      <c r="CU62" s="132" t="s">
        <v>1549</v>
      </c>
      <c r="CV62" s="132" t="s">
        <v>1549</v>
      </c>
      <c r="CW62" s="132" t="s">
        <v>1549</v>
      </c>
      <c r="CX62" s="132" t="s">
        <v>1549</v>
      </c>
      <c r="CY62" s="132" t="s">
        <v>1549</v>
      </c>
      <c r="CZ62" s="132" t="s">
        <v>1549</v>
      </c>
      <c r="DA62" s="175">
        <f>$AL62*INDEX('Byproduct Conc'!$E:$E,MATCH(DA$2,'Byproduct Conc'!$C:$C,0))</f>
        <v>19.712173920479998</v>
      </c>
      <c r="DB62" s="176">
        <f>$AL62*INDEX('Byproduct Conc'!$E:$E,MATCH(DB$2,'Byproduct Conc'!$C:$C,0))</f>
        <v>0.23708800247999995</v>
      </c>
      <c r="DC62" s="176">
        <f>$AL62*INDEX('Byproduct Conc'!$E:$E,MATCH(DC$2,'Byproduct Conc'!$C:$C,0))</f>
        <v>1.0160914391999998</v>
      </c>
      <c r="DD62" s="176">
        <f>$AL62*INDEX('Byproduct Conc'!$E:$E,MATCH(DD$2,'Byproduct Conc'!$C:$C,0))</f>
        <v>6.7671689850719998</v>
      </c>
      <c r="DE62" s="177">
        <f>$AL62*INDEX('Byproduct Conc'!$E:$E,MATCH(DE$2,'Byproduct Conc'!$C:$C,0))</f>
        <v>10.160914391999999</v>
      </c>
      <c r="DF62" s="178">
        <f t="shared" si="22"/>
        <v>5.6320496915657138E-2</v>
      </c>
      <c r="DG62" s="176">
        <f t="shared" si="11"/>
        <v>6.7739429279999985E-4</v>
      </c>
      <c r="DH62" s="176">
        <f t="shared" si="12"/>
        <v>2.9031183977142852E-3</v>
      </c>
      <c r="DI62" s="176">
        <f t="shared" si="13"/>
        <v>1.9334768528777142E-2</v>
      </c>
      <c r="DJ62" s="177">
        <f t="shared" si="14"/>
        <v>2.9031183977142855E-2</v>
      </c>
    </row>
    <row r="63" spans="1:114" x14ac:dyDescent="0.25">
      <c r="A63" s="131"/>
      <c r="B63" s="132" t="s">
        <v>1134</v>
      </c>
      <c r="C63" s="132">
        <v>2020</v>
      </c>
      <c r="D63" s="4"/>
      <c r="E63" s="132" t="s">
        <v>1180</v>
      </c>
      <c r="F63" s="132" t="s">
        <v>1176</v>
      </c>
      <c r="G63" s="132" t="s">
        <v>1177</v>
      </c>
      <c r="H63" s="132" t="s">
        <v>1178</v>
      </c>
      <c r="I63" s="132" t="s">
        <v>1178</v>
      </c>
      <c r="J63" s="132" t="s">
        <v>1179</v>
      </c>
      <c r="K63" s="132">
        <v>29405</v>
      </c>
      <c r="L63" s="132">
        <v>110017326963</v>
      </c>
      <c r="M63" s="172">
        <v>110017326963</v>
      </c>
      <c r="N63" s="172" t="str">
        <f t="shared" si="9"/>
        <v>29415LBRGH2151K</v>
      </c>
      <c r="O63" s="172" t="str">
        <f t="shared" si="10"/>
        <v>29415LBRGH2151K</v>
      </c>
      <c r="P63" s="132">
        <v>32.835301999999999</v>
      </c>
      <c r="Q63" s="132">
        <v>-79.958067999999997</v>
      </c>
      <c r="R63" s="132" t="s">
        <v>1620</v>
      </c>
      <c r="S63" s="132" t="s">
        <v>1554</v>
      </c>
      <c r="T63" s="132" t="s">
        <v>1393</v>
      </c>
      <c r="U63" s="132">
        <v>6</v>
      </c>
      <c r="V63" s="132" t="s">
        <v>1552</v>
      </c>
      <c r="W63" s="201">
        <v>250</v>
      </c>
      <c r="X63" s="175">
        <f t="shared" si="15"/>
        <v>113.398</v>
      </c>
      <c r="Y63" s="176" t="s">
        <v>1556</v>
      </c>
      <c r="Z63" s="180" t="s">
        <v>1552</v>
      </c>
      <c r="AA63" s="175">
        <f>$X63*INDEX('Byproduct Conc'!$E:$E,MATCH(AA$2,'Byproduct Conc'!$C:$C,0))</f>
        <v>0.32998817999999996</v>
      </c>
      <c r="AB63" s="176">
        <f>$X63*INDEX('Byproduct Conc'!$E:$E,MATCH(AB$2,'Byproduct Conc'!$C:$C,0))</f>
        <v>3.9689299999999999E-3</v>
      </c>
      <c r="AC63" s="176">
        <f>$X63*INDEX('Byproduct Conc'!$E:$E,MATCH(AC$2,'Byproduct Conc'!$C:$C,0))</f>
        <v>1.7009699999999999E-2</v>
      </c>
      <c r="AD63" s="176">
        <f>$X63*INDEX('Byproduct Conc'!$E:$E,MATCH(AD$2,'Byproduct Conc'!$C:$C,0))</f>
        <v>0.11328460200000001</v>
      </c>
      <c r="AE63" s="177">
        <f>$X63*INDEX('Byproduct Conc'!$E:$E,MATCH(AE$2,'Byproduct Conc'!$C:$C,0))</f>
        <v>0.170097</v>
      </c>
      <c r="AF63" s="178">
        <f t="shared" si="16"/>
        <v>9.4282337142857135E-4</v>
      </c>
      <c r="AG63" s="176">
        <f t="shared" si="17"/>
        <v>1.1339799999999999E-5</v>
      </c>
      <c r="AH63" s="176">
        <f t="shared" si="18"/>
        <v>4.8599142857142857E-5</v>
      </c>
      <c r="AI63" s="176">
        <f t="shared" si="19"/>
        <v>3.2367029142857146E-4</v>
      </c>
      <c r="AJ63" s="177">
        <f t="shared" si="20"/>
        <v>4.8599142857142858E-4</v>
      </c>
      <c r="AK63" s="202">
        <v>28104</v>
      </c>
      <c r="AL63" s="203">
        <f t="shared" si="21"/>
        <v>12747.749567999999</v>
      </c>
      <c r="AM63" s="132" t="s">
        <v>1573</v>
      </c>
      <c r="AN63" s="132" t="s">
        <v>1552</v>
      </c>
      <c r="AO63" s="132" t="s">
        <v>1544</v>
      </c>
      <c r="AP63" s="132">
        <v>325199</v>
      </c>
      <c r="AQ63" s="132" t="s">
        <v>261</v>
      </c>
      <c r="AR63" s="132" t="s">
        <v>1552</v>
      </c>
      <c r="AS63" s="132" t="s">
        <v>1552</v>
      </c>
      <c r="AT63" s="132" t="s">
        <v>1545</v>
      </c>
      <c r="AU63" s="132" t="s">
        <v>1552</v>
      </c>
      <c r="AV63" s="132" t="s">
        <v>1140</v>
      </c>
      <c r="AW63" s="132" t="s">
        <v>1772</v>
      </c>
      <c r="AX63" s="132" t="s">
        <v>1559</v>
      </c>
      <c r="AY63" s="204" t="s">
        <v>1548</v>
      </c>
      <c r="AZ63" s="204" t="s">
        <v>1549</v>
      </c>
      <c r="BA63" s="204" t="s">
        <v>1549</v>
      </c>
      <c r="BB63" s="132" t="s">
        <v>1549</v>
      </c>
      <c r="BC63" s="132" t="s">
        <v>1548</v>
      </c>
      <c r="BD63" s="132" t="s">
        <v>1549</v>
      </c>
      <c r="BE63" s="132" t="s">
        <v>1549</v>
      </c>
      <c r="BF63" s="132" t="s">
        <v>1549</v>
      </c>
      <c r="BG63" s="132" t="s">
        <v>1549</v>
      </c>
      <c r="BH63" s="132" t="s">
        <v>1549</v>
      </c>
      <c r="BI63" s="132" t="s">
        <v>1549</v>
      </c>
      <c r="BJ63" s="132" t="s">
        <v>1549</v>
      </c>
      <c r="BK63" s="132" t="s">
        <v>1549</v>
      </c>
      <c r="BL63" s="132" t="s">
        <v>1549</v>
      </c>
      <c r="BM63" s="132" t="s">
        <v>1549</v>
      </c>
      <c r="BN63" s="132" t="s">
        <v>1549</v>
      </c>
      <c r="BO63" s="132" t="s">
        <v>1549</v>
      </c>
      <c r="BP63" s="132" t="s">
        <v>1549</v>
      </c>
      <c r="BQ63" s="132" t="s">
        <v>1549</v>
      </c>
      <c r="BR63" s="132" t="s">
        <v>1549</v>
      </c>
      <c r="BS63" s="132" t="s">
        <v>1549</v>
      </c>
      <c r="BT63" s="132" t="s">
        <v>1549</v>
      </c>
      <c r="BU63" s="132" t="s">
        <v>1549</v>
      </c>
      <c r="BV63" s="132" t="s">
        <v>1549</v>
      </c>
      <c r="BW63" s="132" t="s">
        <v>1549</v>
      </c>
      <c r="BX63" s="132" t="s">
        <v>1549</v>
      </c>
      <c r="BY63" s="132" t="s">
        <v>1549</v>
      </c>
      <c r="BZ63" s="132" t="s">
        <v>1549</v>
      </c>
      <c r="CA63" s="132" t="s">
        <v>1549</v>
      </c>
      <c r="CB63" s="132" t="s">
        <v>1549</v>
      </c>
      <c r="CC63" s="132" t="s">
        <v>1549</v>
      </c>
      <c r="CD63" s="132" t="s">
        <v>1549</v>
      </c>
      <c r="CE63" s="132" t="s">
        <v>1549</v>
      </c>
      <c r="CF63" s="132" t="s">
        <v>1549</v>
      </c>
      <c r="CG63" s="132" t="s">
        <v>1549</v>
      </c>
      <c r="CH63" s="132" t="s">
        <v>1549</v>
      </c>
      <c r="CI63" s="132" t="s">
        <v>1549</v>
      </c>
      <c r="CJ63" s="132" t="s">
        <v>1549</v>
      </c>
      <c r="CK63" s="132" t="s">
        <v>1549</v>
      </c>
      <c r="CL63" s="132" t="s">
        <v>1549</v>
      </c>
      <c r="CM63" s="132" t="s">
        <v>1549</v>
      </c>
      <c r="CN63" s="132" t="s">
        <v>1549</v>
      </c>
      <c r="CO63" s="132" t="s">
        <v>1549</v>
      </c>
      <c r="CP63" s="132" t="s">
        <v>1549</v>
      </c>
      <c r="CQ63" s="132" t="s">
        <v>1549</v>
      </c>
      <c r="CR63" s="132" t="s">
        <v>1549</v>
      </c>
      <c r="CS63" s="132" t="s">
        <v>1549</v>
      </c>
      <c r="CT63" s="132" t="s">
        <v>1549</v>
      </c>
      <c r="CU63" s="132" t="s">
        <v>1549</v>
      </c>
      <c r="CV63" s="132" t="s">
        <v>1549</v>
      </c>
      <c r="CW63" s="132" t="s">
        <v>1549</v>
      </c>
      <c r="CX63" s="132" t="s">
        <v>1549</v>
      </c>
      <c r="CY63" s="132" t="s">
        <v>1549</v>
      </c>
      <c r="CZ63" s="132" t="s">
        <v>1549</v>
      </c>
      <c r="DA63" s="175">
        <f>$AL63*INDEX('Byproduct Conc'!$E:$E,MATCH(DA$2,'Byproduct Conc'!$C:$C,0))</f>
        <v>37.095951242879998</v>
      </c>
      <c r="DB63" s="176">
        <f>$AL63*INDEX('Byproduct Conc'!$E:$E,MATCH(DB$2,'Byproduct Conc'!$C:$C,0))</f>
        <v>0.44617123487999993</v>
      </c>
      <c r="DC63" s="176">
        <f>$AL63*INDEX('Byproduct Conc'!$E:$E,MATCH(DC$2,'Byproduct Conc'!$C:$C,0))</f>
        <v>1.9121624351999997</v>
      </c>
      <c r="DD63" s="176">
        <f>$AL63*INDEX('Byproduct Conc'!$E:$E,MATCH(DD$2,'Byproduct Conc'!$C:$C,0))</f>
        <v>12.735001818432</v>
      </c>
      <c r="DE63" s="177">
        <f>$AL63*INDEX('Byproduct Conc'!$E:$E,MATCH(DE$2,'Byproduct Conc'!$C:$C,0))</f>
        <v>19.121624351999998</v>
      </c>
      <c r="DF63" s="178">
        <f t="shared" si="22"/>
        <v>0.10598843212251428</v>
      </c>
      <c r="DG63" s="176">
        <f t="shared" si="11"/>
        <v>1.2747749567999999E-3</v>
      </c>
      <c r="DH63" s="176">
        <f t="shared" si="12"/>
        <v>5.4633212434285709E-3</v>
      </c>
      <c r="DI63" s="176">
        <f t="shared" si="13"/>
        <v>3.6385719481234285E-2</v>
      </c>
      <c r="DJ63" s="177">
        <f t="shared" si="14"/>
        <v>5.4633212434285705E-2</v>
      </c>
    </row>
    <row r="64" spans="1:114" x14ac:dyDescent="0.25">
      <c r="A64" s="131"/>
      <c r="B64" s="132" t="s">
        <v>1134</v>
      </c>
      <c r="C64" s="132">
        <v>2015</v>
      </c>
      <c r="D64" s="2"/>
      <c r="E64" s="132" t="s">
        <v>1161</v>
      </c>
      <c r="F64" s="132" t="s">
        <v>1157</v>
      </c>
      <c r="G64" s="132" t="s">
        <v>1158</v>
      </c>
      <c r="H64" s="132" t="s">
        <v>1159</v>
      </c>
      <c r="I64" s="132" t="s">
        <v>1426</v>
      </c>
      <c r="J64" s="132" t="s">
        <v>1160</v>
      </c>
      <c r="K64" s="132">
        <v>78359</v>
      </c>
      <c r="L64" s="132">
        <v>110000599807</v>
      </c>
      <c r="M64" s="172">
        <v>110000599807</v>
      </c>
      <c r="N64" s="172" t="str">
        <f t="shared" si="9"/>
        <v>78359CCDNTHWY36</v>
      </c>
      <c r="O64" s="172" t="str">
        <f t="shared" si="10"/>
        <v>78359CCDNTHWY36</v>
      </c>
      <c r="P64" s="132">
        <v>27.883610999999998</v>
      </c>
      <c r="Q64" s="132">
        <v>-97.241382999999999</v>
      </c>
      <c r="R64" s="132">
        <v>1315214089548</v>
      </c>
      <c r="S64" s="132">
        <v>107062</v>
      </c>
      <c r="T64" s="132" t="s">
        <v>1393</v>
      </c>
      <c r="U64" s="132">
        <v>7</v>
      </c>
      <c r="V64" s="132" t="s">
        <v>1403</v>
      </c>
      <c r="W64" s="201">
        <v>7911</v>
      </c>
      <c r="X64" s="175">
        <f t="shared" si="15"/>
        <v>3588.3663120000001</v>
      </c>
      <c r="Y64" s="176" t="s">
        <v>1573</v>
      </c>
      <c r="Z64" s="180"/>
      <c r="AA64" s="175">
        <f>$X64*INDEX('Byproduct Conc'!$E:$E,MATCH(AA$2,'Byproduct Conc'!$C:$C,0))</f>
        <v>10.44214596792</v>
      </c>
      <c r="AB64" s="176">
        <f>$X64*INDEX('Byproduct Conc'!$E:$E,MATCH(AB$2,'Byproduct Conc'!$C:$C,0))</f>
        <v>0.12559282091999999</v>
      </c>
      <c r="AC64" s="176">
        <f>$X64*INDEX('Byproduct Conc'!$E:$E,MATCH(AC$2,'Byproduct Conc'!$C:$C,0))</f>
        <v>0.53825494679999997</v>
      </c>
      <c r="AD64" s="176">
        <f>$X64*INDEX('Byproduct Conc'!$E:$E,MATCH(AD$2,'Byproduct Conc'!$C:$C,0))</f>
        <v>3.5847779456880007</v>
      </c>
      <c r="AE64" s="177">
        <f>$X64*INDEX('Byproduct Conc'!$E:$E,MATCH(AE$2,'Byproduct Conc'!$C:$C,0))</f>
        <v>5.3825494680000006</v>
      </c>
      <c r="AF64" s="178">
        <f t="shared" si="16"/>
        <v>2.9834702765485714E-2</v>
      </c>
      <c r="AG64" s="176">
        <f t="shared" si="17"/>
        <v>3.5883663119999995E-4</v>
      </c>
      <c r="AH64" s="176">
        <f t="shared" si="18"/>
        <v>1.5378712765714284E-3</v>
      </c>
      <c r="AI64" s="176">
        <f t="shared" si="19"/>
        <v>1.0242222701965717E-2</v>
      </c>
      <c r="AJ64" s="177">
        <f t="shared" si="20"/>
        <v>1.5378712765714288E-2</v>
      </c>
      <c r="AK64" s="202">
        <v>3927</v>
      </c>
      <c r="AL64" s="203">
        <f t="shared" si="21"/>
        <v>1781.2557839999999</v>
      </c>
      <c r="AM64" s="132" t="s">
        <v>1590</v>
      </c>
      <c r="AN64" s="132"/>
      <c r="AO64" s="132" t="s">
        <v>1544</v>
      </c>
      <c r="AP64" s="132">
        <v>325199</v>
      </c>
      <c r="AQ64" s="132" t="s">
        <v>261</v>
      </c>
      <c r="AR64" s="132"/>
      <c r="AS64" s="132"/>
      <c r="AT64" s="132" t="s">
        <v>1602</v>
      </c>
      <c r="AU64" s="132" t="s">
        <v>1565</v>
      </c>
      <c r="AV64" s="132" t="s">
        <v>1140</v>
      </c>
      <c r="AW64" s="132" t="s">
        <v>1772</v>
      </c>
      <c r="AX64" s="132" t="s">
        <v>1559</v>
      </c>
      <c r="AY64" s="204" t="s">
        <v>1548</v>
      </c>
      <c r="AZ64" s="204" t="s">
        <v>1549</v>
      </c>
      <c r="BA64" s="204" t="s">
        <v>1548</v>
      </c>
      <c r="BB64" s="132" t="s">
        <v>1549</v>
      </c>
      <c r="BC64" s="132" t="s">
        <v>1549</v>
      </c>
      <c r="BD64" s="132" t="s">
        <v>1549</v>
      </c>
      <c r="BE64" s="132" t="s">
        <v>1548</v>
      </c>
      <c r="BF64" s="132"/>
      <c r="BG64" s="132"/>
      <c r="BH64" s="132"/>
      <c r="BI64" s="132"/>
      <c r="BJ64" s="132"/>
      <c r="BK64" s="132" t="s">
        <v>1549</v>
      </c>
      <c r="BL64" s="132"/>
      <c r="BM64" s="132"/>
      <c r="BN64" s="132"/>
      <c r="BO64" s="132"/>
      <c r="BP64" s="132"/>
      <c r="BQ64" s="132"/>
      <c r="BR64" s="132"/>
      <c r="BS64" s="132"/>
      <c r="BT64" s="132"/>
      <c r="BU64" s="132"/>
      <c r="BV64" s="132"/>
      <c r="BW64" s="132"/>
      <c r="BX64" s="132" t="s">
        <v>1549</v>
      </c>
      <c r="BY64" s="132" t="s">
        <v>1549</v>
      </c>
      <c r="BZ64" s="132" t="s">
        <v>1549</v>
      </c>
      <c r="CA64" s="132"/>
      <c r="CB64" s="132" t="s">
        <v>1549</v>
      </c>
      <c r="CC64" s="132"/>
      <c r="CD64" s="132"/>
      <c r="CE64" s="132"/>
      <c r="CF64" s="132"/>
      <c r="CG64" s="132"/>
      <c r="CH64" s="132"/>
      <c r="CI64" s="132"/>
      <c r="CJ64" s="132" t="s">
        <v>1549</v>
      </c>
      <c r="CK64" s="132"/>
      <c r="CL64" s="132"/>
      <c r="CM64" s="132"/>
      <c r="CN64" s="132"/>
      <c r="CO64" s="132"/>
      <c r="CP64" s="132"/>
      <c r="CQ64" s="132" t="s">
        <v>1548</v>
      </c>
      <c r="CR64" s="132"/>
      <c r="CS64" s="132"/>
      <c r="CT64" s="132"/>
      <c r="CU64" s="132"/>
      <c r="CV64" s="132"/>
      <c r="CW64" s="132"/>
      <c r="CX64" s="132"/>
      <c r="CY64" s="132"/>
      <c r="CZ64" s="132"/>
      <c r="DA64" s="175">
        <f>$AL64*INDEX('Byproduct Conc'!$E:$E,MATCH(DA$2,'Byproduct Conc'!$C:$C,0))</f>
        <v>5.1834543314399992</v>
      </c>
      <c r="DB64" s="176">
        <f>$AL64*INDEX('Byproduct Conc'!$E:$E,MATCH(DB$2,'Byproduct Conc'!$C:$C,0))</f>
        <v>6.2343952439999996E-2</v>
      </c>
      <c r="DC64" s="176">
        <f>$AL64*INDEX('Byproduct Conc'!$E:$E,MATCH(DC$2,'Byproduct Conc'!$C:$C,0))</f>
        <v>0.26718836759999998</v>
      </c>
      <c r="DD64" s="176">
        <f>$AL64*INDEX('Byproduct Conc'!$E:$E,MATCH(DD$2,'Byproduct Conc'!$C:$C,0))</f>
        <v>1.7794745282160001</v>
      </c>
      <c r="DE64" s="177">
        <f>$AL64*INDEX('Byproduct Conc'!$E:$E,MATCH(DE$2,'Byproduct Conc'!$C:$C,0))</f>
        <v>2.6718836759999998</v>
      </c>
      <c r="DF64" s="178">
        <f t="shared" si="22"/>
        <v>1.4809869518399998E-2</v>
      </c>
      <c r="DG64" s="176">
        <f t="shared" ref="DG64:DG118" si="23">DB64/350</f>
        <v>1.7812557839999999E-4</v>
      </c>
      <c r="DH64" s="176">
        <f t="shared" ref="DH64:DH118" si="24">DC64/350</f>
        <v>7.633953359999999E-4</v>
      </c>
      <c r="DI64" s="176">
        <f t="shared" ref="DI64:DI118" si="25">DD64/350</f>
        <v>5.0842129377600001E-3</v>
      </c>
      <c r="DJ64" s="177">
        <f t="shared" ref="DJ64:DJ118" si="26">DE64/350</f>
        <v>7.6339533599999992E-3</v>
      </c>
    </row>
    <row r="65" spans="1:114" x14ac:dyDescent="0.25">
      <c r="A65" s="131"/>
      <c r="B65" s="132" t="s">
        <v>1134</v>
      </c>
      <c r="C65" s="132">
        <v>2016</v>
      </c>
      <c r="D65" s="2"/>
      <c r="E65" s="132" t="s">
        <v>1161</v>
      </c>
      <c r="F65" s="132" t="s">
        <v>1157</v>
      </c>
      <c r="G65" s="132" t="s">
        <v>1158</v>
      </c>
      <c r="H65" s="132" t="s">
        <v>1159</v>
      </c>
      <c r="I65" s="132" t="s">
        <v>1426</v>
      </c>
      <c r="J65" s="132" t="s">
        <v>1160</v>
      </c>
      <c r="K65" s="132">
        <v>78359</v>
      </c>
      <c r="L65" s="132">
        <v>110000599807</v>
      </c>
      <c r="M65" s="172">
        <v>110000599807</v>
      </c>
      <c r="N65" s="172" t="str">
        <f t="shared" si="9"/>
        <v>78359CCDNTHWY36</v>
      </c>
      <c r="O65" s="172" t="str">
        <f t="shared" si="10"/>
        <v>78359CCDNTHWY36</v>
      </c>
      <c r="P65" s="132">
        <v>27.883610999999998</v>
      </c>
      <c r="Q65" s="132">
        <v>-97.241382999999999</v>
      </c>
      <c r="R65" s="132">
        <v>1316215744552</v>
      </c>
      <c r="S65" s="132">
        <v>107062</v>
      </c>
      <c r="T65" s="132" t="s">
        <v>1393</v>
      </c>
      <c r="U65" s="132">
        <v>7</v>
      </c>
      <c r="V65" s="132" t="s">
        <v>1403</v>
      </c>
      <c r="W65" s="201">
        <v>13577</v>
      </c>
      <c r="X65" s="175">
        <f t="shared" si="15"/>
        <v>6158.418584</v>
      </c>
      <c r="Y65" s="176" t="s">
        <v>1573</v>
      </c>
      <c r="Z65" s="180"/>
      <c r="AA65" s="175">
        <f>$X65*INDEX('Byproduct Conc'!$E:$E,MATCH(AA$2,'Byproduct Conc'!$C:$C,0))</f>
        <v>17.92099807944</v>
      </c>
      <c r="AB65" s="176">
        <f>$X65*INDEX('Byproduct Conc'!$E:$E,MATCH(AB$2,'Byproduct Conc'!$C:$C,0))</f>
        <v>0.21554465043999999</v>
      </c>
      <c r="AC65" s="176">
        <f>$X65*INDEX('Byproduct Conc'!$E:$E,MATCH(AC$2,'Byproduct Conc'!$C:$C,0))</f>
        <v>0.92376278759999997</v>
      </c>
      <c r="AD65" s="176">
        <f>$X65*INDEX('Byproduct Conc'!$E:$E,MATCH(AD$2,'Byproduct Conc'!$C:$C,0))</f>
        <v>6.152260165416001</v>
      </c>
      <c r="AE65" s="177">
        <f>$X65*INDEX('Byproduct Conc'!$E:$E,MATCH(AE$2,'Byproduct Conc'!$C:$C,0))</f>
        <v>9.2376278759999995</v>
      </c>
      <c r="AF65" s="178">
        <f t="shared" si="16"/>
        <v>5.1202851655542857E-2</v>
      </c>
      <c r="AG65" s="176">
        <f t="shared" si="17"/>
        <v>6.1584185839999995E-4</v>
      </c>
      <c r="AH65" s="176">
        <f t="shared" si="18"/>
        <v>2.6393222502857144E-3</v>
      </c>
      <c r="AI65" s="176">
        <f t="shared" si="19"/>
        <v>1.7577886186902859E-2</v>
      </c>
      <c r="AJ65" s="177">
        <f t="shared" si="20"/>
        <v>2.6393222502857142E-2</v>
      </c>
      <c r="AK65" s="202">
        <v>4480</v>
      </c>
      <c r="AL65" s="203">
        <f t="shared" si="21"/>
        <v>2032.0921599999999</v>
      </c>
      <c r="AM65" s="132" t="s">
        <v>1590</v>
      </c>
      <c r="AN65" s="132"/>
      <c r="AO65" s="132" t="s">
        <v>1544</v>
      </c>
      <c r="AP65" s="132">
        <v>325199</v>
      </c>
      <c r="AQ65" s="132" t="s">
        <v>261</v>
      </c>
      <c r="AR65" s="132"/>
      <c r="AS65" s="132"/>
      <c r="AT65" s="132" t="s">
        <v>1602</v>
      </c>
      <c r="AU65" s="132" t="s">
        <v>1565</v>
      </c>
      <c r="AV65" s="132" t="s">
        <v>1140</v>
      </c>
      <c r="AW65" s="132" t="s">
        <v>1772</v>
      </c>
      <c r="AX65" s="132" t="s">
        <v>1559</v>
      </c>
      <c r="AY65" s="204" t="s">
        <v>1548</v>
      </c>
      <c r="AZ65" s="204" t="s">
        <v>1549</v>
      </c>
      <c r="BA65" s="204" t="s">
        <v>1548</v>
      </c>
      <c r="BB65" s="132" t="s">
        <v>1549</v>
      </c>
      <c r="BC65" s="132" t="s">
        <v>1549</v>
      </c>
      <c r="BD65" s="132" t="s">
        <v>1549</v>
      </c>
      <c r="BE65" s="132" t="s">
        <v>1548</v>
      </c>
      <c r="BF65" s="132"/>
      <c r="BG65" s="132"/>
      <c r="BH65" s="132"/>
      <c r="BI65" s="132"/>
      <c r="BJ65" s="132"/>
      <c r="BK65" s="132" t="s">
        <v>1549</v>
      </c>
      <c r="BL65" s="132"/>
      <c r="BM65" s="132"/>
      <c r="BN65" s="132"/>
      <c r="BO65" s="132"/>
      <c r="BP65" s="132"/>
      <c r="BQ65" s="132"/>
      <c r="BR65" s="132"/>
      <c r="BS65" s="132"/>
      <c r="BT65" s="132"/>
      <c r="BU65" s="132"/>
      <c r="BV65" s="132"/>
      <c r="BW65" s="132"/>
      <c r="BX65" s="132" t="s">
        <v>1549</v>
      </c>
      <c r="BY65" s="132" t="s">
        <v>1549</v>
      </c>
      <c r="BZ65" s="132" t="s">
        <v>1549</v>
      </c>
      <c r="CA65" s="132"/>
      <c r="CB65" s="132" t="s">
        <v>1549</v>
      </c>
      <c r="CC65" s="132"/>
      <c r="CD65" s="132"/>
      <c r="CE65" s="132"/>
      <c r="CF65" s="132"/>
      <c r="CG65" s="132"/>
      <c r="CH65" s="132"/>
      <c r="CI65" s="132"/>
      <c r="CJ65" s="132" t="s">
        <v>1549</v>
      </c>
      <c r="CK65" s="132"/>
      <c r="CL65" s="132"/>
      <c r="CM65" s="132"/>
      <c r="CN65" s="132"/>
      <c r="CO65" s="132"/>
      <c r="CP65" s="132"/>
      <c r="CQ65" s="132" t="s">
        <v>1548</v>
      </c>
      <c r="CR65" s="132"/>
      <c r="CS65" s="132"/>
      <c r="CT65" s="132"/>
      <c r="CU65" s="132"/>
      <c r="CV65" s="132"/>
      <c r="CW65" s="132"/>
      <c r="CX65" s="132"/>
      <c r="CY65" s="132"/>
      <c r="CZ65" s="132"/>
      <c r="DA65" s="175">
        <f>$AL65*INDEX('Byproduct Conc'!$E:$E,MATCH(DA$2,'Byproduct Conc'!$C:$C,0))</f>
        <v>5.9133881855999997</v>
      </c>
      <c r="DB65" s="176">
        <f>$AL65*INDEX('Byproduct Conc'!$E:$E,MATCH(DB$2,'Byproduct Conc'!$C:$C,0))</f>
        <v>7.1123225599999992E-2</v>
      </c>
      <c r="DC65" s="176">
        <f>$AL65*INDEX('Byproduct Conc'!$E:$E,MATCH(DC$2,'Byproduct Conc'!$C:$C,0))</f>
        <v>0.30481382399999996</v>
      </c>
      <c r="DD65" s="176">
        <f>$AL65*INDEX('Byproduct Conc'!$E:$E,MATCH(DD$2,'Byproduct Conc'!$C:$C,0))</f>
        <v>2.03006006784</v>
      </c>
      <c r="DE65" s="177">
        <f>$AL65*INDEX('Byproduct Conc'!$E:$E,MATCH(DE$2,'Byproduct Conc'!$C:$C,0))</f>
        <v>3.0481382400000001</v>
      </c>
      <c r="DF65" s="178">
        <f t="shared" si="22"/>
        <v>1.6895394815999998E-2</v>
      </c>
      <c r="DG65" s="176">
        <f t="shared" si="23"/>
        <v>2.0320921599999999E-4</v>
      </c>
      <c r="DH65" s="176">
        <f t="shared" si="24"/>
        <v>8.7089663999999985E-4</v>
      </c>
      <c r="DI65" s="176">
        <f t="shared" si="25"/>
        <v>5.8001716224000003E-3</v>
      </c>
      <c r="DJ65" s="177">
        <f t="shared" si="26"/>
        <v>8.7089664000000004E-3</v>
      </c>
    </row>
    <row r="66" spans="1:114" x14ac:dyDescent="0.25">
      <c r="A66" s="131"/>
      <c r="B66" s="132" t="s">
        <v>1134</v>
      </c>
      <c r="C66" s="132">
        <v>2017</v>
      </c>
      <c r="D66" s="2"/>
      <c r="E66" s="132" t="s">
        <v>1161</v>
      </c>
      <c r="F66" s="132" t="s">
        <v>1157</v>
      </c>
      <c r="G66" s="132" t="s">
        <v>1158</v>
      </c>
      <c r="H66" s="132" t="s">
        <v>1159</v>
      </c>
      <c r="I66" s="132" t="s">
        <v>1426</v>
      </c>
      <c r="J66" s="132" t="s">
        <v>1160</v>
      </c>
      <c r="K66" s="132">
        <v>78359</v>
      </c>
      <c r="L66" s="132">
        <v>110000599807</v>
      </c>
      <c r="M66" s="172">
        <v>110000599807</v>
      </c>
      <c r="N66" s="172" t="str">
        <f t="shared" si="9"/>
        <v>78359CCDNTHWY36</v>
      </c>
      <c r="O66" s="172" t="str">
        <f t="shared" si="10"/>
        <v>78359CCDNTHWY36</v>
      </c>
      <c r="P66" s="132">
        <v>27.883610999999998</v>
      </c>
      <c r="Q66" s="132">
        <v>-97.241382999999999</v>
      </c>
      <c r="R66" s="132">
        <v>1317216345227</v>
      </c>
      <c r="S66" s="132">
        <v>107062</v>
      </c>
      <c r="T66" s="132" t="s">
        <v>1393</v>
      </c>
      <c r="U66" s="132">
        <v>7</v>
      </c>
      <c r="V66" s="132" t="s">
        <v>1403</v>
      </c>
      <c r="W66" s="201">
        <v>12225</v>
      </c>
      <c r="X66" s="175">
        <f t="shared" si="15"/>
        <v>5545.1621999999998</v>
      </c>
      <c r="Y66" s="176" t="s">
        <v>1573</v>
      </c>
      <c r="Z66" s="180"/>
      <c r="AA66" s="175">
        <f>$X66*INDEX('Byproduct Conc'!$E:$E,MATCH(AA$2,'Byproduct Conc'!$C:$C,0))</f>
        <v>16.136422002</v>
      </c>
      <c r="AB66" s="176">
        <f>$X66*INDEX('Byproduct Conc'!$E:$E,MATCH(AB$2,'Byproduct Conc'!$C:$C,0))</f>
        <v>0.19408067699999998</v>
      </c>
      <c r="AC66" s="176">
        <f>$X66*INDEX('Byproduct Conc'!$E:$E,MATCH(AC$2,'Byproduct Conc'!$C:$C,0))</f>
        <v>0.8317743299999999</v>
      </c>
      <c r="AD66" s="176">
        <f>$X66*INDEX('Byproduct Conc'!$E:$E,MATCH(AD$2,'Byproduct Conc'!$C:$C,0))</f>
        <v>5.5396170378000003</v>
      </c>
      <c r="AE66" s="177">
        <f>$X66*INDEX('Byproduct Conc'!$E:$E,MATCH(AE$2,'Byproduct Conc'!$C:$C,0))</f>
        <v>8.3177433000000001</v>
      </c>
      <c r="AF66" s="178">
        <f t="shared" si="16"/>
        <v>4.6104062862857141E-2</v>
      </c>
      <c r="AG66" s="176">
        <f t="shared" si="17"/>
        <v>5.5451621999999989E-4</v>
      </c>
      <c r="AH66" s="176">
        <f t="shared" si="18"/>
        <v>2.3764980857142854E-3</v>
      </c>
      <c r="AI66" s="176">
        <f t="shared" si="19"/>
        <v>1.5827477250857144E-2</v>
      </c>
      <c r="AJ66" s="177">
        <f t="shared" si="20"/>
        <v>2.3764980857142858E-2</v>
      </c>
      <c r="AK66" s="202">
        <v>3261</v>
      </c>
      <c r="AL66" s="203">
        <f t="shared" si="21"/>
        <v>1479.1635120000001</v>
      </c>
      <c r="AM66" s="132" t="s">
        <v>1590</v>
      </c>
      <c r="AN66" s="132"/>
      <c r="AO66" s="132" t="s">
        <v>1544</v>
      </c>
      <c r="AP66" s="132">
        <v>325199</v>
      </c>
      <c r="AQ66" s="132" t="s">
        <v>261</v>
      </c>
      <c r="AR66" s="132"/>
      <c r="AS66" s="132"/>
      <c r="AT66" s="132" t="s">
        <v>1602</v>
      </c>
      <c r="AU66" s="132" t="s">
        <v>1565</v>
      </c>
      <c r="AV66" s="132" t="s">
        <v>1140</v>
      </c>
      <c r="AW66" s="132" t="s">
        <v>1772</v>
      </c>
      <c r="AX66" s="132" t="s">
        <v>1559</v>
      </c>
      <c r="AY66" s="204" t="s">
        <v>1548</v>
      </c>
      <c r="AZ66" s="204" t="s">
        <v>1549</v>
      </c>
      <c r="BA66" s="204" t="s">
        <v>1548</v>
      </c>
      <c r="BB66" s="132" t="s">
        <v>1549</v>
      </c>
      <c r="BC66" s="132" t="s">
        <v>1549</v>
      </c>
      <c r="BD66" s="132" t="s">
        <v>1549</v>
      </c>
      <c r="BE66" s="132" t="s">
        <v>1548</v>
      </c>
      <c r="BF66" s="132"/>
      <c r="BG66" s="132"/>
      <c r="BH66" s="132"/>
      <c r="BI66" s="132"/>
      <c r="BJ66" s="132"/>
      <c r="BK66" s="132" t="s">
        <v>1549</v>
      </c>
      <c r="BL66" s="132"/>
      <c r="BM66" s="132"/>
      <c r="BN66" s="132"/>
      <c r="BO66" s="132"/>
      <c r="BP66" s="132"/>
      <c r="BQ66" s="132"/>
      <c r="BR66" s="132"/>
      <c r="BS66" s="132"/>
      <c r="BT66" s="132"/>
      <c r="BU66" s="132"/>
      <c r="BV66" s="132"/>
      <c r="BW66" s="132"/>
      <c r="BX66" s="132" t="s">
        <v>1549</v>
      </c>
      <c r="BY66" s="132" t="s">
        <v>1549</v>
      </c>
      <c r="BZ66" s="132" t="s">
        <v>1549</v>
      </c>
      <c r="CA66" s="132"/>
      <c r="CB66" s="132" t="s">
        <v>1549</v>
      </c>
      <c r="CC66" s="132"/>
      <c r="CD66" s="132"/>
      <c r="CE66" s="132"/>
      <c r="CF66" s="132"/>
      <c r="CG66" s="132"/>
      <c r="CH66" s="132"/>
      <c r="CI66" s="132"/>
      <c r="CJ66" s="132" t="s">
        <v>1549</v>
      </c>
      <c r="CK66" s="132"/>
      <c r="CL66" s="132"/>
      <c r="CM66" s="132"/>
      <c r="CN66" s="132"/>
      <c r="CO66" s="132"/>
      <c r="CP66" s="132"/>
      <c r="CQ66" s="132" t="s">
        <v>1548</v>
      </c>
      <c r="CR66" s="132"/>
      <c r="CS66" s="132"/>
      <c r="CT66" s="132"/>
      <c r="CU66" s="132"/>
      <c r="CV66" s="132"/>
      <c r="CW66" s="132"/>
      <c r="CX66" s="132"/>
      <c r="CY66" s="132"/>
      <c r="CZ66" s="132"/>
      <c r="DA66" s="175">
        <f>$AL66*INDEX('Byproduct Conc'!$E:$E,MATCH(DA$2,'Byproduct Conc'!$C:$C,0))</f>
        <v>4.3043658199200001</v>
      </c>
      <c r="DB66" s="176">
        <f>$AL66*INDEX('Byproduct Conc'!$E:$E,MATCH(DB$2,'Byproduct Conc'!$C:$C,0))</f>
        <v>5.1770722919999998E-2</v>
      </c>
      <c r="DC66" s="176">
        <f>$AL66*INDEX('Byproduct Conc'!$E:$E,MATCH(DC$2,'Byproduct Conc'!$C:$C,0))</f>
        <v>0.2218745268</v>
      </c>
      <c r="DD66" s="176">
        <f>$AL66*INDEX('Byproduct Conc'!$E:$E,MATCH(DD$2,'Byproduct Conc'!$C:$C,0))</f>
        <v>1.4776843484880002</v>
      </c>
      <c r="DE66" s="177">
        <f>$AL66*INDEX('Byproduct Conc'!$E:$E,MATCH(DE$2,'Byproduct Conc'!$C:$C,0))</f>
        <v>2.2187452680000002</v>
      </c>
      <c r="DF66" s="178">
        <f t="shared" si="22"/>
        <v>1.2298188056914286E-2</v>
      </c>
      <c r="DG66" s="176">
        <f t="shared" si="23"/>
        <v>1.4791635119999999E-4</v>
      </c>
      <c r="DH66" s="176">
        <f t="shared" si="24"/>
        <v>6.339272194285714E-4</v>
      </c>
      <c r="DI66" s="176">
        <f t="shared" si="25"/>
        <v>4.2219552813942867E-3</v>
      </c>
      <c r="DJ66" s="177">
        <f t="shared" si="26"/>
        <v>6.3392721942857151E-3</v>
      </c>
    </row>
    <row r="67" spans="1:114" x14ac:dyDescent="0.25">
      <c r="A67" s="131"/>
      <c r="B67" s="132" t="s">
        <v>1134</v>
      </c>
      <c r="C67" s="132">
        <v>2018</v>
      </c>
      <c r="D67" s="2"/>
      <c r="E67" s="132" t="s">
        <v>1161</v>
      </c>
      <c r="F67" s="132" t="s">
        <v>1157</v>
      </c>
      <c r="G67" s="132" t="s">
        <v>1158</v>
      </c>
      <c r="H67" s="132" t="s">
        <v>1159</v>
      </c>
      <c r="I67" s="132" t="s">
        <v>1426</v>
      </c>
      <c r="J67" s="132" t="s">
        <v>1160</v>
      </c>
      <c r="K67" s="132">
        <v>78359</v>
      </c>
      <c r="L67" s="132">
        <v>110000599807</v>
      </c>
      <c r="M67" s="172">
        <v>110000599807</v>
      </c>
      <c r="N67" s="172" t="str">
        <f t="shared" si="9"/>
        <v>78359CCDNTHWY36</v>
      </c>
      <c r="O67" s="172" t="str">
        <f t="shared" si="10"/>
        <v>78359CCDNTHWY36</v>
      </c>
      <c r="P67" s="132">
        <v>27.883610999999998</v>
      </c>
      <c r="Q67" s="132">
        <v>-97.241382999999999</v>
      </c>
      <c r="R67" s="132">
        <v>1318217394776</v>
      </c>
      <c r="S67" s="132">
        <v>107062</v>
      </c>
      <c r="T67" s="132" t="s">
        <v>1393</v>
      </c>
      <c r="U67" s="132">
        <v>7</v>
      </c>
      <c r="V67" s="132" t="s">
        <v>1403</v>
      </c>
      <c r="W67" s="201">
        <v>8861</v>
      </c>
      <c r="X67" s="175">
        <f t="shared" ref="X67:X98" si="27">W67*LB_TO_KG</f>
        <v>4019.2787119999998</v>
      </c>
      <c r="Y67" s="176" t="s">
        <v>1573</v>
      </c>
      <c r="Z67" s="180"/>
      <c r="AA67" s="175">
        <f>$X67*INDEX('Byproduct Conc'!$E:$E,MATCH(AA$2,'Byproduct Conc'!$C:$C,0))</f>
        <v>11.696101051919999</v>
      </c>
      <c r="AB67" s="176">
        <f>$X67*INDEX('Byproduct Conc'!$E:$E,MATCH(AB$2,'Byproduct Conc'!$C:$C,0))</f>
        <v>0.14067475491999998</v>
      </c>
      <c r="AC67" s="176">
        <f>$X67*INDEX('Byproduct Conc'!$E:$E,MATCH(AC$2,'Byproduct Conc'!$C:$C,0))</f>
        <v>0.60289180679999987</v>
      </c>
      <c r="AD67" s="176">
        <f>$X67*INDEX('Byproduct Conc'!$E:$E,MATCH(AD$2,'Byproduct Conc'!$C:$C,0))</f>
        <v>4.0152594332880005</v>
      </c>
      <c r="AE67" s="177">
        <f>$X67*INDEX('Byproduct Conc'!$E:$E,MATCH(AE$2,'Byproduct Conc'!$C:$C,0))</f>
        <v>6.0289180679999994</v>
      </c>
      <c r="AF67" s="178">
        <f t="shared" ref="AF67:AF98" si="28">AA67/350</f>
        <v>3.3417431576914285E-2</v>
      </c>
      <c r="AG67" s="176">
        <f t="shared" ref="AG67:AG98" si="29">AB67/350</f>
        <v>4.0192787119999995E-4</v>
      </c>
      <c r="AH67" s="176">
        <f t="shared" ref="AH67:AH98" si="30">AC67/350</f>
        <v>1.7225480194285711E-3</v>
      </c>
      <c r="AI67" s="176">
        <f t="shared" ref="AI67:AI98" si="31">AD67/350</f>
        <v>1.1472169809394287E-2</v>
      </c>
      <c r="AJ67" s="177">
        <f t="shared" ref="AJ67:AJ98" si="32">AE67/350</f>
        <v>1.7225480194285714E-2</v>
      </c>
      <c r="AK67" s="202">
        <v>3718</v>
      </c>
      <c r="AL67" s="203">
        <f t="shared" ref="AL67:AL98" si="33">AK67*LB_TO_KG</f>
        <v>1686.455056</v>
      </c>
      <c r="AM67" s="132" t="s">
        <v>1590</v>
      </c>
      <c r="AN67" s="132"/>
      <c r="AO67" s="132" t="s">
        <v>1544</v>
      </c>
      <c r="AP67" s="132">
        <v>325199</v>
      </c>
      <c r="AQ67" s="132" t="s">
        <v>261</v>
      </c>
      <c r="AR67" s="132"/>
      <c r="AS67" s="132"/>
      <c r="AT67" s="132" t="s">
        <v>1602</v>
      </c>
      <c r="AU67" s="132" t="s">
        <v>1621</v>
      </c>
      <c r="AV67" s="132" t="s">
        <v>1140</v>
      </c>
      <c r="AW67" s="132" t="s">
        <v>1772</v>
      </c>
      <c r="AX67" s="132" t="s">
        <v>1559</v>
      </c>
      <c r="AY67" s="204" t="s">
        <v>1548</v>
      </c>
      <c r="AZ67" s="204" t="s">
        <v>1549</v>
      </c>
      <c r="BA67" s="204" t="s">
        <v>1548</v>
      </c>
      <c r="BB67" s="132" t="s">
        <v>1549</v>
      </c>
      <c r="BC67" s="132" t="s">
        <v>1549</v>
      </c>
      <c r="BD67" s="132" t="s">
        <v>1549</v>
      </c>
      <c r="BE67" s="132" t="s">
        <v>1548</v>
      </c>
      <c r="BF67" s="132" t="s">
        <v>1549</v>
      </c>
      <c r="BG67" s="132" t="s">
        <v>1549</v>
      </c>
      <c r="BH67" s="132" t="s">
        <v>1549</v>
      </c>
      <c r="BI67" s="132" t="s">
        <v>1549</v>
      </c>
      <c r="BJ67" s="132" t="s">
        <v>1548</v>
      </c>
      <c r="BK67" s="132" t="s">
        <v>1549</v>
      </c>
      <c r="BL67" s="132" t="s">
        <v>1549</v>
      </c>
      <c r="BM67" s="132" t="s">
        <v>1549</v>
      </c>
      <c r="BN67" s="132" t="s">
        <v>1549</v>
      </c>
      <c r="BO67" s="132" t="s">
        <v>1549</v>
      </c>
      <c r="BP67" s="132" t="s">
        <v>1549</v>
      </c>
      <c r="BQ67" s="132" t="s">
        <v>1549</v>
      </c>
      <c r="BR67" s="132" t="s">
        <v>1549</v>
      </c>
      <c r="BS67" s="132" t="s">
        <v>1549</v>
      </c>
      <c r="BT67" s="132" t="s">
        <v>1549</v>
      </c>
      <c r="BU67" s="132" t="s">
        <v>1549</v>
      </c>
      <c r="BV67" s="132" t="s">
        <v>1549</v>
      </c>
      <c r="BW67" s="132" t="s">
        <v>1549</v>
      </c>
      <c r="BX67" s="132" t="s">
        <v>1549</v>
      </c>
      <c r="BY67" s="132" t="s">
        <v>1549</v>
      </c>
      <c r="BZ67" s="132" t="s">
        <v>1549</v>
      </c>
      <c r="CA67" s="132" t="s">
        <v>1549</v>
      </c>
      <c r="CB67" s="132" t="s">
        <v>1549</v>
      </c>
      <c r="CC67" s="132" t="s">
        <v>1549</v>
      </c>
      <c r="CD67" s="132" t="s">
        <v>1549</v>
      </c>
      <c r="CE67" s="132" t="s">
        <v>1549</v>
      </c>
      <c r="CF67" s="132" t="s">
        <v>1549</v>
      </c>
      <c r="CG67" s="132" t="s">
        <v>1549</v>
      </c>
      <c r="CH67" s="132" t="s">
        <v>1549</v>
      </c>
      <c r="CI67" s="132" t="s">
        <v>1549</v>
      </c>
      <c r="CJ67" s="132" t="s">
        <v>1549</v>
      </c>
      <c r="CK67" s="132" t="s">
        <v>1549</v>
      </c>
      <c r="CL67" s="132" t="s">
        <v>1549</v>
      </c>
      <c r="CM67" s="132" t="s">
        <v>1549</v>
      </c>
      <c r="CN67" s="132" t="s">
        <v>1549</v>
      </c>
      <c r="CO67" s="132" t="s">
        <v>1549</v>
      </c>
      <c r="CP67" s="132" t="s">
        <v>1549</v>
      </c>
      <c r="CQ67" s="132" t="s">
        <v>1548</v>
      </c>
      <c r="CR67" s="132" t="s">
        <v>1549</v>
      </c>
      <c r="CS67" s="132" t="s">
        <v>1549</v>
      </c>
      <c r="CT67" s="132" t="s">
        <v>1549</v>
      </c>
      <c r="CU67" s="132" t="s">
        <v>1549</v>
      </c>
      <c r="CV67" s="132" t="s">
        <v>1549</v>
      </c>
      <c r="CW67" s="132" t="s">
        <v>1549</v>
      </c>
      <c r="CX67" s="132" t="s">
        <v>1549</v>
      </c>
      <c r="CY67" s="132" t="s">
        <v>1549</v>
      </c>
      <c r="CZ67" s="132" t="s">
        <v>1548</v>
      </c>
      <c r="DA67" s="175">
        <f>$AL67*INDEX('Byproduct Conc'!$E:$E,MATCH(DA$2,'Byproduct Conc'!$C:$C,0))</f>
        <v>4.9075842129599998</v>
      </c>
      <c r="DB67" s="176">
        <f>$AL67*INDEX('Byproduct Conc'!$E:$E,MATCH(DB$2,'Byproduct Conc'!$C:$C,0))</f>
        <v>5.9025926959999996E-2</v>
      </c>
      <c r="DC67" s="176">
        <f>$AL67*INDEX('Byproduct Conc'!$E:$E,MATCH(DC$2,'Byproduct Conc'!$C:$C,0))</f>
        <v>0.25296825839999998</v>
      </c>
      <c r="DD67" s="176">
        <f>$AL67*INDEX('Byproduct Conc'!$E:$E,MATCH(DD$2,'Byproduct Conc'!$C:$C,0))</f>
        <v>1.6847686009440002</v>
      </c>
      <c r="DE67" s="177">
        <f>$AL67*INDEX('Byproduct Conc'!$E:$E,MATCH(DE$2,'Byproduct Conc'!$C:$C,0))</f>
        <v>2.5296825840000001</v>
      </c>
      <c r="DF67" s="178">
        <f t="shared" ref="DF67:DF98" si="34">DA67/350</f>
        <v>1.4021669179885714E-2</v>
      </c>
      <c r="DG67" s="176">
        <f t="shared" si="23"/>
        <v>1.686455056E-4</v>
      </c>
      <c r="DH67" s="176">
        <f t="shared" si="24"/>
        <v>7.2276645257142848E-4</v>
      </c>
      <c r="DI67" s="176">
        <f t="shared" si="25"/>
        <v>4.8136245741257147E-3</v>
      </c>
      <c r="DJ67" s="177">
        <f t="shared" si="26"/>
        <v>7.2276645257142863E-3</v>
      </c>
    </row>
    <row r="68" spans="1:114" x14ac:dyDescent="0.25">
      <c r="A68" s="131"/>
      <c r="B68" s="132" t="s">
        <v>1134</v>
      </c>
      <c r="C68" s="132">
        <v>2019</v>
      </c>
      <c r="D68" s="4">
        <v>44014</v>
      </c>
      <c r="E68" s="132" t="s">
        <v>1161</v>
      </c>
      <c r="F68" s="132" t="s">
        <v>1157</v>
      </c>
      <c r="G68" s="132" t="s">
        <v>1158</v>
      </c>
      <c r="H68" s="132" t="s">
        <v>1159</v>
      </c>
      <c r="I68" s="132" t="s">
        <v>1426</v>
      </c>
      <c r="J68" s="132" t="s">
        <v>1160</v>
      </c>
      <c r="K68" s="132">
        <v>78359</v>
      </c>
      <c r="L68" s="132">
        <v>110000599807</v>
      </c>
      <c r="M68" s="172">
        <v>110000599807</v>
      </c>
      <c r="N68" s="172" t="str">
        <f t="shared" ref="N68:N131" si="35">IF(X68&gt;0, E68, "")</f>
        <v>78359CCDNTHWY36</v>
      </c>
      <c r="O68" s="172" t="str">
        <f t="shared" ref="O68:O131" si="36">IF(AL68&gt;0, E68, "")</f>
        <v>78359CCDNTHWY36</v>
      </c>
      <c r="P68" s="132">
        <v>27.883610999999998</v>
      </c>
      <c r="Q68" s="132">
        <v>-97.241382999999999</v>
      </c>
      <c r="R68" s="132">
        <v>1319218514622</v>
      </c>
      <c r="S68" s="132">
        <v>107062</v>
      </c>
      <c r="T68" s="132" t="s">
        <v>1393</v>
      </c>
      <c r="U68" s="132">
        <v>7</v>
      </c>
      <c r="V68" s="132" t="s">
        <v>1403</v>
      </c>
      <c r="W68" s="201">
        <v>10976</v>
      </c>
      <c r="X68" s="175">
        <f t="shared" si="27"/>
        <v>4978.6257919999998</v>
      </c>
      <c r="Y68" s="176" t="s">
        <v>1573</v>
      </c>
      <c r="Z68" s="180"/>
      <c r="AA68" s="175">
        <f>$X68*INDEX('Byproduct Conc'!$E:$E,MATCH(AA$2,'Byproduct Conc'!$C:$C,0))</f>
        <v>14.487801054719998</v>
      </c>
      <c r="AB68" s="176">
        <f>$X68*INDEX('Byproduct Conc'!$E:$E,MATCH(AB$2,'Byproduct Conc'!$C:$C,0))</f>
        <v>0.17425190271999999</v>
      </c>
      <c r="AC68" s="176">
        <f>$X68*INDEX('Byproduct Conc'!$E:$E,MATCH(AC$2,'Byproduct Conc'!$C:$C,0))</f>
        <v>0.74679386879999987</v>
      </c>
      <c r="AD68" s="176">
        <f>$X68*INDEX('Byproduct Conc'!$E:$E,MATCH(AD$2,'Byproduct Conc'!$C:$C,0))</f>
        <v>4.973647166208</v>
      </c>
      <c r="AE68" s="177">
        <f>$X68*INDEX('Byproduct Conc'!$E:$E,MATCH(AE$2,'Byproduct Conc'!$C:$C,0))</f>
        <v>7.4679386880000003</v>
      </c>
      <c r="AF68" s="178">
        <f t="shared" si="28"/>
        <v>4.1393717299199995E-2</v>
      </c>
      <c r="AG68" s="176">
        <f t="shared" si="29"/>
        <v>4.9786257919999998E-4</v>
      </c>
      <c r="AH68" s="176">
        <f t="shared" si="30"/>
        <v>2.1336967679999996E-3</v>
      </c>
      <c r="AI68" s="176">
        <f t="shared" si="31"/>
        <v>1.421042047488E-2</v>
      </c>
      <c r="AJ68" s="177">
        <f t="shared" si="32"/>
        <v>2.1336967679999999E-2</v>
      </c>
      <c r="AK68" s="202">
        <v>3783</v>
      </c>
      <c r="AL68" s="203">
        <f t="shared" si="33"/>
        <v>1715.9385359999999</v>
      </c>
      <c r="AM68" s="132" t="s">
        <v>1590</v>
      </c>
      <c r="AN68" s="132"/>
      <c r="AO68" s="132" t="s">
        <v>1544</v>
      </c>
      <c r="AP68" s="132">
        <v>325199</v>
      </c>
      <c r="AQ68" s="132" t="s">
        <v>261</v>
      </c>
      <c r="AR68" s="132"/>
      <c r="AS68" s="132"/>
      <c r="AT68" s="132" t="s">
        <v>1602</v>
      </c>
      <c r="AU68" s="132" t="s">
        <v>1621</v>
      </c>
      <c r="AV68" s="132" t="s">
        <v>1140</v>
      </c>
      <c r="AW68" s="132" t="s">
        <v>1772</v>
      </c>
      <c r="AX68" s="132" t="s">
        <v>1559</v>
      </c>
      <c r="AY68" s="204" t="s">
        <v>1548</v>
      </c>
      <c r="AZ68" s="204" t="s">
        <v>1549</v>
      </c>
      <c r="BA68" s="204" t="s">
        <v>1548</v>
      </c>
      <c r="BB68" s="132" t="s">
        <v>1549</v>
      </c>
      <c r="BC68" s="132" t="s">
        <v>1549</v>
      </c>
      <c r="BD68" s="132" t="s">
        <v>1549</v>
      </c>
      <c r="BE68" s="132" t="s">
        <v>1548</v>
      </c>
      <c r="BF68" s="132" t="s">
        <v>1549</v>
      </c>
      <c r="BG68" s="132" t="s">
        <v>1549</v>
      </c>
      <c r="BH68" s="132" t="s">
        <v>1549</v>
      </c>
      <c r="BI68" s="132" t="s">
        <v>1549</v>
      </c>
      <c r="BJ68" s="132" t="s">
        <v>1548</v>
      </c>
      <c r="BK68" s="132" t="s">
        <v>1549</v>
      </c>
      <c r="BL68" s="132" t="s">
        <v>1549</v>
      </c>
      <c r="BM68" s="132" t="s">
        <v>1549</v>
      </c>
      <c r="BN68" s="132" t="s">
        <v>1549</v>
      </c>
      <c r="BO68" s="132" t="s">
        <v>1549</v>
      </c>
      <c r="BP68" s="132" t="s">
        <v>1549</v>
      </c>
      <c r="BQ68" s="132" t="s">
        <v>1549</v>
      </c>
      <c r="BR68" s="132" t="s">
        <v>1549</v>
      </c>
      <c r="BS68" s="132" t="s">
        <v>1549</v>
      </c>
      <c r="BT68" s="132" t="s">
        <v>1549</v>
      </c>
      <c r="BU68" s="132" t="s">
        <v>1549</v>
      </c>
      <c r="BV68" s="132" t="s">
        <v>1549</v>
      </c>
      <c r="BW68" s="132" t="s">
        <v>1549</v>
      </c>
      <c r="BX68" s="132" t="s">
        <v>1549</v>
      </c>
      <c r="BY68" s="132" t="s">
        <v>1549</v>
      </c>
      <c r="BZ68" s="132" t="s">
        <v>1549</v>
      </c>
      <c r="CA68" s="132" t="s">
        <v>1549</v>
      </c>
      <c r="CB68" s="132" t="s">
        <v>1549</v>
      </c>
      <c r="CC68" s="132" t="s">
        <v>1549</v>
      </c>
      <c r="CD68" s="132" t="s">
        <v>1549</v>
      </c>
      <c r="CE68" s="132" t="s">
        <v>1549</v>
      </c>
      <c r="CF68" s="132" t="s">
        <v>1549</v>
      </c>
      <c r="CG68" s="132" t="s">
        <v>1549</v>
      </c>
      <c r="CH68" s="132" t="s">
        <v>1549</v>
      </c>
      <c r="CI68" s="132" t="s">
        <v>1549</v>
      </c>
      <c r="CJ68" s="132" t="s">
        <v>1549</v>
      </c>
      <c r="CK68" s="132" t="s">
        <v>1549</v>
      </c>
      <c r="CL68" s="132" t="s">
        <v>1549</v>
      </c>
      <c r="CM68" s="132" t="s">
        <v>1549</v>
      </c>
      <c r="CN68" s="132" t="s">
        <v>1549</v>
      </c>
      <c r="CO68" s="132" t="s">
        <v>1549</v>
      </c>
      <c r="CP68" s="132" t="s">
        <v>1549</v>
      </c>
      <c r="CQ68" s="132" t="s">
        <v>1548</v>
      </c>
      <c r="CR68" s="132" t="s">
        <v>1549</v>
      </c>
      <c r="CS68" s="132" t="s">
        <v>1549</v>
      </c>
      <c r="CT68" s="132" t="s">
        <v>1549</v>
      </c>
      <c r="CU68" s="132" t="s">
        <v>1549</v>
      </c>
      <c r="CV68" s="132" t="s">
        <v>1549</v>
      </c>
      <c r="CW68" s="132" t="s">
        <v>1549</v>
      </c>
      <c r="CX68" s="132" t="s">
        <v>1549</v>
      </c>
      <c r="CY68" s="132" t="s">
        <v>1549</v>
      </c>
      <c r="CZ68" s="132" t="s">
        <v>1548</v>
      </c>
      <c r="DA68" s="175">
        <f>$AL68*INDEX('Byproduct Conc'!$E:$E,MATCH(DA$2,'Byproduct Conc'!$C:$C,0))</f>
        <v>4.9933811397599994</v>
      </c>
      <c r="DB68" s="176">
        <f>$AL68*INDEX('Byproduct Conc'!$E:$E,MATCH(DB$2,'Byproduct Conc'!$C:$C,0))</f>
        <v>6.0057848759999991E-2</v>
      </c>
      <c r="DC68" s="176">
        <f>$AL68*INDEX('Byproduct Conc'!$E:$E,MATCH(DC$2,'Byproduct Conc'!$C:$C,0))</f>
        <v>0.25739078039999996</v>
      </c>
      <c r="DD68" s="176">
        <f>$AL68*INDEX('Byproduct Conc'!$E:$E,MATCH(DD$2,'Byproduct Conc'!$C:$C,0))</f>
        <v>1.714222597464</v>
      </c>
      <c r="DE68" s="177">
        <f>$AL68*INDEX('Byproduct Conc'!$E:$E,MATCH(DE$2,'Byproduct Conc'!$C:$C,0))</f>
        <v>2.5739078040000001</v>
      </c>
      <c r="DF68" s="178">
        <f t="shared" si="34"/>
        <v>1.4266803256457142E-2</v>
      </c>
      <c r="DG68" s="176">
        <f t="shared" si="23"/>
        <v>1.7159385359999998E-4</v>
      </c>
      <c r="DH68" s="176">
        <f t="shared" si="24"/>
        <v>7.3540222971428559E-4</v>
      </c>
      <c r="DI68" s="176">
        <f t="shared" si="25"/>
        <v>4.8977788498971424E-3</v>
      </c>
      <c r="DJ68" s="177">
        <f t="shared" si="26"/>
        <v>7.3540222971428572E-3</v>
      </c>
    </row>
    <row r="69" spans="1:114" x14ac:dyDescent="0.25">
      <c r="A69" s="131"/>
      <c r="B69" s="132" t="s">
        <v>1134</v>
      </c>
      <c r="C69" s="132">
        <v>2020</v>
      </c>
      <c r="D69" s="4"/>
      <c r="E69" s="132" t="s">
        <v>1161</v>
      </c>
      <c r="F69" s="132" t="s">
        <v>1157</v>
      </c>
      <c r="G69" s="132" t="s">
        <v>1158</v>
      </c>
      <c r="H69" s="132" t="s">
        <v>1159</v>
      </c>
      <c r="I69" s="132" t="s">
        <v>1426</v>
      </c>
      <c r="J69" s="132" t="s">
        <v>1160</v>
      </c>
      <c r="K69" s="132">
        <v>78359</v>
      </c>
      <c r="L69" s="132">
        <v>110000599807</v>
      </c>
      <c r="M69" s="172">
        <v>110000599807</v>
      </c>
      <c r="N69" s="172" t="str">
        <f t="shared" si="35"/>
        <v>78359CCDNTHWY36</v>
      </c>
      <c r="O69" s="172" t="str">
        <f t="shared" si="36"/>
        <v>78359CCDNTHWY36</v>
      </c>
      <c r="P69" s="132">
        <v>27.883610999999998</v>
      </c>
      <c r="Q69" s="132">
        <v>-97.241382999999999</v>
      </c>
      <c r="R69" s="132" t="s">
        <v>1622</v>
      </c>
      <c r="S69" s="132" t="s">
        <v>1554</v>
      </c>
      <c r="T69" s="132" t="s">
        <v>1393</v>
      </c>
      <c r="U69" s="132">
        <v>7</v>
      </c>
      <c r="V69" s="132" t="s">
        <v>1552</v>
      </c>
      <c r="W69" s="201">
        <v>8610</v>
      </c>
      <c r="X69" s="175">
        <f t="shared" si="27"/>
        <v>3905.4271199999998</v>
      </c>
      <c r="Y69" s="176" t="s">
        <v>1573</v>
      </c>
      <c r="Z69" s="180" t="s">
        <v>1552</v>
      </c>
      <c r="AA69" s="175">
        <f>$X69*INDEX('Byproduct Conc'!$E:$E,MATCH(AA$2,'Byproduct Conc'!$C:$C,0))</f>
        <v>11.364792919199999</v>
      </c>
      <c r="AB69" s="176">
        <f>$X69*INDEX('Byproduct Conc'!$E:$E,MATCH(AB$2,'Byproduct Conc'!$C:$C,0))</f>
        <v>0.13668994919999999</v>
      </c>
      <c r="AC69" s="176">
        <f>$X69*INDEX('Byproduct Conc'!$E:$E,MATCH(AC$2,'Byproduct Conc'!$C:$C,0))</f>
        <v>0.58581406799999991</v>
      </c>
      <c r="AD69" s="176">
        <f>$X69*INDEX('Byproduct Conc'!$E:$E,MATCH(AD$2,'Byproduct Conc'!$C:$C,0))</f>
        <v>3.9015216928800003</v>
      </c>
      <c r="AE69" s="177">
        <f>$X69*INDEX('Byproduct Conc'!$E:$E,MATCH(AE$2,'Byproduct Conc'!$C:$C,0))</f>
        <v>5.85814068</v>
      </c>
      <c r="AF69" s="178">
        <f t="shared" si="28"/>
        <v>3.2470836911999999E-2</v>
      </c>
      <c r="AG69" s="176">
        <f t="shared" si="29"/>
        <v>3.9054271199999999E-4</v>
      </c>
      <c r="AH69" s="176">
        <f t="shared" si="30"/>
        <v>1.6737544799999998E-3</v>
      </c>
      <c r="AI69" s="176">
        <f t="shared" si="31"/>
        <v>1.1147204836800002E-2</v>
      </c>
      <c r="AJ69" s="177">
        <f t="shared" si="32"/>
        <v>1.67375448E-2</v>
      </c>
      <c r="AK69" s="202">
        <v>3893</v>
      </c>
      <c r="AL69" s="203">
        <f t="shared" si="33"/>
        <v>1765.833656</v>
      </c>
      <c r="AM69" s="132" t="s">
        <v>1590</v>
      </c>
      <c r="AN69" s="132" t="s">
        <v>1552</v>
      </c>
      <c r="AO69" s="132" t="s">
        <v>1544</v>
      </c>
      <c r="AP69" s="132">
        <v>325199</v>
      </c>
      <c r="AQ69" s="132" t="s">
        <v>261</v>
      </c>
      <c r="AR69" s="132" t="s">
        <v>1552</v>
      </c>
      <c r="AS69" s="132" t="s">
        <v>1552</v>
      </c>
      <c r="AT69" s="132" t="s">
        <v>1602</v>
      </c>
      <c r="AU69" s="132" t="s">
        <v>1621</v>
      </c>
      <c r="AV69" s="132" t="s">
        <v>1140</v>
      </c>
      <c r="AW69" s="132" t="s">
        <v>1772</v>
      </c>
      <c r="AX69" s="132" t="s">
        <v>1559</v>
      </c>
      <c r="AY69" s="204" t="s">
        <v>1548</v>
      </c>
      <c r="AZ69" s="204" t="s">
        <v>1549</v>
      </c>
      <c r="BA69" s="204" t="s">
        <v>1548</v>
      </c>
      <c r="BB69" s="132" t="s">
        <v>1549</v>
      </c>
      <c r="BC69" s="132" t="s">
        <v>1549</v>
      </c>
      <c r="BD69" s="132" t="s">
        <v>1549</v>
      </c>
      <c r="BE69" s="132" t="s">
        <v>1548</v>
      </c>
      <c r="BF69" s="132" t="s">
        <v>1549</v>
      </c>
      <c r="BG69" s="132" t="s">
        <v>1549</v>
      </c>
      <c r="BH69" s="132" t="s">
        <v>1549</v>
      </c>
      <c r="BI69" s="132" t="s">
        <v>1549</v>
      </c>
      <c r="BJ69" s="132" t="s">
        <v>1548</v>
      </c>
      <c r="BK69" s="132" t="s">
        <v>1549</v>
      </c>
      <c r="BL69" s="132" t="s">
        <v>1549</v>
      </c>
      <c r="BM69" s="132" t="s">
        <v>1549</v>
      </c>
      <c r="BN69" s="132" t="s">
        <v>1549</v>
      </c>
      <c r="BO69" s="132" t="s">
        <v>1549</v>
      </c>
      <c r="BP69" s="132" t="s">
        <v>1549</v>
      </c>
      <c r="BQ69" s="132" t="s">
        <v>1549</v>
      </c>
      <c r="BR69" s="132" t="s">
        <v>1549</v>
      </c>
      <c r="BS69" s="132" t="s">
        <v>1549</v>
      </c>
      <c r="BT69" s="132" t="s">
        <v>1549</v>
      </c>
      <c r="BU69" s="132" t="s">
        <v>1549</v>
      </c>
      <c r="BV69" s="132" t="s">
        <v>1549</v>
      </c>
      <c r="BW69" s="132" t="s">
        <v>1549</v>
      </c>
      <c r="BX69" s="132" t="s">
        <v>1549</v>
      </c>
      <c r="BY69" s="132" t="s">
        <v>1549</v>
      </c>
      <c r="BZ69" s="132" t="s">
        <v>1549</v>
      </c>
      <c r="CA69" s="132" t="s">
        <v>1549</v>
      </c>
      <c r="CB69" s="132" t="s">
        <v>1549</v>
      </c>
      <c r="CC69" s="132" t="s">
        <v>1549</v>
      </c>
      <c r="CD69" s="132" t="s">
        <v>1549</v>
      </c>
      <c r="CE69" s="132" t="s">
        <v>1549</v>
      </c>
      <c r="CF69" s="132" t="s">
        <v>1549</v>
      </c>
      <c r="CG69" s="132" t="s">
        <v>1549</v>
      </c>
      <c r="CH69" s="132" t="s">
        <v>1549</v>
      </c>
      <c r="CI69" s="132" t="s">
        <v>1549</v>
      </c>
      <c r="CJ69" s="132" t="s">
        <v>1549</v>
      </c>
      <c r="CK69" s="132" t="s">
        <v>1549</v>
      </c>
      <c r="CL69" s="132" t="s">
        <v>1549</v>
      </c>
      <c r="CM69" s="132" t="s">
        <v>1549</v>
      </c>
      <c r="CN69" s="132" t="s">
        <v>1549</v>
      </c>
      <c r="CO69" s="132" t="s">
        <v>1549</v>
      </c>
      <c r="CP69" s="132" t="s">
        <v>1549</v>
      </c>
      <c r="CQ69" s="132" t="s">
        <v>1548</v>
      </c>
      <c r="CR69" s="132" t="s">
        <v>1549</v>
      </c>
      <c r="CS69" s="132" t="s">
        <v>1549</v>
      </c>
      <c r="CT69" s="132" t="s">
        <v>1549</v>
      </c>
      <c r="CU69" s="132" t="s">
        <v>1549</v>
      </c>
      <c r="CV69" s="132" t="s">
        <v>1549</v>
      </c>
      <c r="CW69" s="132" t="s">
        <v>1549</v>
      </c>
      <c r="CX69" s="132" t="s">
        <v>1549</v>
      </c>
      <c r="CY69" s="132" t="s">
        <v>1549</v>
      </c>
      <c r="CZ69" s="132" t="s">
        <v>1548</v>
      </c>
      <c r="DA69" s="175">
        <f>$AL69*INDEX('Byproduct Conc'!$E:$E,MATCH(DA$2,'Byproduct Conc'!$C:$C,0))</f>
        <v>5.1385759389599999</v>
      </c>
      <c r="DB69" s="176">
        <f>$AL69*INDEX('Byproduct Conc'!$E:$E,MATCH(DB$2,'Byproduct Conc'!$C:$C,0))</f>
        <v>6.1804177959999998E-2</v>
      </c>
      <c r="DC69" s="176">
        <f>$AL69*INDEX('Byproduct Conc'!$E:$E,MATCH(DC$2,'Byproduct Conc'!$C:$C,0))</f>
        <v>0.26487504839999998</v>
      </c>
      <c r="DD69" s="176">
        <f>$AL69*INDEX('Byproduct Conc'!$E:$E,MATCH(DD$2,'Byproduct Conc'!$C:$C,0))</f>
        <v>1.7640678223440003</v>
      </c>
      <c r="DE69" s="177">
        <f>$AL69*INDEX('Byproduct Conc'!$E:$E,MATCH(DE$2,'Byproduct Conc'!$C:$C,0))</f>
        <v>2.6487504840000002</v>
      </c>
      <c r="DF69" s="178">
        <f t="shared" si="34"/>
        <v>1.4681645539885714E-2</v>
      </c>
      <c r="DG69" s="176">
        <f t="shared" si="23"/>
        <v>1.7658336559999999E-4</v>
      </c>
      <c r="DH69" s="176">
        <f t="shared" si="24"/>
        <v>7.5678585257142855E-4</v>
      </c>
      <c r="DI69" s="176">
        <f t="shared" si="25"/>
        <v>5.040193778125715E-3</v>
      </c>
      <c r="DJ69" s="177">
        <f t="shared" si="26"/>
        <v>7.5678585257142866E-3</v>
      </c>
    </row>
    <row r="70" spans="1:114" x14ac:dyDescent="0.25">
      <c r="A70" s="131"/>
      <c r="B70" s="132" t="s">
        <v>1134</v>
      </c>
      <c r="C70" s="132">
        <v>2015</v>
      </c>
      <c r="D70" s="2"/>
      <c r="E70" s="132" t="s">
        <v>1150</v>
      </c>
      <c r="F70" s="132" t="s">
        <v>1147</v>
      </c>
      <c r="G70" s="132" t="s">
        <v>1148</v>
      </c>
      <c r="H70" s="132" t="s">
        <v>1149</v>
      </c>
      <c r="I70" s="132" t="s">
        <v>1428</v>
      </c>
      <c r="J70" s="132" t="s">
        <v>1138</v>
      </c>
      <c r="K70" s="132">
        <v>70723</v>
      </c>
      <c r="L70" s="132">
        <v>110000597328</v>
      </c>
      <c r="M70" s="172">
        <v>110000597328</v>
      </c>
      <c r="N70" s="172" t="str">
        <f t="shared" si="35"/>
        <v>70723CCDNTHIGHW</v>
      </c>
      <c r="O70" s="172" t="str">
        <f t="shared" si="36"/>
        <v>70723CCDNTHIGHW</v>
      </c>
      <c r="P70" s="132">
        <v>30.05509</v>
      </c>
      <c r="Q70" s="132">
        <v>-90.830839999999995</v>
      </c>
      <c r="R70" s="132">
        <v>1315214352419</v>
      </c>
      <c r="S70" s="132">
        <v>107062</v>
      </c>
      <c r="T70" s="132" t="s">
        <v>1393</v>
      </c>
      <c r="U70" s="132">
        <v>8</v>
      </c>
      <c r="V70" s="132" t="s">
        <v>1399</v>
      </c>
      <c r="W70" s="201">
        <v>3691.415426</v>
      </c>
      <c r="X70" s="175">
        <f t="shared" si="27"/>
        <v>1674.396505910192</v>
      </c>
      <c r="Y70" s="176" t="s">
        <v>1594</v>
      </c>
      <c r="Z70" s="180"/>
      <c r="AA70" s="175">
        <f>$X70*INDEX('Byproduct Conc'!$E:$E,MATCH(AA$2,'Byproduct Conc'!$C:$C,0))</f>
        <v>4.8724938321986588</v>
      </c>
      <c r="AB70" s="176">
        <f>$X70*INDEX('Byproduct Conc'!$E:$E,MATCH(AB$2,'Byproduct Conc'!$C:$C,0))</f>
        <v>5.8603877706856718E-2</v>
      </c>
      <c r="AC70" s="176">
        <f>$X70*INDEX('Byproduct Conc'!$E:$E,MATCH(AC$2,'Byproduct Conc'!$C:$C,0))</f>
        <v>0.25115947588652876</v>
      </c>
      <c r="AD70" s="176">
        <f>$X70*INDEX('Byproduct Conc'!$E:$E,MATCH(AD$2,'Byproduct Conc'!$C:$C,0))</f>
        <v>1.6727221094042819</v>
      </c>
      <c r="AE70" s="177">
        <f>$X70*INDEX('Byproduct Conc'!$E:$E,MATCH(AE$2,'Byproduct Conc'!$C:$C,0))</f>
        <v>2.511594758865288</v>
      </c>
      <c r="AF70" s="178">
        <f t="shared" si="28"/>
        <v>1.3921410949139025E-2</v>
      </c>
      <c r="AG70" s="176">
        <f t="shared" si="29"/>
        <v>1.674396505910192E-4</v>
      </c>
      <c r="AH70" s="176">
        <f t="shared" si="30"/>
        <v>7.1759850253293926E-4</v>
      </c>
      <c r="AI70" s="176">
        <f t="shared" si="31"/>
        <v>4.7792060268693768E-3</v>
      </c>
      <c r="AJ70" s="177">
        <f t="shared" si="32"/>
        <v>7.1759850253293941E-3</v>
      </c>
      <c r="AK70" s="202">
        <v>1763.0083059999999</v>
      </c>
      <c r="AL70" s="203">
        <f t="shared" si="33"/>
        <v>799.68646353515192</v>
      </c>
      <c r="AM70" s="132" t="s">
        <v>1573</v>
      </c>
      <c r="AN70" s="132"/>
      <c r="AO70" s="132" t="s">
        <v>1544</v>
      </c>
      <c r="AP70" s="132">
        <v>325180</v>
      </c>
      <c r="AQ70" s="132" t="s">
        <v>258</v>
      </c>
      <c r="AR70" s="132"/>
      <c r="AS70" s="132"/>
      <c r="AT70" s="132" t="s">
        <v>1623</v>
      </c>
      <c r="AU70" s="132"/>
      <c r="AV70" s="132" t="s">
        <v>1140</v>
      </c>
      <c r="AW70" s="132" t="s">
        <v>1772</v>
      </c>
      <c r="AX70" s="132" t="s">
        <v>1559</v>
      </c>
      <c r="AY70" s="204" t="s">
        <v>1548</v>
      </c>
      <c r="AZ70" s="204" t="s">
        <v>1549</v>
      </c>
      <c r="BA70" s="204" t="s">
        <v>1549</v>
      </c>
      <c r="BB70" s="132" t="s">
        <v>1548</v>
      </c>
      <c r="BC70" s="132" t="s">
        <v>1548</v>
      </c>
      <c r="BD70" s="132" t="s">
        <v>1549</v>
      </c>
      <c r="BE70" s="132" t="s">
        <v>1549</v>
      </c>
      <c r="BF70" s="132"/>
      <c r="BG70" s="132"/>
      <c r="BH70" s="132"/>
      <c r="BI70" s="132"/>
      <c r="BJ70" s="132"/>
      <c r="BK70" s="132" t="s">
        <v>1549</v>
      </c>
      <c r="BL70" s="132"/>
      <c r="BM70" s="132"/>
      <c r="BN70" s="132"/>
      <c r="BO70" s="132"/>
      <c r="BP70" s="132"/>
      <c r="BQ70" s="132"/>
      <c r="BR70" s="132"/>
      <c r="BS70" s="132"/>
      <c r="BT70" s="132"/>
      <c r="BU70" s="132"/>
      <c r="BV70" s="132"/>
      <c r="BW70" s="132"/>
      <c r="BX70" s="132" t="s">
        <v>1549</v>
      </c>
      <c r="BY70" s="132" t="s">
        <v>1549</v>
      </c>
      <c r="BZ70" s="132" t="s">
        <v>1549</v>
      </c>
      <c r="CA70" s="132"/>
      <c r="CB70" s="132" t="s">
        <v>1549</v>
      </c>
      <c r="CC70" s="132"/>
      <c r="CD70" s="132"/>
      <c r="CE70" s="132"/>
      <c r="CF70" s="132"/>
      <c r="CG70" s="132"/>
      <c r="CH70" s="132"/>
      <c r="CI70" s="132"/>
      <c r="CJ70" s="132" t="s">
        <v>1549</v>
      </c>
      <c r="CK70" s="132"/>
      <c r="CL70" s="132"/>
      <c r="CM70" s="132"/>
      <c r="CN70" s="132"/>
      <c r="CO70" s="132"/>
      <c r="CP70" s="132"/>
      <c r="CQ70" s="132" t="s">
        <v>1549</v>
      </c>
      <c r="CR70" s="132"/>
      <c r="CS70" s="132"/>
      <c r="CT70" s="132"/>
      <c r="CU70" s="132"/>
      <c r="CV70" s="132"/>
      <c r="CW70" s="132"/>
      <c r="CX70" s="132"/>
      <c r="CY70" s="132"/>
      <c r="CZ70" s="132"/>
      <c r="DA70" s="175">
        <f>$AL70*INDEX('Byproduct Conc'!$E:$E,MATCH(DA$2,'Byproduct Conc'!$C:$C,0))</f>
        <v>2.3270876088872918</v>
      </c>
      <c r="DB70" s="176">
        <f>$AL70*INDEX('Byproduct Conc'!$E:$E,MATCH(DB$2,'Byproduct Conc'!$C:$C,0))</f>
        <v>2.7989026223730316E-2</v>
      </c>
      <c r="DC70" s="176">
        <f>$AL70*INDEX('Byproduct Conc'!$E:$E,MATCH(DC$2,'Byproduct Conc'!$C:$C,0))</f>
        <v>0.11995296953027278</v>
      </c>
      <c r="DD70" s="176">
        <f>$AL70*INDEX('Byproduct Conc'!$E:$E,MATCH(DD$2,'Byproduct Conc'!$C:$C,0))</f>
        <v>0.79888677707161682</v>
      </c>
      <c r="DE70" s="177">
        <f>$AL70*INDEX('Byproduct Conc'!$E:$E,MATCH(DE$2,'Byproduct Conc'!$C:$C,0))</f>
        <v>1.1995296953027279</v>
      </c>
      <c r="DF70" s="178">
        <f t="shared" si="34"/>
        <v>6.6488217396779769E-3</v>
      </c>
      <c r="DG70" s="176">
        <f t="shared" si="23"/>
        <v>7.9968646353515189E-5</v>
      </c>
      <c r="DH70" s="176">
        <f t="shared" si="24"/>
        <v>3.4272277008649365E-4</v>
      </c>
      <c r="DI70" s="176">
        <f t="shared" si="25"/>
        <v>2.2825336487760479E-3</v>
      </c>
      <c r="DJ70" s="177">
        <f t="shared" si="26"/>
        <v>3.427227700864937E-3</v>
      </c>
    </row>
    <row r="71" spans="1:114" x14ac:dyDescent="0.25">
      <c r="A71" s="131"/>
      <c r="B71" s="132" t="s">
        <v>1134</v>
      </c>
      <c r="C71" s="132">
        <v>2016</v>
      </c>
      <c r="D71" s="2"/>
      <c r="E71" s="132" t="s">
        <v>1150</v>
      </c>
      <c r="F71" s="132" t="s">
        <v>1147</v>
      </c>
      <c r="G71" s="132" t="s">
        <v>1148</v>
      </c>
      <c r="H71" s="132" t="s">
        <v>1149</v>
      </c>
      <c r="I71" s="132" t="s">
        <v>1428</v>
      </c>
      <c r="J71" s="132" t="s">
        <v>1138</v>
      </c>
      <c r="K71" s="132">
        <v>70723</v>
      </c>
      <c r="L71" s="132">
        <v>110000597328</v>
      </c>
      <c r="M71" s="172">
        <v>110000597328</v>
      </c>
      <c r="N71" s="172" t="str">
        <f t="shared" si="35"/>
        <v>70723CCDNTHIGHW</v>
      </c>
      <c r="O71" s="172" t="str">
        <f t="shared" si="36"/>
        <v>70723CCDNTHIGHW</v>
      </c>
      <c r="P71" s="132">
        <v>30.05509</v>
      </c>
      <c r="Q71" s="132">
        <v>-90.830839999999995</v>
      </c>
      <c r="R71" s="132">
        <v>1316215698299</v>
      </c>
      <c r="S71" s="132">
        <v>107062</v>
      </c>
      <c r="T71" s="132" t="s">
        <v>1393</v>
      </c>
      <c r="U71" s="132">
        <v>8</v>
      </c>
      <c r="V71" s="132" t="s">
        <v>1399</v>
      </c>
      <c r="W71" s="201">
        <v>3372.9101000000001</v>
      </c>
      <c r="X71" s="175">
        <f t="shared" si="27"/>
        <v>1529.9250380792</v>
      </c>
      <c r="Y71" s="176" t="s">
        <v>1594</v>
      </c>
      <c r="Z71" s="180"/>
      <c r="AA71" s="175">
        <f>$X71*INDEX('Byproduct Conc'!$E:$E,MATCH(AA$2,'Byproduct Conc'!$C:$C,0))</f>
        <v>4.4520818608104715</v>
      </c>
      <c r="AB71" s="176">
        <f>$X71*INDEX('Byproduct Conc'!$E:$E,MATCH(AB$2,'Byproduct Conc'!$C:$C,0))</f>
        <v>5.3547376332771998E-2</v>
      </c>
      <c r="AC71" s="176">
        <f>$X71*INDEX('Byproduct Conc'!$E:$E,MATCH(AC$2,'Byproduct Conc'!$C:$C,0))</f>
        <v>0.22948875571187999</v>
      </c>
      <c r="AD71" s="176">
        <f>$X71*INDEX('Byproduct Conc'!$E:$E,MATCH(AD$2,'Byproduct Conc'!$C:$C,0))</f>
        <v>1.5283951130411211</v>
      </c>
      <c r="AE71" s="177">
        <f>$X71*INDEX('Byproduct Conc'!$E:$E,MATCH(AE$2,'Byproduct Conc'!$C:$C,0))</f>
        <v>2.2948875571188001</v>
      </c>
      <c r="AF71" s="178">
        <f t="shared" si="28"/>
        <v>1.2720233888029918E-2</v>
      </c>
      <c r="AG71" s="176">
        <f t="shared" si="29"/>
        <v>1.5299250380791999E-4</v>
      </c>
      <c r="AH71" s="176">
        <f t="shared" si="30"/>
        <v>6.5568215917679998E-4</v>
      </c>
      <c r="AI71" s="176">
        <f t="shared" si="31"/>
        <v>4.3668431801174891E-3</v>
      </c>
      <c r="AJ71" s="177">
        <f t="shared" si="32"/>
        <v>6.5568215917680001E-3</v>
      </c>
      <c r="AK71" s="202">
        <v>1783.1646000000001</v>
      </c>
      <c r="AL71" s="203">
        <f t="shared" si="33"/>
        <v>808.82919724320004</v>
      </c>
      <c r="AM71" s="132" t="s">
        <v>1573</v>
      </c>
      <c r="AN71" s="132"/>
      <c r="AO71" s="132" t="s">
        <v>1544</v>
      </c>
      <c r="AP71" s="132">
        <v>325180</v>
      </c>
      <c r="AQ71" s="132" t="s">
        <v>258</v>
      </c>
      <c r="AR71" s="132"/>
      <c r="AS71" s="132"/>
      <c r="AT71" s="132" t="s">
        <v>1624</v>
      </c>
      <c r="AU71" s="132"/>
      <c r="AV71" s="132" t="s">
        <v>1140</v>
      </c>
      <c r="AW71" s="132" t="s">
        <v>1772</v>
      </c>
      <c r="AX71" s="132" t="s">
        <v>1559</v>
      </c>
      <c r="AY71" s="204" t="s">
        <v>1548</v>
      </c>
      <c r="AZ71" s="204" t="s">
        <v>1549</v>
      </c>
      <c r="BA71" s="204" t="s">
        <v>1549</v>
      </c>
      <c r="BB71" s="132" t="s">
        <v>1548</v>
      </c>
      <c r="BC71" s="132" t="s">
        <v>1549</v>
      </c>
      <c r="BD71" s="132" t="s">
        <v>1549</v>
      </c>
      <c r="BE71" s="132" t="s">
        <v>1549</v>
      </c>
      <c r="BF71" s="132"/>
      <c r="BG71" s="132"/>
      <c r="BH71" s="132"/>
      <c r="BI71" s="132"/>
      <c r="BJ71" s="132"/>
      <c r="BK71" s="132" t="s">
        <v>1549</v>
      </c>
      <c r="BL71" s="132"/>
      <c r="BM71" s="132"/>
      <c r="BN71" s="132"/>
      <c r="BO71" s="132"/>
      <c r="BP71" s="132"/>
      <c r="BQ71" s="132"/>
      <c r="BR71" s="132"/>
      <c r="BS71" s="132"/>
      <c r="BT71" s="132"/>
      <c r="BU71" s="132"/>
      <c r="BV71" s="132"/>
      <c r="BW71" s="132"/>
      <c r="BX71" s="132" t="s">
        <v>1549</v>
      </c>
      <c r="BY71" s="132" t="s">
        <v>1549</v>
      </c>
      <c r="BZ71" s="132" t="s">
        <v>1549</v>
      </c>
      <c r="CA71" s="132"/>
      <c r="CB71" s="132" t="s">
        <v>1549</v>
      </c>
      <c r="CC71" s="132"/>
      <c r="CD71" s="132"/>
      <c r="CE71" s="132"/>
      <c r="CF71" s="132"/>
      <c r="CG71" s="132"/>
      <c r="CH71" s="132"/>
      <c r="CI71" s="132"/>
      <c r="CJ71" s="132" t="s">
        <v>1549</v>
      </c>
      <c r="CK71" s="132"/>
      <c r="CL71" s="132"/>
      <c r="CM71" s="132"/>
      <c r="CN71" s="132"/>
      <c r="CO71" s="132"/>
      <c r="CP71" s="132"/>
      <c r="CQ71" s="132" t="s">
        <v>1549</v>
      </c>
      <c r="CR71" s="132"/>
      <c r="CS71" s="132"/>
      <c r="CT71" s="132"/>
      <c r="CU71" s="132"/>
      <c r="CV71" s="132"/>
      <c r="CW71" s="132"/>
      <c r="CX71" s="132"/>
      <c r="CY71" s="132"/>
      <c r="CZ71" s="132"/>
      <c r="DA71" s="175">
        <f>$AL71*INDEX('Byproduct Conc'!$E:$E,MATCH(DA$2,'Byproduct Conc'!$C:$C,0))</f>
        <v>2.353692963977712</v>
      </c>
      <c r="DB71" s="176">
        <f>$AL71*INDEX('Byproduct Conc'!$E:$E,MATCH(DB$2,'Byproduct Conc'!$C:$C,0))</f>
        <v>2.8309021903511998E-2</v>
      </c>
      <c r="DC71" s="176">
        <f>$AL71*INDEX('Byproduct Conc'!$E:$E,MATCH(DC$2,'Byproduct Conc'!$C:$C,0))</f>
        <v>0.12132437958648</v>
      </c>
      <c r="DD71" s="176">
        <f>$AL71*INDEX('Byproduct Conc'!$E:$E,MATCH(DD$2,'Byproduct Conc'!$C:$C,0))</f>
        <v>0.80802036804595689</v>
      </c>
      <c r="DE71" s="177">
        <f>$AL71*INDEX('Byproduct Conc'!$E:$E,MATCH(DE$2,'Byproduct Conc'!$C:$C,0))</f>
        <v>1.2132437958648001</v>
      </c>
      <c r="DF71" s="178">
        <f t="shared" si="34"/>
        <v>6.7248370399363199E-3</v>
      </c>
      <c r="DG71" s="176">
        <f t="shared" si="23"/>
        <v>8.0882919724319994E-5</v>
      </c>
      <c r="DH71" s="176">
        <f t="shared" si="24"/>
        <v>3.4664108453279999E-4</v>
      </c>
      <c r="DI71" s="176">
        <f t="shared" si="25"/>
        <v>2.3086296229884481E-3</v>
      </c>
      <c r="DJ71" s="177">
        <f t="shared" si="26"/>
        <v>3.4664108453280004E-3</v>
      </c>
    </row>
    <row r="72" spans="1:114" x14ac:dyDescent="0.25">
      <c r="A72" s="131"/>
      <c r="B72" s="132" t="s">
        <v>1134</v>
      </c>
      <c r="C72" s="132">
        <v>2017</v>
      </c>
      <c r="D72" s="2"/>
      <c r="E72" s="132" t="s">
        <v>1150</v>
      </c>
      <c r="F72" s="132" t="s">
        <v>1147</v>
      </c>
      <c r="G72" s="132" t="s">
        <v>1148</v>
      </c>
      <c r="H72" s="132" t="s">
        <v>1149</v>
      </c>
      <c r="I72" s="132" t="s">
        <v>1428</v>
      </c>
      <c r="J72" s="132" t="s">
        <v>1138</v>
      </c>
      <c r="K72" s="132">
        <v>70723</v>
      </c>
      <c r="L72" s="132">
        <v>110000597328</v>
      </c>
      <c r="M72" s="172">
        <v>110000597328</v>
      </c>
      <c r="N72" s="172" t="str">
        <f t="shared" si="35"/>
        <v>70723CCDNTHIGHW</v>
      </c>
      <c r="O72" s="172" t="str">
        <f t="shared" si="36"/>
        <v>70723CCDNTHIGHW</v>
      </c>
      <c r="P72" s="132">
        <v>30.05509</v>
      </c>
      <c r="Q72" s="132">
        <v>-90.830839999999995</v>
      </c>
      <c r="R72" s="132">
        <v>1317216156152</v>
      </c>
      <c r="S72" s="132">
        <v>107062</v>
      </c>
      <c r="T72" s="132" t="s">
        <v>1393</v>
      </c>
      <c r="U72" s="132">
        <v>8</v>
      </c>
      <c r="V72" s="132" t="s">
        <v>1399</v>
      </c>
      <c r="W72" s="201">
        <v>5475.19</v>
      </c>
      <c r="X72" s="175">
        <f t="shared" si="27"/>
        <v>2483.5023824799996</v>
      </c>
      <c r="Y72" s="176" t="s">
        <v>1594</v>
      </c>
      <c r="Z72" s="180"/>
      <c r="AA72" s="175">
        <f>$X72*INDEX('Byproduct Conc'!$E:$E,MATCH(AA$2,'Byproduct Conc'!$C:$C,0))</f>
        <v>7.226991933016798</v>
      </c>
      <c r="AB72" s="176">
        <f>$X72*INDEX('Byproduct Conc'!$E:$E,MATCH(AB$2,'Byproduct Conc'!$C:$C,0))</f>
        <v>8.6922583386799979E-2</v>
      </c>
      <c r="AC72" s="176">
        <f>$X72*INDEX('Byproduct Conc'!$E:$E,MATCH(AC$2,'Byproduct Conc'!$C:$C,0))</f>
        <v>0.37252535737199993</v>
      </c>
      <c r="AD72" s="176">
        <f>$X72*INDEX('Byproduct Conc'!$E:$E,MATCH(AD$2,'Byproduct Conc'!$C:$C,0))</f>
        <v>2.4810188800975199</v>
      </c>
      <c r="AE72" s="177">
        <f>$X72*INDEX('Byproduct Conc'!$E:$E,MATCH(AE$2,'Byproduct Conc'!$C:$C,0))</f>
        <v>3.7252535737199994</v>
      </c>
      <c r="AF72" s="178">
        <f t="shared" si="28"/>
        <v>2.0648548380047996E-2</v>
      </c>
      <c r="AG72" s="176">
        <f t="shared" si="29"/>
        <v>2.4835023824799993E-4</v>
      </c>
      <c r="AH72" s="176">
        <f t="shared" si="30"/>
        <v>1.0643581639199998E-3</v>
      </c>
      <c r="AI72" s="176">
        <f t="shared" si="31"/>
        <v>7.0886253717072E-3</v>
      </c>
      <c r="AJ72" s="177">
        <f t="shared" si="32"/>
        <v>1.0643581639199998E-2</v>
      </c>
      <c r="AK72" s="202">
        <v>1881.85</v>
      </c>
      <c r="AL72" s="203">
        <f t="shared" si="33"/>
        <v>853.59210519999999</v>
      </c>
      <c r="AM72" s="132" t="s">
        <v>1573</v>
      </c>
      <c r="AN72" s="132"/>
      <c r="AO72" s="132" t="s">
        <v>1544</v>
      </c>
      <c r="AP72" s="132">
        <v>325180</v>
      </c>
      <c r="AQ72" s="132" t="s">
        <v>258</v>
      </c>
      <c r="AR72" s="132"/>
      <c r="AS72" s="132"/>
      <c r="AT72" s="132" t="s">
        <v>1624</v>
      </c>
      <c r="AU72" s="132"/>
      <c r="AV72" s="132" t="s">
        <v>1140</v>
      </c>
      <c r="AW72" s="132" t="s">
        <v>1772</v>
      </c>
      <c r="AX72" s="132" t="s">
        <v>1559</v>
      </c>
      <c r="AY72" s="204" t="s">
        <v>1548</v>
      </c>
      <c r="AZ72" s="204" t="s">
        <v>1549</v>
      </c>
      <c r="BA72" s="204" t="s">
        <v>1549</v>
      </c>
      <c r="BB72" s="132" t="s">
        <v>1548</v>
      </c>
      <c r="BC72" s="132" t="s">
        <v>1549</v>
      </c>
      <c r="BD72" s="132" t="s">
        <v>1549</v>
      </c>
      <c r="BE72" s="132" t="s">
        <v>1549</v>
      </c>
      <c r="BF72" s="132"/>
      <c r="BG72" s="132"/>
      <c r="BH72" s="132"/>
      <c r="BI72" s="132"/>
      <c r="BJ72" s="132"/>
      <c r="BK72" s="132" t="s">
        <v>1549</v>
      </c>
      <c r="BL72" s="132"/>
      <c r="BM72" s="132"/>
      <c r="BN72" s="132"/>
      <c r="BO72" s="132"/>
      <c r="BP72" s="132"/>
      <c r="BQ72" s="132"/>
      <c r="BR72" s="132"/>
      <c r="BS72" s="132"/>
      <c r="BT72" s="132"/>
      <c r="BU72" s="132"/>
      <c r="BV72" s="132"/>
      <c r="BW72" s="132"/>
      <c r="BX72" s="132" t="s">
        <v>1549</v>
      </c>
      <c r="BY72" s="132" t="s">
        <v>1549</v>
      </c>
      <c r="BZ72" s="132" t="s">
        <v>1549</v>
      </c>
      <c r="CA72" s="132"/>
      <c r="CB72" s="132" t="s">
        <v>1549</v>
      </c>
      <c r="CC72" s="132"/>
      <c r="CD72" s="132"/>
      <c r="CE72" s="132"/>
      <c r="CF72" s="132"/>
      <c r="CG72" s="132"/>
      <c r="CH72" s="132"/>
      <c r="CI72" s="132"/>
      <c r="CJ72" s="132" t="s">
        <v>1549</v>
      </c>
      <c r="CK72" s="132"/>
      <c r="CL72" s="132"/>
      <c r="CM72" s="132"/>
      <c r="CN72" s="132"/>
      <c r="CO72" s="132"/>
      <c r="CP72" s="132"/>
      <c r="CQ72" s="132" t="s">
        <v>1549</v>
      </c>
      <c r="CR72" s="132"/>
      <c r="CS72" s="132"/>
      <c r="CT72" s="132"/>
      <c r="CU72" s="132"/>
      <c r="CV72" s="132"/>
      <c r="CW72" s="132"/>
      <c r="CX72" s="132"/>
      <c r="CY72" s="132"/>
      <c r="CZ72" s="132"/>
      <c r="DA72" s="175">
        <f>$AL72*INDEX('Byproduct Conc'!$E:$E,MATCH(DA$2,'Byproduct Conc'!$C:$C,0))</f>
        <v>2.4839530261319998</v>
      </c>
      <c r="DB72" s="176">
        <f>$AL72*INDEX('Byproduct Conc'!$E:$E,MATCH(DB$2,'Byproduct Conc'!$C:$C,0))</f>
        <v>2.9875723681999998E-2</v>
      </c>
      <c r="DC72" s="176">
        <f>$AL72*INDEX('Byproduct Conc'!$E:$E,MATCH(DC$2,'Byproduct Conc'!$C:$C,0))</f>
        <v>0.12803881577999998</v>
      </c>
      <c r="DD72" s="176">
        <f>$AL72*INDEX('Byproduct Conc'!$E:$E,MATCH(DD$2,'Byproduct Conc'!$C:$C,0))</f>
        <v>0.85273851309480009</v>
      </c>
      <c r="DE72" s="177">
        <f>$AL72*INDEX('Byproduct Conc'!$E:$E,MATCH(DE$2,'Byproduct Conc'!$C:$C,0))</f>
        <v>1.2803881578</v>
      </c>
      <c r="DF72" s="178">
        <f t="shared" si="34"/>
        <v>7.0970086460914279E-3</v>
      </c>
      <c r="DG72" s="176">
        <f t="shared" si="23"/>
        <v>8.5359210519999999E-5</v>
      </c>
      <c r="DH72" s="176">
        <f t="shared" si="24"/>
        <v>3.6582518794285709E-4</v>
      </c>
      <c r="DI72" s="176">
        <f t="shared" si="25"/>
        <v>2.4363957516994289E-3</v>
      </c>
      <c r="DJ72" s="177">
        <f t="shared" si="26"/>
        <v>3.6582518794285716E-3</v>
      </c>
    </row>
    <row r="73" spans="1:114" x14ac:dyDescent="0.25">
      <c r="A73" s="131"/>
      <c r="B73" s="132" t="s">
        <v>1134</v>
      </c>
      <c r="C73" s="132">
        <v>2018</v>
      </c>
      <c r="D73" s="2"/>
      <c r="E73" s="132" t="s">
        <v>1150</v>
      </c>
      <c r="F73" s="132" t="s">
        <v>1147</v>
      </c>
      <c r="G73" s="132" t="s">
        <v>1148</v>
      </c>
      <c r="H73" s="132" t="s">
        <v>1149</v>
      </c>
      <c r="I73" s="132" t="s">
        <v>1428</v>
      </c>
      <c r="J73" s="132" t="s">
        <v>1138</v>
      </c>
      <c r="K73" s="132">
        <v>70723</v>
      </c>
      <c r="L73" s="132">
        <v>110000597328</v>
      </c>
      <c r="M73" s="172">
        <v>110000597328</v>
      </c>
      <c r="N73" s="172" t="str">
        <f t="shared" si="35"/>
        <v>70723CCDNTHIGHW</v>
      </c>
      <c r="O73" s="172" t="str">
        <f t="shared" si="36"/>
        <v>70723CCDNTHIGHW</v>
      </c>
      <c r="P73" s="132">
        <v>30.05509</v>
      </c>
      <c r="Q73" s="132">
        <v>-90.830839999999995</v>
      </c>
      <c r="R73" s="132">
        <v>1318217304005</v>
      </c>
      <c r="S73" s="132">
        <v>107062</v>
      </c>
      <c r="T73" s="132" t="s">
        <v>1393</v>
      </c>
      <c r="U73" s="132">
        <v>8</v>
      </c>
      <c r="V73" s="132" t="s">
        <v>1399</v>
      </c>
      <c r="W73" s="201">
        <v>4473.8</v>
      </c>
      <c r="X73" s="175">
        <f t="shared" si="27"/>
        <v>2029.2798896000002</v>
      </c>
      <c r="Y73" s="176" t="s">
        <v>1594</v>
      </c>
      <c r="Z73" s="180"/>
      <c r="AA73" s="175">
        <f>$X73*INDEX('Byproduct Conc'!$E:$E,MATCH(AA$2,'Byproduct Conc'!$C:$C,0))</f>
        <v>5.9052044787360005</v>
      </c>
      <c r="AB73" s="176">
        <f>$X73*INDEX('Byproduct Conc'!$E:$E,MATCH(AB$2,'Byproduct Conc'!$C:$C,0))</f>
        <v>7.1024796136000004E-2</v>
      </c>
      <c r="AC73" s="176">
        <f>$X73*INDEX('Byproduct Conc'!$E:$E,MATCH(AC$2,'Byproduct Conc'!$C:$C,0))</f>
        <v>0.30439198344000001</v>
      </c>
      <c r="AD73" s="176">
        <f>$X73*INDEX('Byproduct Conc'!$E:$E,MATCH(AD$2,'Byproduct Conc'!$C:$C,0))</f>
        <v>2.0272506097104004</v>
      </c>
      <c r="AE73" s="177">
        <f>$X73*INDEX('Byproduct Conc'!$E:$E,MATCH(AE$2,'Byproduct Conc'!$C:$C,0))</f>
        <v>3.0439198344000005</v>
      </c>
      <c r="AF73" s="178">
        <f t="shared" si="28"/>
        <v>1.6872012796388572E-2</v>
      </c>
      <c r="AG73" s="176">
        <f t="shared" si="29"/>
        <v>2.0292798896000001E-4</v>
      </c>
      <c r="AH73" s="176">
        <f t="shared" si="30"/>
        <v>8.6969138125714285E-4</v>
      </c>
      <c r="AI73" s="176">
        <f t="shared" si="31"/>
        <v>5.7921445991725726E-3</v>
      </c>
      <c r="AJ73" s="177">
        <f t="shared" si="32"/>
        <v>8.6969138125714291E-3</v>
      </c>
      <c r="AK73" s="202">
        <v>1841.13</v>
      </c>
      <c r="AL73" s="203">
        <f t="shared" si="33"/>
        <v>835.12183895999999</v>
      </c>
      <c r="AM73" s="132" t="s">
        <v>1543</v>
      </c>
      <c r="AN73" s="132"/>
      <c r="AO73" s="132" t="s">
        <v>1544</v>
      </c>
      <c r="AP73" s="132">
        <v>325180</v>
      </c>
      <c r="AQ73" s="132" t="s">
        <v>258</v>
      </c>
      <c r="AR73" s="132"/>
      <c r="AS73" s="132"/>
      <c r="AT73" s="132" t="s">
        <v>1624</v>
      </c>
      <c r="AU73" s="132"/>
      <c r="AV73" s="132" t="s">
        <v>1140</v>
      </c>
      <c r="AW73" s="132" t="s">
        <v>1772</v>
      </c>
      <c r="AX73" s="132" t="s">
        <v>1559</v>
      </c>
      <c r="AY73" s="204" t="s">
        <v>1548</v>
      </c>
      <c r="AZ73" s="204" t="s">
        <v>1549</v>
      </c>
      <c r="BA73" s="204" t="s">
        <v>1549</v>
      </c>
      <c r="BB73" s="132" t="s">
        <v>1548</v>
      </c>
      <c r="BC73" s="132" t="s">
        <v>1549</v>
      </c>
      <c r="BD73" s="132" t="s">
        <v>1549</v>
      </c>
      <c r="BE73" s="132" t="s">
        <v>1549</v>
      </c>
      <c r="BF73" s="132" t="s">
        <v>1549</v>
      </c>
      <c r="BG73" s="132" t="s">
        <v>1549</v>
      </c>
      <c r="BH73" s="132" t="s">
        <v>1549</v>
      </c>
      <c r="BI73" s="132" t="s">
        <v>1549</v>
      </c>
      <c r="BJ73" s="132" t="s">
        <v>1549</v>
      </c>
      <c r="BK73" s="132" t="s">
        <v>1549</v>
      </c>
      <c r="BL73" s="132" t="s">
        <v>1549</v>
      </c>
      <c r="BM73" s="132" t="s">
        <v>1549</v>
      </c>
      <c r="BN73" s="132" t="s">
        <v>1549</v>
      </c>
      <c r="BO73" s="132" t="s">
        <v>1549</v>
      </c>
      <c r="BP73" s="132" t="s">
        <v>1549</v>
      </c>
      <c r="BQ73" s="132" t="s">
        <v>1549</v>
      </c>
      <c r="BR73" s="132" t="s">
        <v>1549</v>
      </c>
      <c r="BS73" s="132" t="s">
        <v>1549</v>
      </c>
      <c r="BT73" s="132" t="s">
        <v>1549</v>
      </c>
      <c r="BU73" s="132" t="s">
        <v>1549</v>
      </c>
      <c r="BV73" s="132" t="s">
        <v>1549</v>
      </c>
      <c r="BW73" s="132" t="s">
        <v>1549</v>
      </c>
      <c r="BX73" s="132" t="s">
        <v>1549</v>
      </c>
      <c r="BY73" s="132" t="s">
        <v>1549</v>
      </c>
      <c r="BZ73" s="132" t="s">
        <v>1549</v>
      </c>
      <c r="CA73" s="132" t="s">
        <v>1549</v>
      </c>
      <c r="CB73" s="132" t="s">
        <v>1549</v>
      </c>
      <c r="CC73" s="132" t="s">
        <v>1549</v>
      </c>
      <c r="CD73" s="132" t="s">
        <v>1549</v>
      </c>
      <c r="CE73" s="132" t="s">
        <v>1549</v>
      </c>
      <c r="CF73" s="132" t="s">
        <v>1549</v>
      </c>
      <c r="CG73" s="132" t="s">
        <v>1549</v>
      </c>
      <c r="CH73" s="132" t="s">
        <v>1549</v>
      </c>
      <c r="CI73" s="132" t="s">
        <v>1549</v>
      </c>
      <c r="CJ73" s="132" t="s">
        <v>1549</v>
      </c>
      <c r="CK73" s="132" t="s">
        <v>1549</v>
      </c>
      <c r="CL73" s="132" t="s">
        <v>1549</v>
      </c>
      <c r="CM73" s="132" t="s">
        <v>1549</v>
      </c>
      <c r="CN73" s="132" t="s">
        <v>1549</v>
      </c>
      <c r="CO73" s="132" t="s">
        <v>1549</v>
      </c>
      <c r="CP73" s="132" t="s">
        <v>1549</v>
      </c>
      <c r="CQ73" s="132" t="s">
        <v>1549</v>
      </c>
      <c r="CR73" s="132" t="s">
        <v>1549</v>
      </c>
      <c r="CS73" s="132" t="s">
        <v>1549</v>
      </c>
      <c r="CT73" s="132" t="s">
        <v>1549</v>
      </c>
      <c r="CU73" s="132" t="s">
        <v>1549</v>
      </c>
      <c r="CV73" s="132" t="s">
        <v>1549</v>
      </c>
      <c r="CW73" s="132" t="s">
        <v>1549</v>
      </c>
      <c r="CX73" s="132" t="s">
        <v>1549</v>
      </c>
      <c r="CY73" s="132" t="s">
        <v>1549</v>
      </c>
      <c r="CZ73" s="132" t="s">
        <v>1549</v>
      </c>
      <c r="DA73" s="175">
        <f>$AL73*INDEX('Byproduct Conc'!$E:$E,MATCH(DA$2,'Byproduct Conc'!$C:$C,0))</f>
        <v>2.4302045513735999</v>
      </c>
      <c r="DB73" s="176">
        <f>$AL73*INDEX('Byproduct Conc'!$E:$E,MATCH(DB$2,'Byproduct Conc'!$C:$C,0))</f>
        <v>2.9229264363599999E-2</v>
      </c>
      <c r="DC73" s="176">
        <f>$AL73*INDEX('Byproduct Conc'!$E:$E,MATCH(DC$2,'Byproduct Conc'!$C:$C,0))</f>
        <v>0.12526827584399999</v>
      </c>
      <c r="DD73" s="176">
        <f>$AL73*INDEX('Byproduct Conc'!$E:$E,MATCH(DD$2,'Byproduct Conc'!$C:$C,0))</f>
        <v>0.83428671712104008</v>
      </c>
      <c r="DE73" s="177">
        <f>$AL73*INDEX('Byproduct Conc'!$E:$E,MATCH(DE$2,'Byproduct Conc'!$C:$C,0))</f>
        <v>1.25268275844</v>
      </c>
      <c r="DF73" s="178">
        <f t="shared" si="34"/>
        <v>6.9434415753531426E-3</v>
      </c>
      <c r="DG73" s="176">
        <f t="shared" si="23"/>
        <v>8.3512183896E-5</v>
      </c>
      <c r="DH73" s="176">
        <f t="shared" si="24"/>
        <v>3.5790935955428571E-4</v>
      </c>
      <c r="DI73" s="176">
        <f t="shared" si="25"/>
        <v>2.3836763346315429E-3</v>
      </c>
      <c r="DJ73" s="177">
        <f t="shared" si="26"/>
        <v>3.579093595542857E-3</v>
      </c>
    </row>
    <row r="74" spans="1:114" x14ac:dyDescent="0.25">
      <c r="A74" s="131"/>
      <c r="B74" s="132" t="s">
        <v>1134</v>
      </c>
      <c r="C74" s="132">
        <v>2019</v>
      </c>
      <c r="D74" s="4">
        <v>44007</v>
      </c>
      <c r="E74" s="132" t="s">
        <v>1150</v>
      </c>
      <c r="F74" s="132" t="s">
        <v>1147</v>
      </c>
      <c r="G74" s="132" t="s">
        <v>1148</v>
      </c>
      <c r="H74" s="132" t="s">
        <v>1149</v>
      </c>
      <c r="I74" s="132" t="s">
        <v>1428</v>
      </c>
      <c r="J74" s="132" t="s">
        <v>1138</v>
      </c>
      <c r="K74" s="132">
        <v>70723</v>
      </c>
      <c r="L74" s="132">
        <v>110000597328</v>
      </c>
      <c r="M74" s="172">
        <v>110000597328</v>
      </c>
      <c r="N74" s="172" t="str">
        <f t="shared" si="35"/>
        <v>70723CCDNTHIGHW</v>
      </c>
      <c r="O74" s="172" t="str">
        <f t="shared" si="36"/>
        <v>70723CCDNTHIGHW</v>
      </c>
      <c r="P74" s="132">
        <v>30.05509</v>
      </c>
      <c r="Q74" s="132">
        <v>-90.830839999999995</v>
      </c>
      <c r="R74" s="132">
        <v>1319218139347</v>
      </c>
      <c r="S74" s="132">
        <v>107062</v>
      </c>
      <c r="T74" s="132" t="s">
        <v>1393</v>
      </c>
      <c r="U74" s="132">
        <v>8</v>
      </c>
      <c r="V74" s="132" t="s">
        <v>1399</v>
      </c>
      <c r="W74" s="201">
        <v>4596</v>
      </c>
      <c r="X74" s="175">
        <f t="shared" si="27"/>
        <v>2084.7088319999998</v>
      </c>
      <c r="Y74" s="176" t="s">
        <v>1594</v>
      </c>
      <c r="Z74" s="180"/>
      <c r="AA74" s="175">
        <f>$X74*INDEX('Byproduct Conc'!$E:$E,MATCH(AA$2,'Byproduct Conc'!$C:$C,0))</f>
        <v>6.0665027011199992</v>
      </c>
      <c r="AB74" s="176">
        <f>$X74*INDEX('Byproduct Conc'!$E:$E,MATCH(AB$2,'Byproduct Conc'!$C:$C,0))</f>
        <v>7.2964809119999988E-2</v>
      </c>
      <c r="AC74" s="176">
        <f>$X74*INDEX('Byproduct Conc'!$E:$E,MATCH(AC$2,'Byproduct Conc'!$C:$C,0))</f>
        <v>0.31270632479999994</v>
      </c>
      <c r="AD74" s="176">
        <f>$X74*INDEX('Byproduct Conc'!$E:$E,MATCH(AD$2,'Byproduct Conc'!$C:$C,0))</f>
        <v>2.0826241231679998</v>
      </c>
      <c r="AE74" s="177">
        <f>$X74*INDEX('Byproduct Conc'!$E:$E,MATCH(AE$2,'Byproduct Conc'!$C:$C,0))</f>
        <v>3.1270632479999998</v>
      </c>
      <c r="AF74" s="178">
        <f t="shared" si="28"/>
        <v>1.7332864860342856E-2</v>
      </c>
      <c r="AG74" s="176">
        <f t="shared" si="29"/>
        <v>2.0847088319999997E-4</v>
      </c>
      <c r="AH74" s="176">
        <f t="shared" si="30"/>
        <v>8.9344664228571409E-4</v>
      </c>
      <c r="AI74" s="176">
        <f t="shared" si="31"/>
        <v>5.950354637622857E-3</v>
      </c>
      <c r="AJ74" s="177">
        <f t="shared" si="32"/>
        <v>8.9344664228571419E-3</v>
      </c>
      <c r="AK74" s="202">
        <v>1806.27</v>
      </c>
      <c r="AL74" s="203">
        <f t="shared" si="33"/>
        <v>819.30962183999998</v>
      </c>
      <c r="AM74" s="132" t="s">
        <v>1543</v>
      </c>
      <c r="AN74" s="132"/>
      <c r="AO74" s="132" t="s">
        <v>1544</v>
      </c>
      <c r="AP74" s="132">
        <v>325180</v>
      </c>
      <c r="AQ74" s="132" t="s">
        <v>258</v>
      </c>
      <c r="AR74" s="132"/>
      <c r="AS74" s="132"/>
      <c r="AT74" s="132" t="s">
        <v>1624</v>
      </c>
      <c r="AU74" s="132"/>
      <c r="AV74" s="132" t="s">
        <v>1140</v>
      </c>
      <c r="AW74" s="132" t="s">
        <v>1772</v>
      </c>
      <c r="AX74" s="132" t="s">
        <v>1559</v>
      </c>
      <c r="AY74" s="204" t="s">
        <v>1548</v>
      </c>
      <c r="AZ74" s="204" t="s">
        <v>1549</v>
      </c>
      <c r="BA74" s="204" t="s">
        <v>1549</v>
      </c>
      <c r="BB74" s="132" t="s">
        <v>1548</v>
      </c>
      <c r="BC74" s="132" t="s">
        <v>1549</v>
      </c>
      <c r="BD74" s="132" t="s">
        <v>1549</v>
      </c>
      <c r="BE74" s="132" t="s">
        <v>1549</v>
      </c>
      <c r="BF74" s="132" t="s">
        <v>1549</v>
      </c>
      <c r="BG74" s="132" t="s">
        <v>1549</v>
      </c>
      <c r="BH74" s="132" t="s">
        <v>1549</v>
      </c>
      <c r="BI74" s="132" t="s">
        <v>1549</v>
      </c>
      <c r="BJ74" s="132" t="s">
        <v>1549</v>
      </c>
      <c r="BK74" s="132" t="s">
        <v>1549</v>
      </c>
      <c r="BL74" s="132" t="s">
        <v>1549</v>
      </c>
      <c r="BM74" s="132" t="s">
        <v>1549</v>
      </c>
      <c r="BN74" s="132" t="s">
        <v>1549</v>
      </c>
      <c r="BO74" s="132" t="s">
        <v>1549</v>
      </c>
      <c r="BP74" s="132" t="s">
        <v>1549</v>
      </c>
      <c r="BQ74" s="132" t="s">
        <v>1549</v>
      </c>
      <c r="BR74" s="132" t="s">
        <v>1549</v>
      </c>
      <c r="BS74" s="132" t="s">
        <v>1549</v>
      </c>
      <c r="BT74" s="132" t="s">
        <v>1549</v>
      </c>
      <c r="BU74" s="132" t="s">
        <v>1549</v>
      </c>
      <c r="BV74" s="132" t="s">
        <v>1549</v>
      </c>
      <c r="BW74" s="132" t="s">
        <v>1549</v>
      </c>
      <c r="BX74" s="132" t="s">
        <v>1549</v>
      </c>
      <c r="BY74" s="132" t="s">
        <v>1549</v>
      </c>
      <c r="BZ74" s="132" t="s">
        <v>1549</v>
      </c>
      <c r="CA74" s="132" t="s">
        <v>1549</v>
      </c>
      <c r="CB74" s="132" t="s">
        <v>1549</v>
      </c>
      <c r="CC74" s="132" t="s">
        <v>1549</v>
      </c>
      <c r="CD74" s="132" t="s">
        <v>1549</v>
      </c>
      <c r="CE74" s="132" t="s">
        <v>1549</v>
      </c>
      <c r="CF74" s="132" t="s">
        <v>1549</v>
      </c>
      <c r="CG74" s="132" t="s">
        <v>1549</v>
      </c>
      <c r="CH74" s="132" t="s">
        <v>1549</v>
      </c>
      <c r="CI74" s="132" t="s">
        <v>1549</v>
      </c>
      <c r="CJ74" s="132" t="s">
        <v>1549</v>
      </c>
      <c r="CK74" s="132" t="s">
        <v>1549</v>
      </c>
      <c r="CL74" s="132" t="s">
        <v>1549</v>
      </c>
      <c r="CM74" s="132" t="s">
        <v>1549</v>
      </c>
      <c r="CN74" s="132" t="s">
        <v>1549</v>
      </c>
      <c r="CO74" s="132" t="s">
        <v>1549</v>
      </c>
      <c r="CP74" s="132" t="s">
        <v>1549</v>
      </c>
      <c r="CQ74" s="132" t="s">
        <v>1549</v>
      </c>
      <c r="CR74" s="132" t="s">
        <v>1549</v>
      </c>
      <c r="CS74" s="132" t="s">
        <v>1549</v>
      </c>
      <c r="CT74" s="132" t="s">
        <v>1549</v>
      </c>
      <c r="CU74" s="132" t="s">
        <v>1549</v>
      </c>
      <c r="CV74" s="132" t="s">
        <v>1549</v>
      </c>
      <c r="CW74" s="132" t="s">
        <v>1549</v>
      </c>
      <c r="CX74" s="132" t="s">
        <v>1549</v>
      </c>
      <c r="CY74" s="132" t="s">
        <v>1549</v>
      </c>
      <c r="CZ74" s="132" t="s">
        <v>1549</v>
      </c>
      <c r="DA74" s="175">
        <f>$AL74*INDEX('Byproduct Conc'!$E:$E,MATCH(DA$2,'Byproduct Conc'!$C:$C,0))</f>
        <v>2.3841909995543999</v>
      </c>
      <c r="DB74" s="176">
        <f>$AL74*INDEX('Byproduct Conc'!$E:$E,MATCH(DB$2,'Byproduct Conc'!$C:$C,0))</f>
        <v>2.8675836764399998E-2</v>
      </c>
      <c r="DC74" s="176">
        <f>$AL74*INDEX('Byproduct Conc'!$E:$E,MATCH(DC$2,'Byproduct Conc'!$C:$C,0))</f>
        <v>0.12289644327599998</v>
      </c>
      <c r="DD74" s="176">
        <f>$AL74*INDEX('Byproduct Conc'!$E:$E,MATCH(DD$2,'Byproduct Conc'!$C:$C,0))</f>
        <v>0.81849031221816004</v>
      </c>
      <c r="DE74" s="177">
        <f>$AL74*INDEX('Byproduct Conc'!$E:$E,MATCH(DE$2,'Byproduct Conc'!$C:$C,0))</f>
        <v>1.22896443276</v>
      </c>
      <c r="DF74" s="178">
        <f t="shared" si="34"/>
        <v>6.8119742844411427E-3</v>
      </c>
      <c r="DG74" s="176">
        <f t="shared" si="23"/>
        <v>8.1930962183999993E-5</v>
      </c>
      <c r="DH74" s="176">
        <f t="shared" si="24"/>
        <v>3.5113269507428566E-4</v>
      </c>
      <c r="DI74" s="176">
        <f t="shared" si="25"/>
        <v>2.3385437491947429E-3</v>
      </c>
      <c r="DJ74" s="177">
        <f t="shared" si="26"/>
        <v>3.5113269507428572E-3</v>
      </c>
    </row>
    <row r="75" spans="1:114" x14ac:dyDescent="0.25">
      <c r="A75" s="131"/>
      <c r="B75" s="132" t="s">
        <v>1134</v>
      </c>
      <c r="C75" s="132">
        <v>2020</v>
      </c>
      <c r="D75" s="4"/>
      <c r="E75" s="132" t="s">
        <v>1150</v>
      </c>
      <c r="F75" s="132" t="s">
        <v>1147</v>
      </c>
      <c r="G75" s="132" t="s">
        <v>1148</v>
      </c>
      <c r="H75" s="132" t="s">
        <v>1149</v>
      </c>
      <c r="I75" s="132" t="s">
        <v>1429</v>
      </c>
      <c r="J75" s="132" t="s">
        <v>1138</v>
      </c>
      <c r="K75" s="132">
        <v>70723</v>
      </c>
      <c r="L75" s="132">
        <v>110000597328</v>
      </c>
      <c r="M75" s="172">
        <v>110000597328</v>
      </c>
      <c r="N75" s="172" t="str">
        <f t="shared" si="35"/>
        <v>70723CCDNTHIGHW</v>
      </c>
      <c r="O75" s="172" t="str">
        <f t="shared" si="36"/>
        <v>70723CCDNTHIGHW</v>
      </c>
      <c r="P75" s="132">
        <v>30.05509</v>
      </c>
      <c r="Q75" s="132">
        <v>-90.830839999999995</v>
      </c>
      <c r="R75" s="132" t="s">
        <v>1625</v>
      </c>
      <c r="S75" s="132" t="s">
        <v>1554</v>
      </c>
      <c r="T75" s="132" t="s">
        <v>1393</v>
      </c>
      <c r="U75" s="132">
        <v>8</v>
      </c>
      <c r="V75" s="132" t="s">
        <v>1552</v>
      </c>
      <c r="W75" s="201">
        <v>3412</v>
      </c>
      <c r="X75" s="175">
        <f t="shared" si="27"/>
        <v>1547.655904</v>
      </c>
      <c r="Y75" s="176" t="s">
        <v>1594</v>
      </c>
      <c r="Z75" s="180" t="s">
        <v>1552</v>
      </c>
      <c r="AA75" s="175">
        <f>$X75*INDEX('Byproduct Conc'!$E:$E,MATCH(AA$2,'Byproduct Conc'!$C:$C,0))</f>
        <v>4.5036786806399993</v>
      </c>
      <c r="AB75" s="176">
        <f>$X75*INDEX('Byproduct Conc'!$E:$E,MATCH(AB$2,'Byproduct Conc'!$C:$C,0))</f>
        <v>5.4167956639999994E-2</v>
      </c>
      <c r="AC75" s="176">
        <f>$X75*INDEX('Byproduct Conc'!$E:$E,MATCH(AC$2,'Byproduct Conc'!$C:$C,0))</f>
        <v>0.23214838559999998</v>
      </c>
      <c r="AD75" s="176">
        <f>$X75*INDEX('Byproduct Conc'!$E:$E,MATCH(AD$2,'Byproduct Conc'!$C:$C,0))</f>
        <v>1.5461082480960002</v>
      </c>
      <c r="AE75" s="177">
        <f>$X75*INDEX('Byproduct Conc'!$E:$E,MATCH(AE$2,'Byproduct Conc'!$C:$C,0))</f>
        <v>2.321483856</v>
      </c>
      <c r="AF75" s="178">
        <f t="shared" si="28"/>
        <v>1.286765337325714E-2</v>
      </c>
      <c r="AG75" s="176">
        <f t="shared" si="29"/>
        <v>1.5476559039999998E-4</v>
      </c>
      <c r="AH75" s="176">
        <f t="shared" si="30"/>
        <v>6.632811017142857E-4</v>
      </c>
      <c r="AI75" s="176">
        <f t="shared" si="31"/>
        <v>4.4174521374171433E-3</v>
      </c>
      <c r="AJ75" s="177">
        <f t="shared" si="32"/>
        <v>6.6328110171428572E-3</v>
      </c>
      <c r="AK75" s="202">
        <v>1764</v>
      </c>
      <c r="AL75" s="203">
        <f t="shared" si="33"/>
        <v>800.13628800000004</v>
      </c>
      <c r="AM75" s="132" t="s">
        <v>1543</v>
      </c>
      <c r="AN75" s="132" t="s">
        <v>1552</v>
      </c>
      <c r="AO75" s="132" t="s">
        <v>1544</v>
      </c>
      <c r="AP75" s="132">
        <v>325180</v>
      </c>
      <c r="AQ75" s="132" t="s">
        <v>258</v>
      </c>
      <c r="AR75" s="132" t="s">
        <v>1552</v>
      </c>
      <c r="AS75" s="132" t="s">
        <v>1552</v>
      </c>
      <c r="AT75" s="132" t="s">
        <v>1624</v>
      </c>
      <c r="AU75" s="132" t="s">
        <v>1552</v>
      </c>
      <c r="AV75" s="132" t="s">
        <v>1140</v>
      </c>
      <c r="AW75" s="132" t="s">
        <v>1772</v>
      </c>
      <c r="AX75" s="132" t="s">
        <v>1559</v>
      </c>
      <c r="AY75" s="204" t="s">
        <v>1548</v>
      </c>
      <c r="AZ75" s="204" t="s">
        <v>1549</v>
      </c>
      <c r="BA75" s="204" t="s">
        <v>1549</v>
      </c>
      <c r="BB75" s="132" t="s">
        <v>1548</v>
      </c>
      <c r="BC75" s="132" t="s">
        <v>1549</v>
      </c>
      <c r="BD75" s="132" t="s">
        <v>1549</v>
      </c>
      <c r="BE75" s="132" t="s">
        <v>1549</v>
      </c>
      <c r="BF75" s="132" t="s">
        <v>1549</v>
      </c>
      <c r="BG75" s="132" t="s">
        <v>1549</v>
      </c>
      <c r="BH75" s="132" t="s">
        <v>1549</v>
      </c>
      <c r="BI75" s="132" t="s">
        <v>1549</v>
      </c>
      <c r="BJ75" s="132" t="s">
        <v>1549</v>
      </c>
      <c r="BK75" s="132" t="s">
        <v>1549</v>
      </c>
      <c r="BL75" s="132" t="s">
        <v>1549</v>
      </c>
      <c r="BM75" s="132" t="s">
        <v>1549</v>
      </c>
      <c r="BN75" s="132" t="s">
        <v>1549</v>
      </c>
      <c r="BO75" s="132" t="s">
        <v>1549</v>
      </c>
      <c r="BP75" s="132" t="s">
        <v>1549</v>
      </c>
      <c r="BQ75" s="132" t="s">
        <v>1549</v>
      </c>
      <c r="BR75" s="132" t="s">
        <v>1549</v>
      </c>
      <c r="BS75" s="132" t="s">
        <v>1549</v>
      </c>
      <c r="BT75" s="132" t="s">
        <v>1549</v>
      </c>
      <c r="BU75" s="132" t="s">
        <v>1549</v>
      </c>
      <c r="BV75" s="132" t="s">
        <v>1549</v>
      </c>
      <c r="BW75" s="132" t="s">
        <v>1549</v>
      </c>
      <c r="BX75" s="132" t="s">
        <v>1549</v>
      </c>
      <c r="BY75" s="132" t="s">
        <v>1549</v>
      </c>
      <c r="BZ75" s="132" t="s">
        <v>1549</v>
      </c>
      <c r="CA75" s="132" t="s">
        <v>1549</v>
      </c>
      <c r="CB75" s="132" t="s">
        <v>1549</v>
      </c>
      <c r="CC75" s="132" t="s">
        <v>1549</v>
      </c>
      <c r="CD75" s="132" t="s">
        <v>1549</v>
      </c>
      <c r="CE75" s="132" t="s">
        <v>1549</v>
      </c>
      <c r="CF75" s="132" t="s">
        <v>1549</v>
      </c>
      <c r="CG75" s="132" t="s">
        <v>1549</v>
      </c>
      <c r="CH75" s="132" t="s">
        <v>1549</v>
      </c>
      <c r="CI75" s="132" t="s">
        <v>1549</v>
      </c>
      <c r="CJ75" s="132" t="s">
        <v>1549</v>
      </c>
      <c r="CK75" s="132" t="s">
        <v>1549</v>
      </c>
      <c r="CL75" s="132" t="s">
        <v>1549</v>
      </c>
      <c r="CM75" s="132" t="s">
        <v>1549</v>
      </c>
      <c r="CN75" s="132" t="s">
        <v>1549</v>
      </c>
      <c r="CO75" s="132" t="s">
        <v>1549</v>
      </c>
      <c r="CP75" s="132" t="s">
        <v>1549</v>
      </c>
      <c r="CQ75" s="132" t="s">
        <v>1549</v>
      </c>
      <c r="CR75" s="132" t="s">
        <v>1549</v>
      </c>
      <c r="CS75" s="132" t="s">
        <v>1549</v>
      </c>
      <c r="CT75" s="132" t="s">
        <v>1549</v>
      </c>
      <c r="CU75" s="132" t="s">
        <v>1549</v>
      </c>
      <c r="CV75" s="132" t="s">
        <v>1549</v>
      </c>
      <c r="CW75" s="132" t="s">
        <v>1549</v>
      </c>
      <c r="CX75" s="132" t="s">
        <v>1549</v>
      </c>
      <c r="CY75" s="132" t="s">
        <v>1549</v>
      </c>
      <c r="CZ75" s="132" t="s">
        <v>1549</v>
      </c>
      <c r="DA75" s="175">
        <f>$AL75*INDEX('Byproduct Conc'!$E:$E,MATCH(DA$2,'Byproduct Conc'!$C:$C,0))</f>
        <v>2.3283965980799999</v>
      </c>
      <c r="DB75" s="176">
        <f>$AL75*INDEX('Byproduct Conc'!$E:$E,MATCH(DB$2,'Byproduct Conc'!$C:$C,0))</f>
        <v>2.8004770079999998E-2</v>
      </c>
      <c r="DC75" s="176">
        <f>$AL75*INDEX('Byproduct Conc'!$E:$E,MATCH(DC$2,'Byproduct Conc'!$C:$C,0))</f>
        <v>0.12002044319999999</v>
      </c>
      <c r="DD75" s="176">
        <f>$AL75*INDEX('Byproduct Conc'!$E:$E,MATCH(DD$2,'Byproduct Conc'!$C:$C,0))</f>
        <v>0.79933615171200012</v>
      </c>
      <c r="DE75" s="177">
        <f>$AL75*INDEX('Byproduct Conc'!$E:$E,MATCH(DE$2,'Byproduct Conc'!$C:$C,0))</f>
        <v>1.200204432</v>
      </c>
      <c r="DF75" s="178">
        <f t="shared" si="34"/>
        <v>6.6525617088E-3</v>
      </c>
      <c r="DG75" s="176">
        <f t="shared" si="23"/>
        <v>8.0013628799999992E-5</v>
      </c>
      <c r="DH75" s="176">
        <f t="shared" si="24"/>
        <v>3.4291555199999997E-4</v>
      </c>
      <c r="DI75" s="176">
        <f t="shared" si="25"/>
        <v>2.2838175763200005E-3</v>
      </c>
      <c r="DJ75" s="177">
        <f t="shared" si="26"/>
        <v>3.4291555200000002E-3</v>
      </c>
    </row>
    <row r="76" spans="1:114" x14ac:dyDescent="0.25">
      <c r="A76" s="131"/>
      <c r="B76" s="132" t="s">
        <v>1134</v>
      </c>
      <c r="C76" s="132">
        <v>2015</v>
      </c>
      <c r="D76" s="2"/>
      <c r="E76" s="132" t="s">
        <v>1139</v>
      </c>
      <c r="F76" s="132" t="s">
        <v>1135</v>
      </c>
      <c r="G76" s="132" t="s">
        <v>1136</v>
      </c>
      <c r="H76" s="132" t="s">
        <v>1137</v>
      </c>
      <c r="I76" s="132" t="s">
        <v>1431</v>
      </c>
      <c r="J76" s="132" t="s">
        <v>1138</v>
      </c>
      <c r="K76" s="132">
        <v>70734</v>
      </c>
      <c r="L76" s="132">
        <v>110000449774</v>
      </c>
      <c r="M76" s="172">
        <v>110000449774</v>
      </c>
      <c r="N76" s="172" t="str">
        <f t="shared" si="35"/>
        <v>70734VLCNMASHLA</v>
      </c>
      <c r="O76" s="172" t="str">
        <f t="shared" si="36"/>
        <v>70734VLCNMASHLA</v>
      </c>
      <c r="P76" s="132">
        <v>30.185099999999998</v>
      </c>
      <c r="Q76" s="132">
        <v>-90.980400000000003</v>
      </c>
      <c r="R76" s="132">
        <v>1315214186114</v>
      </c>
      <c r="S76" s="132">
        <v>107062</v>
      </c>
      <c r="T76" s="132" t="s">
        <v>1393</v>
      </c>
      <c r="U76" s="132">
        <v>9</v>
      </c>
      <c r="V76" s="132" t="s">
        <v>1417</v>
      </c>
      <c r="W76" s="201">
        <v>3000.59</v>
      </c>
      <c r="X76" s="175">
        <f t="shared" si="27"/>
        <v>1361.04361928</v>
      </c>
      <c r="Y76" s="176" t="s">
        <v>1594</v>
      </c>
      <c r="Z76" s="180"/>
      <c r="AA76" s="175">
        <f>$X76*INDEX('Byproduct Conc'!$E:$E,MATCH(AA$2,'Byproduct Conc'!$C:$C,0))</f>
        <v>3.9606369321048001</v>
      </c>
      <c r="AB76" s="176">
        <f>$X76*INDEX('Byproduct Conc'!$E:$E,MATCH(AB$2,'Byproduct Conc'!$C:$C,0))</f>
        <v>4.7636526674799999E-2</v>
      </c>
      <c r="AC76" s="176">
        <f>$X76*INDEX('Byproduct Conc'!$E:$E,MATCH(AC$2,'Byproduct Conc'!$C:$C,0))</f>
        <v>0.204156542892</v>
      </c>
      <c r="AD76" s="176">
        <f>$X76*INDEX('Byproduct Conc'!$E:$E,MATCH(AD$2,'Byproduct Conc'!$C:$C,0))</f>
        <v>1.3596825756607203</v>
      </c>
      <c r="AE76" s="177">
        <f>$X76*INDEX('Byproduct Conc'!$E:$E,MATCH(AE$2,'Byproduct Conc'!$C:$C,0))</f>
        <v>2.0415654289200003</v>
      </c>
      <c r="AF76" s="178">
        <f t="shared" si="28"/>
        <v>1.1316105520299428E-2</v>
      </c>
      <c r="AG76" s="176">
        <f t="shared" si="29"/>
        <v>1.36104361928E-4</v>
      </c>
      <c r="AH76" s="176">
        <f t="shared" si="30"/>
        <v>5.833044082628571E-4</v>
      </c>
      <c r="AI76" s="176">
        <f t="shared" si="31"/>
        <v>3.8848073590306291E-3</v>
      </c>
      <c r="AJ76" s="177">
        <f t="shared" si="32"/>
        <v>5.8330440826285723E-3</v>
      </c>
      <c r="AK76" s="202">
        <v>13651.38</v>
      </c>
      <c r="AL76" s="203">
        <f t="shared" si="33"/>
        <v>6192.1567569599993</v>
      </c>
      <c r="AM76" s="132" t="s">
        <v>1613</v>
      </c>
      <c r="AN76" s="132"/>
      <c r="AO76" s="132" t="s">
        <v>1544</v>
      </c>
      <c r="AP76" s="132">
        <v>325199</v>
      </c>
      <c r="AQ76" s="132" t="s">
        <v>261</v>
      </c>
      <c r="AR76" s="132"/>
      <c r="AS76" s="132"/>
      <c r="AT76" s="132" t="s">
        <v>1626</v>
      </c>
      <c r="AU76" s="132" t="s">
        <v>1586</v>
      </c>
      <c r="AV76" s="132" t="s">
        <v>1140</v>
      </c>
      <c r="AW76" s="132" t="s">
        <v>1772</v>
      </c>
      <c r="AX76" s="132" t="s">
        <v>1559</v>
      </c>
      <c r="AY76" s="204" t="s">
        <v>1548</v>
      </c>
      <c r="AZ76" s="204" t="s">
        <v>1549</v>
      </c>
      <c r="BA76" s="204" t="s">
        <v>1549</v>
      </c>
      <c r="BB76" s="132" t="s">
        <v>1548</v>
      </c>
      <c r="BC76" s="132" t="s">
        <v>1549</v>
      </c>
      <c r="BD76" s="132" t="s">
        <v>1549</v>
      </c>
      <c r="BE76" s="132" t="s">
        <v>1549</v>
      </c>
      <c r="BF76" s="132"/>
      <c r="BG76" s="132"/>
      <c r="BH76" s="132"/>
      <c r="BI76" s="132"/>
      <c r="BJ76" s="132"/>
      <c r="BK76" s="132" t="s">
        <v>1549</v>
      </c>
      <c r="BL76" s="132"/>
      <c r="BM76" s="132"/>
      <c r="BN76" s="132"/>
      <c r="BO76" s="132"/>
      <c r="BP76" s="132"/>
      <c r="BQ76" s="132"/>
      <c r="BR76" s="132"/>
      <c r="BS76" s="132"/>
      <c r="BT76" s="132"/>
      <c r="BU76" s="132"/>
      <c r="BV76" s="132"/>
      <c r="BW76" s="132"/>
      <c r="BX76" s="132" t="s">
        <v>1549</v>
      </c>
      <c r="BY76" s="132" t="s">
        <v>1549</v>
      </c>
      <c r="BZ76" s="132" t="s">
        <v>1549</v>
      </c>
      <c r="CA76" s="132"/>
      <c r="CB76" s="132" t="s">
        <v>1549</v>
      </c>
      <c r="CC76" s="132"/>
      <c r="CD76" s="132"/>
      <c r="CE76" s="132"/>
      <c r="CF76" s="132"/>
      <c r="CG76" s="132"/>
      <c r="CH76" s="132"/>
      <c r="CI76" s="132"/>
      <c r="CJ76" s="132" t="s">
        <v>1549</v>
      </c>
      <c r="CK76" s="132"/>
      <c r="CL76" s="132"/>
      <c r="CM76" s="132"/>
      <c r="CN76" s="132"/>
      <c r="CO76" s="132"/>
      <c r="CP76" s="132"/>
      <c r="CQ76" s="132" t="s">
        <v>1548</v>
      </c>
      <c r="CR76" s="132"/>
      <c r="CS76" s="132"/>
      <c r="CT76" s="132"/>
      <c r="CU76" s="132"/>
      <c r="CV76" s="132"/>
      <c r="CW76" s="132"/>
      <c r="CX76" s="132"/>
      <c r="CY76" s="132"/>
      <c r="CZ76" s="132"/>
      <c r="DA76" s="175">
        <f>$AL76*INDEX('Byproduct Conc'!$E:$E,MATCH(DA$2,'Byproduct Conc'!$C:$C,0))</f>
        <v>18.019176162753595</v>
      </c>
      <c r="DB76" s="176">
        <f>$AL76*INDEX('Byproduct Conc'!$E:$E,MATCH(DB$2,'Byproduct Conc'!$C:$C,0))</f>
        <v>0.21672548649359996</v>
      </c>
      <c r="DC76" s="176">
        <f>$AL76*INDEX('Byproduct Conc'!$E:$E,MATCH(DC$2,'Byproduct Conc'!$C:$C,0))</f>
        <v>0.92882351354399983</v>
      </c>
      <c r="DD76" s="176">
        <f>$AL76*INDEX('Byproduct Conc'!$E:$E,MATCH(DD$2,'Byproduct Conc'!$C:$C,0))</f>
        <v>6.1859646002030395</v>
      </c>
      <c r="DE76" s="177">
        <f>$AL76*INDEX('Byproduct Conc'!$E:$E,MATCH(DE$2,'Byproduct Conc'!$C:$C,0))</f>
        <v>9.288235135439999</v>
      </c>
      <c r="DF76" s="178">
        <f t="shared" si="34"/>
        <v>5.1483360465010272E-2</v>
      </c>
      <c r="DG76" s="176">
        <f t="shared" si="23"/>
        <v>6.1921567569599991E-4</v>
      </c>
      <c r="DH76" s="176">
        <f t="shared" si="24"/>
        <v>2.6537814672685711E-3</v>
      </c>
      <c r="DI76" s="176">
        <f t="shared" si="25"/>
        <v>1.7674184572008686E-2</v>
      </c>
      <c r="DJ76" s="177">
        <f t="shared" si="26"/>
        <v>2.6537814672685713E-2</v>
      </c>
    </row>
    <row r="77" spans="1:114" x14ac:dyDescent="0.25">
      <c r="A77" s="131"/>
      <c r="B77" s="132" t="s">
        <v>1134</v>
      </c>
      <c r="C77" s="132">
        <v>2016</v>
      </c>
      <c r="D77" s="2"/>
      <c r="E77" s="132" t="s">
        <v>1139</v>
      </c>
      <c r="F77" s="132" t="s">
        <v>1135</v>
      </c>
      <c r="G77" s="132" t="s">
        <v>1136</v>
      </c>
      <c r="H77" s="132" t="s">
        <v>1137</v>
      </c>
      <c r="I77" s="132" t="s">
        <v>1431</v>
      </c>
      <c r="J77" s="132" t="s">
        <v>1138</v>
      </c>
      <c r="K77" s="132">
        <v>70734</v>
      </c>
      <c r="L77" s="132">
        <v>110000449774</v>
      </c>
      <c r="M77" s="172">
        <v>110000449774</v>
      </c>
      <c r="N77" s="172" t="str">
        <f t="shared" si="35"/>
        <v>70734VLCNMASHLA</v>
      </c>
      <c r="O77" s="172" t="str">
        <f t="shared" si="36"/>
        <v>70734VLCNMASHLA</v>
      </c>
      <c r="P77" s="132">
        <v>30.185099999999998</v>
      </c>
      <c r="Q77" s="132">
        <v>-90.980400000000003</v>
      </c>
      <c r="R77" s="132">
        <v>1316215595214</v>
      </c>
      <c r="S77" s="132">
        <v>107062</v>
      </c>
      <c r="T77" s="132" t="s">
        <v>1393</v>
      </c>
      <c r="U77" s="132">
        <v>9</v>
      </c>
      <c r="V77" s="132" t="s">
        <v>1417</v>
      </c>
      <c r="W77" s="201">
        <v>2625.06</v>
      </c>
      <c r="X77" s="175">
        <f t="shared" si="27"/>
        <v>1190.7062155199999</v>
      </c>
      <c r="Y77" s="176" t="s">
        <v>1594</v>
      </c>
      <c r="Z77" s="180"/>
      <c r="AA77" s="175">
        <f>$X77*INDEX('Byproduct Conc'!$E:$E,MATCH(AA$2,'Byproduct Conc'!$C:$C,0))</f>
        <v>3.4649550871631996</v>
      </c>
      <c r="AB77" s="176">
        <f>$X77*INDEX('Byproduct Conc'!$E:$E,MATCH(AB$2,'Byproduct Conc'!$C:$C,0))</f>
        <v>4.1674717543199992E-2</v>
      </c>
      <c r="AC77" s="176">
        <f>$X77*INDEX('Byproduct Conc'!$E:$E,MATCH(AC$2,'Byproduct Conc'!$C:$C,0))</f>
        <v>0.17860593232799996</v>
      </c>
      <c r="AD77" s="176">
        <f>$X77*INDEX('Byproduct Conc'!$E:$E,MATCH(AD$2,'Byproduct Conc'!$C:$C,0))</f>
        <v>1.18951550930448</v>
      </c>
      <c r="AE77" s="177">
        <f>$X77*INDEX('Byproduct Conc'!$E:$E,MATCH(AE$2,'Byproduct Conc'!$C:$C,0))</f>
        <v>1.7860593232799999</v>
      </c>
      <c r="AF77" s="178">
        <f t="shared" si="28"/>
        <v>9.8998716776091417E-3</v>
      </c>
      <c r="AG77" s="176">
        <f t="shared" si="29"/>
        <v>1.1907062155199998E-4</v>
      </c>
      <c r="AH77" s="176">
        <f t="shared" si="30"/>
        <v>5.1030266379428562E-4</v>
      </c>
      <c r="AI77" s="176">
        <f t="shared" si="31"/>
        <v>3.3986157408699429E-3</v>
      </c>
      <c r="AJ77" s="177">
        <f t="shared" si="32"/>
        <v>5.1030266379428566E-3</v>
      </c>
      <c r="AK77" s="202">
        <v>14169.16</v>
      </c>
      <c r="AL77" s="203">
        <f t="shared" si="33"/>
        <v>6427.01762272</v>
      </c>
      <c r="AM77" s="132" t="s">
        <v>1613</v>
      </c>
      <c r="AN77" s="132"/>
      <c r="AO77" s="132" t="s">
        <v>1544</v>
      </c>
      <c r="AP77" s="132">
        <v>325199</v>
      </c>
      <c r="AQ77" s="132" t="s">
        <v>261</v>
      </c>
      <c r="AR77" s="132"/>
      <c r="AS77" s="132"/>
      <c r="AT77" s="132" t="s">
        <v>1626</v>
      </c>
      <c r="AU77" s="132" t="s">
        <v>1586</v>
      </c>
      <c r="AV77" s="132" t="s">
        <v>1140</v>
      </c>
      <c r="AW77" s="132" t="s">
        <v>1772</v>
      </c>
      <c r="AX77" s="132" t="s">
        <v>1559</v>
      </c>
      <c r="AY77" s="204" t="s">
        <v>1548</v>
      </c>
      <c r="AZ77" s="204" t="s">
        <v>1549</v>
      </c>
      <c r="BA77" s="204" t="s">
        <v>1549</v>
      </c>
      <c r="BB77" s="132" t="s">
        <v>1548</v>
      </c>
      <c r="BC77" s="132" t="s">
        <v>1549</v>
      </c>
      <c r="BD77" s="132" t="s">
        <v>1549</v>
      </c>
      <c r="BE77" s="132" t="s">
        <v>1549</v>
      </c>
      <c r="BF77" s="132"/>
      <c r="BG77" s="132"/>
      <c r="BH77" s="132"/>
      <c r="BI77" s="132"/>
      <c r="BJ77" s="132"/>
      <c r="BK77" s="132" t="s">
        <v>1549</v>
      </c>
      <c r="BL77" s="132"/>
      <c r="BM77" s="132"/>
      <c r="BN77" s="132"/>
      <c r="BO77" s="132"/>
      <c r="BP77" s="132"/>
      <c r="BQ77" s="132"/>
      <c r="BR77" s="132"/>
      <c r="BS77" s="132"/>
      <c r="BT77" s="132"/>
      <c r="BU77" s="132"/>
      <c r="BV77" s="132"/>
      <c r="BW77" s="132"/>
      <c r="BX77" s="132" t="s">
        <v>1549</v>
      </c>
      <c r="BY77" s="132" t="s">
        <v>1549</v>
      </c>
      <c r="BZ77" s="132" t="s">
        <v>1549</v>
      </c>
      <c r="CA77" s="132"/>
      <c r="CB77" s="132" t="s">
        <v>1549</v>
      </c>
      <c r="CC77" s="132"/>
      <c r="CD77" s="132"/>
      <c r="CE77" s="132"/>
      <c r="CF77" s="132"/>
      <c r="CG77" s="132"/>
      <c r="CH77" s="132"/>
      <c r="CI77" s="132"/>
      <c r="CJ77" s="132" t="s">
        <v>1549</v>
      </c>
      <c r="CK77" s="132"/>
      <c r="CL77" s="132"/>
      <c r="CM77" s="132"/>
      <c r="CN77" s="132"/>
      <c r="CO77" s="132"/>
      <c r="CP77" s="132"/>
      <c r="CQ77" s="132" t="s">
        <v>1548</v>
      </c>
      <c r="CR77" s="132"/>
      <c r="CS77" s="132"/>
      <c r="CT77" s="132"/>
      <c r="CU77" s="132"/>
      <c r="CV77" s="132"/>
      <c r="CW77" s="132"/>
      <c r="CX77" s="132"/>
      <c r="CY77" s="132"/>
      <c r="CZ77" s="132"/>
      <c r="DA77" s="175">
        <f>$AL77*INDEX('Byproduct Conc'!$E:$E,MATCH(DA$2,'Byproduct Conc'!$C:$C,0))</f>
        <v>18.702621282115199</v>
      </c>
      <c r="DB77" s="176">
        <f>$AL77*INDEX('Byproduct Conc'!$E:$E,MATCH(DB$2,'Byproduct Conc'!$C:$C,0))</f>
        <v>0.22494561679519998</v>
      </c>
      <c r="DC77" s="176">
        <f>$AL77*INDEX('Byproduct Conc'!$E:$E,MATCH(DC$2,'Byproduct Conc'!$C:$C,0))</f>
        <v>0.9640526434079999</v>
      </c>
      <c r="DD77" s="176">
        <f>$AL77*INDEX('Byproduct Conc'!$E:$E,MATCH(DD$2,'Byproduct Conc'!$C:$C,0))</f>
        <v>6.4205906050972805</v>
      </c>
      <c r="DE77" s="177">
        <f>$AL77*INDEX('Byproduct Conc'!$E:$E,MATCH(DE$2,'Byproduct Conc'!$C:$C,0))</f>
        <v>9.6405264340799999</v>
      </c>
      <c r="DF77" s="178">
        <f t="shared" si="34"/>
        <v>5.3436060806043427E-2</v>
      </c>
      <c r="DG77" s="176">
        <f t="shared" si="23"/>
        <v>6.4270176227199994E-4</v>
      </c>
      <c r="DH77" s="176">
        <f t="shared" si="24"/>
        <v>2.754436124022857E-3</v>
      </c>
      <c r="DI77" s="176">
        <f t="shared" si="25"/>
        <v>1.8344544585992231E-2</v>
      </c>
      <c r="DJ77" s="177">
        <f t="shared" si="26"/>
        <v>2.754436124022857E-2</v>
      </c>
    </row>
    <row r="78" spans="1:114" x14ac:dyDescent="0.25">
      <c r="A78" s="131"/>
      <c r="B78" s="132" t="s">
        <v>1134</v>
      </c>
      <c r="C78" s="132">
        <v>2017</v>
      </c>
      <c r="D78" s="2"/>
      <c r="E78" s="132" t="s">
        <v>1139</v>
      </c>
      <c r="F78" s="132" t="s">
        <v>1135</v>
      </c>
      <c r="G78" s="132" t="s">
        <v>1136</v>
      </c>
      <c r="H78" s="132" t="s">
        <v>1137</v>
      </c>
      <c r="I78" s="132" t="s">
        <v>1431</v>
      </c>
      <c r="J78" s="132" t="s">
        <v>1138</v>
      </c>
      <c r="K78" s="132">
        <v>70734</v>
      </c>
      <c r="L78" s="132">
        <v>110000449774</v>
      </c>
      <c r="M78" s="172">
        <v>110000449774</v>
      </c>
      <c r="N78" s="172" t="str">
        <f t="shared" si="35"/>
        <v>70734VLCNMASHLA</v>
      </c>
      <c r="O78" s="172" t="str">
        <f t="shared" si="36"/>
        <v>70734VLCNMASHLA</v>
      </c>
      <c r="P78" s="132">
        <v>30.185099999999998</v>
      </c>
      <c r="Q78" s="132">
        <v>-90.980400000000003</v>
      </c>
      <c r="R78" s="132">
        <v>1317215994803</v>
      </c>
      <c r="S78" s="132">
        <v>107062</v>
      </c>
      <c r="T78" s="132" t="s">
        <v>1393</v>
      </c>
      <c r="U78" s="132">
        <v>9</v>
      </c>
      <c r="V78" s="132" t="s">
        <v>1417</v>
      </c>
      <c r="W78" s="201">
        <v>23149.599999999999</v>
      </c>
      <c r="X78" s="175">
        <f t="shared" si="27"/>
        <v>10500.473363199999</v>
      </c>
      <c r="Y78" s="176" t="s">
        <v>1594</v>
      </c>
      <c r="Z78" s="180"/>
      <c r="AA78" s="175">
        <f>$X78*INDEX('Byproduct Conc'!$E:$E,MATCH(AA$2,'Byproduct Conc'!$C:$C,0))</f>
        <v>30.556377486911995</v>
      </c>
      <c r="AB78" s="176">
        <f>$X78*INDEX('Byproduct Conc'!$E:$E,MATCH(AB$2,'Byproduct Conc'!$C:$C,0))</f>
        <v>0.36751656771199992</v>
      </c>
      <c r="AC78" s="176">
        <f>$X78*INDEX('Byproduct Conc'!$E:$E,MATCH(AC$2,'Byproduct Conc'!$C:$C,0))</f>
        <v>1.5750710044799996</v>
      </c>
      <c r="AD78" s="176">
        <f>$X78*INDEX('Byproduct Conc'!$E:$E,MATCH(AD$2,'Byproduct Conc'!$C:$C,0))</f>
        <v>10.4899728898368</v>
      </c>
      <c r="AE78" s="177">
        <f>$X78*INDEX('Byproduct Conc'!$E:$E,MATCH(AE$2,'Byproduct Conc'!$C:$C,0))</f>
        <v>15.750710044799998</v>
      </c>
      <c r="AF78" s="178">
        <f t="shared" si="28"/>
        <v>8.7303935676891417E-2</v>
      </c>
      <c r="AG78" s="176">
        <f t="shared" si="29"/>
        <v>1.0500473363199998E-3</v>
      </c>
      <c r="AH78" s="176">
        <f t="shared" si="30"/>
        <v>4.5002028699428556E-3</v>
      </c>
      <c r="AI78" s="176">
        <f t="shared" si="31"/>
        <v>2.9971351113819426E-2</v>
      </c>
      <c r="AJ78" s="177">
        <f t="shared" si="32"/>
        <v>4.5002028699428563E-2</v>
      </c>
      <c r="AK78" s="202">
        <v>17829.73</v>
      </c>
      <c r="AL78" s="203">
        <f t="shared" si="33"/>
        <v>8087.42289016</v>
      </c>
      <c r="AM78" s="132" t="s">
        <v>1613</v>
      </c>
      <c r="AN78" s="132"/>
      <c r="AO78" s="132" t="s">
        <v>1544</v>
      </c>
      <c r="AP78" s="132">
        <v>325199</v>
      </c>
      <c r="AQ78" s="132" t="s">
        <v>261</v>
      </c>
      <c r="AR78" s="132"/>
      <c r="AS78" s="132"/>
      <c r="AT78" s="132" t="s">
        <v>1626</v>
      </c>
      <c r="AU78" s="132" t="s">
        <v>1586</v>
      </c>
      <c r="AV78" s="132" t="s">
        <v>1140</v>
      </c>
      <c r="AW78" s="132" t="s">
        <v>1772</v>
      </c>
      <c r="AX78" s="132" t="s">
        <v>1559</v>
      </c>
      <c r="AY78" s="204" t="s">
        <v>1548</v>
      </c>
      <c r="AZ78" s="204" t="s">
        <v>1549</v>
      </c>
      <c r="BA78" s="204" t="s">
        <v>1549</v>
      </c>
      <c r="BB78" s="132" t="s">
        <v>1548</v>
      </c>
      <c r="BC78" s="132" t="s">
        <v>1549</v>
      </c>
      <c r="BD78" s="132" t="s">
        <v>1549</v>
      </c>
      <c r="BE78" s="132" t="s">
        <v>1549</v>
      </c>
      <c r="BF78" s="132"/>
      <c r="BG78" s="132"/>
      <c r="BH78" s="132"/>
      <c r="BI78" s="132"/>
      <c r="BJ78" s="132"/>
      <c r="BK78" s="132" t="s">
        <v>1549</v>
      </c>
      <c r="BL78" s="132"/>
      <c r="BM78" s="132"/>
      <c r="BN78" s="132"/>
      <c r="BO78" s="132"/>
      <c r="BP78" s="132"/>
      <c r="BQ78" s="132"/>
      <c r="BR78" s="132"/>
      <c r="BS78" s="132"/>
      <c r="BT78" s="132"/>
      <c r="BU78" s="132"/>
      <c r="BV78" s="132"/>
      <c r="BW78" s="132"/>
      <c r="BX78" s="132" t="s">
        <v>1549</v>
      </c>
      <c r="BY78" s="132" t="s">
        <v>1549</v>
      </c>
      <c r="BZ78" s="132" t="s">
        <v>1549</v>
      </c>
      <c r="CA78" s="132"/>
      <c r="CB78" s="132" t="s">
        <v>1549</v>
      </c>
      <c r="CC78" s="132"/>
      <c r="CD78" s="132"/>
      <c r="CE78" s="132"/>
      <c r="CF78" s="132"/>
      <c r="CG78" s="132"/>
      <c r="CH78" s="132"/>
      <c r="CI78" s="132"/>
      <c r="CJ78" s="132" t="s">
        <v>1549</v>
      </c>
      <c r="CK78" s="132"/>
      <c r="CL78" s="132"/>
      <c r="CM78" s="132"/>
      <c r="CN78" s="132"/>
      <c r="CO78" s="132"/>
      <c r="CP78" s="132"/>
      <c r="CQ78" s="132" t="s">
        <v>1548</v>
      </c>
      <c r="CR78" s="132"/>
      <c r="CS78" s="132"/>
      <c r="CT78" s="132"/>
      <c r="CU78" s="132"/>
      <c r="CV78" s="132"/>
      <c r="CW78" s="132"/>
      <c r="CX78" s="132"/>
      <c r="CY78" s="132"/>
      <c r="CZ78" s="132"/>
      <c r="DA78" s="175">
        <f>$AL78*INDEX('Byproduct Conc'!$E:$E,MATCH(DA$2,'Byproduct Conc'!$C:$C,0))</f>
        <v>23.534400610365598</v>
      </c>
      <c r="DB78" s="176">
        <f>$AL78*INDEX('Byproduct Conc'!$E:$E,MATCH(DB$2,'Byproduct Conc'!$C:$C,0))</f>
        <v>0.28305980115559998</v>
      </c>
      <c r="DC78" s="176">
        <f>$AL78*INDEX('Byproduct Conc'!$E:$E,MATCH(DC$2,'Byproduct Conc'!$C:$C,0))</f>
        <v>1.2131134335239999</v>
      </c>
      <c r="DD78" s="176">
        <f>$AL78*INDEX('Byproduct Conc'!$E:$E,MATCH(DD$2,'Byproduct Conc'!$C:$C,0))</f>
        <v>8.079335467269841</v>
      </c>
      <c r="DE78" s="177">
        <f>$AL78*INDEX('Byproduct Conc'!$E:$E,MATCH(DE$2,'Byproduct Conc'!$C:$C,0))</f>
        <v>12.131134335240001</v>
      </c>
      <c r="DF78" s="178">
        <f t="shared" si="34"/>
        <v>6.7241144601044564E-2</v>
      </c>
      <c r="DG78" s="176">
        <f t="shared" si="23"/>
        <v>8.0874228901599992E-4</v>
      </c>
      <c r="DH78" s="176">
        <f t="shared" si="24"/>
        <v>3.4660383814971427E-3</v>
      </c>
      <c r="DI78" s="176">
        <f t="shared" si="25"/>
        <v>2.3083815620770973E-2</v>
      </c>
      <c r="DJ78" s="177">
        <f t="shared" si="26"/>
        <v>3.4660383814971427E-2</v>
      </c>
    </row>
    <row r="79" spans="1:114" x14ac:dyDescent="0.25">
      <c r="A79" s="131"/>
      <c r="B79" s="132" t="s">
        <v>1134</v>
      </c>
      <c r="C79" s="132">
        <v>2018</v>
      </c>
      <c r="D79" s="2"/>
      <c r="E79" s="132" t="s">
        <v>1139</v>
      </c>
      <c r="F79" s="132" t="s">
        <v>1135</v>
      </c>
      <c r="G79" s="132" t="s">
        <v>1136</v>
      </c>
      <c r="H79" s="132" t="s">
        <v>1137</v>
      </c>
      <c r="I79" s="132" t="s">
        <v>1431</v>
      </c>
      <c r="J79" s="132" t="s">
        <v>1138</v>
      </c>
      <c r="K79" s="132">
        <v>70734</v>
      </c>
      <c r="L79" s="132">
        <v>110000449774</v>
      </c>
      <c r="M79" s="172">
        <v>110000449774</v>
      </c>
      <c r="N79" s="172" t="str">
        <f t="shared" si="35"/>
        <v>70734VLCNMASHLA</v>
      </c>
      <c r="O79" s="172" t="str">
        <f t="shared" si="36"/>
        <v>70734VLCNMASHLA</v>
      </c>
      <c r="P79" s="132">
        <v>30.185099999999998</v>
      </c>
      <c r="Q79" s="132">
        <v>-90.980400000000003</v>
      </c>
      <c r="R79" s="132">
        <v>1318218551214</v>
      </c>
      <c r="S79" s="132">
        <v>107062</v>
      </c>
      <c r="T79" s="132" t="s">
        <v>1393</v>
      </c>
      <c r="U79" s="132">
        <v>9</v>
      </c>
      <c r="V79" s="132" t="s">
        <v>1417</v>
      </c>
      <c r="W79" s="201">
        <v>2558.14</v>
      </c>
      <c r="X79" s="175">
        <f t="shared" si="27"/>
        <v>1160.3518388799998</v>
      </c>
      <c r="Y79" s="176" t="s">
        <v>1594</v>
      </c>
      <c r="Z79" s="180"/>
      <c r="AA79" s="175">
        <f>$X79*INDEX('Byproduct Conc'!$E:$E,MATCH(AA$2,'Byproduct Conc'!$C:$C,0))</f>
        <v>3.3766238511407991</v>
      </c>
      <c r="AB79" s="176">
        <f>$X79*INDEX('Byproduct Conc'!$E:$E,MATCH(AB$2,'Byproduct Conc'!$C:$C,0))</f>
        <v>4.0612314360799991E-2</v>
      </c>
      <c r="AC79" s="176">
        <f>$X79*INDEX('Byproduct Conc'!$E:$E,MATCH(AC$2,'Byproduct Conc'!$C:$C,0))</f>
        <v>0.17405277583199996</v>
      </c>
      <c r="AD79" s="176">
        <f>$X79*INDEX('Byproduct Conc'!$E:$E,MATCH(AD$2,'Byproduct Conc'!$C:$C,0))</f>
        <v>1.15919148704112</v>
      </c>
      <c r="AE79" s="177">
        <f>$X79*INDEX('Byproduct Conc'!$E:$E,MATCH(AE$2,'Byproduct Conc'!$C:$C,0))</f>
        <v>1.7405277583199998</v>
      </c>
      <c r="AF79" s="178">
        <f t="shared" si="28"/>
        <v>9.6474967175451398E-3</v>
      </c>
      <c r="AG79" s="176">
        <f t="shared" si="29"/>
        <v>1.1603518388799997E-4</v>
      </c>
      <c r="AH79" s="176">
        <f t="shared" si="30"/>
        <v>4.9729364523428559E-4</v>
      </c>
      <c r="AI79" s="176">
        <f t="shared" si="31"/>
        <v>3.3119756772603428E-3</v>
      </c>
      <c r="AJ79" s="177">
        <f t="shared" si="32"/>
        <v>4.9729364523428566E-3</v>
      </c>
      <c r="AK79" s="202">
        <v>17150.64</v>
      </c>
      <c r="AL79" s="203">
        <f t="shared" si="33"/>
        <v>7779.3930988799993</v>
      </c>
      <c r="AM79" s="132" t="s">
        <v>1613</v>
      </c>
      <c r="AN79" s="132"/>
      <c r="AO79" s="132" t="s">
        <v>1544</v>
      </c>
      <c r="AP79" s="132">
        <v>325199</v>
      </c>
      <c r="AQ79" s="132" t="s">
        <v>261</v>
      </c>
      <c r="AR79" s="132"/>
      <c r="AS79" s="132"/>
      <c r="AT79" s="132" t="s">
        <v>1626</v>
      </c>
      <c r="AU79" s="132" t="s">
        <v>1628</v>
      </c>
      <c r="AV79" s="132" t="s">
        <v>1140</v>
      </c>
      <c r="AW79" s="132" t="s">
        <v>1772</v>
      </c>
      <c r="AX79" s="132" t="s">
        <v>1559</v>
      </c>
      <c r="AY79" s="204" t="s">
        <v>1548</v>
      </c>
      <c r="AZ79" s="204" t="s">
        <v>1549</v>
      </c>
      <c r="BA79" s="204" t="s">
        <v>1549</v>
      </c>
      <c r="BB79" s="132" t="s">
        <v>1548</v>
      </c>
      <c r="BC79" s="132" t="s">
        <v>1549</v>
      </c>
      <c r="BD79" s="132" t="s">
        <v>1549</v>
      </c>
      <c r="BE79" s="132" t="s">
        <v>1549</v>
      </c>
      <c r="BF79" s="132" t="s">
        <v>1549</v>
      </c>
      <c r="BG79" s="132" t="s">
        <v>1549</v>
      </c>
      <c r="BH79" s="132" t="s">
        <v>1549</v>
      </c>
      <c r="BI79" s="132" t="s">
        <v>1549</v>
      </c>
      <c r="BJ79" s="132" t="s">
        <v>1549</v>
      </c>
      <c r="BK79" s="132" t="s">
        <v>1549</v>
      </c>
      <c r="BL79" s="132" t="s">
        <v>1549</v>
      </c>
      <c r="BM79" s="132" t="s">
        <v>1549</v>
      </c>
      <c r="BN79" s="132" t="s">
        <v>1549</v>
      </c>
      <c r="BO79" s="132" t="s">
        <v>1549</v>
      </c>
      <c r="BP79" s="132" t="s">
        <v>1549</v>
      </c>
      <c r="BQ79" s="132" t="s">
        <v>1549</v>
      </c>
      <c r="BR79" s="132" t="s">
        <v>1549</v>
      </c>
      <c r="BS79" s="132" t="s">
        <v>1549</v>
      </c>
      <c r="BT79" s="132" t="s">
        <v>1549</v>
      </c>
      <c r="BU79" s="132" t="s">
        <v>1549</v>
      </c>
      <c r="BV79" s="132" t="s">
        <v>1549</v>
      </c>
      <c r="BW79" s="132" t="s">
        <v>1549</v>
      </c>
      <c r="BX79" s="132" t="s">
        <v>1549</v>
      </c>
      <c r="BY79" s="132" t="s">
        <v>1549</v>
      </c>
      <c r="BZ79" s="132" t="s">
        <v>1549</v>
      </c>
      <c r="CA79" s="132" t="s">
        <v>1549</v>
      </c>
      <c r="CB79" s="132" t="s">
        <v>1549</v>
      </c>
      <c r="CC79" s="132" t="s">
        <v>1549</v>
      </c>
      <c r="CD79" s="132" t="s">
        <v>1549</v>
      </c>
      <c r="CE79" s="132" t="s">
        <v>1549</v>
      </c>
      <c r="CF79" s="132" t="s">
        <v>1549</v>
      </c>
      <c r="CG79" s="132" t="s">
        <v>1549</v>
      </c>
      <c r="CH79" s="132" t="s">
        <v>1549</v>
      </c>
      <c r="CI79" s="132" t="s">
        <v>1549</v>
      </c>
      <c r="CJ79" s="132" t="s">
        <v>1549</v>
      </c>
      <c r="CK79" s="132" t="s">
        <v>1549</v>
      </c>
      <c r="CL79" s="132" t="s">
        <v>1549</v>
      </c>
      <c r="CM79" s="132" t="s">
        <v>1549</v>
      </c>
      <c r="CN79" s="132" t="s">
        <v>1549</v>
      </c>
      <c r="CO79" s="132" t="s">
        <v>1549</v>
      </c>
      <c r="CP79" s="132" t="s">
        <v>1549</v>
      </c>
      <c r="CQ79" s="132" t="s">
        <v>1548</v>
      </c>
      <c r="CR79" s="132" t="s">
        <v>1549</v>
      </c>
      <c r="CS79" s="132" t="s">
        <v>1549</v>
      </c>
      <c r="CT79" s="132" t="s">
        <v>1549</v>
      </c>
      <c r="CU79" s="132" t="s">
        <v>1549</v>
      </c>
      <c r="CV79" s="132" t="s">
        <v>1549</v>
      </c>
      <c r="CW79" s="132" t="s">
        <v>1549</v>
      </c>
      <c r="CX79" s="132" t="s">
        <v>1549</v>
      </c>
      <c r="CY79" s="132" t="s">
        <v>1549</v>
      </c>
      <c r="CZ79" s="132" t="s">
        <v>1548</v>
      </c>
      <c r="DA79" s="175">
        <f>$AL79*INDEX('Byproduct Conc'!$E:$E,MATCH(DA$2,'Byproduct Conc'!$C:$C,0))</f>
        <v>22.638033917740795</v>
      </c>
      <c r="DB79" s="176">
        <f>$AL79*INDEX('Byproduct Conc'!$E:$E,MATCH(DB$2,'Byproduct Conc'!$C:$C,0))</f>
        <v>0.27227875846079996</v>
      </c>
      <c r="DC79" s="176">
        <f>$AL79*INDEX('Byproduct Conc'!$E:$E,MATCH(DC$2,'Byproduct Conc'!$C:$C,0))</f>
        <v>1.1669089648319999</v>
      </c>
      <c r="DD79" s="176">
        <f>$AL79*INDEX('Byproduct Conc'!$E:$E,MATCH(DD$2,'Byproduct Conc'!$C:$C,0))</f>
        <v>7.7716137057811201</v>
      </c>
      <c r="DE79" s="177">
        <f>$AL79*INDEX('Byproduct Conc'!$E:$E,MATCH(DE$2,'Byproduct Conc'!$C:$C,0))</f>
        <v>11.66908964832</v>
      </c>
      <c r="DF79" s="178">
        <f t="shared" si="34"/>
        <v>6.4680096907830845E-2</v>
      </c>
      <c r="DG79" s="176">
        <f t="shared" si="23"/>
        <v>7.7793930988799987E-4</v>
      </c>
      <c r="DH79" s="176">
        <f t="shared" si="24"/>
        <v>3.3340256138057142E-3</v>
      </c>
      <c r="DI79" s="176">
        <f t="shared" si="25"/>
        <v>2.2204610587946056E-2</v>
      </c>
      <c r="DJ79" s="177">
        <f t="shared" si="26"/>
        <v>3.3340256138057141E-2</v>
      </c>
    </row>
    <row r="80" spans="1:114" x14ac:dyDescent="0.25">
      <c r="A80" s="131"/>
      <c r="B80" s="132" t="s">
        <v>1134</v>
      </c>
      <c r="C80" s="132">
        <v>2019</v>
      </c>
      <c r="D80" s="4">
        <v>44012</v>
      </c>
      <c r="E80" s="132" t="s">
        <v>1139</v>
      </c>
      <c r="F80" s="132" t="s">
        <v>1135</v>
      </c>
      <c r="G80" s="132" t="s">
        <v>1136</v>
      </c>
      <c r="H80" s="132" t="s">
        <v>1137</v>
      </c>
      <c r="I80" s="132" t="s">
        <v>1431</v>
      </c>
      <c r="J80" s="132" t="s">
        <v>1138</v>
      </c>
      <c r="K80" s="132">
        <v>70734</v>
      </c>
      <c r="L80" s="132">
        <v>110000449774</v>
      </c>
      <c r="M80" s="172">
        <v>110000449774</v>
      </c>
      <c r="N80" s="172" t="str">
        <f t="shared" si="35"/>
        <v>70734VLCNMASHLA</v>
      </c>
      <c r="O80" s="172" t="str">
        <f t="shared" si="36"/>
        <v>70734VLCNMASHLA</v>
      </c>
      <c r="P80" s="132">
        <v>30.185099999999998</v>
      </c>
      <c r="Q80" s="132">
        <v>-90.980400000000003</v>
      </c>
      <c r="R80" s="132">
        <v>1319218431144</v>
      </c>
      <c r="S80" s="132">
        <v>107062</v>
      </c>
      <c r="T80" s="132" t="s">
        <v>1393</v>
      </c>
      <c r="U80" s="132">
        <v>9</v>
      </c>
      <c r="V80" s="132" t="s">
        <v>1417</v>
      </c>
      <c r="W80" s="201">
        <v>6582</v>
      </c>
      <c r="X80" s="175">
        <f t="shared" si="27"/>
        <v>2985.5425439999999</v>
      </c>
      <c r="Y80" s="176" t="s">
        <v>1594</v>
      </c>
      <c r="Z80" s="180"/>
      <c r="AA80" s="175">
        <f>$X80*INDEX('Byproduct Conc'!$E:$E,MATCH(AA$2,'Byproduct Conc'!$C:$C,0))</f>
        <v>8.6879288030399984</v>
      </c>
      <c r="AB80" s="176">
        <f>$X80*INDEX('Byproduct Conc'!$E:$E,MATCH(AB$2,'Byproduct Conc'!$C:$C,0))</f>
        <v>0.10449398903999998</v>
      </c>
      <c r="AC80" s="176">
        <f>$X80*INDEX('Byproduct Conc'!$E:$E,MATCH(AC$2,'Byproduct Conc'!$C:$C,0))</f>
        <v>0.44783138159999997</v>
      </c>
      <c r="AD80" s="176">
        <f>$X80*INDEX('Byproduct Conc'!$E:$E,MATCH(AD$2,'Byproduct Conc'!$C:$C,0))</f>
        <v>2.9825570014560001</v>
      </c>
      <c r="AE80" s="177">
        <f>$X80*INDEX('Byproduct Conc'!$E:$E,MATCH(AE$2,'Byproduct Conc'!$C:$C,0))</f>
        <v>4.478313816</v>
      </c>
      <c r="AF80" s="178">
        <f t="shared" si="28"/>
        <v>2.4822653722971422E-2</v>
      </c>
      <c r="AG80" s="176">
        <f t="shared" si="29"/>
        <v>2.9855425439999996E-4</v>
      </c>
      <c r="AH80" s="176">
        <f t="shared" si="30"/>
        <v>1.2795182331428571E-3</v>
      </c>
      <c r="AI80" s="176">
        <f t="shared" si="31"/>
        <v>8.521591432731429E-3</v>
      </c>
      <c r="AJ80" s="177">
        <f t="shared" si="32"/>
        <v>1.2795182331428571E-2</v>
      </c>
      <c r="AK80" s="202">
        <v>15800</v>
      </c>
      <c r="AL80" s="203">
        <f t="shared" si="33"/>
        <v>7166.7536</v>
      </c>
      <c r="AM80" s="132" t="s">
        <v>1613</v>
      </c>
      <c r="AN80" s="132"/>
      <c r="AO80" s="132" t="s">
        <v>1544</v>
      </c>
      <c r="AP80" s="132">
        <v>325199</v>
      </c>
      <c r="AQ80" s="132" t="s">
        <v>261</v>
      </c>
      <c r="AR80" s="132"/>
      <c r="AS80" s="132"/>
      <c r="AT80" s="132" t="s">
        <v>1629</v>
      </c>
      <c r="AU80" s="132" t="s">
        <v>1604</v>
      </c>
      <c r="AV80" s="132" t="s">
        <v>1140</v>
      </c>
      <c r="AW80" s="132" t="s">
        <v>1772</v>
      </c>
      <c r="AX80" s="132" t="s">
        <v>1559</v>
      </c>
      <c r="AY80" s="204" t="s">
        <v>1548</v>
      </c>
      <c r="AZ80" s="204" t="s">
        <v>1549</v>
      </c>
      <c r="BA80" s="204" t="s">
        <v>1549</v>
      </c>
      <c r="BB80" s="132" t="s">
        <v>1548</v>
      </c>
      <c r="BC80" s="132" t="s">
        <v>1548</v>
      </c>
      <c r="BD80" s="132" t="s">
        <v>1549</v>
      </c>
      <c r="BE80" s="132" t="s">
        <v>1548</v>
      </c>
      <c r="BF80" s="132" t="s">
        <v>1548</v>
      </c>
      <c r="BG80" s="132" t="s">
        <v>1549</v>
      </c>
      <c r="BH80" s="132" t="s">
        <v>1549</v>
      </c>
      <c r="BI80" s="132" t="s">
        <v>1549</v>
      </c>
      <c r="BJ80" s="132" t="s">
        <v>1549</v>
      </c>
      <c r="BK80" s="132" t="s">
        <v>1549</v>
      </c>
      <c r="BL80" s="132" t="s">
        <v>1549</v>
      </c>
      <c r="BM80" s="132" t="s">
        <v>1549</v>
      </c>
      <c r="BN80" s="132" t="s">
        <v>1549</v>
      </c>
      <c r="BO80" s="132" t="s">
        <v>1549</v>
      </c>
      <c r="BP80" s="132" t="s">
        <v>1549</v>
      </c>
      <c r="BQ80" s="132" t="s">
        <v>1549</v>
      </c>
      <c r="BR80" s="132" t="s">
        <v>1549</v>
      </c>
      <c r="BS80" s="132" t="s">
        <v>1549</v>
      </c>
      <c r="BT80" s="132" t="s">
        <v>1549</v>
      </c>
      <c r="BU80" s="132" t="s">
        <v>1549</v>
      </c>
      <c r="BV80" s="132" t="s">
        <v>1549</v>
      </c>
      <c r="BW80" s="132" t="s">
        <v>1549</v>
      </c>
      <c r="BX80" s="132" t="s">
        <v>1549</v>
      </c>
      <c r="BY80" s="132" t="s">
        <v>1549</v>
      </c>
      <c r="BZ80" s="132" t="s">
        <v>1549</v>
      </c>
      <c r="CA80" s="132" t="s">
        <v>1549</v>
      </c>
      <c r="CB80" s="132" t="s">
        <v>1549</v>
      </c>
      <c r="CC80" s="132" t="s">
        <v>1549</v>
      </c>
      <c r="CD80" s="132" t="s">
        <v>1549</v>
      </c>
      <c r="CE80" s="132" t="s">
        <v>1549</v>
      </c>
      <c r="CF80" s="132" t="s">
        <v>1549</v>
      </c>
      <c r="CG80" s="132" t="s">
        <v>1549</v>
      </c>
      <c r="CH80" s="132" t="s">
        <v>1549</v>
      </c>
      <c r="CI80" s="132" t="s">
        <v>1549</v>
      </c>
      <c r="CJ80" s="132" t="s">
        <v>1549</v>
      </c>
      <c r="CK80" s="132" t="s">
        <v>1549</v>
      </c>
      <c r="CL80" s="132" t="s">
        <v>1549</v>
      </c>
      <c r="CM80" s="132" t="s">
        <v>1549</v>
      </c>
      <c r="CN80" s="132" t="s">
        <v>1549</v>
      </c>
      <c r="CO80" s="132" t="s">
        <v>1549</v>
      </c>
      <c r="CP80" s="132" t="s">
        <v>1549</v>
      </c>
      <c r="CQ80" s="132" t="s">
        <v>1548</v>
      </c>
      <c r="CR80" s="132" t="s">
        <v>1549</v>
      </c>
      <c r="CS80" s="132" t="s">
        <v>1549</v>
      </c>
      <c r="CT80" s="132" t="s">
        <v>1549</v>
      </c>
      <c r="CU80" s="132" t="s">
        <v>1549</v>
      </c>
      <c r="CV80" s="132" t="s">
        <v>1549</v>
      </c>
      <c r="CW80" s="132" t="s">
        <v>1549</v>
      </c>
      <c r="CX80" s="132" t="s">
        <v>1549</v>
      </c>
      <c r="CY80" s="132" t="s">
        <v>1549</v>
      </c>
      <c r="CZ80" s="132" t="s">
        <v>1548</v>
      </c>
      <c r="DA80" s="175">
        <f>$AL80*INDEX('Byproduct Conc'!$E:$E,MATCH(DA$2,'Byproduct Conc'!$C:$C,0))</f>
        <v>20.855252975999999</v>
      </c>
      <c r="DB80" s="176">
        <f>$AL80*INDEX('Byproduct Conc'!$E:$E,MATCH(DB$2,'Byproduct Conc'!$C:$C,0))</f>
        <v>0.25083637599999997</v>
      </c>
      <c r="DC80" s="176">
        <f>$AL80*INDEX('Byproduct Conc'!$E:$E,MATCH(DC$2,'Byproduct Conc'!$C:$C,0))</f>
        <v>1.07501304</v>
      </c>
      <c r="DD80" s="176">
        <f>$AL80*INDEX('Byproduct Conc'!$E:$E,MATCH(DD$2,'Byproduct Conc'!$C:$C,0))</f>
        <v>7.1595868464000008</v>
      </c>
      <c r="DE80" s="177">
        <f>$AL80*INDEX('Byproduct Conc'!$E:$E,MATCH(DE$2,'Byproduct Conc'!$C:$C,0))</f>
        <v>10.7501304</v>
      </c>
      <c r="DF80" s="178">
        <f t="shared" si="34"/>
        <v>5.9586437074285709E-2</v>
      </c>
      <c r="DG80" s="176">
        <f t="shared" si="23"/>
        <v>7.1667535999999992E-4</v>
      </c>
      <c r="DH80" s="176">
        <f t="shared" si="24"/>
        <v>3.0714658285714287E-3</v>
      </c>
      <c r="DI80" s="176">
        <f t="shared" si="25"/>
        <v>2.0455962418285716E-2</v>
      </c>
      <c r="DJ80" s="177">
        <f t="shared" si="26"/>
        <v>3.0714658285714284E-2</v>
      </c>
    </row>
    <row r="81" spans="1:114" x14ac:dyDescent="0.25">
      <c r="A81" s="131"/>
      <c r="B81" s="132" t="s">
        <v>1134</v>
      </c>
      <c r="C81" s="132">
        <v>2020</v>
      </c>
      <c r="D81" s="4"/>
      <c r="E81" s="132" t="s">
        <v>1139</v>
      </c>
      <c r="F81" s="132" t="s">
        <v>1135</v>
      </c>
      <c r="G81" s="132" t="s">
        <v>1136</v>
      </c>
      <c r="H81" s="132" t="s">
        <v>1137</v>
      </c>
      <c r="I81" s="132" t="s">
        <v>1431</v>
      </c>
      <c r="J81" s="132" t="s">
        <v>1138</v>
      </c>
      <c r="K81" s="132">
        <v>70734</v>
      </c>
      <c r="L81" s="132">
        <v>110000449774</v>
      </c>
      <c r="M81" s="172">
        <v>110000449774</v>
      </c>
      <c r="N81" s="172" t="str">
        <f t="shared" si="35"/>
        <v>70734VLCNMASHLA</v>
      </c>
      <c r="O81" s="172" t="str">
        <f t="shared" si="36"/>
        <v>70734VLCNMASHLA</v>
      </c>
      <c r="P81" s="132">
        <v>30.185099999999998</v>
      </c>
      <c r="Q81" s="132">
        <v>-90.980400000000003</v>
      </c>
      <c r="R81" s="132" t="s">
        <v>1630</v>
      </c>
      <c r="S81" s="132" t="s">
        <v>1554</v>
      </c>
      <c r="T81" s="132" t="s">
        <v>1393</v>
      </c>
      <c r="U81" s="132">
        <v>9</v>
      </c>
      <c r="V81" s="132" t="s">
        <v>1552</v>
      </c>
      <c r="W81" s="201">
        <v>3446</v>
      </c>
      <c r="X81" s="175">
        <f t="shared" si="27"/>
        <v>1563.0780319999999</v>
      </c>
      <c r="Y81" s="176" t="s">
        <v>1594</v>
      </c>
      <c r="Z81" s="180" t="s">
        <v>1552</v>
      </c>
      <c r="AA81" s="175">
        <f>$X81*INDEX('Byproduct Conc'!$E:$E,MATCH(AA$2,'Byproduct Conc'!$C:$C,0))</f>
        <v>4.5485570731199996</v>
      </c>
      <c r="AB81" s="176">
        <f>$X81*INDEX('Byproduct Conc'!$E:$E,MATCH(AB$2,'Byproduct Conc'!$C:$C,0))</f>
        <v>5.4707731119999992E-2</v>
      </c>
      <c r="AC81" s="176">
        <f>$X81*INDEX('Byproduct Conc'!$E:$E,MATCH(AC$2,'Byproduct Conc'!$C:$C,0))</f>
        <v>0.23446170479999998</v>
      </c>
      <c r="AD81" s="176">
        <f>$X81*INDEX('Byproduct Conc'!$E:$E,MATCH(AD$2,'Byproduct Conc'!$C:$C,0))</f>
        <v>1.561514953968</v>
      </c>
      <c r="AE81" s="177">
        <f>$X81*INDEX('Byproduct Conc'!$E:$E,MATCH(AE$2,'Byproduct Conc'!$C:$C,0))</f>
        <v>2.3446170479999999</v>
      </c>
      <c r="AF81" s="178">
        <f t="shared" si="28"/>
        <v>1.2995877351771427E-2</v>
      </c>
      <c r="AG81" s="176">
        <f t="shared" si="29"/>
        <v>1.5630780319999998E-4</v>
      </c>
      <c r="AH81" s="176">
        <f t="shared" si="30"/>
        <v>6.6989058514285704E-4</v>
      </c>
      <c r="AI81" s="176">
        <f t="shared" si="31"/>
        <v>4.4614712970514284E-3</v>
      </c>
      <c r="AJ81" s="177">
        <f t="shared" si="32"/>
        <v>6.6989058514285715E-3</v>
      </c>
      <c r="AK81" s="202">
        <v>10612</v>
      </c>
      <c r="AL81" s="203">
        <f t="shared" si="33"/>
        <v>4813.5183040000002</v>
      </c>
      <c r="AM81" s="132" t="s">
        <v>1613</v>
      </c>
      <c r="AN81" s="132" t="s">
        <v>1552</v>
      </c>
      <c r="AO81" s="132" t="s">
        <v>1544</v>
      </c>
      <c r="AP81" s="132">
        <v>325199</v>
      </c>
      <c r="AQ81" s="132" t="s">
        <v>261</v>
      </c>
      <c r="AR81" s="132" t="s">
        <v>1552</v>
      </c>
      <c r="AS81" s="132" t="s">
        <v>1552</v>
      </c>
      <c r="AT81" s="132" t="s">
        <v>1629</v>
      </c>
      <c r="AU81" s="132" t="s">
        <v>1604</v>
      </c>
      <c r="AV81" s="132" t="s">
        <v>1140</v>
      </c>
      <c r="AW81" s="132" t="s">
        <v>1772</v>
      </c>
      <c r="AX81" s="132" t="s">
        <v>1559</v>
      </c>
      <c r="AY81" s="204" t="s">
        <v>1548</v>
      </c>
      <c r="AZ81" s="204" t="s">
        <v>1549</v>
      </c>
      <c r="BA81" s="204" t="s">
        <v>1549</v>
      </c>
      <c r="BB81" s="132" t="s">
        <v>1548</v>
      </c>
      <c r="BC81" s="132" t="s">
        <v>1548</v>
      </c>
      <c r="BD81" s="132" t="s">
        <v>1549</v>
      </c>
      <c r="BE81" s="132" t="s">
        <v>1548</v>
      </c>
      <c r="BF81" s="132" t="s">
        <v>1548</v>
      </c>
      <c r="BG81" s="132" t="s">
        <v>1549</v>
      </c>
      <c r="BH81" s="132" t="s">
        <v>1549</v>
      </c>
      <c r="BI81" s="132" t="s">
        <v>1549</v>
      </c>
      <c r="BJ81" s="132" t="s">
        <v>1549</v>
      </c>
      <c r="BK81" s="132" t="s">
        <v>1549</v>
      </c>
      <c r="BL81" s="132" t="s">
        <v>1549</v>
      </c>
      <c r="BM81" s="132" t="s">
        <v>1549</v>
      </c>
      <c r="BN81" s="132" t="s">
        <v>1549</v>
      </c>
      <c r="BO81" s="132" t="s">
        <v>1549</v>
      </c>
      <c r="BP81" s="132" t="s">
        <v>1549</v>
      </c>
      <c r="BQ81" s="132" t="s">
        <v>1549</v>
      </c>
      <c r="BR81" s="132" t="s">
        <v>1549</v>
      </c>
      <c r="BS81" s="132" t="s">
        <v>1549</v>
      </c>
      <c r="BT81" s="132" t="s">
        <v>1549</v>
      </c>
      <c r="BU81" s="132" t="s">
        <v>1549</v>
      </c>
      <c r="BV81" s="132" t="s">
        <v>1549</v>
      </c>
      <c r="BW81" s="132" t="s">
        <v>1549</v>
      </c>
      <c r="BX81" s="132" t="s">
        <v>1549</v>
      </c>
      <c r="BY81" s="132" t="s">
        <v>1549</v>
      </c>
      <c r="BZ81" s="132" t="s">
        <v>1549</v>
      </c>
      <c r="CA81" s="132" t="s">
        <v>1549</v>
      </c>
      <c r="CB81" s="132" t="s">
        <v>1549</v>
      </c>
      <c r="CC81" s="132" t="s">
        <v>1549</v>
      </c>
      <c r="CD81" s="132" t="s">
        <v>1549</v>
      </c>
      <c r="CE81" s="132" t="s">
        <v>1549</v>
      </c>
      <c r="CF81" s="132" t="s">
        <v>1549</v>
      </c>
      <c r="CG81" s="132" t="s">
        <v>1549</v>
      </c>
      <c r="CH81" s="132" t="s">
        <v>1549</v>
      </c>
      <c r="CI81" s="132" t="s">
        <v>1549</v>
      </c>
      <c r="CJ81" s="132" t="s">
        <v>1549</v>
      </c>
      <c r="CK81" s="132" t="s">
        <v>1549</v>
      </c>
      <c r="CL81" s="132" t="s">
        <v>1549</v>
      </c>
      <c r="CM81" s="132" t="s">
        <v>1549</v>
      </c>
      <c r="CN81" s="132" t="s">
        <v>1549</v>
      </c>
      <c r="CO81" s="132" t="s">
        <v>1549</v>
      </c>
      <c r="CP81" s="132" t="s">
        <v>1549</v>
      </c>
      <c r="CQ81" s="132" t="s">
        <v>1548</v>
      </c>
      <c r="CR81" s="132" t="s">
        <v>1549</v>
      </c>
      <c r="CS81" s="132" t="s">
        <v>1549</v>
      </c>
      <c r="CT81" s="132" t="s">
        <v>1549</v>
      </c>
      <c r="CU81" s="132" t="s">
        <v>1549</v>
      </c>
      <c r="CV81" s="132" t="s">
        <v>1549</v>
      </c>
      <c r="CW81" s="132" t="s">
        <v>1549</v>
      </c>
      <c r="CX81" s="132" t="s">
        <v>1549</v>
      </c>
      <c r="CY81" s="132" t="s">
        <v>1549</v>
      </c>
      <c r="CZ81" s="132" t="s">
        <v>1548</v>
      </c>
      <c r="DA81" s="175">
        <f>$AL81*INDEX('Byproduct Conc'!$E:$E,MATCH(DA$2,'Byproduct Conc'!$C:$C,0))</f>
        <v>14.00733826464</v>
      </c>
      <c r="DB81" s="176">
        <f>$AL81*INDEX('Byproduct Conc'!$E:$E,MATCH(DB$2,'Byproduct Conc'!$C:$C,0))</f>
        <v>0.16847314063999999</v>
      </c>
      <c r="DC81" s="176">
        <f>$AL81*INDEX('Byproduct Conc'!$E:$E,MATCH(DC$2,'Byproduct Conc'!$C:$C,0))</f>
        <v>0.72202774559999994</v>
      </c>
      <c r="DD81" s="176">
        <f>$AL81*INDEX('Byproduct Conc'!$E:$E,MATCH(DD$2,'Byproduct Conc'!$C:$C,0))</f>
        <v>4.8087047856960004</v>
      </c>
      <c r="DE81" s="177">
        <f>$AL81*INDEX('Byproduct Conc'!$E:$E,MATCH(DE$2,'Byproduct Conc'!$C:$C,0))</f>
        <v>7.2202774560000007</v>
      </c>
      <c r="DF81" s="178">
        <f t="shared" si="34"/>
        <v>4.0020966470400002E-2</v>
      </c>
      <c r="DG81" s="176">
        <f t="shared" si="23"/>
        <v>4.8135183039999999E-4</v>
      </c>
      <c r="DH81" s="176">
        <f t="shared" si="24"/>
        <v>2.0629364159999997E-3</v>
      </c>
      <c r="DI81" s="176">
        <f t="shared" si="25"/>
        <v>1.3739156530560001E-2</v>
      </c>
      <c r="DJ81" s="177">
        <f t="shared" si="26"/>
        <v>2.0629364160000004E-2</v>
      </c>
    </row>
    <row r="82" spans="1:114" x14ac:dyDescent="0.25">
      <c r="A82" s="131"/>
      <c r="B82" s="132" t="s">
        <v>1134</v>
      </c>
      <c r="C82" s="132">
        <v>2015</v>
      </c>
      <c r="D82" s="2"/>
      <c r="E82" s="132" t="s">
        <v>1201</v>
      </c>
      <c r="F82" s="132" t="s">
        <v>1198</v>
      </c>
      <c r="G82" s="132" t="s">
        <v>1199</v>
      </c>
      <c r="H82" s="132" t="s">
        <v>1200</v>
      </c>
      <c r="I82" s="132" t="s">
        <v>1416</v>
      </c>
      <c r="J82" s="132" t="s">
        <v>1160</v>
      </c>
      <c r="K82" s="132">
        <v>77541</v>
      </c>
      <c r="L82" s="132">
        <v>110066943605</v>
      </c>
      <c r="M82" s="172">
        <v>110066943605</v>
      </c>
      <c r="N82" s="172" t="str">
        <f t="shared" si="35"/>
        <v>7754WBLCBP231NB</v>
      </c>
      <c r="O82" s="172" t="str">
        <f t="shared" si="36"/>
        <v>7754WBLCBP231NB</v>
      </c>
      <c r="P82" s="132">
        <v>28.981691999999999</v>
      </c>
      <c r="Q82" s="132">
        <v>-95.376501000000005</v>
      </c>
      <c r="R82" s="132">
        <v>1315214306526</v>
      </c>
      <c r="S82" s="132">
        <v>107062</v>
      </c>
      <c r="T82" s="132" t="s">
        <v>1393</v>
      </c>
      <c r="U82" s="132">
        <v>9</v>
      </c>
      <c r="V82" s="132" t="s">
        <v>1417</v>
      </c>
      <c r="W82" s="201">
        <v>5820</v>
      </c>
      <c r="X82" s="175">
        <f t="shared" si="27"/>
        <v>2639.90544</v>
      </c>
      <c r="Y82" s="176" t="s">
        <v>1543</v>
      </c>
      <c r="Z82" s="180"/>
      <c r="AA82" s="175">
        <f>$X82*INDEX('Byproduct Conc'!$E:$E,MATCH(AA$2,'Byproduct Conc'!$C:$C,0))</f>
        <v>7.6821248303999994</v>
      </c>
      <c r="AB82" s="176">
        <f>$X82*INDEX('Byproduct Conc'!$E:$E,MATCH(AB$2,'Byproduct Conc'!$C:$C,0))</f>
        <v>9.2396690399999995E-2</v>
      </c>
      <c r="AC82" s="176">
        <f>$X82*INDEX('Byproduct Conc'!$E:$E,MATCH(AC$2,'Byproduct Conc'!$C:$C,0))</f>
        <v>0.39598581599999999</v>
      </c>
      <c r="AD82" s="176">
        <f>$X82*INDEX('Byproduct Conc'!$E:$E,MATCH(AD$2,'Byproduct Conc'!$C:$C,0))</f>
        <v>2.6372655345600005</v>
      </c>
      <c r="AE82" s="177">
        <f>$X82*INDEX('Byproduct Conc'!$E:$E,MATCH(AE$2,'Byproduct Conc'!$C:$C,0))</f>
        <v>3.95985816</v>
      </c>
      <c r="AF82" s="178">
        <f t="shared" si="28"/>
        <v>2.1948928086857142E-2</v>
      </c>
      <c r="AG82" s="176">
        <f t="shared" si="29"/>
        <v>2.6399054399999997E-4</v>
      </c>
      <c r="AH82" s="176">
        <f t="shared" si="30"/>
        <v>1.1313880457142858E-3</v>
      </c>
      <c r="AI82" s="176">
        <f t="shared" si="31"/>
        <v>7.5350443844571444E-3</v>
      </c>
      <c r="AJ82" s="177">
        <f t="shared" si="32"/>
        <v>1.1313880457142857E-2</v>
      </c>
      <c r="AK82" s="202">
        <v>10723</v>
      </c>
      <c r="AL82" s="203">
        <f t="shared" si="33"/>
        <v>4863.8670160000001</v>
      </c>
      <c r="AM82" s="132" t="s">
        <v>1543</v>
      </c>
      <c r="AN82" s="132"/>
      <c r="AO82" s="132" t="s">
        <v>1544</v>
      </c>
      <c r="AP82" s="132">
        <v>325199</v>
      </c>
      <c r="AQ82" s="132" t="s">
        <v>261</v>
      </c>
      <c r="AR82" s="132"/>
      <c r="AS82" s="132"/>
      <c r="AT82" s="132" t="s">
        <v>1631</v>
      </c>
      <c r="AU82" s="132" t="s">
        <v>1632</v>
      </c>
      <c r="AV82" s="132" t="s">
        <v>1140</v>
      </c>
      <c r="AW82" s="132" t="s">
        <v>1772</v>
      </c>
      <c r="AX82" s="132" t="s">
        <v>1559</v>
      </c>
      <c r="AY82" s="204" t="s">
        <v>1548</v>
      </c>
      <c r="AZ82" s="204" t="s">
        <v>1548</v>
      </c>
      <c r="BA82" s="204" t="s">
        <v>1548</v>
      </c>
      <c r="BB82" s="132" t="s">
        <v>1548</v>
      </c>
      <c r="BC82" s="132" t="s">
        <v>1548</v>
      </c>
      <c r="BD82" s="132" t="s">
        <v>1548</v>
      </c>
      <c r="BE82" s="132" t="s">
        <v>1548</v>
      </c>
      <c r="BF82" s="132"/>
      <c r="BG82" s="132"/>
      <c r="BH82" s="132"/>
      <c r="BI82" s="132"/>
      <c r="BJ82" s="132"/>
      <c r="BK82" s="132" t="s">
        <v>1548</v>
      </c>
      <c r="BL82" s="132"/>
      <c r="BM82" s="132"/>
      <c r="BN82" s="132"/>
      <c r="BO82" s="132"/>
      <c r="BP82" s="132"/>
      <c r="BQ82" s="132"/>
      <c r="BR82" s="132"/>
      <c r="BS82" s="132"/>
      <c r="BT82" s="132"/>
      <c r="BU82" s="132"/>
      <c r="BV82" s="132"/>
      <c r="BW82" s="132"/>
      <c r="BX82" s="132" t="s">
        <v>1549</v>
      </c>
      <c r="BY82" s="132" t="s">
        <v>1549</v>
      </c>
      <c r="BZ82" s="132" t="s">
        <v>1549</v>
      </c>
      <c r="CA82" s="132"/>
      <c r="CB82" s="132" t="s">
        <v>1549</v>
      </c>
      <c r="CC82" s="132"/>
      <c r="CD82" s="132"/>
      <c r="CE82" s="132"/>
      <c r="CF82" s="132"/>
      <c r="CG82" s="132"/>
      <c r="CH82" s="132"/>
      <c r="CI82" s="132"/>
      <c r="CJ82" s="132" t="s">
        <v>1549</v>
      </c>
      <c r="CK82" s="132"/>
      <c r="CL82" s="132"/>
      <c r="CM82" s="132"/>
      <c r="CN82" s="132"/>
      <c r="CO82" s="132"/>
      <c r="CP82" s="132"/>
      <c r="CQ82" s="132" t="s">
        <v>1548</v>
      </c>
      <c r="CR82" s="132"/>
      <c r="CS82" s="132"/>
      <c r="CT82" s="132"/>
      <c r="CU82" s="132"/>
      <c r="CV82" s="132"/>
      <c r="CW82" s="132"/>
      <c r="CX82" s="132"/>
      <c r="CY82" s="132"/>
      <c r="CZ82" s="132"/>
      <c r="DA82" s="175">
        <f>$AL82*INDEX('Byproduct Conc'!$E:$E,MATCH(DA$2,'Byproduct Conc'!$C:$C,0))</f>
        <v>14.153853016559999</v>
      </c>
      <c r="DB82" s="176">
        <f>$AL82*INDEX('Byproduct Conc'!$E:$E,MATCH(DB$2,'Byproduct Conc'!$C:$C,0))</f>
        <v>0.17023534556</v>
      </c>
      <c r="DC82" s="176">
        <f>$AL82*INDEX('Byproduct Conc'!$E:$E,MATCH(DC$2,'Byproduct Conc'!$C:$C,0))</f>
        <v>0.72958005240000001</v>
      </c>
      <c r="DD82" s="176">
        <f>$AL82*INDEX('Byproduct Conc'!$E:$E,MATCH(DD$2,'Byproduct Conc'!$C:$C,0))</f>
        <v>4.8590031489840007</v>
      </c>
      <c r="DE82" s="177">
        <f>$AL82*INDEX('Byproduct Conc'!$E:$E,MATCH(DE$2,'Byproduct Conc'!$C:$C,0))</f>
        <v>7.2958005240000006</v>
      </c>
      <c r="DF82" s="178">
        <f t="shared" si="34"/>
        <v>4.0439580047314287E-2</v>
      </c>
      <c r="DG82" s="176">
        <f t="shared" si="23"/>
        <v>4.863867016E-4</v>
      </c>
      <c r="DH82" s="176">
        <f t="shared" si="24"/>
        <v>2.0845144354285717E-3</v>
      </c>
      <c r="DI82" s="176">
        <f t="shared" si="25"/>
        <v>1.3882866139954288E-2</v>
      </c>
      <c r="DJ82" s="177">
        <f t="shared" si="26"/>
        <v>2.0845144354285715E-2</v>
      </c>
    </row>
    <row r="83" spans="1:114" x14ac:dyDescent="0.25">
      <c r="A83" s="131"/>
      <c r="B83" s="132" t="s">
        <v>1134</v>
      </c>
      <c r="C83" s="132">
        <v>2016</v>
      </c>
      <c r="D83" s="2"/>
      <c r="E83" s="132" t="s">
        <v>1201</v>
      </c>
      <c r="F83" s="132" t="s">
        <v>1198</v>
      </c>
      <c r="G83" s="132" t="s">
        <v>1199</v>
      </c>
      <c r="H83" s="132" t="s">
        <v>1200</v>
      </c>
      <c r="I83" s="132" t="s">
        <v>1416</v>
      </c>
      <c r="J83" s="132" t="s">
        <v>1160</v>
      </c>
      <c r="K83" s="132">
        <v>77541</v>
      </c>
      <c r="L83" s="132">
        <v>110066943605</v>
      </c>
      <c r="M83" s="172">
        <v>110066943605</v>
      </c>
      <c r="N83" s="172" t="str">
        <f t="shared" si="35"/>
        <v>7754WBLCBP231NB</v>
      </c>
      <c r="O83" s="172" t="str">
        <f t="shared" si="36"/>
        <v>7754WBLCBP231NB</v>
      </c>
      <c r="P83" s="132">
        <v>28.981691999999999</v>
      </c>
      <c r="Q83" s="132">
        <v>-95.376501000000005</v>
      </c>
      <c r="R83" s="132">
        <v>1316218614865</v>
      </c>
      <c r="S83" s="132">
        <v>107062</v>
      </c>
      <c r="T83" s="132" t="s">
        <v>1393</v>
      </c>
      <c r="U83" s="132">
        <v>9</v>
      </c>
      <c r="V83" s="132" t="s">
        <v>1417</v>
      </c>
      <c r="W83" s="201">
        <v>7106</v>
      </c>
      <c r="X83" s="175">
        <f t="shared" si="27"/>
        <v>3223.2247520000001</v>
      </c>
      <c r="Y83" s="176" t="s">
        <v>1543</v>
      </c>
      <c r="Z83" s="180"/>
      <c r="AA83" s="175">
        <f>$X83*INDEX('Byproduct Conc'!$E:$E,MATCH(AA$2,'Byproduct Conc'!$C:$C,0))</f>
        <v>9.37958402832</v>
      </c>
      <c r="AB83" s="176">
        <f>$X83*INDEX('Byproduct Conc'!$E:$E,MATCH(AB$2,'Byproduct Conc'!$C:$C,0))</f>
        <v>0.11281286632</v>
      </c>
      <c r="AC83" s="176">
        <f>$X83*INDEX('Byproduct Conc'!$E:$E,MATCH(AC$2,'Byproduct Conc'!$C:$C,0))</f>
        <v>0.48348371279999997</v>
      </c>
      <c r="AD83" s="176">
        <f>$X83*INDEX('Byproduct Conc'!$E:$E,MATCH(AD$2,'Byproduct Conc'!$C:$C,0))</f>
        <v>3.2200015272480003</v>
      </c>
      <c r="AE83" s="177">
        <f>$X83*INDEX('Byproduct Conc'!$E:$E,MATCH(AE$2,'Byproduct Conc'!$C:$C,0))</f>
        <v>4.8348371280000002</v>
      </c>
      <c r="AF83" s="178">
        <f t="shared" si="28"/>
        <v>2.6798811509485713E-2</v>
      </c>
      <c r="AG83" s="176">
        <f t="shared" si="29"/>
        <v>3.223224752E-4</v>
      </c>
      <c r="AH83" s="176">
        <f t="shared" si="30"/>
        <v>1.3813820365714284E-3</v>
      </c>
      <c r="AI83" s="176">
        <f t="shared" si="31"/>
        <v>9.2000043635657152E-3</v>
      </c>
      <c r="AJ83" s="177">
        <f t="shared" si="32"/>
        <v>1.3813820365714286E-2</v>
      </c>
      <c r="AK83" s="202">
        <v>4774</v>
      </c>
      <c r="AL83" s="203">
        <f t="shared" si="33"/>
        <v>2165.4482079999998</v>
      </c>
      <c r="AM83" s="132" t="s">
        <v>1543</v>
      </c>
      <c r="AN83" s="132"/>
      <c r="AO83" s="132" t="s">
        <v>1544</v>
      </c>
      <c r="AP83" s="132">
        <v>325199</v>
      </c>
      <c r="AQ83" s="132" t="s">
        <v>261</v>
      </c>
      <c r="AR83" s="132"/>
      <c r="AS83" s="132"/>
      <c r="AT83" s="132" t="s">
        <v>1633</v>
      </c>
      <c r="AU83" s="132" t="s">
        <v>1570</v>
      </c>
      <c r="AV83" s="132" t="s">
        <v>1140</v>
      </c>
      <c r="AW83" s="132" t="s">
        <v>1772</v>
      </c>
      <c r="AX83" s="132" t="s">
        <v>1559</v>
      </c>
      <c r="AY83" s="204" t="s">
        <v>1548</v>
      </c>
      <c r="AZ83" s="204" t="s">
        <v>1548</v>
      </c>
      <c r="BA83" s="204" t="s">
        <v>1548</v>
      </c>
      <c r="BB83" s="132" t="s">
        <v>1548</v>
      </c>
      <c r="BC83" s="132" t="s">
        <v>1548</v>
      </c>
      <c r="BD83" s="132" t="s">
        <v>1548</v>
      </c>
      <c r="BE83" s="132" t="s">
        <v>1548</v>
      </c>
      <c r="BF83" s="132"/>
      <c r="BG83" s="132"/>
      <c r="BH83" s="132"/>
      <c r="BI83" s="132"/>
      <c r="BJ83" s="132"/>
      <c r="BK83" s="132" t="s">
        <v>1548</v>
      </c>
      <c r="BL83" s="132"/>
      <c r="BM83" s="132"/>
      <c r="BN83" s="132"/>
      <c r="BO83" s="132"/>
      <c r="BP83" s="132"/>
      <c r="BQ83" s="132"/>
      <c r="BR83" s="132"/>
      <c r="BS83" s="132"/>
      <c r="BT83" s="132"/>
      <c r="BU83" s="132"/>
      <c r="BV83" s="132"/>
      <c r="BW83" s="132"/>
      <c r="BX83" s="132" t="s">
        <v>1549</v>
      </c>
      <c r="BY83" s="132" t="s">
        <v>1548</v>
      </c>
      <c r="BZ83" s="132" t="s">
        <v>1549</v>
      </c>
      <c r="CA83" s="132" t="s">
        <v>1549</v>
      </c>
      <c r="CB83" s="132" t="s">
        <v>1549</v>
      </c>
      <c r="CC83" s="132"/>
      <c r="CD83" s="132"/>
      <c r="CE83" s="132"/>
      <c r="CF83" s="132"/>
      <c r="CG83" s="132"/>
      <c r="CH83" s="132"/>
      <c r="CI83" s="132"/>
      <c r="CJ83" s="132" t="s">
        <v>1549</v>
      </c>
      <c r="CK83" s="132"/>
      <c r="CL83" s="132"/>
      <c r="CM83" s="132"/>
      <c r="CN83" s="132"/>
      <c r="CO83" s="132"/>
      <c r="CP83" s="132"/>
      <c r="CQ83" s="132" t="s">
        <v>1549</v>
      </c>
      <c r="CR83" s="132"/>
      <c r="CS83" s="132"/>
      <c r="CT83" s="132"/>
      <c r="CU83" s="132"/>
      <c r="CV83" s="132"/>
      <c r="CW83" s="132"/>
      <c r="CX83" s="132"/>
      <c r="CY83" s="132"/>
      <c r="CZ83" s="132"/>
      <c r="DA83" s="175">
        <f>$AL83*INDEX('Byproduct Conc'!$E:$E,MATCH(DA$2,'Byproduct Conc'!$C:$C,0))</f>
        <v>6.3014542852799993</v>
      </c>
      <c r="DB83" s="176">
        <f>$AL83*INDEX('Byproduct Conc'!$E:$E,MATCH(DB$2,'Byproduct Conc'!$C:$C,0))</f>
        <v>7.5790687279999991E-2</v>
      </c>
      <c r="DC83" s="176">
        <f>$AL83*INDEX('Byproduct Conc'!$E:$E,MATCH(DC$2,'Byproduct Conc'!$C:$C,0))</f>
        <v>0.32481723119999995</v>
      </c>
      <c r="DD83" s="176">
        <f>$AL83*INDEX('Byproduct Conc'!$E:$E,MATCH(DD$2,'Byproduct Conc'!$C:$C,0))</f>
        <v>2.1632827597920001</v>
      </c>
      <c r="DE83" s="177">
        <f>$AL83*INDEX('Byproduct Conc'!$E:$E,MATCH(DE$2,'Byproduct Conc'!$C:$C,0))</f>
        <v>3.2481723119999999</v>
      </c>
      <c r="DF83" s="178">
        <f t="shared" si="34"/>
        <v>1.8004155100799998E-2</v>
      </c>
      <c r="DG83" s="176">
        <f t="shared" si="23"/>
        <v>2.1654482079999998E-4</v>
      </c>
      <c r="DH83" s="176">
        <f t="shared" si="24"/>
        <v>9.2804923199999985E-4</v>
      </c>
      <c r="DI83" s="176">
        <f t="shared" si="25"/>
        <v>6.1808078851200007E-3</v>
      </c>
      <c r="DJ83" s="177">
        <f t="shared" si="26"/>
        <v>9.28049232E-3</v>
      </c>
    </row>
    <row r="84" spans="1:114" x14ac:dyDescent="0.25">
      <c r="A84" s="131"/>
      <c r="B84" s="132" t="s">
        <v>1134</v>
      </c>
      <c r="C84" s="132">
        <v>2017</v>
      </c>
      <c r="D84" s="2"/>
      <c r="E84" s="132" t="s">
        <v>1201</v>
      </c>
      <c r="F84" s="132" t="s">
        <v>1198</v>
      </c>
      <c r="G84" s="132" t="s">
        <v>1199</v>
      </c>
      <c r="H84" s="132" t="s">
        <v>1200</v>
      </c>
      <c r="I84" s="132" t="s">
        <v>1416</v>
      </c>
      <c r="J84" s="132" t="s">
        <v>1160</v>
      </c>
      <c r="K84" s="132">
        <v>77541</v>
      </c>
      <c r="L84" s="132">
        <v>110066943605</v>
      </c>
      <c r="M84" s="172">
        <v>110066943605</v>
      </c>
      <c r="N84" s="172" t="str">
        <f t="shared" si="35"/>
        <v>7754WBLCBP231NB</v>
      </c>
      <c r="O84" s="172" t="str">
        <f t="shared" si="36"/>
        <v>7754WBLCBP231NB</v>
      </c>
      <c r="P84" s="132">
        <v>28.981691999999999</v>
      </c>
      <c r="Q84" s="132">
        <v>-95.376501000000005</v>
      </c>
      <c r="R84" s="132">
        <v>1317216222048</v>
      </c>
      <c r="S84" s="132">
        <v>107062</v>
      </c>
      <c r="T84" s="132" t="s">
        <v>1393</v>
      </c>
      <c r="U84" s="132">
        <v>9</v>
      </c>
      <c r="V84" s="132" t="s">
        <v>1417</v>
      </c>
      <c r="W84" s="201">
        <v>12796</v>
      </c>
      <c r="X84" s="175">
        <f t="shared" si="27"/>
        <v>5804.1632319999999</v>
      </c>
      <c r="Y84" s="176" t="s">
        <v>1543</v>
      </c>
      <c r="Z84" s="180"/>
      <c r="AA84" s="175">
        <f>$X84*INDEX('Byproduct Conc'!$E:$E,MATCH(AA$2,'Byproduct Conc'!$C:$C,0))</f>
        <v>16.890115005119998</v>
      </c>
      <c r="AB84" s="176">
        <f>$X84*INDEX('Byproduct Conc'!$E:$E,MATCH(AB$2,'Byproduct Conc'!$C:$C,0))</f>
        <v>0.20314571311999999</v>
      </c>
      <c r="AC84" s="176">
        <f>$X84*INDEX('Byproduct Conc'!$E:$E,MATCH(AC$2,'Byproduct Conc'!$C:$C,0))</f>
        <v>0.87062448479999988</v>
      </c>
      <c r="AD84" s="176">
        <f>$X84*INDEX('Byproduct Conc'!$E:$E,MATCH(AD$2,'Byproduct Conc'!$C:$C,0))</f>
        <v>5.7983590687680007</v>
      </c>
      <c r="AE84" s="177">
        <f>$X84*INDEX('Byproduct Conc'!$E:$E,MATCH(AE$2,'Byproduct Conc'!$C:$C,0))</f>
        <v>8.7062448480000008</v>
      </c>
      <c r="AF84" s="178">
        <f t="shared" si="28"/>
        <v>4.8257471443199994E-2</v>
      </c>
      <c r="AG84" s="176">
        <f t="shared" si="29"/>
        <v>5.8041632320000001E-4</v>
      </c>
      <c r="AH84" s="176">
        <f t="shared" si="30"/>
        <v>2.4874985279999995E-3</v>
      </c>
      <c r="AI84" s="176">
        <f t="shared" si="31"/>
        <v>1.6566740196480002E-2</v>
      </c>
      <c r="AJ84" s="177">
        <f t="shared" si="32"/>
        <v>2.4874985280000001E-2</v>
      </c>
      <c r="AK84" s="202">
        <v>5573</v>
      </c>
      <c r="AL84" s="203">
        <f t="shared" si="33"/>
        <v>2527.8682159999998</v>
      </c>
      <c r="AM84" s="132" t="s">
        <v>1543</v>
      </c>
      <c r="AN84" s="132"/>
      <c r="AO84" s="132" t="s">
        <v>1544</v>
      </c>
      <c r="AP84" s="132">
        <v>325199</v>
      </c>
      <c r="AQ84" s="132" t="s">
        <v>261</v>
      </c>
      <c r="AR84" s="132"/>
      <c r="AS84" s="132"/>
      <c r="AT84" s="132" t="s">
        <v>1634</v>
      </c>
      <c r="AU84" s="132" t="s">
        <v>1635</v>
      </c>
      <c r="AV84" s="132" t="s">
        <v>1140</v>
      </c>
      <c r="AW84" s="132" t="s">
        <v>1772</v>
      </c>
      <c r="AX84" s="132" t="s">
        <v>1559</v>
      </c>
      <c r="AY84" s="204" t="s">
        <v>1548</v>
      </c>
      <c r="AZ84" s="204" t="s">
        <v>1548</v>
      </c>
      <c r="BA84" s="204" t="s">
        <v>1548</v>
      </c>
      <c r="BB84" s="132" t="s">
        <v>1548</v>
      </c>
      <c r="BC84" s="132" t="s">
        <v>1548</v>
      </c>
      <c r="BD84" s="132" t="s">
        <v>1548</v>
      </c>
      <c r="BE84" s="132" t="s">
        <v>1548</v>
      </c>
      <c r="BF84" s="132"/>
      <c r="BG84" s="132"/>
      <c r="BH84" s="132"/>
      <c r="BI84" s="132"/>
      <c r="BJ84" s="132"/>
      <c r="BK84" s="132" t="s">
        <v>1548</v>
      </c>
      <c r="BL84" s="132"/>
      <c r="BM84" s="132"/>
      <c r="BN84" s="132"/>
      <c r="BO84" s="132"/>
      <c r="BP84" s="132"/>
      <c r="BQ84" s="132"/>
      <c r="BR84" s="132"/>
      <c r="BS84" s="132"/>
      <c r="BT84" s="132"/>
      <c r="BU84" s="132"/>
      <c r="BV84" s="132"/>
      <c r="BW84" s="132"/>
      <c r="BX84" s="132" t="s">
        <v>1549</v>
      </c>
      <c r="BY84" s="132" t="s">
        <v>1548</v>
      </c>
      <c r="BZ84" s="132" t="s">
        <v>1549</v>
      </c>
      <c r="CA84" s="132"/>
      <c r="CB84" s="132" t="s">
        <v>1549</v>
      </c>
      <c r="CC84" s="132"/>
      <c r="CD84" s="132"/>
      <c r="CE84" s="132"/>
      <c r="CF84" s="132"/>
      <c r="CG84" s="132"/>
      <c r="CH84" s="132"/>
      <c r="CI84" s="132"/>
      <c r="CJ84" s="132" t="s">
        <v>1549</v>
      </c>
      <c r="CK84" s="132"/>
      <c r="CL84" s="132"/>
      <c r="CM84" s="132"/>
      <c r="CN84" s="132"/>
      <c r="CO84" s="132"/>
      <c r="CP84" s="132"/>
      <c r="CQ84" s="132" t="s">
        <v>1549</v>
      </c>
      <c r="CR84" s="132"/>
      <c r="CS84" s="132"/>
      <c r="CT84" s="132"/>
      <c r="CU84" s="132"/>
      <c r="CV84" s="132"/>
      <c r="CW84" s="132"/>
      <c r="CX84" s="132"/>
      <c r="CY84" s="132"/>
      <c r="CZ84" s="132"/>
      <c r="DA84" s="175">
        <f>$AL84*INDEX('Byproduct Conc'!$E:$E,MATCH(DA$2,'Byproduct Conc'!$C:$C,0))</f>
        <v>7.3560965085599994</v>
      </c>
      <c r="DB84" s="176">
        <f>$AL84*INDEX('Byproduct Conc'!$E:$E,MATCH(DB$2,'Byproduct Conc'!$C:$C,0))</f>
        <v>8.8475387559999993E-2</v>
      </c>
      <c r="DC84" s="176">
        <f>$AL84*INDEX('Byproduct Conc'!$E:$E,MATCH(DC$2,'Byproduct Conc'!$C:$C,0))</f>
        <v>0.37918023239999993</v>
      </c>
      <c r="DD84" s="176">
        <f>$AL84*INDEX('Byproduct Conc'!$E:$E,MATCH(DD$2,'Byproduct Conc'!$C:$C,0))</f>
        <v>2.5253403477840002</v>
      </c>
      <c r="DE84" s="177">
        <f>$AL84*INDEX('Byproduct Conc'!$E:$E,MATCH(DE$2,'Byproduct Conc'!$C:$C,0))</f>
        <v>3.7918023239999998</v>
      </c>
      <c r="DF84" s="178">
        <f t="shared" si="34"/>
        <v>2.1017418595885712E-2</v>
      </c>
      <c r="DG84" s="176">
        <f t="shared" si="23"/>
        <v>2.5278682159999996E-4</v>
      </c>
      <c r="DH84" s="176">
        <f t="shared" si="24"/>
        <v>1.0833720925714284E-3</v>
      </c>
      <c r="DI84" s="176">
        <f t="shared" si="25"/>
        <v>7.2152581365257148E-3</v>
      </c>
      <c r="DJ84" s="177">
        <f t="shared" si="26"/>
        <v>1.0833720925714285E-2</v>
      </c>
    </row>
    <row r="85" spans="1:114" x14ac:dyDescent="0.25">
      <c r="A85" s="131"/>
      <c r="B85" s="132" t="s">
        <v>1134</v>
      </c>
      <c r="C85" s="132">
        <v>2018</v>
      </c>
      <c r="D85" s="2"/>
      <c r="E85" s="132" t="s">
        <v>1201</v>
      </c>
      <c r="F85" s="132" t="s">
        <v>1198</v>
      </c>
      <c r="G85" s="132" t="s">
        <v>1199</v>
      </c>
      <c r="H85" s="132" t="s">
        <v>1200</v>
      </c>
      <c r="I85" s="132" t="s">
        <v>1416</v>
      </c>
      <c r="J85" s="132" t="s">
        <v>1160</v>
      </c>
      <c r="K85" s="132">
        <v>77541</v>
      </c>
      <c r="L85" s="132">
        <v>110066943605</v>
      </c>
      <c r="M85" s="172">
        <v>110066943605</v>
      </c>
      <c r="N85" s="172" t="str">
        <f t="shared" si="35"/>
        <v>7754WBLCBP231NB</v>
      </c>
      <c r="O85" s="172" t="str">
        <f t="shared" si="36"/>
        <v>7754WBLCBP231NB</v>
      </c>
      <c r="P85" s="132">
        <v>28.981691999999999</v>
      </c>
      <c r="Q85" s="132">
        <v>-95.376501000000005</v>
      </c>
      <c r="R85" s="132">
        <v>1318218520474</v>
      </c>
      <c r="S85" s="132">
        <v>107062</v>
      </c>
      <c r="T85" s="132" t="s">
        <v>1393</v>
      </c>
      <c r="U85" s="132">
        <v>9</v>
      </c>
      <c r="V85" s="132" t="s">
        <v>1417</v>
      </c>
      <c r="W85" s="201">
        <v>12120</v>
      </c>
      <c r="X85" s="175">
        <f t="shared" si="27"/>
        <v>5497.5350399999998</v>
      </c>
      <c r="Y85" s="176" t="s">
        <v>1543</v>
      </c>
      <c r="Z85" s="180"/>
      <c r="AA85" s="175">
        <f>$X85*INDEX('Byproduct Conc'!$E:$E,MATCH(AA$2,'Byproduct Conc'!$C:$C,0))</f>
        <v>15.997826966399998</v>
      </c>
      <c r="AB85" s="176">
        <f>$X85*INDEX('Byproduct Conc'!$E:$E,MATCH(AB$2,'Byproduct Conc'!$C:$C,0))</f>
        <v>0.19241372639999998</v>
      </c>
      <c r="AC85" s="176">
        <f>$X85*INDEX('Byproduct Conc'!$E:$E,MATCH(AC$2,'Byproduct Conc'!$C:$C,0))</f>
        <v>0.82463025599999984</v>
      </c>
      <c r="AD85" s="176">
        <f>$X85*INDEX('Byproduct Conc'!$E:$E,MATCH(AD$2,'Byproduct Conc'!$C:$C,0))</f>
        <v>5.4920375049600008</v>
      </c>
      <c r="AE85" s="177">
        <f>$X85*INDEX('Byproduct Conc'!$E:$E,MATCH(AE$2,'Byproduct Conc'!$C:$C,0))</f>
        <v>8.2463025600000002</v>
      </c>
      <c r="AF85" s="178">
        <f t="shared" si="28"/>
        <v>4.5708077046857136E-2</v>
      </c>
      <c r="AG85" s="176">
        <f t="shared" si="29"/>
        <v>5.4975350399999998E-4</v>
      </c>
      <c r="AH85" s="176">
        <f t="shared" si="30"/>
        <v>2.3560864457142852E-3</v>
      </c>
      <c r="AI85" s="176">
        <f t="shared" si="31"/>
        <v>1.5691535728457145E-2</v>
      </c>
      <c r="AJ85" s="177">
        <f t="shared" si="32"/>
        <v>2.3560864457142859E-2</v>
      </c>
      <c r="AK85" s="202">
        <v>3327</v>
      </c>
      <c r="AL85" s="203">
        <f t="shared" si="33"/>
        <v>1509.100584</v>
      </c>
      <c r="AM85" s="132" t="s">
        <v>1613</v>
      </c>
      <c r="AN85" s="132"/>
      <c r="AO85" s="132" t="s">
        <v>1544</v>
      </c>
      <c r="AP85" s="132">
        <v>325199</v>
      </c>
      <c r="AQ85" s="132" t="s">
        <v>261</v>
      </c>
      <c r="AR85" s="132"/>
      <c r="AS85" s="132"/>
      <c r="AT85" s="132" t="s">
        <v>1633</v>
      </c>
      <c r="AU85" s="132" t="s">
        <v>1636</v>
      </c>
      <c r="AV85" s="132" t="s">
        <v>1140</v>
      </c>
      <c r="AW85" s="132" t="s">
        <v>1772</v>
      </c>
      <c r="AX85" s="132" t="s">
        <v>1559</v>
      </c>
      <c r="AY85" s="204" t="s">
        <v>1548</v>
      </c>
      <c r="AZ85" s="204" t="s">
        <v>1548</v>
      </c>
      <c r="BA85" s="204" t="s">
        <v>1548</v>
      </c>
      <c r="BB85" s="132" t="s">
        <v>1548</v>
      </c>
      <c r="BC85" s="132" t="s">
        <v>1548</v>
      </c>
      <c r="BD85" s="132" t="s">
        <v>1548</v>
      </c>
      <c r="BE85" s="132" t="s">
        <v>1548</v>
      </c>
      <c r="BF85" s="132" t="s">
        <v>1549</v>
      </c>
      <c r="BG85" s="132" t="s">
        <v>1549</v>
      </c>
      <c r="BH85" s="132" t="s">
        <v>1549</v>
      </c>
      <c r="BI85" s="132" t="s">
        <v>1549</v>
      </c>
      <c r="BJ85" s="132" t="s">
        <v>1548</v>
      </c>
      <c r="BK85" s="132" t="s">
        <v>1548</v>
      </c>
      <c r="BL85" s="132" t="s">
        <v>1549</v>
      </c>
      <c r="BM85" s="132" t="s">
        <v>1549</v>
      </c>
      <c r="BN85" s="132" t="s">
        <v>1549</v>
      </c>
      <c r="BO85" s="132" t="s">
        <v>1549</v>
      </c>
      <c r="BP85" s="132" t="s">
        <v>1549</v>
      </c>
      <c r="BQ85" s="132" t="s">
        <v>1549</v>
      </c>
      <c r="BR85" s="132" t="s">
        <v>1549</v>
      </c>
      <c r="BS85" s="132" t="s">
        <v>1549</v>
      </c>
      <c r="BT85" s="132" t="s">
        <v>1549</v>
      </c>
      <c r="BU85" s="132" t="s">
        <v>1549</v>
      </c>
      <c r="BV85" s="132" t="s">
        <v>1549</v>
      </c>
      <c r="BW85" s="132" t="s">
        <v>1548</v>
      </c>
      <c r="BX85" s="132" t="s">
        <v>1549</v>
      </c>
      <c r="BY85" s="132" t="s">
        <v>1548</v>
      </c>
      <c r="BZ85" s="132" t="s">
        <v>1549</v>
      </c>
      <c r="CA85" s="132" t="s">
        <v>1549</v>
      </c>
      <c r="CB85" s="132" t="s">
        <v>1549</v>
      </c>
      <c r="CC85" s="132" t="s">
        <v>1549</v>
      </c>
      <c r="CD85" s="132" t="s">
        <v>1549</v>
      </c>
      <c r="CE85" s="132" t="s">
        <v>1549</v>
      </c>
      <c r="CF85" s="132" t="s">
        <v>1549</v>
      </c>
      <c r="CG85" s="132" t="s">
        <v>1549</v>
      </c>
      <c r="CH85" s="132" t="s">
        <v>1549</v>
      </c>
      <c r="CI85" s="132" t="s">
        <v>1549</v>
      </c>
      <c r="CJ85" s="132" t="s">
        <v>1549</v>
      </c>
      <c r="CK85" s="132" t="s">
        <v>1549</v>
      </c>
      <c r="CL85" s="132" t="s">
        <v>1549</v>
      </c>
      <c r="CM85" s="132" t="s">
        <v>1549</v>
      </c>
      <c r="CN85" s="132" t="s">
        <v>1549</v>
      </c>
      <c r="CO85" s="132" t="s">
        <v>1549</v>
      </c>
      <c r="CP85" s="132" t="s">
        <v>1549</v>
      </c>
      <c r="CQ85" s="132" t="s">
        <v>1549</v>
      </c>
      <c r="CR85" s="132" t="s">
        <v>1549</v>
      </c>
      <c r="CS85" s="132" t="s">
        <v>1549</v>
      </c>
      <c r="CT85" s="132" t="s">
        <v>1549</v>
      </c>
      <c r="CU85" s="132" t="s">
        <v>1549</v>
      </c>
      <c r="CV85" s="132" t="s">
        <v>1549</v>
      </c>
      <c r="CW85" s="132" t="s">
        <v>1549</v>
      </c>
      <c r="CX85" s="132" t="s">
        <v>1549</v>
      </c>
      <c r="CY85" s="132" t="s">
        <v>1549</v>
      </c>
      <c r="CZ85" s="132" t="s">
        <v>1549</v>
      </c>
      <c r="DA85" s="175">
        <f>$AL85*INDEX('Byproduct Conc'!$E:$E,MATCH(DA$2,'Byproduct Conc'!$C:$C,0))</f>
        <v>4.39148269944</v>
      </c>
      <c r="DB85" s="176">
        <f>$AL85*INDEX('Byproduct Conc'!$E:$E,MATCH(DB$2,'Byproduct Conc'!$C:$C,0))</f>
        <v>5.2818520439999996E-2</v>
      </c>
      <c r="DC85" s="176">
        <f>$AL85*INDEX('Byproduct Conc'!$E:$E,MATCH(DC$2,'Byproduct Conc'!$C:$C,0))</f>
        <v>0.22636508759999999</v>
      </c>
      <c r="DD85" s="176">
        <f>$AL85*INDEX('Byproduct Conc'!$E:$E,MATCH(DD$2,'Byproduct Conc'!$C:$C,0))</f>
        <v>1.5075914834160002</v>
      </c>
      <c r="DE85" s="177">
        <f>$AL85*INDEX('Byproduct Conc'!$E:$E,MATCH(DE$2,'Byproduct Conc'!$C:$C,0))</f>
        <v>2.2636508760000003</v>
      </c>
      <c r="DF85" s="178">
        <f t="shared" si="34"/>
        <v>1.2547093426971429E-2</v>
      </c>
      <c r="DG85" s="176">
        <f t="shared" si="23"/>
        <v>1.5091005839999998E-4</v>
      </c>
      <c r="DH85" s="176">
        <f t="shared" si="24"/>
        <v>6.4675739314285711E-4</v>
      </c>
      <c r="DI85" s="176">
        <f t="shared" si="25"/>
        <v>4.3074042383314292E-3</v>
      </c>
      <c r="DJ85" s="177">
        <f t="shared" si="26"/>
        <v>6.4675739314285722E-3</v>
      </c>
    </row>
    <row r="86" spans="1:114" x14ac:dyDescent="0.25">
      <c r="A86" s="131"/>
      <c r="B86" s="132" t="s">
        <v>1134</v>
      </c>
      <c r="C86" s="132">
        <v>2019</v>
      </c>
      <c r="D86" s="4">
        <v>44292</v>
      </c>
      <c r="E86" s="132" t="s">
        <v>1201</v>
      </c>
      <c r="F86" s="132" t="s">
        <v>1198</v>
      </c>
      <c r="G86" s="132" t="s">
        <v>1199</v>
      </c>
      <c r="H86" s="132" t="s">
        <v>1200</v>
      </c>
      <c r="I86" s="132" t="s">
        <v>1416</v>
      </c>
      <c r="J86" s="132" t="s">
        <v>1160</v>
      </c>
      <c r="K86" s="132">
        <v>77541</v>
      </c>
      <c r="L86" s="132">
        <v>110066943605</v>
      </c>
      <c r="M86" s="172">
        <v>110066943605</v>
      </c>
      <c r="N86" s="172" t="str">
        <f t="shared" si="35"/>
        <v>7754WBLCBP231NB</v>
      </c>
      <c r="O86" s="172" t="str">
        <f t="shared" si="36"/>
        <v>7754WBLCBP231NB</v>
      </c>
      <c r="P86" s="132">
        <v>28.981691999999999</v>
      </c>
      <c r="Q86" s="132">
        <v>-95.376501000000005</v>
      </c>
      <c r="R86" s="132">
        <v>1319218614840</v>
      </c>
      <c r="S86" s="132">
        <v>107062</v>
      </c>
      <c r="T86" s="132" t="s">
        <v>1393</v>
      </c>
      <c r="U86" s="132">
        <v>9</v>
      </c>
      <c r="V86" s="132" t="s">
        <v>1417</v>
      </c>
      <c r="W86" s="201">
        <v>10005</v>
      </c>
      <c r="X86" s="175">
        <f t="shared" si="27"/>
        <v>4538.1879600000002</v>
      </c>
      <c r="Y86" s="176" t="s">
        <v>1543</v>
      </c>
      <c r="Z86" s="180"/>
      <c r="AA86" s="175">
        <f>$X86*INDEX('Byproduct Conc'!$E:$E,MATCH(AA$2,'Byproduct Conc'!$C:$C,0))</f>
        <v>13.206126963599999</v>
      </c>
      <c r="AB86" s="176">
        <f>$X86*INDEX('Byproduct Conc'!$E:$E,MATCH(AB$2,'Byproduct Conc'!$C:$C,0))</f>
        <v>0.1588365786</v>
      </c>
      <c r="AC86" s="176">
        <f>$X86*INDEX('Byproduct Conc'!$E:$E,MATCH(AC$2,'Byproduct Conc'!$C:$C,0))</f>
        <v>0.68072819399999995</v>
      </c>
      <c r="AD86" s="176">
        <f>$X86*INDEX('Byproduct Conc'!$E:$E,MATCH(AD$2,'Byproduct Conc'!$C:$C,0))</f>
        <v>4.5336497720400004</v>
      </c>
      <c r="AE86" s="177">
        <f>$X86*INDEX('Byproduct Conc'!$E:$E,MATCH(AE$2,'Byproduct Conc'!$C:$C,0))</f>
        <v>6.8072819400000002</v>
      </c>
      <c r="AF86" s="178">
        <f t="shared" si="28"/>
        <v>3.7731791324571426E-2</v>
      </c>
      <c r="AG86" s="176">
        <f t="shared" si="29"/>
        <v>4.53818796E-4</v>
      </c>
      <c r="AH86" s="176">
        <f t="shared" si="30"/>
        <v>1.944937697142857E-3</v>
      </c>
      <c r="AI86" s="176">
        <f t="shared" si="31"/>
        <v>1.295328506297143E-2</v>
      </c>
      <c r="AJ86" s="177">
        <f t="shared" si="32"/>
        <v>1.944937697142857E-2</v>
      </c>
      <c r="AK86" s="202">
        <v>4655</v>
      </c>
      <c r="AL86" s="203">
        <f t="shared" si="33"/>
        <v>2111.4707600000002</v>
      </c>
      <c r="AM86" s="132" t="s">
        <v>1543</v>
      </c>
      <c r="AN86" s="132"/>
      <c r="AO86" s="132" t="s">
        <v>1544</v>
      </c>
      <c r="AP86" s="132">
        <v>325199</v>
      </c>
      <c r="AQ86" s="132" t="s">
        <v>261</v>
      </c>
      <c r="AR86" s="132"/>
      <c r="AS86" s="132"/>
      <c r="AT86" s="132" t="s">
        <v>1637</v>
      </c>
      <c r="AU86" s="132" t="s">
        <v>1638</v>
      </c>
      <c r="AV86" s="132" t="s">
        <v>1140</v>
      </c>
      <c r="AW86" s="132" t="s">
        <v>1772</v>
      </c>
      <c r="AX86" s="132" t="s">
        <v>1559</v>
      </c>
      <c r="AY86" s="204" t="s">
        <v>1548</v>
      </c>
      <c r="AZ86" s="204" t="s">
        <v>1548</v>
      </c>
      <c r="BA86" s="204" t="s">
        <v>1548</v>
      </c>
      <c r="BB86" s="132" t="s">
        <v>1548</v>
      </c>
      <c r="BC86" s="132" t="s">
        <v>1548</v>
      </c>
      <c r="BD86" s="132" t="s">
        <v>1548</v>
      </c>
      <c r="BE86" s="132" t="s">
        <v>1548</v>
      </c>
      <c r="BF86" s="132" t="s">
        <v>1549</v>
      </c>
      <c r="BG86" s="132" t="s">
        <v>1548</v>
      </c>
      <c r="BH86" s="132" t="s">
        <v>1549</v>
      </c>
      <c r="BI86" s="132" t="s">
        <v>1549</v>
      </c>
      <c r="BJ86" s="132" t="s">
        <v>1549</v>
      </c>
      <c r="BK86" s="132" t="s">
        <v>1548</v>
      </c>
      <c r="BL86" s="132" t="s">
        <v>1549</v>
      </c>
      <c r="BM86" s="132" t="s">
        <v>1549</v>
      </c>
      <c r="BN86" s="132" t="s">
        <v>1549</v>
      </c>
      <c r="BO86" s="132" t="s">
        <v>1549</v>
      </c>
      <c r="BP86" s="132" t="s">
        <v>1549</v>
      </c>
      <c r="BQ86" s="132" t="s">
        <v>1549</v>
      </c>
      <c r="BR86" s="132" t="s">
        <v>1549</v>
      </c>
      <c r="BS86" s="132" t="s">
        <v>1549</v>
      </c>
      <c r="BT86" s="132" t="s">
        <v>1549</v>
      </c>
      <c r="BU86" s="132" t="s">
        <v>1549</v>
      </c>
      <c r="BV86" s="132" t="s">
        <v>1549</v>
      </c>
      <c r="BW86" s="132" t="s">
        <v>1548</v>
      </c>
      <c r="BX86" s="132" t="s">
        <v>1549</v>
      </c>
      <c r="BY86" s="132" t="s">
        <v>1548</v>
      </c>
      <c r="BZ86" s="132" t="s">
        <v>1549</v>
      </c>
      <c r="CA86" s="132" t="s">
        <v>1549</v>
      </c>
      <c r="CB86" s="132" t="s">
        <v>1549</v>
      </c>
      <c r="CC86" s="132" t="s">
        <v>1549</v>
      </c>
      <c r="CD86" s="132" t="s">
        <v>1549</v>
      </c>
      <c r="CE86" s="132" t="s">
        <v>1549</v>
      </c>
      <c r="CF86" s="132" t="s">
        <v>1549</v>
      </c>
      <c r="CG86" s="132" t="s">
        <v>1549</v>
      </c>
      <c r="CH86" s="132" t="s">
        <v>1549</v>
      </c>
      <c r="CI86" s="132" t="s">
        <v>1549</v>
      </c>
      <c r="CJ86" s="132" t="s">
        <v>1549</v>
      </c>
      <c r="CK86" s="132" t="s">
        <v>1549</v>
      </c>
      <c r="CL86" s="132" t="s">
        <v>1549</v>
      </c>
      <c r="CM86" s="132" t="s">
        <v>1549</v>
      </c>
      <c r="CN86" s="132" t="s">
        <v>1549</v>
      </c>
      <c r="CO86" s="132" t="s">
        <v>1549</v>
      </c>
      <c r="CP86" s="132" t="s">
        <v>1549</v>
      </c>
      <c r="CQ86" s="132" t="s">
        <v>1548</v>
      </c>
      <c r="CR86" s="132" t="s">
        <v>1549</v>
      </c>
      <c r="CS86" s="132" t="s">
        <v>1549</v>
      </c>
      <c r="CT86" s="132" t="s">
        <v>1549</v>
      </c>
      <c r="CU86" s="132" t="s">
        <v>1549</v>
      </c>
      <c r="CV86" s="132" t="s">
        <v>1549</v>
      </c>
      <c r="CW86" s="132" t="s">
        <v>1549</v>
      </c>
      <c r="CX86" s="132" t="s">
        <v>1549</v>
      </c>
      <c r="CY86" s="132" t="s">
        <v>1549</v>
      </c>
      <c r="CZ86" s="132" t="s">
        <v>1548</v>
      </c>
      <c r="DA86" s="175">
        <f>$AL86*INDEX('Byproduct Conc'!$E:$E,MATCH(DA$2,'Byproduct Conc'!$C:$C,0))</f>
        <v>6.1443799115999997</v>
      </c>
      <c r="DB86" s="176">
        <f>$AL86*INDEX('Byproduct Conc'!$E:$E,MATCH(DB$2,'Byproduct Conc'!$C:$C,0))</f>
        <v>7.3901476600000002E-2</v>
      </c>
      <c r="DC86" s="176">
        <f>$AL86*INDEX('Byproduct Conc'!$E:$E,MATCH(DC$2,'Byproduct Conc'!$C:$C,0))</f>
        <v>0.31672061400000001</v>
      </c>
      <c r="DD86" s="176">
        <f>$AL86*INDEX('Byproduct Conc'!$E:$E,MATCH(DD$2,'Byproduct Conc'!$C:$C,0))</f>
        <v>2.1093592892400004</v>
      </c>
      <c r="DE86" s="177">
        <f>$AL86*INDEX('Byproduct Conc'!$E:$E,MATCH(DE$2,'Byproduct Conc'!$C:$C,0))</f>
        <v>3.1672061400000002</v>
      </c>
      <c r="DF86" s="178">
        <f t="shared" si="34"/>
        <v>1.7555371175999999E-2</v>
      </c>
      <c r="DG86" s="176">
        <f t="shared" si="23"/>
        <v>2.1114707600000001E-4</v>
      </c>
      <c r="DH86" s="176">
        <f t="shared" si="24"/>
        <v>9.0491604000000002E-4</v>
      </c>
      <c r="DI86" s="176">
        <f t="shared" si="25"/>
        <v>6.0267408264000014E-3</v>
      </c>
      <c r="DJ86" s="177">
        <f t="shared" si="26"/>
        <v>9.0491604000000007E-3</v>
      </c>
    </row>
    <row r="87" spans="1:114" x14ac:dyDescent="0.25">
      <c r="A87" s="131"/>
      <c r="B87" s="132" t="s">
        <v>1134</v>
      </c>
      <c r="C87" s="132">
        <v>2015</v>
      </c>
      <c r="D87" s="2"/>
      <c r="E87" s="132" t="s">
        <v>1175</v>
      </c>
      <c r="F87" s="132" t="s">
        <v>1172</v>
      </c>
      <c r="G87" s="132" t="s">
        <v>1173</v>
      </c>
      <c r="H87" s="132" t="s">
        <v>1174</v>
      </c>
      <c r="I87" s="132" t="s">
        <v>1408</v>
      </c>
      <c r="J87" s="132" t="s">
        <v>1160</v>
      </c>
      <c r="K87" s="132">
        <v>77536</v>
      </c>
      <c r="L87" s="132">
        <v>110015742204</v>
      </c>
      <c r="M87" s="172">
        <v>110015742204</v>
      </c>
      <c r="N87" s="172" t="str">
        <f t="shared" si="35"/>
        <v>77536CCDNTTIDAL</v>
      </c>
      <c r="O87" s="172" t="str">
        <f t="shared" si="36"/>
        <v>77536CCDNTTIDAL</v>
      </c>
      <c r="P87" s="132">
        <v>29.728559000000001</v>
      </c>
      <c r="Q87" s="132">
        <v>-95.110764000000003</v>
      </c>
      <c r="R87" s="132">
        <v>1315214097925</v>
      </c>
      <c r="S87" s="132">
        <v>107062</v>
      </c>
      <c r="T87" s="132" t="s">
        <v>1393</v>
      </c>
      <c r="U87" s="132">
        <v>7</v>
      </c>
      <c r="V87" s="132" t="s">
        <v>1403</v>
      </c>
      <c r="W87" s="201">
        <v>8821.14</v>
      </c>
      <c r="X87" s="175">
        <f t="shared" si="27"/>
        <v>4001.1985348799999</v>
      </c>
      <c r="Y87" s="176" t="s">
        <v>1594</v>
      </c>
      <c r="Z87" s="180"/>
      <c r="AA87" s="175">
        <f>$X87*INDEX('Byproduct Conc'!$E:$E,MATCH(AA$2,'Byproduct Conc'!$C:$C,0))</f>
        <v>11.643487736500798</v>
      </c>
      <c r="AB87" s="176">
        <f>$X87*INDEX('Byproduct Conc'!$E:$E,MATCH(AB$2,'Byproduct Conc'!$C:$C,0))</f>
        <v>0.14004194872079997</v>
      </c>
      <c r="AC87" s="176">
        <f>$X87*INDEX('Byproduct Conc'!$E:$E,MATCH(AC$2,'Byproduct Conc'!$C:$C,0))</f>
        <v>0.60017978023199992</v>
      </c>
      <c r="AD87" s="176">
        <f>$X87*INDEX('Byproduct Conc'!$E:$E,MATCH(AD$2,'Byproduct Conc'!$C:$C,0))</f>
        <v>3.9971973363451205</v>
      </c>
      <c r="AE87" s="177">
        <f>$X87*INDEX('Byproduct Conc'!$E:$E,MATCH(AE$2,'Byproduct Conc'!$C:$C,0))</f>
        <v>6.0017978023199996</v>
      </c>
      <c r="AF87" s="178">
        <f t="shared" si="28"/>
        <v>3.3267107818573713E-2</v>
      </c>
      <c r="AG87" s="176">
        <f t="shared" si="29"/>
        <v>4.0011985348799994E-4</v>
      </c>
      <c r="AH87" s="176">
        <f t="shared" si="30"/>
        <v>1.7147993720914283E-3</v>
      </c>
      <c r="AI87" s="176">
        <f t="shared" si="31"/>
        <v>1.1420563818128915E-2</v>
      </c>
      <c r="AJ87" s="177">
        <f t="shared" si="32"/>
        <v>1.7147993720914283E-2</v>
      </c>
      <c r="AK87" s="202">
        <v>1561.86</v>
      </c>
      <c r="AL87" s="203">
        <f t="shared" si="33"/>
        <v>708.44720111999993</v>
      </c>
      <c r="AM87" s="132" t="s">
        <v>1556</v>
      </c>
      <c r="AN87" s="132"/>
      <c r="AO87" s="132" t="s">
        <v>1544</v>
      </c>
      <c r="AP87" s="132">
        <v>325199</v>
      </c>
      <c r="AQ87" s="132" t="s">
        <v>261</v>
      </c>
      <c r="AR87" s="132"/>
      <c r="AS87" s="132"/>
      <c r="AT87" s="132" t="s">
        <v>1602</v>
      </c>
      <c r="AU87" s="132" t="s">
        <v>1565</v>
      </c>
      <c r="AV87" s="132" t="s">
        <v>1140</v>
      </c>
      <c r="AW87" s="132" t="s">
        <v>1772</v>
      </c>
      <c r="AX87" s="132" t="s">
        <v>1559</v>
      </c>
      <c r="AY87" s="204" t="s">
        <v>1548</v>
      </c>
      <c r="AZ87" s="204" t="s">
        <v>1549</v>
      </c>
      <c r="BA87" s="204" t="s">
        <v>1548</v>
      </c>
      <c r="BB87" s="132" t="s">
        <v>1549</v>
      </c>
      <c r="BC87" s="132" t="s">
        <v>1549</v>
      </c>
      <c r="BD87" s="132" t="s">
        <v>1549</v>
      </c>
      <c r="BE87" s="132" t="s">
        <v>1548</v>
      </c>
      <c r="BF87" s="132"/>
      <c r="BG87" s="132"/>
      <c r="BH87" s="132"/>
      <c r="BI87" s="132"/>
      <c r="BJ87" s="132"/>
      <c r="BK87" s="132" t="s">
        <v>1549</v>
      </c>
      <c r="BL87" s="132"/>
      <c r="BM87" s="132"/>
      <c r="BN87" s="132"/>
      <c r="BO87" s="132"/>
      <c r="BP87" s="132"/>
      <c r="BQ87" s="132"/>
      <c r="BR87" s="132"/>
      <c r="BS87" s="132"/>
      <c r="BT87" s="132"/>
      <c r="BU87" s="132"/>
      <c r="BV87" s="132"/>
      <c r="BW87" s="132"/>
      <c r="BX87" s="132" t="s">
        <v>1549</v>
      </c>
      <c r="BY87" s="132" t="s">
        <v>1549</v>
      </c>
      <c r="BZ87" s="132" t="s">
        <v>1549</v>
      </c>
      <c r="CA87" s="132"/>
      <c r="CB87" s="132" t="s">
        <v>1549</v>
      </c>
      <c r="CC87" s="132"/>
      <c r="CD87" s="132"/>
      <c r="CE87" s="132"/>
      <c r="CF87" s="132"/>
      <c r="CG87" s="132"/>
      <c r="CH87" s="132"/>
      <c r="CI87" s="132"/>
      <c r="CJ87" s="132" t="s">
        <v>1549</v>
      </c>
      <c r="CK87" s="132"/>
      <c r="CL87" s="132"/>
      <c r="CM87" s="132"/>
      <c r="CN87" s="132"/>
      <c r="CO87" s="132"/>
      <c r="CP87" s="132"/>
      <c r="CQ87" s="132" t="s">
        <v>1548</v>
      </c>
      <c r="CR87" s="132"/>
      <c r="CS87" s="132"/>
      <c r="CT87" s="132"/>
      <c r="CU87" s="132"/>
      <c r="CV87" s="132"/>
      <c r="CW87" s="132"/>
      <c r="CX87" s="132"/>
      <c r="CY87" s="132"/>
      <c r="CZ87" s="132"/>
      <c r="DA87" s="175">
        <f>$AL87*INDEX('Byproduct Conc'!$E:$E,MATCH(DA$2,'Byproduct Conc'!$C:$C,0))</f>
        <v>2.0615813552591997</v>
      </c>
      <c r="DB87" s="176">
        <f>$AL87*INDEX('Byproduct Conc'!$E:$E,MATCH(DB$2,'Byproduct Conc'!$C:$C,0))</f>
        <v>2.4795652039199995E-2</v>
      </c>
      <c r="DC87" s="176">
        <f>$AL87*INDEX('Byproduct Conc'!$E:$E,MATCH(DC$2,'Byproduct Conc'!$C:$C,0))</f>
        <v>0.10626708016799997</v>
      </c>
      <c r="DD87" s="176">
        <f>$AL87*INDEX('Byproduct Conc'!$E:$E,MATCH(DD$2,'Byproduct Conc'!$C:$C,0))</f>
        <v>0.70773875391887997</v>
      </c>
      <c r="DE87" s="177">
        <f>$AL87*INDEX('Byproduct Conc'!$E:$E,MATCH(DE$2,'Byproduct Conc'!$C:$C,0))</f>
        <v>1.0626708016799999</v>
      </c>
      <c r="DF87" s="178">
        <f t="shared" si="34"/>
        <v>5.8902324435977137E-3</v>
      </c>
      <c r="DG87" s="176">
        <f t="shared" si="23"/>
        <v>7.0844720111999993E-5</v>
      </c>
      <c r="DH87" s="176">
        <f t="shared" si="24"/>
        <v>3.0362022905142848E-4</v>
      </c>
      <c r="DI87" s="176">
        <f t="shared" si="25"/>
        <v>2.022110725482514E-3</v>
      </c>
      <c r="DJ87" s="177">
        <f t="shared" si="26"/>
        <v>3.0362022905142854E-3</v>
      </c>
    </row>
    <row r="88" spans="1:114" x14ac:dyDescent="0.25">
      <c r="A88" s="131"/>
      <c r="B88" s="132" t="s">
        <v>1134</v>
      </c>
      <c r="C88" s="132">
        <v>2016</v>
      </c>
      <c r="D88" s="2"/>
      <c r="E88" s="132" t="s">
        <v>1175</v>
      </c>
      <c r="F88" s="132" t="s">
        <v>1172</v>
      </c>
      <c r="G88" s="132" t="s">
        <v>1173</v>
      </c>
      <c r="H88" s="132" t="s">
        <v>1174</v>
      </c>
      <c r="I88" s="132" t="s">
        <v>1408</v>
      </c>
      <c r="J88" s="132" t="s">
        <v>1160</v>
      </c>
      <c r="K88" s="132">
        <v>77536</v>
      </c>
      <c r="L88" s="132">
        <v>110015742204</v>
      </c>
      <c r="M88" s="172">
        <v>110015742204</v>
      </c>
      <c r="N88" s="172" t="str">
        <f t="shared" si="35"/>
        <v>77536CCDNTTIDAL</v>
      </c>
      <c r="O88" s="172" t="str">
        <f t="shared" si="36"/>
        <v>77536CCDNTTIDAL</v>
      </c>
      <c r="P88" s="132">
        <v>29.728559000000001</v>
      </c>
      <c r="Q88" s="132">
        <v>-95.110764000000003</v>
      </c>
      <c r="R88" s="132">
        <v>1316215206893</v>
      </c>
      <c r="S88" s="132">
        <v>107062</v>
      </c>
      <c r="T88" s="132" t="s">
        <v>1393</v>
      </c>
      <c r="U88" s="132">
        <v>7</v>
      </c>
      <c r="V88" s="132" t="s">
        <v>1403</v>
      </c>
      <c r="W88" s="201">
        <v>10903.53</v>
      </c>
      <c r="X88" s="175">
        <f t="shared" si="27"/>
        <v>4945.7539797600002</v>
      </c>
      <c r="Y88" s="176" t="s">
        <v>1594</v>
      </c>
      <c r="Z88" s="180"/>
      <c r="AA88" s="175">
        <f>$X88*INDEX('Byproduct Conc'!$E:$E,MATCH(AA$2,'Byproduct Conc'!$C:$C,0))</f>
        <v>14.3921440811016</v>
      </c>
      <c r="AB88" s="176">
        <f>$X88*INDEX('Byproduct Conc'!$E:$E,MATCH(AB$2,'Byproduct Conc'!$C:$C,0))</f>
        <v>0.17310138929159999</v>
      </c>
      <c r="AC88" s="176">
        <f>$X88*INDEX('Byproduct Conc'!$E:$E,MATCH(AC$2,'Byproduct Conc'!$C:$C,0))</f>
        <v>0.74186309696399999</v>
      </c>
      <c r="AD88" s="176">
        <f>$X88*INDEX('Byproduct Conc'!$E:$E,MATCH(AD$2,'Byproduct Conc'!$C:$C,0))</f>
        <v>4.9408082257802404</v>
      </c>
      <c r="AE88" s="177">
        <f>$X88*INDEX('Byproduct Conc'!$E:$E,MATCH(AE$2,'Byproduct Conc'!$C:$C,0))</f>
        <v>7.4186309696400006</v>
      </c>
      <c r="AF88" s="178">
        <f t="shared" si="28"/>
        <v>4.1120411660290283E-2</v>
      </c>
      <c r="AG88" s="176">
        <f t="shared" si="29"/>
        <v>4.9457539797599995E-4</v>
      </c>
      <c r="AH88" s="176">
        <f t="shared" si="30"/>
        <v>2.1196088484685713E-3</v>
      </c>
      <c r="AI88" s="176">
        <f t="shared" si="31"/>
        <v>1.4116594930800686E-2</v>
      </c>
      <c r="AJ88" s="177">
        <f t="shared" si="32"/>
        <v>2.1196088484685717E-2</v>
      </c>
      <c r="AK88" s="202">
        <v>979.68</v>
      </c>
      <c r="AL88" s="203">
        <f t="shared" si="33"/>
        <v>444.37501055999996</v>
      </c>
      <c r="AM88" s="132" t="s">
        <v>1556</v>
      </c>
      <c r="AN88" s="132"/>
      <c r="AO88" s="132" t="s">
        <v>1544</v>
      </c>
      <c r="AP88" s="132">
        <v>325199</v>
      </c>
      <c r="AQ88" s="132" t="s">
        <v>261</v>
      </c>
      <c r="AR88" s="132"/>
      <c r="AS88" s="132"/>
      <c r="AT88" s="132" t="s">
        <v>1602</v>
      </c>
      <c r="AU88" s="132" t="s">
        <v>1565</v>
      </c>
      <c r="AV88" s="132" t="s">
        <v>1140</v>
      </c>
      <c r="AW88" s="132" t="s">
        <v>1772</v>
      </c>
      <c r="AX88" s="132" t="s">
        <v>1559</v>
      </c>
      <c r="AY88" s="204" t="s">
        <v>1548</v>
      </c>
      <c r="AZ88" s="204" t="s">
        <v>1549</v>
      </c>
      <c r="BA88" s="204" t="s">
        <v>1548</v>
      </c>
      <c r="BB88" s="132" t="s">
        <v>1549</v>
      </c>
      <c r="BC88" s="132" t="s">
        <v>1549</v>
      </c>
      <c r="BD88" s="132" t="s">
        <v>1549</v>
      </c>
      <c r="BE88" s="132" t="s">
        <v>1548</v>
      </c>
      <c r="BF88" s="132"/>
      <c r="BG88" s="132"/>
      <c r="BH88" s="132"/>
      <c r="BI88" s="132"/>
      <c r="BJ88" s="132"/>
      <c r="BK88" s="132" t="s">
        <v>1549</v>
      </c>
      <c r="BL88" s="132"/>
      <c r="BM88" s="132"/>
      <c r="BN88" s="132"/>
      <c r="BO88" s="132"/>
      <c r="BP88" s="132"/>
      <c r="BQ88" s="132"/>
      <c r="BR88" s="132"/>
      <c r="BS88" s="132"/>
      <c r="BT88" s="132"/>
      <c r="BU88" s="132"/>
      <c r="BV88" s="132"/>
      <c r="BW88" s="132"/>
      <c r="BX88" s="132" t="s">
        <v>1549</v>
      </c>
      <c r="BY88" s="132" t="s">
        <v>1549</v>
      </c>
      <c r="BZ88" s="132" t="s">
        <v>1549</v>
      </c>
      <c r="CA88" s="132"/>
      <c r="CB88" s="132" t="s">
        <v>1549</v>
      </c>
      <c r="CC88" s="132"/>
      <c r="CD88" s="132"/>
      <c r="CE88" s="132"/>
      <c r="CF88" s="132"/>
      <c r="CG88" s="132"/>
      <c r="CH88" s="132"/>
      <c r="CI88" s="132"/>
      <c r="CJ88" s="132" t="s">
        <v>1549</v>
      </c>
      <c r="CK88" s="132"/>
      <c r="CL88" s="132"/>
      <c r="CM88" s="132"/>
      <c r="CN88" s="132"/>
      <c r="CO88" s="132"/>
      <c r="CP88" s="132"/>
      <c r="CQ88" s="132" t="s">
        <v>1548</v>
      </c>
      <c r="CR88" s="132"/>
      <c r="CS88" s="132"/>
      <c r="CT88" s="132"/>
      <c r="CU88" s="132"/>
      <c r="CV88" s="132"/>
      <c r="CW88" s="132"/>
      <c r="CX88" s="132"/>
      <c r="CY88" s="132"/>
      <c r="CZ88" s="132"/>
      <c r="DA88" s="175">
        <f>$AL88*INDEX('Byproduct Conc'!$E:$E,MATCH(DA$2,'Byproduct Conc'!$C:$C,0))</f>
        <v>1.2931312807295998</v>
      </c>
      <c r="DB88" s="176">
        <f>$AL88*INDEX('Byproduct Conc'!$E:$E,MATCH(DB$2,'Byproduct Conc'!$C:$C,0))</f>
        <v>1.5553125369599997E-2</v>
      </c>
      <c r="DC88" s="176">
        <f>$AL88*INDEX('Byproduct Conc'!$E:$E,MATCH(DC$2,'Byproduct Conc'!$C:$C,0))</f>
        <v>6.6656251583999987E-2</v>
      </c>
      <c r="DD88" s="176">
        <f>$AL88*INDEX('Byproduct Conc'!$E:$E,MATCH(DD$2,'Byproduct Conc'!$C:$C,0))</f>
        <v>0.44393063554944001</v>
      </c>
      <c r="DE88" s="177">
        <f>$AL88*INDEX('Byproduct Conc'!$E:$E,MATCH(DE$2,'Byproduct Conc'!$C:$C,0))</f>
        <v>0.66656251583999993</v>
      </c>
      <c r="DF88" s="178">
        <f t="shared" si="34"/>
        <v>3.6946608020845709E-3</v>
      </c>
      <c r="DG88" s="176">
        <f t="shared" si="23"/>
        <v>4.443750105599999E-5</v>
      </c>
      <c r="DH88" s="176">
        <f t="shared" si="24"/>
        <v>1.9044643309714282E-4</v>
      </c>
      <c r="DI88" s="176">
        <f t="shared" si="25"/>
        <v>1.2683732444269714E-3</v>
      </c>
      <c r="DJ88" s="177">
        <f t="shared" si="26"/>
        <v>1.9044643309714285E-3</v>
      </c>
    </row>
    <row r="89" spans="1:114" x14ac:dyDescent="0.25">
      <c r="A89" s="131"/>
      <c r="B89" s="132" t="s">
        <v>1134</v>
      </c>
      <c r="C89" s="132">
        <v>2017</v>
      </c>
      <c r="D89" s="2"/>
      <c r="E89" s="132" t="s">
        <v>1175</v>
      </c>
      <c r="F89" s="132" t="s">
        <v>1172</v>
      </c>
      <c r="G89" s="132" t="s">
        <v>1173</v>
      </c>
      <c r="H89" s="132" t="s">
        <v>1174</v>
      </c>
      <c r="I89" s="132" t="s">
        <v>1408</v>
      </c>
      <c r="J89" s="132" t="s">
        <v>1160</v>
      </c>
      <c r="K89" s="132">
        <v>77536</v>
      </c>
      <c r="L89" s="132">
        <v>110015742204</v>
      </c>
      <c r="M89" s="172">
        <v>110015742204</v>
      </c>
      <c r="N89" s="172" t="str">
        <f t="shared" si="35"/>
        <v>77536CCDNTTIDAL</v>
      </c>
      <c r="O89" s="172" t="str">
        <f t="shared" si="36"/>
        <v>77536CCDNTTIDAL</v>
      </c>
      <c r="P89" s="132">
        <v>29.728559000000001</v>
      </c>
      <c r="Q89" s="132">
        <v>-95.110764000000003</v>
      </c>
      <c r="R89" s="132">
        <v>1317215951930</v>
      </c>
      <c r="S89" s="132">
        <v>107062</v>
      </c>
      <c r="T89" s="132" t="s">
        <v>1393</v>
      </c>
      <c r="U89" s="132">
        <v>7</v>
      </c>
      <c r="V89" s="132" t="s">
        <v>1403</v>
      </c>
      <c r="W89" s="201">
        <v>11917</v>
      </c>
      <c r="X89" s="175">
        <f t="shared" si="27"/>
        <v>5405.4558639999996</v>
      </c>
      <c r="Y89" s="176" t="s">
        <v>1594</v>
      </c>
      <c r="Z89" s="180"/>
      <c r="AA89" s="175">
        <f>$X89*INDEX('Byproduct Conc'!$E:$E,MATCH(AA$2,'Byproduct Conc'!$C:$C,0))</f>
        <v>15.729876564239998</v>
      </c>
      <c r="AB89" s="176">
        <f>$X89*INDEX('Byproduct Conc'!$E:$E,MATCH(AB$2,'Byproduct Conc'!$C:$C,0))</f>
        <v>0.18919095523999996</v>
      </c>
      <c r="AC89" s="176">
        <f>$X89*INDEX('Byproduct Conc'!$E:$E,MATCH(AC$2,'Byproduct Conc'!$C:$C,0))</f>
        <v>0.81081837959999992</v>
      </c>
      <c r="AD89" s="176">
        <f>$X89*INDEX('Byproduct Conc'!$E:$E,MATCH(AD$2,'Byproduct Conc'!$C:$C,0))</f>
        <v>5.4000504081359999</v>
      </c>
      <c r="AE89" s="177">
        <f>$X89*INDEX('Byproduct Conc'!$E:$E,MATCH(AE$2,'Byproduct Conc'!$C:$C,0))</f>
        <v>8.1081837959999987</v>
      </c>
      <c r="AF89" s="178">
        <f t="shared" si="28"/>
        <v>4.4942504469257134E-2</v>
      </c>
      <c r="AG89" s="176">
        <f t="shared" si="29"/>
        <v>5.4054558639999987E-4</v>
      </c>
      <c r="AH89" s="176">
        <f t="shared" si="30"/>
        <v>2.3166239417142854E-3</v>
      </c>
      <c r="AI89" s="176">
        <f t="shared" si="31"/>
        <v>1.5428715451817142E-2</v>
      </c>
      <c r="AJ89" s="177">
        <f t="shared" si="32"/>
        <v>2.3166239417142853E-2</v>
      </c>
      <c r="AK89" s="202">
        <v>2010</v>
      </c>
      <c r="AL89" s="203">
        <f t="shared" si="33"/>
        <v>911.71992</v>
      </c>
      <c r="AM89" s="132" t="s">
        <v>1556</v>
      </c>
      <c r="AN89" s="132"/>
      <c r="AO89" s="132" t="s">
        <v>1544</v>
      </c>
      <c r="AP89" s="132">
        <v>325199</v>
      </c>
      <c r="AQ89" s="132" t="s">
        <v>261</v>
      </c>
      <c r="AR89" s="132"/>
      <c r="AS89" s="132"/>
      <c r="AT89" s="132" t="s">
        <v>1602</v>
      </c>
      <c r="AU89" s="132" t="s">
        <v>1565</v>
      </c>
      <c r="AV89" s="132" t="s">
        <v>1140</v>
      </c>
      <c r="AW89" s="132" t="s">
        <v>1772</v>
      </c>
      <c r="AX89" s="132" t="s">
        <v>1559</v>
      </c>
      <c r="AY89" s="204" t="s">
        <v>1548</v>
      </c>
      <c r="AZ89" s="204" t="s">
        <v>1549</v>
      </c>
      <c r="BA89" s="204" t="s">
        <v>1548</v>
      </c>
      <c r="BB89" s="132" t="s">
        <v>1549</v>
      </c>
      <c r="BC89" s="132" t="s">
        <v>1549</v>
      </c>
      <c r="BD89" s="132" t="s">
        <v>1549</v>
      </c>
      <c r="BE89" s="132" t="s">
        <v>1548</v>
      </c>
      <c r="BF89" s="132"/>
      <c r="BG89" s="132"/>
      <c r="BH89" s="132"/>
      <c r="BI89" s="132"/>
      <c r="BJ89" s="132"/>
      <c r="BK89" s="132" t="s">
        <v>1549</v>
      </c>
      <c r="BL89" s="132"/>
      <c r="BM89" s="132"/>
      <c r="BN89" s="132"/>
      <c r="BO89" s="132"/>
      <c r="BP89" s="132"/>
      <c r="BQ89" s="132"/>
      <c r="BR89" s="132"/>
      <c r="BS89" s="132"/>
      <c r="BT89" s="132"/>
      <c r="BU89" s="132"/>
      <c r="BV89" s="132"/>
      <c r="BW89" s="132"/>
      <c r="BX89" s="132" t="s">
        <v>1549</v>
      </c>
      <c r="BY89" s="132" t="s">
        <v>1549</v>
      </c>
      <c r="BZ89" s="132" t="s">
        <v>1549</v>
      </c>
      <c r="CA89" s="132"/>
      <c r="CB89" s="132" t="s">
        <v>1549</v>
      </c>
      <c r="CC89" s="132"/>
      <c r="CD89" s="132"/>
      <c r="CE89" s="132"/>
      <c r="CF89" s="132"/>
      <c r="CG89" s="132"/>
      <c r="CH89" s="132"/>
      <c r="CI89" s="132"/>
      <c r="CJ89" s="132" t="s">
        <v>1549</v>
      </c>
      <c r="CK89" s="132"/>
      <c r="CL89" s="132"/>
      <c r="CM89" s="132"/>
      <c r="CN89" s="132"/>
      <c r="CO89" s="132"/>
      <c r="CP89" s="132"/>
      <c r="CQ89" s="132" t="s">
        <v>1548</v>
      </c>
      <c r="CR89" s="132"/>
      <c r="CS89" s="132"/>
      <c r="CT89" s="132"/>
      <c r="CU89" s="132"/>
      <c r="CV89" s="132"/>
      <c r="CW89" s="132"/>
      <c r="CX89" s="132"/>
      <c r="CY89" s="132"/>
      <c r="CZ89" s="132"/>
      <c r="DA89" s="175">
        <f>$AL89*INDEX('Byproduct Conc'!$E:$E,MATCH(DA$2,'Byproduct Conc'!$C:$C,0))</f>
        <v>2.6531049672</v>
      </c>
      <c r="DB89" s="176">
        <f>$AL89*INDEX('Byproduct Conc'!$E:$E,MATCH(DB$2,'Byproduct Conc'!$C:$C,0))</f>
        <v>3.1910197199999997E-2</v>
      </c>
      <c r="DC89" s="176">
        <f>$AL89*INDEX('Byproduct Conc'!$E:$E,MATCH(DC$2,'Byproduct Conc'!$C:$C,0))</f>
        <v>0.136757988</v>
      </c>
      <c r="DD89" s="176">
        <f>$AL89*INDEX('Byproduct Conc'!$E:$E,MATCH(DD$2,'Byproduct Conc'!$C:$C,0))</f>
        <v>0.91080820008000007</v>
      </c>
      <c r="DE89" s="177">
        <f>$AL89*INDEX('Byproduct Conc'!$E:$E,MATCH(DE$2,'Byproduct Conc'!$C:$C,0))</f>
        <v>1.3675798800000001</v>
      </c>
      <c r="DF89" s="178">
        <f t="shared" si="34"/>
        <v>7.5802999062857144E-3</v>
      </c>
      <c r="DG89" s="176">
        <f t="shared" si="23"/>
        <v>9.1171991999999992E-5</v>
      </c>
      <c r="DH89" s="176">
        <f t="shared" si="24"/>
        <v>3.9073710857142854E-4</v>
      </c>
      <c r="DI89" s="176">
        <f t="shared" si="25"/>
        <v>2.6023091430857144E-3</v>
      </c>
      <c r="DJ89" s="177">
        <f t="shared" si="26"/>
        <v>3.9073710857142861E-3</v>
      </c>
    </row>
    <row r="90" spans="1:114" x14ac:dyDescent="0.25">
      <c r="A90" s="131"/>
      <c r="B90" s="132" t="s">
        <v>1134</v>
      </c>
      <c r="C90" s="132">
        <v>2018</v>
      </c>
      <c r="D90" s="2"/>
      <c r="E90" s="132" t="s">
        <v>1175</v>
      </c>
      <c r="F90" s="132" t="s">
        <v>1172</v>
      </c>
      <c r="G90" s="132" t="s">
        <v>1173</v>
      </c>
      <c r="H90" s="132" t="s">
        <v>1174</v>
      </c>
      <c r="I90" s="132" t="s">
        <v>1408</v>
      </c>
      <c r="J90" s="132" t="s">
        <v>1160</v>
      </c>
      <c r="K90" s="132">
        <v>77536</v>
      </c>
      <c r="L90" s="132">
        <v>110015742204</v>
      </c>
      <c r="M90" s="172">
        <v>110015742204</v>
      </c>
      <c r="N90" s="172" t="str">
        <f t="shared" si="35"/>
        <v>77536CCDNTTIDAL</v>
      </c>
      <c r="O90" s="172" t="str">
        <f t="shared" si="36"/>
        <v>77536CCDNTTIDAL</v>
      </c>
      <c r="P90" s="132">
        <v>29.728559000000001</v>
      </c>
      <c r="Q90" s="132">
        <v>-95.110764000000003</v>
      </c>
      <c r="R90" s="132">
        <v>1318216914263</v>
      </c>
      <c r="S90" s="132">
        <v>107062</v>
      </c>
      <c r="T90" s="132" t="s">
        <v>1393</v>
      </c>
      <c r="U90" s="132">
        <v>7</v>
      </c>
      <c r="V90" s="132" t="s">
        <v>1403</v>
      </c>
      <c r="W90" s="201">
        <v>10537.94</v>
      </c>
      <c r="X90" s="175">
        <f t="shared" si="27"/>
        <v>4779.9252804799999</v>
      </c>
      <c r="Y90" s="176" t="s">
        <v>1594</v>
      </c>
      <c r="Z90" s="180"/>
      <c r="AA90" s="175">
        <f>$X90*INDEX('Byproduct Conc'!$E:$E,MATCH(AA$2,'Byproduct Conc'!$C:$C,0))</f>
        <v>13.909582566196798</v>
      </c>
      <c r="AB90" s="176">
        <f>$X90*INDEX('Byproduct Conc'!$E:$E,MATCH(AB$2,'Byproduct Conc'!$C:$C,0))</f>
        <v>0.16729738481679998</v>
      </c>
      <c r="AC90" s="176">
        <f>$X90*INDEX('Byproduct Conc'!$E:$E,MATCH(AC$2,'Byproduct Conc'!$C:$C,0))</f>
        <v>0.71698879207199995</v>
      </c>
      <c r="AD90" s="176">
        <f>$X90*INDEX('Byproduct Conc'!$E:$E,MATCH(AD$2,'Byproduct Conc'!$C:$C,0))</f>
        <v>4.7751453551995207</v>
      </c>
      <c r="AE90" s="177">
        <f>$X90*INDEX('Byproduct Conc'!$E:$E,MATCH(AE$2,'Byproduct Conc'!$C:$C,0))</f>
        <v>7.1698879207199999</v>
      </c>
      <c r="AF90" s="178">
        <f t="shared" si="28"/>
        <v>3.9741664474847997E-2</v>
      </c>
      <c r="AG90" s="176">
        <f t="shared" si="29"/>
        <v>4.7799252804799997E-4</v>
      </c>
      <c r="AH90" s="176">
        <f t="shared" si="30"/>
        <v>2.0485394059199997E-3</v>
      </c>
      <c r="AI90" s="176">
        <f t="shared" si="31"/>
        <v>1.3643272443427203E-2</v>
      </c>
      <c r="AJ90" s="177">
        <f t="shared" si="32"/>
        <v>2.04853940592E-2</v>
      </c>
      <c r="AK90" s="202">
        <v>1232.51</v>
      </c>
      <c r="AL90" s="203">
        <f t="shared" si="33"/>
        <v>559.05667591999998</v>
      </c>
      <c r="AM90" s="132" t="s">
        <v>1556</v>
      </c>
      <c r="AN90" s="132"/>
      <c r="AO90" s="132" t="s">
        <v>1544</v>
      </c>
      <c r="AP90" s="132">
        <v>325199</v>
      </c>
      <c r="AQ90" s="132" t="s">
        <v>261</v>
      </c>
      <c r="AR90" s="132"/>
      <c r="AS90" s="132"/>
      <c r="AT90" s="132" t="s">
        <v>2013</v>
      </c>
      <c r="AU90" s="132" t="s">
        <v>2014</v>
      </c>
      <c r="AV90" s="132" t="s">
        <v>1140</v>
      </c>
      <c r="AW90" s="132" t="s">
        <v>1772</v>
      </c>
      <c r="AX90" s="132" t="s">
        <v>1559</v>
      </c>
      <c r="AY90" s="204" t="s">
        <v>1548</v>
      </c>
      <c r="AZ90" s="204" t="s">
        <v>1549</v>
      </c>
      <c r="BA90" s="204" t="s">
        <v>1548</v>
      </c>
      <c r="BB90" s="132" t="s">
        <v>1549</v>
      </c>
      <c r="BC90" s="132" t="s">
        <v>1549</v>
      </c>
      <c r="BD90" s="132" t="s">
        <v>1549</v>
      </c>
      <c r="BE90" s="132" t="s">
        <v>1548</v>
      </c>
      <c r="BF90" s="132" t="s">
        <v>1548</v>
      </c>
      <c r="BG90" s="132" t="s">
        <v>1549</v>
      </c>
      <c r="BH90" s="132" t="s">
        <v>1549</v>
      </c>
      <c r="BI90" s="132" t="s">
        <v>1549</v>
      </c>
      <c r="BJ90" s="132" t="s">
        <v>1549</v>
      </c>
      <c r="BK90" s="132" t="s">
        <v>1549</v>
      </c>
      <c r="BL90" s="132" t="s">
        <v>1549</v>
      </c>
      <c r="BM90" s="132" t="s">
        <v>1549</v>
      </c>
      <c r="BN90" s="132" t="s">
        <v>1549</v>
      </c>
      <c r="BO90" s="132" t="s">
        <v>1549</v>
      </c>
      <c r="BP90" s="132" t="s">
        <v>1549</v>
      </c>
      <c r="BQ90" s="132" t="s">
        <v>1549</v>
      </c>
      <c r="BR90" s="132" t="s">
        <v>1549</v>
      </c>
      <c r="BS90" s="132" t="s">
        <v>1549</v>
      </c>
      <c r="BT90" s="132" t="s">
        <v>1549</v>
      </c>
      <c r="BU90" s="132" t="s">
        <v>1549</v>
      </c>
      <c r="BV90" s="132" t="s">
        <v>1549</v>
      </c>
      <c r="BW90" s="132" t="s">
        <v>1549</v>
      </c>
      <c r="BX90" s="132" t="s">
        <v>1549</v>
      </c>
      <c r="BY90" s="132" t="s">
        <v>1549</v>
      </c>
      <c r="BZ90" s="132" t="s">
        <v>1549</v>
      </c>
      <c r="CA90" s="132" t="s">
        <v>1549</v>
      </c>
      <c r="CB90" s="132" t="s">
        <v>1549</v>
      </c>
      <c r="CC90" s="132" t="s">
        <v>1549</v>
      </c>
      <c r="CD90" s="132" t="s">
        <v>1549</v>
      </c>
      <c r="CE90" s="132" t="s">
        <v>1549</v>
      </c>
      <c r="CF90" s="132" t="s">
        <v>1549</v>
      </c>
      <c r="CG90" s="132" t="s">
        <v>1549</v>
      </c>
      <c r="CH90" s="132" t="s">
        <v>1549</v>
      </c>
      <c r="CI90" s="132" t="s">
        <v>1549</v>
      </c>
      <c r="CJ90" s="132" t="s">
        <v>1549</v>
      </c>
      <c r="CK90" s="132" t="s">
        <v>1549</v>
      </c>
      <c r="CL90" s="132" t="s">
        <v>1549</v>
      </c>
      <c r="CM90" s="132" t="s">
        <v>1549</v>
      </c>
      <c r="CN90" s="132" t="s">
        <v>1549</v>
      </c>
      <c r="CO90" s="132" t="s">
        <v>1549</v>
      </c>
      <c r="CP90" s="132" t="s">
        <v>1549</v>
      </c>
      <c r="CQ90" s="132" t="s">
        <v>1548</v>
      </c>
      <c r="CR90" s="132" t="s">
        <v>1549</v>
      </c>
      <c r="CS90" s="132" t="s">
        <v>1549</v>
      </c>
      <c r="CT90" s="132" t="s">
        <v>1549</v>
      </c>
      <c r="CU90" s="132" t="s">
        <v>1549</v>
      </c>
      <c r="CV90" s="132" t="s">
        <v>1549</v>
      </c>
      <c r="CW90" s="132" t="s">
        <v>1548</v>
      </c>
      <c r="CX90" s="132" t="s">
        <v>1549</v>
      </c>
      <c r="CY90" s="132" t="s">
        <v>1549</v>
      </c>
      <c r="CZ90" s="132" t="s">
        <v>1549</v>
      </c>
      <c r="DA90" s="175">
        <f>$AL90*INDEX('Byproduct Conc'!$E:$E,MATCH(DA$2,'Byproduct Conc'!$C:$C,0))</f>
        <v>1.6268549269271999</v>
      </c>
      <c r="DB90" s="176">
        <f>$AL90*INDEX('Byproduct Conc'!$E:$E,MATCH(DB$2,'Byproduct Conc'!$C:$C,0))</f>
        <v>1.9566983657199999E-2</v>
      </c>
      <c r="DC90" s="176">
        <f>$AL90*INDEX('Byproduct Conc'!$E:$E,MATCH(DC$2,'Byproduct Conc'!$C:$C,0))</f>
        <v>8.3858501387999995E-2</v>
      </c>
      <c r="DD90" s="176">
        <f>$AL90*INDEX('Byproduct Conc'!$E:$E,MATCH(DD$2,'Byproduct Conc'!$C:$C,0))</f>
        <v>0.55849761924408003</v>
      </c>
      <c r="DE90" s="177">
        <f>$AL90*INDEX('Byproduct Conc'!$E:$E,MATCH(DE$2,'Byproduct Conc'!$C:$C,0))</f>
        <v>0.83858501387999995</v>
      </c>
      <c r="DF90" s="178">
        <f t="shared" si="34"/>
        <v>4.6481569340777141E-3</v>
      </c>
      <c r="DG90" s="176">
        <f t="shared" si="23"/>
        <v>5.5905667591999999E-5</v>
      </c>
      <c r="DH90" s="176">
        <f t="shared" si="24"/>
        <v>2.3959571825142855E-4</v>
      </c>
      <c r="DI90" s="176">
        <f t="shared" si="25"/>
        <v>1.5957074835545144E-3</v>
      </c>
      <c r="DJ90" s="177">
        <f t="shared" si="26"/>
        <v>2.3959571825142856E-3</v>
      </c>
    </row>
    <row r="91" spans="1:114" x14ac:dyDescent="0.25">
      <c r="A91" s="131"/>
      <c r="B91" s="132" t="s">
        <v>1134</v>
      </c>
      <c r="C91" s="132">
        <v>2019</v>
      </c>
      <c r="D91" s="4">
        <v>44012</v>
      </c>
      <c r="E91" s="132" t="s">
        <v>1175</v>
      </c>
      <c r="F91" s="132" t="s">
        <v>1172</v>
      </c>
      <c r="G91" s="132" t="s">
        <v>1173</v>
      </c>
      <c r="H91" s="132" t="s">
        <v>1174</v>
      </c>
      <c r="I91" s="132" t="s">
        <v>1408</v>
      </c>
      <c r="J91" s="132" t="s">
        <v>1160</v>
      </c>
      <c r="K91" s="132">
        <v>77536</v>
      </c>
      <c r="L91" s="132">
        <v>110015742204</v>
      </c>
      <c r="M91" s="172">
        <v>110015742204</v>
      </c>
      <c r="N91" s="172" t="str">
        <f t="shared" si="35"/>
        <v>77536CCDNTTIDAL</v>
      </c>
      <c r="O91" s="172" t="str">
        <f t="shared" si="36"/>
        <v>77536CCDNTTIDAL</v>
      </c>
      <c r="P91" s="132">
        <v>29.728559000000001</v>
      </c>
      <c r="Q91" s="132">
        <v>-95.110764000000003</v>
      </c>
      <c r="R91" s="132">
        <v>1319218350787</v>
      </c>
      <c r="S91" s="132">
        <v>107062</v>
      </c>
      <c r="T91" s="132" t="s">
        <v>1393</v>
      </c>
      <c r="U91" s="132">
        <v>7</v>
      </c>
      <c r="V91" s="132" t="s">
        <v>1403</v>
      </c>
      <c r="W91" s="201">
        <v>11489.91</v>
      </c>
      <c r="X91" s="175">
        <f t="shared" si="27"/>
        <v>5211.7312567199997</v>
      </c>
      <c r="Y91" s="176" t="s">
        <v>1594</v>
      </c>
      <c r="Z91" s="180"/>
      <c r="AA91" s="175">
        <f>$X91*INDEX('Byproduct Conc'!$E:$E,MATCH(AA$2,'Byproduct Conc'!$C:$C,0))</f>
        <v>15.166137957055199</v>
      </c>
      <c r="AB91" s="176">
        <f>$X91*INDEX('Byproduct Conc'!$E:$E,MATCH(AB$2,'Byproduct Conc'!$C:$C,0))</f>
        <v>0.18241059398519999</v>
      </c>
      <c r="AC91" s="176">
        <f>$X91*INDEX('Byproduct Conc'!$E:$E,MATCH(AC$2,'Byproduct Conc'!$C:$C,0))</f>
        <v>0.78175968850799993</v>
      </c>
      <c r="AD91" s="176">
        <f>$X91*INDEX('Byproduct Conc'!$E:$E,MATCH(AD$2,'Byproduct Conc'!$C:$C,0))</f>
        <v>5.2065195254632801</v>
      </c>
      <c r="AE91" s="177">
        <f>$X91*INDEX('Byproduct Conc'!$E:$E,MATCH(AE$2,'Byproduct Conc'!$C:$C,0))</f>
        <v>7.8175968850799995</v>
      </c>
      <c r="AF91" s="178">
        <f t="shared" si="28"/>
        <v>4.3331822734443422E-2</v>
      </c>
      <c r="AG91" s="176">
        <f t="shared" si="29"/>
        <v>5.2117312567199993E-4</v>
      </c>
      <c r="AH91" s="176">
        <f t="shared" si="30"/>
        <v>2.2335991100228569E-3</v>
      </c>
      <c r="AI91" s="176">
        <f t="shared" si="31"/>
        <v>1.487577007275223E-2</v>
      </c>
      <c r="AJ91" s="177">
        <f t="shared" si="32"/>
        <v>2.2335991100228571E-2</v>
      </c>
      <c r="AK91" s="202">
        <v>1292.8800000000001</v>
      </c>
      <c r="AL91" s="203">
        <f t="shared" si="33"/>
        <v>586.44002496000007</v>
      </c>
      <c r="AM91" s="132" t="s">
        <v>1556</v>
      </c>
      <c r="AN91" s="132"/>
      <c r="AO91" s="132" t="s">
        <v>1544</v>
      </c>
      <c r="AP91" s="132">
        <v>325199</v>
      </c>
      <c r="AQ91" s="132" t="s">
        <v>261</v>
      </c>
      <c r="AR91" s="132"/>
      <c r="AS91" s="132"/>
      <c r="AT91" s="132" t="s">
        <v>1603</v>
      </c>
      <c r="AU91" s="132" t="s">
        <v>1879</v>
      </c>
      <c r="AV91" s="132" t="s">
        <v>1140</v>
      </c>
      <c r="AW91" s="132" t="s">
        <v>1772</v>
      </c>
      <c r="AX91" s="132" t="s">
        <v>1559</v>
      </c>
      <c r="AY91" s="204" t="s">
        <v>1548</v>
      </c>
      <c r="AZ91" s="204" t="s">
        <v>1549</v>
      </c>
      <c r="BA91" s="204" t="s">
        <v>1548</v>
      </c>
      <c r="BB91" s="132" t="s">
        <v>1549</v>
      </c>
      <c r="BC91" s="132" t="s">
        <v>1549</v>
      </c>
      <c r="BD91" s="132" t="s">
        <v>1549</v>
      </c>
      <c r="BE91" s="132" t="s">
        <v>1548</v>
      </c>
      <c r="BF91" s="132" t="s">
        <v>1548</v>
      </c>
      <c r="BG91" s="132" t="s">
        <v>1549</v>
      </c>
      <c r="BH91" s="132" t="s">
        <v>1549</v>
      </c>
      <c r="BI91" s="132" t="s">
        <v>1549</v>
      </c>
      <c r="BJ91" s="132" t="s">
        <v>1549</v>
      </c>
      <c r="BK91" s="132" t="s">
        <v>1549</v>
      </c>
      <c r="BL91" s="132" t="s">
        <v>1549</v>
      </c>
      <c r="BM91" s="132" t="s">
        <v>1549</v>
      </c>
      <c r="BN91" s="132" t="s">
        <v>1549</v>
      </c>
      <c r="BO91" s="132" t="s">
        <v>1549</v>
      </c>
      <c r="BP91" s="132" t="s">
        <v>1549</v>
      </c>
      <c r="BQ91" s="132" t="s">
        <v>1549</v>
      </c>
      <c r="BR91" s="132" t="s">
        <v>1549</v>
      </c>
      <c r="BS91" s="132" t="s">
        <v>1549</v>
      </c>
      <c r="BT91" s="132" t="s">
        <v>1549</v>
      </c>
      <c r="BU91" s="132" t="s">
        <v>1549</v>
      </c>
      <c r="BV91" s="132" t="s">
        <v>1549</v>
      </c>
      <c r="BW91" s="132" t="s">
        <v>1549</v>
      </c>
      <c r="BX91" s="132" t="s">
        <v>1549</v>
      </c>
      <c r="BY91" s="132" t="s">
        <v>1549</v>
      </c>
      <c r="BZ91" s="132" t="s">
        <v>1549</v>
      </c>
      <c r="CA91" s="132" t="s">
        <v>1549</v>
      </c>
      <c r="CB91" s="132" t="s">
        <v>1549</v>
      </c>
      <c r="CC91" s="132" t="s">
        <v>1549</v>
      </c>
      <c r="CD91" s="132" t="s">
        <v>1549</v>
      </c>
      <c r="CE91" s="132" t="s">
        <v>1549</v>
      </c>
      <c r="CF91" s="132" t="s">
        <v>1549</v>
      </c>
      <c r="CG91" s="132" t="s">
        <v>1549</v>
      </c>
      <c r="CH91" s="132" t="s">
        <v>1549</v>
      </c>
      <c r="CI91" s="132" t="s">
        <v>1549</v>
      </c>
      <c r="CJ91" s="132" t="s">
        <v>1549</v>
      </c>
      <c r="CK91" s="132" t="s">
        <v>1549</v>
      </c>
      <c r="CL91" s="132" t="s">
        <v>1549</v>
      </c>
      <c r="CM91" s="132" t="s">
        <v>1549</v>
      </c>
      <c r="CN91" s="132" t="s">
        <v>1549</v>
      </c>
      <c r="CO91" s="132" t="s">
        <v>1549</v>
      </c>
      <c r="CP91" s="132" t="s">
        <v>1549</v>
      </c>
      <c r="CQ91" s="132" t="s">
        <v>1548</v>
      </c>
      <c r="CR91" s="132" t="s">
        <v>1549</v>
      </c>
      <c r="CS91" s="132" t="s">
        <v>1549</v>
      </c>
      <c r="CT91" s="132" t="s">
        <v>1549</v>
      </c>
      <c r="CU91" s="132" t="s">
        <v>1549</v>
      </c>
      <c r="CV91" s="132" t="s">
        <v>1549</v>
      </c>
      <c r="CW91" s="132" t="s">
        <v>1548</v>
      </c>
      <c r="CX91" s="132" t="s">
        <v>1549</v>
      </c>
      <c r="CY91" s="132" t="s">
        <v>1549</v>
      </c>
      <c r="CZ91" s="132" t="s">
        <v>1549</v>
      </c>
      <c r="DA91" s="175">
        <f>$AL91*INDEX('Byproduct Conc'!$E:$E,MATCH(DA$2,'Byproduct Conc'!$C:$C,0))</f>
        <v>1.7065404726336002</v>
      </c>
      <c r="DB91" s="176">
        <f>$AL91*INDEX('Byproduct Conc'!$E:$E,MATCH(DB$2,'Byproduct Conc'!$C:$C,0))</f>
        <v>2.0525400873600001E-2</v>
      </c>
      <c r="DC91" s="176">
        <f>$AL91*INDEX('Byproduct Conc'!$E:$E,MATCH(DC$2,'Byproduct Conc'!$C:$C,0))</f>
        <v>8.7966003744000001E-2</v>
      </c>
      <c r="DD91" s="176">
        <f>$AL91*INDEX('Byproduct Conc'!$E:$E,MATCH(DD$2,'Byproduct Conc'!$C:$C,0))</f>
        <v>0.58585358493504014</v>
      </c>
      <c r="DE91" s="177">
        <f>$AL91*INDEX('Byproduct Conc'!$E:$E,MATCH(DE$2,'Byproduct Conc'!$C:$C,0))</f>
        <v>0.8796600374400001</v>
      </c>
      <c r="DF91" s="178">
        <f t="shared" si="34"/>
        <v>4.875829921810286E-3</v>
      </c>
      <c r="DG91" s="176">
        <f t="shared" si="23"/>
        <v>5.8644002495999998E-5</v>
      </c>
      <c r="DH91" s="176">
        <f t="shared" si="24"/>
        <v>2.5133143926857142E-4</v>
      </c>
      <c r="DI91" s="176">
        <f t="shared" si="25"/>
        <v>1.6738673855286861E-3</v>
      </c>
      <c r="DJ91" s="177">
        <f t="shared" si="26"/>
        <v>2.5133143926857147E-3</v>
      </c>
    </row>
    <row r="92" spans="1:114" x14ac:dyDescent="0.25">
      <c r="A92" s="131"/>
      <c r="B92" s="132" t="s">
        <v>1134</v>
      </c>
      <c r="C92" s="132">
        <v>2020</v>
      </c>
      <c r="D92" s="4"/>
      <c r="E92" s="205" t="s">
        <v>1175</v>
      </c>
      <c r="F92" s="132" t="s">
        <v>1172</v>
      </c>
      <c r="G92" s="132" t="s">
        <v>1173</v>
      </c>
      <c r="H92" s="132" t="s">
        <v>1174</v>
      </c>
      <c r="I92" s="132" t="s">
        <v>1408</v>
      </c>
      <c r="J92" s="132" t="s">
        <v>1160</v>
      </c>
      <c r="K92" s="132">
        <v>77536</v>
      </c>
      <c r="L92" s="132">
        <v>110015742204</v>
      </c>
      <c r="M92" s="172">
        <v>110015742204</v>
      </c>
      <c r="N92" s="172" t="str">
        <f t="shared" si="35"/>
        <v>77536CCDNTTIDAL</v>
      </c>
      <c r="O92" s="172" t="str">
        <f t="shared" si="36"/>
        <v>77536CCDNTTIDAL</v>
      </c>
      <c r="P92" s="132">
        <v>29.710967</v>
      </c>
      <c r="Q92" s="132">
        <v>-95.119144000000006</v>
      </c>
      <c r="R92" s="132" t="s">
        <v>2015</v>
      </c>
      <c r="S92" s="132" t="s">
        <v>1554</v>
      </c>
      <c r="T92" s="132" t="s">
        <v>1393</v>
      </c>
      <c r="U92" s="132">
        <v>7</v>
      </c>
      <c r="V92" s="132" t="s">
        <v>1552</v>
      </c>
      <c r="W92" s="201">
        <v>9445.6200000000008</v>
      </c>
      <c r="X92" s="175">
        <f t="shared" si="27"/>
        <v>4284.4576670400002</v>
      </c>
      <c r="Y92" s="176" t="s">
        <v>1594</v>
      </c>
      <c r="Z92" s="180" t="s">
        <v>1552</v>
      </c>
      <c r="AA92" s="175">
        <f>$X92*INDEX('Byproduct Conc'!$E:$E,MATCH(AA$2,'Byproduct Conc'!$C:$C,0))</f>
        <v>12.467771811086399</v>
      </c>
      <c r="AB92" s="176">
        <f>$X92*INDEX('Byproduct Conc'!$E:$E,MATCH(AB$2,'Byproduct Conc'!$C:$C,0))</f>
        <v>0.14995601834639999</v>
      </c>
      <c r="AC92" s="176">
        <f>$X92*INDEX('Byproduct Conc'!$E:$E,MATCH(AC$2,'Byproduct Conc'!$C:$C,0))</f>
        <v>0.64266865005599993</v>
      </c>
      <c r="AD92" s="176">
        <f>$X92*INDEX('Byproduct Conc'!$E:$E,MATCH(AD$2,'Byproduct Conc'!$C:$C,0))</f>
        <v>4.2801732093729603</v>
      </c>
      <c r="AE92" s="177">
        <f>$X92*INDEX('Byproduct Conc'!$E:$E,MATCH(AE$2,'Byproduct Conc'!$C:$C,0))</f>
        <v>6.4266865005600007</v>
      </c>
      <c r="AF92" s="178">
        <f t="shared" si="28"/>
        <v>3.5622205174532566E-2</v>
      </c>
      <c r="AG92" s="176">
        <f t="shared" si="29"/>
        <v>4.2844576670399999E-4</v>
      </c>
      <c r="AH92" s="176">
        <f t="shared" si="30"/>
        <v>1.8361961430171426E-3</v>
      </c>
      <c r="AI92" s="176">
        <f t="shared" si="31"/>
        <v>1.2229066312494173E-2</v>
      </c>
      <c r="AJ92" s="177">
        <f t="shared" si="32"/>
        <v>1.8361961430171429E-2</v>
      </c>
      <c r="AK92" s="202">
        <v>577.34</v>
      </c>
      <c r="AL92" s="203">
        <f t="shared" si="33"/>
        <v>261.87680527999999</v>
      </c>
      <c r="AM92" s="132" t="s">
        <v>1556</v>
      </c>
      <c r="AN92" s="132" t="s">
        <v>1552</v>
      </c>
      <c r="AO92" s="132" t="s">
        <v>1544</v>
      </c>
      <c r="AP92" s="132">
        <v>325199</v>
      </c>
      <c r="AQ92" s="132" t="s">
        <v>261</v>
      </c>
      <c r="AR92" s="132" t="s">
        <v>1552</v>
      </c>
      <c r="AS92" s="132" t="s">
        <v>1552</v>
      </c>
      <c r="AT92" s="132" t="s">
        <v>1603</v>
      </c>
      <c r="AU92" s="132" t="s">
        <v>1568</v>
      </c>
      <c r="AV92" s="132" t="s">
        <v>1140</v>
      </c>
      <c r="AW92" s="132" t="s">
        <v>1772</v>
      </c>
      <c r="AX92" s="132" t="s">
        <v>1559</v>
      </c>
      <c r="AY92" s="204" t="s">
        <v>1548</v>
      </c>
      <c r="AZ92" s="204" t="s">
        <v>1549</v>
      </c>
      <c r="BA92" s="204" t="s">
        <v>1548</v>
      </c>
      <c r="BB92" s="132" t="s">
        <v>1549</v>
      </c>
      <c r="BC92" s="132" t="s">
        <v>1549</v>
      </c>
      <c r="BD92" s="132" t="s">
        <v>1549</v>
      </c>
      <c r="BE92" s="132" t="s">
        <v>1548</v>
      </c>
      <c r="BF92" s="132" t="s">
        <v>1548</v>
      </c>
      <c r="BG92" s="132" t="s">
        <v>1549</v>
      </c>
      <c r="BH92" s="132" t="s">
        <v>1549</v>
      </c>
      <c r="BI92" s="132" t="s">
        <v>1549</v>
      </c>
      <c r="BJ92" s="132" t="s">
        <v>1549</v>
      </c>
      <c r="BK92" s="132" t="s">
        <v>1549</v>
      </c>
      <c r="BL92" s="132" t="s">
        <v>1549</v>
      </c>
      <c r="BM92" s="132" t="s">
        <v>1549</v>
      </c>
      <c r="BN92" s="132" t="s">
        <v>1549</v>
      </c>
      <c r="BO92" s="132" t="s">
        <v>1549</v>
      </c>
      <c r="BP92" s="132" t="s">
        <v>1549</v>
      </c>
      <c r="BQ92" s="132" t="s">
        <v>1549</v>
      </c>
      <c r="BR92" s="132" t="s">
        <v>1549</v>
      </c>
      <c r="BS92" s="132" t="s">
        <v>1549</v>
      </c>
      <c r="BT92" s="132" t="s">
        <v>1549</v>
      </c>
      <c r="BU92" s="132" t="s">
        <v>1549</v>
      </c>
      <c r="BV92" s="132" t="s">
        <v>1549</v>
      </c>
      <c r="BW92" s="132" t="s">
        <v>1549</v>
      </c>
      <c r="BX92" s="132" t="s">
        <v>1549</v>
      </c>
      <c r="BY92" s="132" t="s">
        <v>1549</v>
      </c>
      <c r="BZ92" s="132" t="s">
        <v>1549</v>
      </c>
      <c r="CA92" s="132" t="s">
        <v>1549</v>
      </c>
      <c r="CB92" s="132" t="s">
        <v>1549</v>
      </c>
      <c r="CC92" s="132" t="s">
        <v>1549</v>
      </c>
      <c r="CD92" s="132" t="s">
        <v>1549</v>
      </c>
      <c r="CE92" s="132" t="s">
        <v>1549</v>
      </c>
      <c r="CF92" s="132" t="s">
        <v>1549</v>
      </c>
      <c r="CG92" s="132" t="s">
        <v>1549</v>
      </c>
      <c r="CH92" s="132" t="s">
        <v>1549</v>
      </c>
      <c r="CI92" s="132" t="s">
        <v>1549</v>
      </c>
      <c r="CJ92" s="132" t="s">
        <v>1549</v>
      </c>
      <c r="CK92" s="132" t="s">
        <v>1549</v>
      </c>
      <c r="CL92" s="132" t="s">
        <v>1549</v>
      </c>
      <c r="CM92" s="132" t="s">
        <v>1549</v>
      </c>
      <c r="CN92" s="132" t="s">
        <v>1549</v>
      </c>
      <c r="CO92" s="132" t="s">
        <v>1549</v>
      </c>
      <c r="CP92" s="132" t="s">
        <v>1549</v>
      </c>
      <c r="CQ92" s="132" t="s">
        <v>1548</v>
      </c>
      <c r="CR92" s="132" t="s">
        <v>1549</v>
      </c>
      <c r="CS92" s="132" t="s">
        <v>1549</v>
      </c>
      <c r="CT92" s="132" t="s">
        <v>1549</v>
      </c>
      <c r="CU92" s="132" t="s">
        <v>1549</v>
      </c>
      <c r="CV92" s="132" t="s">
        <v>1549</v>
      </c>
      <c r="CW92" s="132" t="s">
        <v>1548</v>
      </c>
      <c r="CX92" s="132" t="s">
        <v>1549</v>
      </c>
      <c r="CY92" s="132" t="s">
        <v>1549</v>
      </c>
      <c r="CZ92" s="132" t="s">
        <v>1549</v>
      </c>
      <c r="DA92" s="175">
        <f>$AL92*INDEX('Byproduct Conc'!$E:$E,MATCH(DA$2,'Byproduct Conc'!$C:$C,0))</f>
        <v>0.76206150336479994</v>
      </c>
      <c r="DB92" s="176">
        <f>$AL92*INDEX('Byproduct Conc'!$E:$E,MATCH(DB$2,'Byproduct Conc'!$C:$C,0))</f>
        <v>9.1656881847999982E-3</v>
      </c>
      <c r="DC92" s="176">
        <f>$AL92*INDEX('Byproduct Conc'!$E:$E,MATCH(DC$2,'Byproduct Conc'!$C:$C,0))</f>
        <v>3.9281520791999994E-2</v>
      </c>
      <c r="DD92" s="176">
        <f>$AL92*INDEX('Byproduct Conc'!$E:$E,MATCH(DD$2,'Byproduct Conc'!$C:$C,0))</f>
        <v>0.26161492847472001</v>
      </c>
      <c r="DE92" s="177">
        <f>$AL92*INDEX('Byproduct Conc'!$E:$E,MATCH(DE$2,'Byproduct Conc'!$C:$C,0))</f>
        <v>0.39281520791999996</v>
      </c>
      <c r="DF92" s="178">
        <f t="shared" si="34"/>
        <v>2.1773185810422856E-3</v>
      </c>
      <c r="DG92" s="176">
        <f t="shared" si="23"/>
        <v>2.6187680527999995E-5</v>
      </c>
      <c r="DH92" s="176">
        <f t="shared" si="24"/>
        <v>1.1223291654857141E-4</v>
      </c>
      <c r="DI92" s="176">
        <f t="shared" si="25"/>
        <v>7.4747122421348576E-4</v>
      </c>
      <c r="DJ92" s="177">
        <f t="shared" si="26"/>
        <v>1.1223291654857141E-3</v>
      </c>
    </row>
    <row r="93" spans="1:114" x14ac:dyDescent="0.25">
      <c r="A93" s="131"/>
      <c r="B93" s="132" t="s">
        <v>1134</v>
      </c>
      <c r="C93" s="132">
        <v>2015</v>
      </c>
      <c r="D93" s="2"/>
      <c r="E93" s="205" t="s">
        <v>1185</v>
      </c>
      <c r="F93" s="132" t="s">
        <v>1182</v>
      </c>
      <c r="G93" s="132" t="s">
        <v>1183</v>
      </c>
      <c r="H93" s="132" t="s">
        <v>1184</v>
      </c>
      <c r="I93" s="132" t="s">
        <v>1408</v>
      </c>
      <c r="J93" s="132" t="s">
        <v>1160</v>
      </c>
      <c r="K93" s="132">
        <v>77571</v>
      </c>
      <c r="L93" s="132">
        <v>110017769734</v>
      </c>
      <c r="M93" s="172">
        <v>110017769734</v>
      </c>
      <c r="N93" s="172" t="str">
        <f t="shared" si="35"/>
        <v>77571LPRTC2400M</v>
      </c>
      <c r="O93" s="172" t="str">
        <f t="shared" si="36"/>
        <v>77571LPRTC2400M</v>
      </c>
      <c r="P93" s="132">
        <v>29.723759999999999</v>
      </c>
      <c r="Q93" s="132">
        <v>-95.074219999999997</v>
      </c>
      <c r="R93" s="132">
        <v>1315214105227</v>
      </c>
      <c r="S93" s="132">
        <v>107062</v>
      </c>
      <c r="T93" s="132" t="s">
        <v>1393</v>
      </c>
      <c r="U93" s="132">
        <v>7</v>
      </c>
      <c r="V93" s="132" t="s">
        <v>1403</v>
      </c>
      <c r="W93" s="201">
        <v>12597</v>
      </c>
      <c r="X93" s="175">
        <f t="shared" si="27"/>
        <v>5713.898424</v>
      </c>
      <c r="Y93" s="176" t="s">
        <v>1543</v>
      </c>
      <c r="Z93" s="180"/>
      <c r="AA93" s="175">
        <f>$X93*INDEX('Byproduct Conc'!$E:$E,MATCH(AA$2,'Byproduct Conc'!$C:$C,0))</f>
        <v>16.627444413839999</v>
      </c>
      <c r="AB93" s="176">
        <f>$X93*INDEX('Byproduct Conc'!$E:$E,MATCH(AB$2,'Byproduct Conc'!$C:$C,0))</f>
        <v>0.19998644483999997</v>
      </c>
      <c r="AC93" s="176">
        <f>$X93*INDEX('Byproduct Conc'!$E:$E,MATCH(AC$2,'Byproduct Conc'!$C:$C,0))</f>
        <v>0.85708476359999997</v>
      </c>
      <c r="AD93" s="176">
        <f>$X93*INDEX('Byproduct Conc'!$E:$E,MATCH(AD$2,'Byproduct Conc'!$C:$C,0))</f>
        <v>5.7081845255760006</v>
      </c>
      <c r="AE93" s="177">
        <f>$X93*INDEX('Byproduct Conc'!$E:$E,MATCH(AE$2,'Byproduct Conc'!$C:$C,0))</f>
        <v>8.5708476359999999</v>
      </c>
      <c r="AF93" s="178">
        <f t="shared" si="28"/>
        <v>4.7506984039542857E-2</v>
      </c>
      <c r="AG93" s="176">
        <f t="shared" si="29"/>
        <v>5.7138984239999996E-4</v>
      </c>
      <c r="AH93" s="176">
        <f t="shared" si="30"/>
        <v>2.4488136102857141E-3</v>
      </c>
      <c r="AI93" s="176">
        <f t="shared" si="31"/>
        <v>1.6309098644502858E-2</v>
      </c>
      <c r="AJ93" s="177">
        <f t="shared" si="32"/>
        <v>2.4488136102857144E-2</v>
      </c>
      <c r="AK93" s="202">
        <v>2578</v>
      </c>
      <c r="AL93" s="203">
        <f t="shared" si="33"/>
        <v>1169.3601759999999</v>
      </c>
      <c r="AM93" s="132" t="s">
        <v>1556</v>
      </c>
      <c r="AN93" s="132"/>
      <c r="AO93" s="132" t="s">
        <v>1544</v>
      </c>
      <c r="AP93" s="132">
        <v>325199</v>
      </c>
      <c r="AQ93" s="132" t="s">
        <v>261</v>
      </c>
      <c r="AR93" s="132"/>
      <c r="AS93" s="132"/>
      <c r="AT93" s="132" t="s">
        <v>1639</v>
      </c>
      <c r="AU93" s="132" t="s">
        <v>1570</v>
      </c>
      <c r="AV93" s="132" t="s">
        <v>1140</v>
      </c>
      <c r="AW93" s="132" t="s">
        <v>1772</v>
      </c>
      <c r="AX93" s="132" t="s">
        <v>1559</v>
      </c>
      <c r="AY93" s="204" t="s">
        <v>1548</v>
      </c>
      <c r="AZ93" s="204" t="s">
        <v>1549</v>
      </c>
      <c r="BA93" s="204" t="s">
        <v>1548</v>
      </c>
      <c r="BB93" s="132" t="s">
        <v>1549</v>
      </c>
      <c r="BC93" s="132" t="s">
        <v>1549</v>
      </c>
      <c r="BD93" s="132" t="s">
        <v>1548</v>
      </c>
      <c r="BE93" s="132" t="s">
        <v>1548</v>
      </c>
      <c r="BF93" s="132"/>
      <c r="BG93" s="132"/>
      <c r="BH93" s="132"/>
      <c r="BI93" s="132"/>
      <c r="BJ93" s="132"/>
      <c r="BK93" s="132" t="s">
        <v>1549</v>
      </c>
      <c r="BL93" s="132"/>
      <c r="BM93" s="132"/>
      <c r="BN93" s="132"/>
      <c r="BO93" s="132"/>
      <c r="BP93" s="132"/>
      <c r="BQ93" s="132"/>
      <c r="BR93" s="132"/>
      <c r="BS93" s="132"/>
      <c r="BT93" s="132"/>
      <c r="BU93" s="132"/>
      <c r="BV93" s="132"/>
      <c r="BW93" s="132"/>
      <c r="BX93" s="132" t="s">
        <v>1549</v>
      </c>
      <c r="BY93" s="132" t="s">
        <v>1549</v>
      </c>
      <c r="BZ93" s="132" t="s">
        <v>1548</v>
      </c>
      <c r="CA93" s="132"/>
      <c r="CB93" s="132" t="s">
        <v>1549</v>
      </c>
      <c r="CC93" s="132"/>
      <c r="CD93" s="132"/>
      <c r="CE93" s="132"/>
      <c r="CF93" s="132"/>
      <c r="CG93" s="132"/>
      <c r="CH93" s="132"/>
      <c r="CI93" s="132"/>
      <c r="CJ93" s="132" t="s">
        <v>1549</v>
      </c>
      <c r="CK93" s="132"/>
      <c r="CL93" s="132"/>
      <c r="CM93" s="132"/>
      <c r="CN93" s="132"/>
      <c r="CO93" s="132"/>
      <c r="CP93" s="132"/>
      <c r="CQ93" s="132" t="s">
        <v>1549</v>
      </c>
      <c r="CR93" s="132"/>
      <c r="CS93" s="132"/>
      <c r="CT93" s="132"/>
      <c r="CU93" s="132"/>
      <c r="CV93" s="132"/>
      <c r="CW93" s="132"/>
      <c r="CX93" s="132"/>
      <c r="CY93" s="132"/>
      <c r="CZ93" s="132"/>
      <c r="DA93" s="175">
        <f>$AL93*INDEX('Byproduct Conc'!$E:$E,MATCH(DA$2,'Byproduct Conc'!$C:$C,0))</f>
        <v>3.4028381121599995</v>
      </c>
      <c r="DB93" s="176">
        <f>$AL93*INDEX('Byproduct Conc'!$E:$E,MATCH(DB$2,'Byproduct Conc'!$C:$C,0))</f>
        <v>4.0927606159999991E-2</v>
      </c>
      <c r="DC93" s="176">
        <f>$AL93*INDEX('Byproduct Conc'!$E:$E,MATCH(DC$2,'Byproduct Conc'!$C:$C,0))</f>
        <v>0.17540402639999997</v>
      </c>
      <c r="DD93" s="176">
        <f>$AL93*INDEX('Byproduct Conc'!$E:$E,MATCH(DD$2,'Byproduct Conc'!$C:$C,0))</f>
        <v>1.168190815824</v>
      </c>
      <c r="DE93" s="177">
        <f>$AL93*INDEX('Byproduct Conc'!$E:$E,MATCH(DE$2,'Byproduct Conc'!$C:$C,0))</f>
        <v>1.7540402639999999</v>
      </c>
      <c r="DF93" s="178">
        <f t="shared" si="34"/>
        <v>9.7223946061714278E-3</v>
      </c>
      <c r="DG93" s="176">
        <f t="shared" si="23"/>
        <v>1.1693601759999997E-4</v>
      </c>
      <c r="DH93" s="176">
        <f t="shared" si="24"/>
        <v>5.0115436114285701E-4</v>
      </c>
      <c r="DI93" s="176">
        <f t="shared" si="25"/>
        <v>3.3376880452114285E-3</v>
      </c>
      <c r="DJ93" s="177">
        <f t="shared" si="26"/>
        <v>5.0115436114285712E-3</v>
      </c>
    </row>
    <row r="94" spans="1:114" x14ac:dyDescent="0.25">
      <c r="A94" s="131"/>
      <c r="B94" s="132" t="s">
        <v>1134</v>
      </c>
      <c r="C94" s="132">
        <v>2016</v>
      </c>
      <c r="D94" s="2"/>
      <c r="E94" s="132" t="s">
        <v>1185</v>
      </c>
      <c r="F94" s="132" t="s">
        <v>1182</v>
      </c>
      <c r="G94" s="132" t="s">
        <v>1183</v>
      </c>
      <c r="H94" s="132" t="s">
        <v>1184</v>
      </c>
      <c r="I94" s="132" t="s">
        <v>1408</v>
      </c>
      <c r="J94" s="132" t="s">
        <v>1160</v>
      </c>
      <c r="K94" s="132">
        <v>77571</v>
      </c>
      <c r="L94" s="132">
        <v>110017769734</v>
      </c>
      <c r="M94" s="172">
        <v>110017769734</v>
      </c>
      <c r="N94" s="172" t="str">
        <f t="shared" si="35"/>
        <v>77571LPRTC2400M</v>
      </c>
      <c r="O94" s="172" t="str">
        <f t="shared" si="36"/>
        <v>77571LPRTC2400M</v>
      </c>
      <c r="P94" s="132">
        <v>29.723759999999999</v>
      </c>
      <c r="Q94" s="132">
        <v>-95.074219999999997</v>
      </c>
      <c r="R94" s="132">
        <v>1316215206766</v>
      </c>
      <c r="S94" s="132">
        <v>107062</v>
      </c>
      <c r="T94" s="132" t="s">
        <v>1393</v>
      </c>
      <c r="U94" s="132">
        <v>7</v>
      </c>
      <c r="V94" s="132" t="s">
        <v>1403</v>
      </c>
      <c r="W94" s="201">
        <v>15169</v>
      </c>
      <c r="X94" s="175">
        <f t="shared" si="27"/>
        <v>6880.5370480000001</v>
      </c>
      <c r="Y94" s="176" t="s">
        <v>1543</v>
      </c>
      <c r="Z94" s="180"/>
      <c r="AA94" s="175">
        <f>$X94*INDEX('Byproduct Conc'!$E:$E,MATCH(AA$2,'Byproduct Conc'!$C:$C,0))</f>
        <v>20.022362809680001</v>
      </c>
      <c r="AB94" s="176">
        <f>$X94*INDEX('Byproduct Conc'!$E:$E,MATCH(AB$2,'Byproduct Conc'!$C:$C,0))</f>
        <v>0.24081879667999997</v>
      </c>
      <c r="AC94" s="176">
        <f>$X94*INDEX('Byproduct Conc'!$E:$E,MATCH(AC$2,'Byproduct Conc'!$C:$C,0))</f>
        <v>1.0320805572</v>
      </c>
      <c r="AD94" s="176">
        <f>$X94*INDEX('Byproduct Conc'!$E:$E,MATCH(AD$2,'Byproduct Conc'!$C:$C,0))</f>
        <v>6.8736565109520011</v>
      </c>
      <c r="AE94" s="177">
        <f>$X94*INDEX('Byproduct Conc'!$E:$E,MATCH(AE$2,'Byproduct Conc'!$C:$C,0))</f>
        <v>10.320805572000001</v>
      </c>
      <c r="AF94" s="178">
        <f t="shared" si="28"/>
        <v>5.7206750884800005E-2</v>
      </c>
      <c r="AG94" s="176">
        <f t="shared" si="29"/>
        <v>6.8805370479999993E-4</v>
      </c>
      <c r="AH94" s="176">
        <f t="shared" si="30"/>
        <v>2.9488015920000003E-3</v>
      </c>
      <c r="AI94" s="176">
        <f t="shared" si="31"/>
        <v>1.9639018602720004E-2</v>
      </c>
      <c r="AJ94" s="177">
        <f t="shared" si="32"/>
        <v>2.9488015920000003E-2</v>
      </c>
      <c r="AK94" s="202">
        <v>2324</v>
      </c>
      <c r="AL94" s="203">
        <f t="shared" si="33"/>
        <v>1054.1478079999999</v>
      </c>
      <c r="AM94" s="132" t="s">
        <v>1556</v>
      </c>
      <c r="AN94" s="132"/>
      <c r="AO94" s="132" t="s">
        <v>1544</v>
      </c>
      <c r="AP94" s="132">
        <v>325199</v>
      </c>
      <c r="AQ94" s="132" t="s">
        <v>261</v>
      </c>
      <c r="AR94" s="132"/>
      <c r="AS94" s="132"/>
      <c r="AT94" s="132" t="s">
        <v>1639</v>
      </c>
      <c r="AU94" s="132" t="s">
        <v>1570</v>
      </c>
      <c r="AV94" s="132" t="s">
        <v>1140</v>
      </c>
      <c r="AW94" s="132" t="s">
        <v>1772</v>
      </c>
      <c r="AX94" s="132" t="s">
        <v>1559</v>
      </c>
      <c r="AY94" s="204" t="s">
        <v>1548</v>
      </c>
      <c r="AZ94" s="204" t="s">
        <v>1549</v>
      </c>
      <c r="BA94" s="204" t="s">
        <v>1548</v>
      </c>
      <c r="BB94" s="132" t="s">
        <v>1549</v>
      </c>
      <c r="BC94" s="132" t="s">
        <v>1549</v>
      </c>
      <c r="BD94" s="132" t="s">
        <v>1548</v>
      </c>
      <c r="BE94" s="132" t="s">
        <v>1548</v>
      </c>
      <c r="BF94" s="132"/>
      <c r="BG94" s="132"/>
      <c r="BH94" s="132"/>
      <c r="BI94" s="132"/>
      <c r="BJ94" s="132"/>
      <c r="BK94" s="132" t="s">
        <v>1549</v>
      </c>
      <c r="BL94" s="132"/>
      <c r="BM94" s="132"/>
      <c r="BN94" s="132"/>
      <c r="BO94" s="132"/>
      <c r="BP94" s="132"/>
      <c r="BQ94" s="132"/>
      <c r="BR94" s="132"/>
      <c r="BS94" s="132"/>
      <c r="BT94" s="132"/>
      <c r="BU94" s="132"/>
      <c r="BV94" s="132"/>
      <c r="BW94" s="132"/>
      <c r="BX94" s="132" t="s">
        <v>1549</v>
      </c>
      <c r="BY94" s="132" t="s">
        <v>1549</v>
      </c>
      <c r="BZ94" s="132" t="s">
        <v>1548</v>
      </c>
      <c r="CA94" s="132"/>
      <c r="CB94" s="132" t="s">
        <v>1549</v>
      </c>
      <c r="CC94" s="132"/>
      <c r="CD94" s="132"/>
      <c r="CE94" s="132"/>
      <c r="CF94" s="132"/>
      <c r="CG94" s="132"/>
      <c r="CH94" s="132"/>
      <c r="CI94" s="132"/>
      <c r="CJ94" s="132" t="s">
        <v>1549</v>
      </c>
      <c r="CK94" s="132"/>
      <c r="CL94" s="132"/>
      <c r="CM94" s="132"/>
      <c r="CN94" s="132"/>
      <c r="CO94" s="132"/>
      <c r="CP94" s="132"/>
      <c r="CQ94" s="132" t="s">
        <v>1549</v>
      </c>
      <c r="CR94" s="132"/>
      <c r="CS94" s="132"/>
      <c r="CT94" s="132"/>
      <c r="CU94" s="132"/>
      <c r="CV94" s="132"/>
      <c r="CW94" s="132"/>
      <c r="CX94" s="132"/>
      <c r="CY94" s="132"/>
      <c r="CZ94" s="132"/>
      <c r="DA94" s="175">
        <f>$AL94*INDEX('Byproduct Conc'!$E:$E,MATCH(DA$2,'Byproduct Conc'!$C:$C,0))</f>
        <v>3.0675701212799997</v>
      </c>
      <c r="DB94" s="176">
        <f>$AL94*INDEX('Byproduct Conc'!$E:$E,MATCH(DB$2,'Byproduct Conc'!$C:$C,0))</f>
        <v>3.6895173279999992E-2</v>
      </c>
      <c r="DC94" s="176">
        <f>$AL94*INDEX('Byproduct Conc'!$E:$E,MATCH(DC$2,'Byproduct Conc'!$C:$C,0))</f>
        <v>0.15812217119999997</v>
      </c>
      <c r="DD94" s="176">
        <f>$AL94*INDEX('Byproduct Conc'!$E:$E,MATCH(DD$2,'Byproduct Conc'!$C:$C,0))</f>
        <v>1.053093660192</v>
      </c>
      <c r="DE94" s="177">
        <f>$AL94*INDEX('Byproduct Conc'!$E:$E,MATCH(DE$2,'Byproduct Conc'!$C:$C,0))</f>
        <v>1.5812217119999998</v>
      </c>
      <c r="DF94" s="178">
        <f t="shared" si="34"/>
        <v>8.7644860607999989E-3</v>
      </c>
      <c r="DG94" s="176">
        <f t="shared" si="23"/>
        <v>1.0541478079999998E-4</v>
      </c>
      <c r="DH94" s="176">
        <f t="shared" si="24"/>
        <v>4.5177763199999991E-4</v>
      </c>
      <c r="DI94" s="176">
        <f t="shared" si="25"/>
        <v>3.0088390291199999E-3</v>
      </c>
      <c r="DJ94" s="177">
        <f t="shared" si="26"/>
        <v>4.5177763199999998E-3</v>
      </c>
    </row>
    <row r="95" spans="1:114" x14ac:dyDescent="0.25">
      <c r="A95" s="131"/>
      <c r="B95" s="132" t="s">
        <v>1134</v>
      </c>
      <c r="C95" s="132">
        <v>2017</v>
      </c>
      <c r="D95" s="2"/>
      <c r="E95" s="132" t="s">
        <v>1185</v>
      </c>
      <c r="F95" s="132" t="s">
        <v>1182</v>
      </c>
      <c r="G95" s="132" t="s">
        <v>1183</v>
      </c>
      <c r="H95" s="132" t="s">
        <v>1184</v>
      </c>
      <c r="I95" s="132" t="s">
        <v>1408</v>
      </c>
      <c r="J95" s="132" t="s">
        <v>1160</v>
      </c>
      <c r="K95" s="132">
        <v>77571</v>
      </c>
      <c r="L95" s="132">
        <v>110017769734</v>
      </c>
      <c r="M95" s="172">
        <v>110017769734</v>
      </c>
      <c r="N95" s="172" t="str">
        <f t="shared" si="35"/>
        <v>77571LPRTC2400M</v>
      </c>
      <c r="O95" s="172" t="str">
        <f t="shared" si="36"/>
        <v>77571LPRTC2400M</v>
      </c>
      <c r="P95" s="132">
        <v>29.723759999999999</v>
      </c>
      <c r="Q95" s="132">
        <v>-95.074219999999997</v>
      </c>
      <c r="R95" s="132">
        <v>1317215996822</v>
      </c>
      <c r="S95" s="132">
        <v>107062</v>
      </c>
      <c r="T95" s="132" t="s">
        <v>1393</v>
      </c>
      <c r="U95" s="132">
        <v>7</v>
      </c>
      <c r="V95" s="132" t="s">
        <v>1403</v>
      </c>
      <c r="W95" s="201">
        <v>18797</v>
      </c>
      <c r="X95" s="175">
        <f t="shared" si="27"/>
        <v>8526.1688240000003</v>
      </c>
      <c r="Y95" s="176" t="s">
        <v>1543</v>
      </c>
      <c r="Z95" s="180"/>
      <c r="AA95" s="175">
        <f>$X95*INDEX('Byproduct Conc'!$E:$E,MATCH(AA$2,'Byproduct Conc'!$C:$C,0))</f>
        <v>24.811151277840001</v>
      </c>
      <c r="AB95" s="176">
        <f>$X95*INDEX('Byproduct Conc'!$E:$E,MATCH(AB$2,'Byproduct Conc'!$C:$C,0))</f>
        <v>0.29841590883999997</v>
      </c>
      <c r="AC95" s="176">
        <f>$X95*INDEX('Byproduct Conc'!$E:$E,MATCH(AC$2,'Byproduct Conc'!$C:$C,0))</f>
        <v>1.2789253236</v>
      </c>
      <c r="AD95" s="176">
        <f>$X95*INDEX('Byproduct Conc'!$E:$E,MATCH(AD$2,'Byproduct Conc'!$C:$C,0))</f>
        <v>8.5176426551760009</v>
      </c>
      <c r="AE95" s="177">
        <f>$X95*INDEX('Byproduct Conc'!$E:$E,MATCH(AE$2,'Byproduct Conc'!$C:$C,0))</f>
        <v>12.789253236</v>
      </c>
      <c r="AF95" s="178">
        <f t="shared" si="28"/>
        <v>7.0889003650971436E-2</v>
      </c>
      <c r="AG95" s="176">
        <f t="shared" si="29"/>
        <v>8.5261688239999991E-4</v>
      </c>
      <c r="AH95" s="176">
        <f t="shared" si="30"/>
        <v>3.6540723531428569E-3</v>
      </c>
      <c r="AI95" s="176">
        <f t="shared" si="31"/>
        <v>2.4336121871931432E-2</v>
      </c>
      <c r="AJ95" s="177">
        <f t="shared" si="32"/>
        <v>3.6540723531428572E-2</v>
      </c>
      <c r="AK95" s="202">
        <v>2568</v>
      </c>
      <c r="AL95" s="203">
        <f t="shared" si="33"/>
        <v>1164.8242559999999</v>
      </c>
      <c r="AM95" s="132" t="s">
        <v>1556</v>
      </c>
      <c r="AN95" s="132"/>
      <c r="AO95" s="132" t="s">
        <v>1544</v>
      </c>
      <c r="AP95" s="132">
        <v>325199</v>
      </c>
      <c r="AQ95" s="132" t="s">
        <v>261</v>
      </c>
      <c r="AR95" s="132"/>
      <c r="AS95" s="132"/>
      <c r="AT95" s="132" t="s">
        <v>1639</v>
      </c>
      <c r="AU95" s="132" t="s">
        <v>1570</v>
      </c>
      <c r="AV95" s="132" t="s">
        <v>1140</v>
      </c>
      <c r="AW95" s="132" t="s">
        <v>1772</v>
      </c>
      <c r="AX95" s="132" t="s">
        <v>1559</v>
      </c>
      <c r="AY95" s="204" t="s">
        <v>1548</v>
      </c>
      <c r="AZ95" s="204" t="s">
        <v>1549</v>
      </c>
      <c r="BA95" s="204" t="s">
        <v>1548</v>
      </c>
      <c r="BB95" s="132" t="s">
        <v>1549</v>
      </c>
      <c r="BC95" s="132" t="s">
        <v>1549</v>
      </c>
      <c r="BD95" s="132" t="s">
        <v>1548</v>
      </c>
      <c r="BE95" s="132" t="s">
        <v>1548</v>
      </c>
      <c r="BF95" s="132"/>
      <c r="BG95" s="132"/>
      <c r="BH95" s="132"/>
      <c r="BI95" s="132"/>
      <c r="BJ95" s="132"/>
      <c r="BK95" s="132" t="s">
        <v>1549</v>
      </c>
      <c r="BL95" s="132"/>
      <c r="BM95" s="132"/>
      <c r="BN95" s="132"/>
      <c r="BO95" s="132"/>
      <c r="BP95" s="132"/>
      <c r="BQ95" s="132"/>
      <c r="BR95" s="132"/>
      <c r="BS95" s="132"/>
      <c r="BT95" s="132"/>
      <c r="BU95" s="132"/>
      <c r="BV95" s="132"/>
      <c r="BW95" s="132"/>
      <c r="BX95" s="132" t="s">
        <v>1549</v>
      </c>
      <c r="BY95" s="132" t="s">
        <v>1549</v>
      </c>
      <c r="BZ95" s="132" t="s">
        <v>1548</v>
      </c>
      <c r="CA95" s="132"/>
      <c r="CB95" s="132" t="s">
        <v>1549</v>
      </c>
      <c r="CC95" s="132"/>
      <c r="CD95" s="132"/>
      <c r="CE95" s="132"/>
      <c r="CF95" s="132"/>
      <c r="CG95" s="132"/>
      <c r="CH95" s="132"/>
      <c r="CI95" s="132"/>
      <c r="CJ95" s="132" t="s">
        <v>1549</v>
      </c>
      <c r="CK95" s="132"/>
      <c r="CL95" s="132"/>
      <c r="CM95" s="132"/>
      <c r="CN95" s="132"/>
      <c r="CO95" s="132"/>
      <c r="CP95" s="132"/>
      <c r="CQ95" s="132" t="s">
        <v>1549</v>
      </c>
      <c r="CR95" s="132"/>
      <c r="CS95" s="132"/>
      <c r="CT95" s="132"/>
      <c r="CU95" s="132"/>
      <c r="CV95" s="132"/>
      <c r="CW95" s="132"/>
      <c r="CX95" s="132"/>
      <c r="CY95" s="132"/>
      <c r="CZ95" s="132"/>
      <c r="DA95" s="175">
        <f>$AL95*INDEX('Byproduct Conc'!$E:$E,MATCH(DA$2,'Byproduct Conc'!$C:$C,0))</f>
        <v>3.3896385849599993</v>
      </c>
      <c r="DB95" s="176">
        <f>$AL95*INDEX('Byproduct Conc'!$E:$E,MATCH(DB$2,'Byproduct Conc'!$C:$C,0))</f>
        <v>4.0768848959999993E-2</v>
      </c>
      <c r="DC95" s="176">
        <f>$AL95*INDEX('Byproduct Conc'!$E:$E,MATCH(DC$2,'Byproduct Conc'!$C:$C,0))</f>
        <v>0.17472363839999996</v>
      </c>
      <c r="DD95" s="176">
        <f>$AL95*INDEX('Byproduct Conc'!$E:$E,MATCH(DD$2,'Byproduct Conc'!$C:$C,0))</f>
        <v>1.1636594317440001</v>
      </c>
      <c r="DE95" s="177">
        <f>$AL95*INDEX('Byproduct Conc'!$E:$E,MATCH(DE$2,'Byproduct Conc'!$C:$C,0))</f>
        <v>1.7472363839999998</v>
      </c>
      <c r="DF95" s="178">
        <f t="shared" si="34"/>
        <v>9.6846816713142842E-3</v>
      </c>
      <c r="DG95" s="176">
        <f t="shared" si="23"/>
        <v>1.1648242559999997E-4</v>
      </c>
      <c r="DH95" s="176">
        <f t="shared" si="24"/>
        <v>4.9921039542857133E-4</v>
      </c>
      <c r="DI95" s="176">
        <f t="shared" si="25"/>
        <v>3.3247412335542861E-3</v>
      </c>
      <c r="DJ95" s="177">
        <f t="shared" si="26"/>
        <v>4.9921039542857142E-3</v>
      </c>
    </row>
    <row r="96" spans="1:114" x14ac:dyDescent="0.25">
      <c r="A96" s="131"/>
      <c r="B96" s="132" t="s">
        <v>1134</v>
      </c>
      <c r="C96" s="132">
        <v>2018</v>
      </c>
      <c r="D96" s="2"/>
      <c r="E96" s="132" t="s">
        <v>1185</v>
      </c>
      <c r="F96" s="132" t="s">
        <v>1182</v>
      </c>
      <c r="G96" s="132" t="s">
        <v>1183</v>
      </c>
      <c r="H96" s="132" t="s">
        <v>1184</v>
      </c>
      <c r="I96" s="132" t="s">
        <v>1408</v>
      </c>
      <c r="J96" s="132" t="s">
        <v>1160</v>
      </c>
      <c r="K96" s="132">
        <v>77571</v>
      </c>
      <c r="L96" s="132">
        <v>110017769734</v>
      </c>
      <c r="M96" s="172">
        <v>110017769734</v>
      </c>
      <c r="N96" s="172" t="str">
        <f t="shared" si="35"/>
        <v>77571LPRTC2400M</v>
      </c>
      <c r="O96" s="172" t="str">
        <f t="shared" si="36"/>
        <v>77571LPRTC2400M</v>
      </c>
      <c r="P96" s="132">
        <v>29.723759999999999</v>
      </c>
      <c r="Q96" s="132">
        <v>-95.074219999999997</v>
      </c>
      <c r="R96" s="132">
        <v>1318218538193</v>
      </c>
      <c r="S96" s="132">
        <v>107062</v>
      </c>
      <c r="T96" s="132" t="s">
        <v>1393</v>
      </c>
      <c r="U96" s="132">
        <v>7</v>
      </c>
      <c r="V96" s="132" t="s">
        <v>1403</v>
      </c>
      <c r="W96" s="201">
        <v>17317</v>
      </c>
      <c r="X96" s="175">
        <f t="shared" si="27"/>
        <v>7854.852664</v>
      </c>
      <c r="Y96" s="176" t="s">
        <v>1543</v>
      </c>
      <c r="Z96" s="180"/>
      <c r="AA96" s="175">
        <f>$X96*INDEX('Byproduct Conc'!$E:$E,MATCH(AA$2,'Byproduct Conc'!$C:$C,0))</f>
        <v>22.857621252239998</v>
      </c>
      <c r="AB96" s="176">
        <f>$X96*INDEX('Byproduct Conc'!$E:$E,MATCH(AB$2,'Byproduct Conc'!$C:$C,0))</f>
        <v>0.27491984323999996</v>
      </c>
      <c r="AC96" s="176">
        <f>$X96*INDEX('Byproduct Conc'!$E:$E,MATCH(AC$2,'Byproduct Conc'!$C:$C,0))</f>
        <v>1.1782278996</v>
      </c>
      <c r="AD96" s="176">
        <f>$X96*INDEX('Byproduct Conc'!$E:$E,MATCH(AD$2,'Byproduct Conc'!$C:$C,0))</f>
        <v>7.846997811336001</v>
      </c>
      <c r="AE96" s="177">
        <f>$X96*INDEX('Byproduct Conc'!$E:$E,MATCH(AE$2,'Byproduct Conc'!$C:$C,0))</f>
        <v>11.782278996000001</v>
      </c>
      <c r="AF96" s="178">
        <f t="shared" si="28"/>
        <v>6.5307489292114274E-2</v>
      </c>
      <c r="AG96" s="176">
        <f t="shared" si="29"/>
        <v>7.8548526639999987E-4</v>
      </c>
      <c r="AH96" s="176">
        <f t="shared" si="30"/>
        <v>3.3663654274285713E-3</v>
      </c>
      <c r="AI96" s="176">
        <f t="shared" si="31"/>
        <v>2.2419993746674288E-2</v>
      </c>
      <c r="AJ96" s="177">
        <f t="shared" si="32"/>
        <v>3.3663654274285713E-2</v>
      </c>
      <c r="AK96" s="202">
        <v>2140</v>
      </c>
      <c r="AL96" s="203">
        <f t="shared" si="33"/>
        <v>970.68687999999997</v>
      </c>
      <c r="AM96" s="132" t="s">
        <v>1556</v>
      </c>
      <c r="AN96" s="132"/>
      <c r="AO96" s="132" t="s">
        <v>1544</v>
      </c>
      <c r="AP96" s="132">
        <v>325199</v>
      </c>
      <c r="AQ96" s="132" t="s">
        <v>261</v>
      </c>
      <c r="AR96" s="132"/>
      <c r="AS96" s="132"/>
      <c r="AT96" s="132" t="s">
        <v>1640</v>
      </c>
      <c r="AU96" s="132" t="s">
        <v>1570</v>
      </c>
      <c r="AV96" s="132" t="s">
        <v>1140</v>
      </c>
      <c r="AW96" s="132" t="s">
        <v>1772</v>
      </c>
      <c r="AX96" s="132" t="s">
        <v>1559</v>
      </c>
      <c r="AY96" s="204" t="s">
        <v>1548</v>
      </c>
      <c r="AZ96" s="204" t="s">
        <v>1549</v>
      </c>
      <c r="BA96" s="204" t="s">
        <v>1548</v>
      </c>
      <c r="BB96" s="132" t="s">
        <v>1549</v>
      </c>
      <c r="BC96" s="132" t="s">
        <v>1549</v>
      </c>
      <c r="BD96" s="132" t="s">
        <v>1548</v>
      </c>
      <c r="BE96" s="132" t="s">
        <v>1548</v>
      </c>
      <c r="BF96" s="132" t="s">
        <v>1548</v>
      </c>
      <c r="BG96" s="132" t="s">
        <v>1549</v>
      </c>
      <c r="BH96" s="132" t="s">
        <v>1549</v>
      </c>
      <c r="BI96" s="132" t="s">
        <v>1549</v>
      </c>
      <c r="BJ96" s="132" t="s">
        <v>1549</v>
      </c>
      <c r="BK96" s="132" t="s">
        <v>1549</v>
      </c>
      <c r="BL96" s="132" t="s">
        <v>1549</v>
      </c>
      <c r="BM96" s="132" t="s">
        <v>1549</v>
      </c>
      <c r="BN96" s="132" t="s">
        <v>1549</v>
      </c>
      <c r="BO96" s="132" t="s">
        <v>1549</v>
      </c>
      <c r="BP96" s="132" t="s">
        <v>1549</v>
      </c>
      <c r="BQ96" s="132" t="s">
        <v>1549</v>
      </c>
      <c r="BR96" s="132" t="s">
        <v>1549</v>
      </c>
      <c r="BS96" s="132" t="s">
        <v>1549</v>
      </c>
      <c r="BT96" s="132" t="s">
        <v>1549</v>
      </c>
      <c r="BU96" s="132" t="s">
        <v>1549</v>
      </c>
      <c r="BV96" s="132" t="s">
        <v>1549</v>
      </c>
      <c r="BW96" s="132" t="s">
        <v>1549</v>
      </c>
      <c r="BX96" s="132" t="s">
        <v>1549</v>
      </c>
      <c r="BY96" s="132" t="s">
        <v>1549</v>
      </c>
      <c r="BZ96" s="132" t="s">
        <v>1548</v>
      </c>
      <c r="CA96" s="132" t="s">
        <v>1549</v>
      </c>
      <c r="CB96" s="132" t="s">
        <v>1549</v>
      </c>
      <c r="CC96" s="132" t="s">
        <v>1549</v>
      </c>
      <c r="CD96" s="132" t="s">
        <v>1549</v>
      </c>
      <c r="CE96" s="132" t="s">
        <v>1549</v>
      </c>
      <c r="CF96" s="132" t="s">
        <v>1549</v>
      </c>
      <c r="CG96" s="132" t="s">
        <v>1549</v>
      </c>
      <c r="CH96" s="132" t="s">
        <v>1549</v>
      </c>
      <c r="CI96" s="132" t="s">
        <v>1549</v>
      </c>
      <c r="CJ96" s="132" t="s">
        <v>1549</v>
      </c>
      <c r="CK96" s="132" t="s">
        <v>1549</v>
      </c>
      <c r="CL96" s="132" t="s">
        <v>1549</v>
      </c>
      <c r="CM96" s="132" t="s">
        <v>1549</v>
      </c>
      <c r="CN96" s="132" t="s">
        <v>1549</v>
      </c>
      <c r="CO96" s="132" t="s">
        <v>1549</v>
      </c>
      <c r="CP96" s="132" t="s">
        <v>1549</v>
      </c>
      <c r="CQ96" s="132" t="s">
        <v>1549</v>
      </c>
      <c r="CR96" s="132" t="s">
        <v>1549</v>
      </c>
      <c r="CS96" s="132" t="s">
        <v>1549</v>
      </c>
      <c r="CT96" s="132" t="s">
        <v>1549</v>
      </c>
      <c r="CU96" s="132" t="s">
        <v>1549</v>
      </c>
      <c r="CV96" s="132" t="s">
        <v>1549</v>
      </c>
      <c r="CW96" s="132" t="s">
        <v>1549</v>
      </c>
      <c r="CX96" s="132" t="s">
        <v>1549</v>
      </c>
      <c r="CY96" s="132" t="s">
        <v>1549</v>
      </c>
      <c r="CZ96" s="132" t="s">
        <v>1549</v>
      </c>
      <c r="DA96" s="175">
        <f>$AL96*INDEX('Byproduct Conc'!$E:$E,MATCH(DA$2,'Byproduct Conc'!$C:$C,0))</f>
        <v>2.8246988207999997</v>
      </c>
      <c r="DB96" s="176">
        <f>$AL96*INDEX('Byproduct Conc'!$E:$E,MATCH(DB$2,'Byproduct Conc'!$C:$C,0))</f>
        <v>3.3974040799999994E-2</v>
      </c>
      <c r="DC96" s="176">
        <f>$AL96*INDEX('Byproduct Conc'!$E:$E,MATCH(DC$2,'Byproduct Conc'!$C:$C,0))</f>
        <v>0.14560303199999999</v>
      </c>
      <c r="DD96" s="176">
        <f>$AL96*INDEX('Byproduct Conc'!$E:$E,MATCH(DD$2,'Byproduct Conc'!$C:$C,0))</f>
        <v>0.96971619312000013</v>
      </c>
      <c r="DE96" s="177">
        <f>$AL96*INDEX('Byproduct Conc'!$E:$E,MATCH(DE$2,'Byproduct Conc'!$C:$C,0))</f>
        <v>1.45603032</v>
      </c>
      <c r="DF96" s="178">
        <f t="shared" si="34"/>
        <v>8.0705680594285699E-3</v>
      </c>
      <c r="DG96" s="176">
        <f t="shared" si="23"/>
        <v>9.7068687999999988E-5</v>
      </c>
      <c r="DH96" s="176">
        <f t="shared" si="24"/>
        <v>4.1600866285714286E-4</v>
      </c>
      <c r="DI96" s="176">
        <f t="shared" si="25"/>
        <v>2.7706176946285716E-3</v>
      </c>
      <c r="DJ96" s="177">
        <f t="shared" si="26"/>
        <v>4.1600866285714288E-3</v>
      </c>
    </row>
    <row r="97" spans="1:114" x14ac:dyDescent="0.25">
      <c r="A97" s="131"/>
      <c r="B97" s="132" t="s">
        <v>1134</v>
      </c>
      <c r="C97" s="132">
        <v>2019</v>
      </c>
      <c r="D97" s="4">
        <v>44011</v>
      </c>
      <c r="E97" s="132" t="s">
        <v>1185</v>
      </c>
      <c r="F97" s="132" t="s">
        <v>1182</v>
      </c>
      <c r="G97" s="132" t="s">
        <v>1183</v>
      </c>
      <c r="H97" s="132" t="s">
        <v>1184</v>
      </c>
      <c r="I97" s="132" t="s">
        <v>1408</v>
      </c>
      <c r="J97" s="132" t="s">
        <v>1160</v>
      </c>
      <c r="K97" s="132">
        <v>77571</v>
      </c>
      <c r="L97" s="132">
        <v>110017769734</v>
      </c>
      <c r="M97" s="172">
        <v>110017769734</v>
      </c>
      <c r="N97" s="172" t="str">
        <f t="shared" si="35"/>
        <v>77571LPRTC2400M</v>
      </c>
      <c r="O97" s="172" t="str">
        <f t="shared" si="36"/>
        <v>77571LPRTC2400M</v>
      </c>
      <c r="P97" s="132">
        <v>29.723759999999999</v>
      </c>
      <c r="Q97" s="132">
        <v>-95.074219999999997</v>
      </c>
      <c r="R97" s="132">
        <v>1319218296046</v>
      </c>
      <c r="S97" s="132">
        <v>107062</v>
      </c>
      <c r="T97" s="132" t="s">
        <v>1393</v>
      </c>
      <c r="U97" s="132">
        <v>7</v>
      </c>
      <c r="V97" s="132" t="s">
        <v>1403</v>
      </c>
      <c r="W97" s="201">
        <v>13201</v>
      </c>
      <c r="X97" s="175">
        <f t="shared" si="27"/>
        <v>5987.8679919999995</v>
      </c>
      <c r="Y97" s="176" t="s">
        <v>1543</v>
      </c>
      <c r="Z97" s="180"/>
      <c r="AA97" s="175">
        <f>$X97*INDEX('Byproduct Conc'!$E:$E,MATCH(AA$2,'Byproduct Conc'!$C:$C,0))</f>
        <v>17.424695856719996</v>
      </c>
      <c r="AB97" s="176">
        <f>$X97*INDEX('Byproduct Conc'!$E:$E,MATCH(AB$2,'Byproduct Conc'!$C:$C,0))</f>
        <v>0.20957537971999995</v>
      </c>
      <c r="AC97" s="176">
        <f>$X97*INDEX('Byproduct Conc'!$E:$E,MATCH(AC$2,'Byproduct Conc'!$C:$C,0))</f>
        <v>0.89818019879999988</v>
      </c>
      <c r="AD97" s="176">
        <f>$X97*INDEX('Byproduct Conc'!$E:$E,MATCH(AD$2,'Byproduct Conc'!$C:$C,0))</f>
        <v>5.9818801240079997</v>
      </c>
      <c r="AE97" s="177">
        <f>$X97*INDEX('Byproduct Conc'!$E:$E,MATCH(AE$2,'Byproduct Conc'!$C:$C,0))</f>
        <v>8.9818019879999991</v>
      </c>
      <c r="AF97" s="178">
        <f t="shared" si="28"/>
        <v>4.9784845304914276E-2</v>
      </c>
      <c r="AG97" s="176">
        <f t="shared" si="29"/>
        <v>5.9878679919999982E-4</v>
      </c>
      <c r="AH97" s="176">
        <f t="shared" si="30"/>
        <v>2.5662291394285713E-3</v>
      </c>
      <c r="AI97" s="176">
        <f t="shared" si="31"/>
        <v>1.7091086068594285E-2</v>
      </c>
      <c r="AJ97" s="177">
        <f t="shared" si="32"/>
        <v>2.5662291394285712E-2</v>
      </c>
      <c r="AK97" s="202">
        <v>2242</v>
      </c>
      <c r="AL97" s="203">
        <f t="shared" si="33"/>
        <v>1016.953264</v>
      </c>
      <c r="AM97" s="132" t="s">
        <v>1556</v>
      </c>
      <c r="AN97" s="132"/>
      <c r="AO97" s="132" t="s">
        <v>1544</v>
      </c>
      <c r="AP97" s="132">
        <v>325199</v>
      </c>
      <c r="AQ97" s="132" t="s">
        <v>261</v>
      </c>
      <c r="AR97" s="132"/>
      <c r="AS97" s="132"/>
      <c r="AT97" s="132" t="s">
        <v>1640</v>
      </c>
      <c r="AU97" s="132" t="s">
        <v>1570</v>
      </c>
      <c r="AV97" s="132" t="s">
        <v>1140</v>
      </c>
      <c r="AW97" s="132" t="s">
        <v>1772</v>
      </c>
      <c r="AX97" s="132" t="s">
        <v>1559</v>
      </c>
      <c r="AY97" s="204" t="s">
        <v>1548</v>
      </c>
      <c r="AZ97" s="204" t="s">
        <v>1549</v>
      </c>
      <c r="BA97" s="204" t="s">
        <v>1548</v>
      </c>
      <c r="BB97" s="132" t="s">
        <v>1549</v>
      </c>
      <c r="BC97" s="132" t="s">
        <v>1549</v>
      </c>
      <c r="BD97" s="132" t="s">
        <v>1548</v>
      </c>
      <c r="BE97" s="132" t="s">
        <v>1548</v>
      </c>
      <c r="BF97" s="132" t="s">
        <v>1548</v>
      </c>
      <c r="BG97" s="132" t="s">
        <v>1549</v>
      </c>
      <c r="BH97" s="132" t="s">
        <v>1549</v>
      </c>
      <c r="BI97" s="132" t="s">
        <v>1549</v>
      </c>
      <c r="BJ97" s="132" t="s">
        <v>1549</v>
      </c>
      <c r="BK97" s="132" t="s">
        <v>1549</v>
      </c>
      <c r="BL97" s="132" t="s">
        <v>1549</v>
      </c>
      <c r="BM97" s="132" t="s">
        <v>1549</v>
      </c>
      <c r="BN97" s="132" t="s">
        <v>1549</v>
      </c>
      <c r="BO97" s="132" t="s">
        <v>1549</v>
      </c>
      <c r="BP97" s="132" t="s">
        <v>1549</v>
      </c>
      <c r="BQ97" s="132" t="s">
        <v>1549</v>
      </c>
      <c r="BR97" s="132" t="s">
        <v>1549</v>
      </c>
      <c r="BS97" s="132" t="s">
        <v>1549</v>
      </c>
      <c r="BT97" s="132" t="s">
        <v>1549</v>
      </c>
      <c r="BU97" s="132" t="s">
        <v>1549</v>
      </c>
      <c r="BV97" s="132" t="s">
        <v>1549</v>
      </c>
      <c r="BW97" s="132" t="s">
        <v>1549</v>
      </c>
      <c r="BX97" s="132" t="s">
        <v>1549</v>
      </c>
      <c r="BY97" s="132" t="s">
        <v>1549</v>
      </c>
      <c r="BZ97" s="132" t="s">
        <v>1548</v>
      </c>
      <c r="CA97" s="132" t="s">
        <v>1549</v>
      </c>
      <c r="CB97" s="132" t="s">
        <v>1549</v>
      </c>
      <c r="CC97" s="132" t="s">
        <v>1549</v>
      </c>
      <c r="CD97" s="132" t="s">
        <v>1549</v>
      </c>
      <c r="CE97" s="132" t="s">
        <v>1549</v>
      </c>
      <c r="CF97" s="132" t="s">
        <v>1549</v>
      </c>
      <c r="CG97" s="132" t="s">
        <v>1549</v>
      </c>
      <c r="CH97" s="132" t="s">
        <v>1549</v>
      </c>
      <c r="CI97" s="132" t="s">
        <v>1549</v>
      </c>
      <c r="CJ97" s="132" t="s">
        <v>1549</v>
      </c>
      <c r="CK97" s="132" t="s">
        <v>1549</v>
      </c>
      <c r="CL97" s="132" t="s">
        <v>1549</v>
      </c>
      <c r="CM97" s="132" t="s">
        <v>1549</v>
      </c>
      <c r="CN97" s="132" t="s">
        <v>1549</v>
      </c>
      <c r="CO97" s="132" t="s">
        <v>1549</v>
      </c>
      <c r="CP97" s="132" t="s">
        <v>1549</v>
      </c>
      <c r="CQ97" s="132" t="s">
        <v>1549</v>
      </c>
      <c r="CR97" s="132" t="s">
        <v>1549</v>
      </c>
      <c r="CS97" s="132" t="s">
        <v>1549</v>
      </c>
      <c r="CT97" s="132" t="s">
        <v>1549</v>
      </c>
      <c r="CU97" s="132" t="s">
        <v>1549</v>
      </c>
      <c r="CV97" s="132" t="s">
        <v>1549</v>
      </c>
      <c r="CW97" s="132" t="s">
        <v>1549</v>
      </c>
      <c r="CX97" s="132" t="s">
        <v>1549</v>
      </c>
      <c r="CY97" s="132" t="s">
        <v>1549</v>
      </c>
      <c r="CZ97" s="132" t="s">
        <v>1549</v>
      </c>
      <c r="DA97" s="175">
        <f>$AL97*INDEX('Byproduct Conc'!$E:$E,MATCH(DA$2,'Byproduct Conc'!$C:$C,0))</f>
        <v>2.95933399824</v>
      </c>
      <c r="DB97" s="176">
        <f>$AL97*INDEX('Byproduct Conc'!$E:$E,MATCH(DB$2,'Byproduct Conc'!$C:$C,0))</f>
        <v>3.5593364239999994E-2</v>
      </c>
      <c r="DC97" s="176">
        <f>$AL97*INDEX('Byproduct Conc'!$E:$E,MATCH(DC$2,'Byproduct Conc'!$C:$C,0))</f>
        <v>0.15254298959999998</v>
      </c>
      <c r="DD97" s="176">
        <f>$AL97*INDEX('Byproduct Conc'!$E:$E,MATCH(DD$2,'Byproduct Conc'!$C:$C,0))</f>
        <v>1.015936310736</v>
      </c>
      <c r="DE97" s="177">
        <f>$AL97*INDEX('Byproduct Conc'!$E:$E,MATCH(DE$2,'Byproduct Conc'!$C:$C,0))</f>
        <v>1.5254298960000001</v>
      </c>
      <c r="DF97" s="178">
        <f t="shared" si="34"/>
        <v>8.455239994971428E-3</v>
      </c>
      <c r="DG97" s="176">
        <f t="shared" si="23"/>
        <v>1.0169532639999999E-4</v>
      </c>
      <c r="DH97" s="176">
        <f t="shared" si="24"/>
        <v>4.3583711314285707E-4</v>
      </c>
      <c r="DI97" s="176">
        <f t="shared" si="25"/>
        <v>2.9026751735314283E-3</v>
      </c>
      <c r="DJ97" s="177">
        <f t="shared" si="26"/>
        <v>4.3583711314285718E-3</v>
      </c>
    </row>
    <row r="98" spans="1:114" x14ac:dyDescent="0.25">
      <c r="A98" s="131"/>
      <c r="B98" s="132" t="s">
        <v>1134</v>
      </c>
      <c r="C98" s="132">
        <v>2020</v>
      </c>
      <c r="D98" s="4"/>
      <c r="E98" s="132" t="s">
        <v>1185</v>
      </c>
      <c r="F98" s="132" t="s">
        <v>1182</v>
      </c>
      <c r="G98" s="132" t="s">
        <v>1183</v>
      </c>
      <c r="H98" s="132" t="s">
        <v>1184</v>
      </c>
      <c r="I98" s="132" t="s">
        <v>1408</v>
      </c>
      <c r="J98" s="132" t="s">
        <v>1160</v>
      </c>
      <c r="K98" s="132">
        <v>77571</v>
      </c>
      <c r="L98" s="132">
        <v>110017769734</v>
      </c>
      <c r="M98" s="172">
        <v>110017769734</v>
      </c>
      <c r="N98" s="172" t="str">
        <f t="shared" si="35"/>
        <v>77571LPRTC2400M</v>
      </c>
      <c r="O98" s="172" t="str">
        <f t="shared" si="36"/>
        <v>77571LPRTC2400M</v>
      </c>
      <c r="P98" s="132">
        <v>29.723759999999999</v>
      </c>
      <c r="Q98" s="132">
        <v>-95.074219999999997</v>
      </c>
      <c r="R98" s="132" t="s">
        <v>1641</v>
      </c>
      <c r="S98" s="132" t="s">
        <v>1554</v>
      </c>
      <c r="T98" s="132" t="s">
        <v>1393</v>
      </c>
      <c r="U98" s="132">
        <v>7</v>
      </c>
      <c r="V98" s="132" t="s">
        <v>1552</v>
      </c>
      <c r="W98" s="201">
        <v>12485</v>
      </c>
      <c r="X98" s="175">
        <f t="shared" si="27"/>
        <v>5663.0961200000002</v>
      </c>
      <c r="Y98" s="176" t="s">
        <v>1543</v>
      </c>
      <c r="Z98" s="180" t="s">
        <v>1552</v>
      </c>
      <c r="AA98" s="175">
        <f>$X98*INDEX('Byproduct Conc'!$E:$E,MATCH(AA$2,'Byproduct Conc'!$C:$C,0))</f>
        <v>16.479609709199998</v>
      </c>
      <c r="AB98" s="176">
        <f>$X98*INDEX('Byproduct Conc'!$E:$E,MATCH(AB$2,'Byproduct Conc'!$C:$C,0))</f>
        <v>0.19820836419999999</v>
      </c>
      <c r="AC98" s="176">
        <f>$X98*INDEX('Byproduct Conc'!$E:$E,MATCH(AC$2,'Byproduct Conc'!$C:$C,0))</f>
        <v>0.84946441799999994</v>
      </c>
      <c r="AD98" s="176">
        <f>$X98*INDEX('Byproduct Conc'!$E:$E,MATCH(AD$2,'Byproduct Conc'!$C:$C,0))</f>
        <v>5.6574330238800004</v>
      </c>
      <c r="AE98" s="177">
        <f>$X98*INDEX('Byproduct Conc'!$E:$E,MATCH(AE$2,'Byproduct Conc'!$C:$C,0))</f>
        <v>8.4946441799999999</v>
      </c>
      <c r="AF98" s="178">
        <f t="shared" si="28"/>
        <v>4.708459916914285E-2</v>
      </c>
      <c r="AG98" s="176">
        <f t="shared" si="29"/>
        <v>5.6630961199999991E-4</v>
      </c>
      <c r="AH98" s="176">
        <f t="shared" si="30"/>
        <v>2.4270411942857143E-3</v>
      </c>
      <c r="AI98" s="176">
        <f t="shared" si="31"/>
        <v>1.6164094353942858E-2</v>
      </c>
      <c r="AJ98" s="177">
        <f t="shared" si="32"/>
        <v>2.4270411942857142E-2</v>
      </c>
      <c r="AK98" s="202">
        <v>1159</v>
      </c>
      <c r="AL98" s="203">
        <f t="shared" si="33"/>
        <v>525.71312799999998</v>
      </c>
      <c r="AM98" s="132" t="s">
        <v>1556</v>
      </c>
      <c r="AN98" s="132" t="s">
        <v>1552</v>
      </c>
      <c r="AO98" s="132" t="s">
        <v>1544</v>
      </c>
      <c r="AP98" s="132">
        <v>325199</v>
      </c>
      <c r="AQ98" s="132" t="s">
        <v>261</v>
      </c>
      <c r="AR98" s="132" t="s">
        <v>1552</v>
      </c>
      <c r="AS98" s="132" t="s">
        <v>1552</v>
      </c>
      <c r="AT98" s="132" t="s">
        <v>1640</v>
      </c>
      <c r="AU98" s="132" t="s">
        <v>1570</v>
      </c>
      <c r="AV98" s="132" t="s">
        <v>1140</v>
      </c>
      <c r="AW98" s="132" t="s">
        <v>1772</v>
      </c>
      <c r="AX98" s="132" t="s">
        <v>1559</v>
      </c>
      <c r="AY98" s="204" t="s">
        <v>1548</v>
      </c>
      <c r="AZ98" s="204" t="s">
        <v>1549</v>
      </c>
      <c r="BA98" s="204" t="s">
        <v>1548</v>
      </c>
      <c r="BB98" s="132" t="s">
        <v>1549</v>
      </c>
      <c r="BC98" s="132" t="s">
        <v>1549</v>
      </c>
      <c r="BD98" s="132" t="s">
        <v>1548</v>
      </c>
      <c r="BE98" s="132" t="s">
        <v>1548</v>
      </c>
      <c r="BF98" s="132" t="s">
        <v>1548</v>
      </c>
      <c r="BG98" s="132" t="s">
        <v>1549</v>
      </c>
      <c r="BH98" s="132" t="s">
        <v>1549</v>
      </c>
      <c r="BI98" s="132" t="s">
        <v>1549</v>
      </c>
      <c r="BJ98" s="132" t="s">
        <v>1549</v>
      </c>
      <c r="BK98" s="132" t="s">
        <v>1549</v>
      </c>
      <c r="BL98" s="132" t="s">
        <v>1549</v>
      </c>
      <c r="BM98" s="132" t="s">
        <v>1549</v>
      </c>
      <c r="BN98" s="132" t="s">
        <v>1549</v>
      </c>
      <c r="BO98" s="132" t="s">
        <v>1549</v>
      </c>
      <c r="BP98" s="132" t="s">
        <v>1549</v>
      </c>
      <c r="BQ98" s="132" t="s">
        <v>1549</v>
      </c>
      <c r="BR98" s="132" t="s">
        <v>1549</v>
      </c>
      <c r="BS98" s="132" t="s">
        <v>1549</v>
      </c>
      <c r="BT98" s="132" t="s">
        <v>1549</v>
      </c>
      <c r="BU98" s="132" t="s">
        <v>1549</v>
      </c>
      <c r="BV98" s="132" t="s">
        <v>1549</v>
      </c>
      <c r="BW98" s="132" t="s">
        <v>1549</v>
      </c>
      <c r="BX98" s="132" t="s">
        <v>1549</v>
      </c>
      <c r="BY98" s="132" t="s">
        <v>1549</v>
      </c>
      <c r="BZ98" s="132" t="s">
        <v>1548</v>
      </c>
      <c r="CA98" s="132" t="s">
        <v>1549</v>
      </c>
      <c r="CB98" s="132" t="s">
        <v>1549</v>
      </c>
      <c r="CC98" s="132" t="s">
        <v>1549</v>
      </c>
      <c r="CD98" s="132" t="s">
        <v>1549</v>
      </c>
      <c r="CE98" s="132" t="s">
        <v>1549</v>
      </c>
      <c r="CF98" s="132" t="s">
        <v>1549</v>
      </c>
      <c r="CG98" s="132" t="s">
        <v>1549</v>
      </c>
      <c r="CH98" s="132" t="s">
        <v>1549</v>
      </c>
      <c r="CI98" s="132" t="s">
        <v>1549</v>
      </c>
      <c r="CJ98" s="132" t="s">
        <v>1549</v>
      </c>
      <c r="CK98" s="132" t="s">
        <v>1549</v>
      </c>
      <c r="CL98" s="132" t="s">
        <v>1549</v>
      </c>
      <c r="CM98" s="132" t="s">
        <v>1549</v>
      </c>
      <c r="CN98" s="132" t="s">
        <v>1549</v>
      </c>
      <c r="CO98" s="132" t="s">
        <v>1549</v>
      </c>
      <c r="CP98" s="132" t="s">
        <v>1549</v>
      </c>
      <c r="CQ98" s="132" t="s">
        <v>1549</v>
      </c>
      <c r="CR98" s="132" t="s">
        <v>1549</v>
      </c>
      <c r="CS98" s="132" t="s">
        <v>1549</v>
      </c>
      <c r="CT98" s="132" t="s">
        <v>1549</v>
      </c>
      <c r="CU98" s="132" t="s">
        <v>1549</v>
      </c>
      <c r="CV98" s="132" t="s">
        <v>1549</v>
      </c>
      <c r="CW98" s="132" t="s">
        <v>1549</v>
      </c>
      <c r="CX98" s="132" t="s">
        <v>1549</v>
      </c>
      <c r="CY98" s="132" t="s">
        <v>1549</v>
      </c>
      <c r="CZ98" s="132" t="s">
        <v>1549</v>
      </c>
      <c r="DA98" s="175">
        <f>$AL98*INDEX('Byproduct Conc'!$E:$E,MATCH(DA$2,'Byproduct Conc'!$C:$C,0))</f>
        <v>1.5298252024799999</v>
      </c>
      <c r="DB98" s="176">
        <f>$AL98*INDEX('Byproduct Conc'!$E:$E,MATCH(DB$2,'Byproduct Conc'!$C:$C,0))</f>
        <v>1.8399959479999999E-2</v>
      </c>
      <c r="DC98" s="176">
        <f>$AL98*INDEX('Byproduct Conc'!$E:$E,MATCH(DC$2,'Byproduct Conc'!$C:$C,0))</f>
        <v>7.8856969199999988E-2</v>
      </c>
      <c r="DD98" s="176">
        <f>$AL98*INDEX('Byproduct Conc'!$E:$E,MATCH(DD$2,'Byproduct Conc'!$C:$C,0))</f>
        <v>0.52518741487200005</v>
      </c>
      <c r="DE98" s="177">
        <f>$AL98*INDEX('Byproduct Conc'!$E:$E,MATCH(DE$2,'Byproduct Conc'!$C:$C,0))</f>
        <v>0.78856969200000004</v>
      </c>
      <c r="DF98" s="178">
        <f t="shared" si="34"/>
        <v>4.3709291499428567E-3</v>
      </c>
      <c r="DG98" s="176">
        <f t="shared" si="23"/>
        <v>5.2571312799999995E-5</v>
      </c>
      <c r="DH98" s="176">
        <f t="shared" si="24"/>
        <v>2.2530562628571426E-4</v>
      </c>
      <c r="DI98" s="176">
        <f t="shared" si="25"/>
        <v>1.5005354710628572E-3</v>
      </c>
      <c r="DJ98" s="177">
        <f t="shared" si="26"/>
        <v>2.253056262857143E-3</v>
      </c>
    </row>
    <row r="99" spans="1:114" x14ac:dyDescent="0.25">
      <c r="A99" s="131"/>
      <c r="B99" s="132" t="s">
        <v>1134</v>
      </c>
      <c r="C99" s="132">
        <v>2015</v>
      </c>
      <c r="D99" s="2"/>
      <c r="E99" s="132" t="s">
        <v>1642</v>
      </c>
      <c r="F99" s="132" t="s">
        <v>1643</v>
      </c>
      <c r="G99" s="132" t="s">
        <v>1644</v>
      </c>
      <c r="H99" s="132" t="s">
        <v>1165</v>
      </c>
      <c r="I99" s="132" t="s">
        <v>1398</v>
      </c>
      <c r="J99" s="132" t="s">
        <v>1138</v>
      </c>
      <c r="K99" s="132">
        <v>70764</v>
      </c>
      <c r="L99" s="132">
        <v>110000572675</v>
      </c>
      <c r="M99" s="172">
        <v>110000572675</v>
      </c>
      <c r="N99" s="172" t="str">
        <f t="shared" si="35"/>
        <v>70764LLMNXHWY40</v>
      </c>
      <c r="O99" s="172" t="str">
        <f t="shared" si="36"/>
        <v>70764LLMNXHWY40</v>
      </c>
      <c r="P99" s="132">
        <v>30.259399999999999</v>
      </c>
      <c r="Q99" s="132">
        <v>-91.173699999999997</v>
      </c>
      <c r="R99" s="132">
        <v>1315214164903</v>
      </c>
      <c r="S99" s="132">
        <v>107062</v>
      </c>
      <c r="T99" s="132" t="s">
        <v>1393</v>
      </c>
      <c r="U99" s="132">
        <v>11</v>
      </c>
      <c r="V99" s="132" t="s">
        <v>1645</v>
      </c>
      <c r="W99" s="201">
        <v>19006</v>
      </c>
      <c r="X99" s="175">
        <f t="shared" ref="X99:X131" si="37">W99*LB_TO_KG</f>
        <v>8620.9695520000005</v>
      </c>
      <c r="Y99" s="176" t="s">
        <v>1613</v>
      </c>
      <c r="Z99" s="180"/>
      <c r="AA99" s="175">
        <f>$X99*INDEX('Byproduct Conc'!$E:$E,MATCH(AA$2,'Byproduct Conc'!$C:$C,0))</f>
        <v>25.087021396320001</v>
      </c>
      <c r="AB99" s="176">
        <f>$X99*INDEX('Byproduct Conc'!$E:$E,MATCH(AB$2,'Byproduct Conc'!$C:$C,0))</f>
        <v>0.30173393432000001</v>
      </c>
      <c r="AC99" s="176">
        <f>$X99*INDEX('Byproduct Conc'!$E:$E,MATCH(AC$2,'Byproduct Conc'!$C:$C,0))</f>
        <v>1.2931454328</v>
      </c>
      <c r="AD99" s="176">
        <f>$X99*INDEX('Byproduct Conc'!$E:$E,MATCH(AD$2,'Byproduct Conc'!$C:$C,0))</f>
        <v>8.6123485824480017</v>
      </c>
      <c r="AE99" s="177">
        <f>$X99*INDEX('Byproduct Conc'!$E:$E,MATCH(AE$2,'Byproduct Conc'!$C:$C,0))</f>
        <v>12.931454328000001</v>
      </c>
      <c r="AF99" s="178">
        <f t="shared" ref="AF99:AF119" si="38">AA99/350</f>
        <v>7.167720398948571E-2</v>
      </c>
      <c r="AG99" s="176">
        <f t="shared" ref="AG99:AG119" si="39">AB99/350</f>
        <v>8.6209695520000006E-4</v>
      </c>
      <c r="AH99" s="176">
        <f t="shared" ref="AH99:AH119" si="40">AC99/350</f>
        <v>3.6947012365714286E-3</v>
      </c>
      <c r="AI99" s="176">
        <f t="shared" ref="AI99:AI119" si="41">AD99/350</f>
        <v>2.460671023556572E-2</v>
      </c>
      <c r="AJ99" s="177">
        <f t="shared" ref="AJ99:AJ119" si="42">AE99/350</f>
        <v>3.6947012365714287E-2</v>
      </c>
      <c r="AK99" s="202">
        <v>4030</v>
      </c>
      <c r="AL99" s="203">
        <f t="shared" ref="AL99:AL119" si="43">AK99*LB_TO_KG</f>
        <v>1827.97576</v>
      </c>
      <c r="AM99" s="132" t="s">
        <v>1613</v>
      </c>
      <c r="AN99" s="132"/>
      <c r="AO99" s="132" t="s">
        <v>1544</v>
      </c>
      <c r="AP99" s="132">
        <v>325211</v>
      </c>
      <c r="AQ99" s="132" t="s">
        <v>262</v>
      </c>
      <c r="AR99" s="132"/>
      <c r="AS99" s="132"/>
      <c r="AT99" s="132" t="s">
        <v>1646</v>
      </c>
      <c r="AU99" s="132" t="s">
        <v>1570</v>
      </c>
      <c r="AV99" s="132" t="s">
        <v>1140</v>
      </c>
      <c r="AW99" s="132" t="s">
        <v>1772</v>
      </c>
      <c r="AX99" s="132" t="s">
        <v>1559</v>
      </c>
      <c r="AY99" s="204" t="s">
        <v>1548</v>
      </c>
      <c r="AZ99" s="204" t="s">
        <v>1549</v>
      </c>
      <c r="BA99" s="204" t="s">
        <v>1548</v>
      </c>
      <c r="BB99" s="132" t="s">
        <v>1549</v>
      </c>
      <c r="BC99" s="132" t="s">
        <v>1549</v>
      </c>
      <c r="BD99" s="132" t="s">
        <v>1549</v>
      </c>
      <c r="BE99" s="132" t="s">
        <v>1548</v>
      </c>
      <c r="BF99" s="132"/>
      <c r="BG99" s="132"/>
      <c r="BH99" s="132"/>
      <c r="BI99" s="132"/>
      <c r="BJ99" s="132"/>
      <c r="BK99" s="132" t="s">
        <v>1549</v>
      </c>
      <c r="BL99" s="132"/>
      <c r="BM99" s="132"/>
      <c r="BN99" s="132"/>
      <c r="BO99" s="132"/>
      <c r="BP99" s="132"/>
      <c r="BQ99" s="132"/>
      <c r="BR99" s="132"/>
      <c r="BS99" s="132"/>
      <c r="BT99" s="132"/>
      <c r="BU99" s="132"/>
      <c r="BV99" s="132"/>
      <c r="BW99" s="132"/>
      <c r="BX99" s="132" t="s">
        <v>1549</v>
      </c>
      <c r="BY99" s="132" t="s">
        <v>1549</v>
      </c>
      <c r="BZ99" s="132" t="s">
        <v>1549</v>
      </c>
      <c r="CA99" s="132"/>
      <c r="CB99" s="132" t="s">
        <v>1549</v>
      </c>
      <c r="CC99" s="132"/>
      <c r="CD99" s="132"/>
      <c r="CE99" s="132"/>
      <c r="CF99" s="132"/>
      <c r="CG99" s="132"/>
      <c r="CH99" s="132"/>
      <c r="CI99" s="132"/>
      <c r="CJ99" s="132" t="s">
        <v>1549</v>
      </c>
      <c r="CK99" s="132"/>
      <c r="CL99" s="132"/>
      <c r="CM99" s="132"/>
      <c r="CN99" s="132"/>
      <c r="CO99" s="132"/>
      <c r="CP99" s="132"/>
      <c r="CQ99" s="132" t="s">
        <v>1549</v>
      </c>
      <c r="CR99" s="132"/>
      <c r="CS99" s="132"/>
      <c r="CT99" s="132"/>
      <c r="CU99" s="132"/>
      <c r="CV99" s="132"/>
      <c r="CW99" s="132"/>
      <c r="CX99" s="132"/>
      <c r="CY99" s="132"/>
      <c r="CZ99" s="132"/>
      <c r="DA99" s="175">
        <f>$AL99*INDEX('Byproduct Conc'!$E:$E,MATCH(DA$2,'Byproduct Conc'!$C:$C,0))</f>
        <v>5.3194094615999994</v>
      </c>
      <c r="DB99" s="176">
        <f>$AL99*INDEX('Byproduct Conc'!$E:$E,MATCH(DB$2,'Byproduct Conc'!$C:$C,0))</f>
        <v>6.3979151599999992E-2</v>
      </c>
      <c r="DC99" s="176">
        <f>$AL99*INDEX('Byproduct Conc'!$E:$E,MATCH(DC$2,'Byproduct Conc'!$C:$C,0))</f>
        <v>0.27419636399999997</v>
      </c>
      <c r="DD99" s="176">
        <f>$AL99*INDEX('Byproduct Conc'!$E:$E,MATCH(DD$2,'Byproduct Conc'!$C:$C,0))</f>
        <v>1.8261477842400002</v>
      </c>
      <c r="DE99" s="177">
        <f>$AL99*INDEX('Byproduct Conc'!$E:$E,MATCH(DE$2,'Byproduct Conc'!$C:$C,0))</f>
        <v>2.7419636400000003</v>
      </c>
      <c r="DF99" s="178">
        <f t="shared" ref="DF99:DF119" si="44">DA99/350</f>
        <v>1.5198312747428569E-2</v>
      </c>
      <c r="DG99" s="176">
        <f t="shared" si="23"/>
        <v>1.8279757599999998E-4</v>
      </c>
      <c r="DH99" s="176">
        <f t="shared" si="24"/>
        <v>7.8341818285714276E-4</v>
      </c>
      <c r="DI99" s="176">
        <f t="shared" si="25"/>
        <v>5.217565097828572E-3</v>
      </c>
      <c r="DJ99" s="177">
        <f t="shared" si="26"/>
        <v>7.8341818285714293E-3</v>
      </c>
    </row>
    <row r="100" spans="1:114" x14ac:dyDescent="0.25">
      <c r="A100" s="131"/>
      <c r="B100" s="132" t="s">
        <v>1134</v>
      </c>
      <c r="C100" s="132">
        <v>2016</v>
      </c>
      <c r="D100" s="2"/>
      <c r="E100" s="132" t="s">
        <v>1642</v>
      </c>
      <c r="F100" s="132" t="s">
        <v>1643</v>
      </c>
      <c r="G100" s="132" t="s">
        <v>1644</v>
      </c>
      <c r="H100" s="132" t="s">
        <v>1165</v>
      </c>
      <c r="I100" s="132" t="s">
        <v>1398</v>
      </c>
      <c r="J100" s="132" t="s">
        <v>1138</v>
      </c>
      <c r="K100" s="132">
        <v>70764</v>
      </c>
      <c r="L100" s="132">
        <v>110000572675</v>
      </c>
      <c r="M100" s="172">
        <v>110000572675</v>
      </c>
      <c r="N100" s="172" t="str">
        <f t="shared" si="35"/>
        <v>70764LLMNXHWY40</v>
      </c>
      <c r="O100" s="172" t="str">
        <f t="shared" si="36"/>
        <v>70764LLMNXHWY40</v>
      </c>
      <c r="P100" s="132">
        <v>30.259399999999999</v>
      </c>
      <c r="Q100" s="132">
        <v>-91.173699999999997</v>
      </c>
      <c r="R100" s="132">
        <v>1316215426622</v>
      </c>
      <c r="S100" s="132">
        <v>107062</v>
      </c>
      <c r="T100" s="132" t="s">
        <v>1393</v>
      </c>
      <c r="U100" s="132">
        <v>7</v>
      </c>
      <c r="V100" s="132" t="s">
        <v>1403</v>
      </c>
      <c r="W100" s="201">
        <v>15936</v>
      </c>
      <c r="X100" s="175">
        <f t="shared" si="37"/>
        <v>7228.4421119999997</v>
      </c>
      <c r="Y100" s="176" t="s">
        <v>1613</v>
      </c>
      <c r="Z100" s="180"/>
      <c r="AA100" s="175">
        <f>$X100*INDEX('Byproduct Conc'!$E:$E,MATCH(AA$2,'Byproduct Conc'!$C:$C,0))</f>
        <v>21.034766545919997</v>
      </c>
      <c r="AB100" s="176">
        <f>$X100*INDEX('Byproduct Conc'!$E:$E,MATCH(AB$2,'Byproduct Conc'!$C:$C,0))</f>
        <v>0.25299547391999999</v>
      </c>
      <c r="AC100" s="176">
        <f>$X100*INDEX('Byproduct Conc'!$E:$E,MATCH(AC$2,'Byproduct Conc'!$C:$C,0))</f>
        <v>1.0842663168</v>
      </c>
      <c r="AD100" s="176">
        <f>$X100*INDEX('Byproduct Conc'!$E:$E,MATCH(AD$2,'Byproduct Conc'!$C:$C,0))</f>
        <v>7.2212136698880007</v>
      </c>
      <c r="AE100" s="177">
        <f>$X100*INDEX('Byproduct Conc'!$E:$E,MATCH(AE$2,'Byproduct Conc'!$C:$C,0))</f>
        <v>10.842663168</v>
      </c>
      <c r="AF100" s="178">
        <f t="shared" si="38"/>
        <v>6.009933298834285E-2</v>
      </c>
      <c r="AG100" s="176">
        <f t="shared" si="39"/>
        <v>7.2284421120000003E-4</v>
      </c>
      <c r="AH100" s="176">
        <f t="shared" si="40"/>
        <v>3.0979037622857141E-3</v>
      </c>
      <c r="AI100" s="176">
        <f t="shared" si="41"/>
        <v>2.063203905682286E-2</v>
      </c>
      <c r="AJ100" s="177">
        <f t="shared" si="42"/>
        <v>3.0979037622857142E-2</v>
      </c>
      <c r="AK100" s="202">
        <v>2949</v>
      </c>
      <c r="AL100" s="203">
        <f t="shared" si="43"/>
        <v>1337.6428080000001</v>
      </c>
      <c r="AM100" s="132" t="s">
        <v>1613</v>
      </c>
      <c r="AN100" s="132"/>
      <c r="AO100" s="132" t="s">
        <v>1544</v>
      </c>
      <c r="AP100" s="132">
        <v>325211</v>
      </c>
      <c r="AQ100" s="132" t="s">
        <v>262</v>
      </c>
      <c r="AR100" s="132"/>
      <c r="AS100" s="132"/>
      <c r="AT100" s="132" t="s">
        <v>1646</v>
      </c>
      <c r="AU100" s="132" t="s">
        <v>1570</v>
      </c>
      <c r="AV100" s="132" t="s">
        <v>1140</v>
      </c>
      <c r="AW100" s="132" t="s">
        <v>1772</v>
      </c>
      <c r="AX100" s="132" t="s">
        <v>1559</v>
      </c>
      <c r="AY100" s="204" t="s">
        <v>1548</v>
      </c>
      <c r="AZ100" s="204" t="s">
        <v>1549</v>
      </c>
      <c r="BA100" s="204" t="s">
        <v>1548</v>
      </c>
      <c r="BB100" s="132" t="s">
        <v>1549</v>
      </c>
      <c r="BC100" s="132" t="s">
        <v>1549</v>
      </c>
      <c r="BD100" s="132" t="s">
        <v>1549</v>
      </c>
      <c r="BE100" s="132" t="s">
        <v>1548</v>
      </c>
      <c r="BF100" s="132"/>
      <c r="BG100" s="132"/>
      <c r="BH100" s="132"/>
      <c r="BI100" s="132"/>
      <c r="BJ100" s="132"/>
      <c r="BK100" s="132" t="s">
        <v>1549</v>
      </c>
      <c r="BL100" s="132"/>
      <c r="BM100" s="132"/>
      <c r="BN100" s="132"/>
      <c r="BO100" s="132"/>
      <c r="BP100" s="132"/>
      <c r="BQ100" s="132"/>
      <c r="BR100" s="132"/>
      <c r="BS100" s="132"/>
      <c r="BT100" s="132"/>
      <c r="BU100" s="132"/>
      <c r="BV100" s="132"/>
      <c r="BW100" s="132"/>
      <c r="BX100" s="132" t="s">
        <v>1549</v>
      </c>
      <c r="BY100" s="132" t="s">
        <v>1549</v>
      </c>
      <c r="BZ100" s="132" t="s">
        <v>1549</v>
      </c>
      <c r="CA100" s="132"/>
      <c r="CB100" s="132" t="s">
        <v>1549</v>
      </c>
      <c r="CC100" s="132"/>
      <c r="CD100" s="132"/>
      <c r="CE100" s="132"/>
      <c r="CF100" s="132"/>
      <c r="CG100" s="132"/>
      <c r="CH100" s="132"/>
      <c r="CI100" s="132"/>
      <c r="CJ100" s="132" t="s">
        <v>1549</v>
      </c>
      <c r="CK100" s="132"/>
      <c r="CL100" s="132"/>
      <c r="CM100" s="132"/>
      <c r="CN100" s="132"/>
      <c r="CO100" s="132"/>
      <c r="CP100" s="132"/>
      <c r="CQ100" s="132" t="s">
        <v>1549</v>
      </c>
      <c r="CR100" s="132"/>
      <c r="CS100" s="132"/>
      <c r="CT100" s="132"/>
      <c r="CU100" s="132"/>
      <c r="CV100" s="132"/>
      <c r="CW100" s="132"/>
      <c r="CX100" s="132"/>
      <c r="CY100" s="132"/>
      <c r="CZ100" s="132"/>
      <c r="DA100" s="175">
        <f>$AL100*INDEX('Byproduct Conc'!$E:$E,MATCH(DA$2,'Byproduct Conc'!$C:$C,0))</f>
        <v>3.8925405712800001</v>
      </c>
      <c r="DB100" s="176">
        <f>$AL100*INDEX('Byproduct Conc'!$E:$E,MATCH(DB$2,'Byproduct Conc'!$C:$C,0))</f>
        <v>4.6817498280000001E-2</v>
      </c>
      <c r="DC100" s="176">
        <f>$AL100*INDEX('Byproduct Conc'!$E:$E,MATCH(DC$2,'Byproduct Conc'!$C:$C,0))</f>
        <v>0.20064642119999998</v>
      </c>
      <c r="DD100" s="176">
        <f>$AL100*INDEX('Byproduct Conc'!$E:$E,MATCH(DD$2,'Byproduct Conc'!$C:$C,0))</f>
        <v>1.3363051651920002</v>
      </c>
      <c r="DE100" s="177">
        <f>$AL100*INDEX('Byproduct Conc'!$E:$E,MATCH(DE$2,'Byproduct Conc'!$C:$C,0))</f>
        <v>2.006464212</v>
      </c>
      <c r="DF100" s="178">
        <f t="shared" si="44"/>
        <v>1.1121544489371429E-2</v>
      </c>
      <c r="DG100" s="176">
        <f t="shared" si="23"/>
        <v>1.3376428080000001E-4</v>
      </c>
      <c r="DH100" s="176">
        <f t="shared" si="24"/>
        <v>5.7327548914285712E-4</v>
      </c>
      <c r="DI100" s="176">
        <f t="shared" si="25"/>
        <v>3.8180147576914289E-3</v>
      </c>
      <c r="DJ100" s="177">
        <f t="shared" si="26"/>
        <v>5.7327548914285712E-3</v>
      </c>
    </row>
    <row r="101" spans="1:114" x14ac:dyDescent="0.25">
      <c r="A101" s="131"/>
      <c r="B101" s="132" t="s">
        <v>1134</v>
      </c>
      <c r="C101" s="132">
        <v>2017</v>
      </c>
      <c r="D101" s="2"/>
      <c r="E101" s="132" t="s">
        <v>1642</v>
      </c>
      <c r="F101" s="132" t="s">
        <v>1643</v>
      </c>
      <c r="G101" s="132" t="s">
        <v>1644</v>
      </c>
      <c r="H101" s="132" t="s">
        <v>1165</v>
      </c>
      <c r="I101" s="132" t="s">
        <v>1398</v>
      </c>
      <c r="J101" s="132" t="s">
        <v>1138</v>
      </c>
      <c r="K101" s="132">
        <v>70764</v>
      </c>
      <c r="L101" s="132">
        <v>110000572675</v>
      </c>
      <c r="M101" s="172">
        <v>110000572675</v>
      </c>
      <c r="N101" s="172" t="str">
        <f t="shared" si="35"/>
        <v>70764LLMNXHWY40</v>
      </c>
      <c r="O101" s="172" t="str">
        <f t="shared" si="36"/>
        <v>70764LLMNXHWY40</v>
      </c>
      <c r="P101" s="132">
        <v>30.259399999999999</v>
      </c>
      <c r="Q101" s="132">
        <v>-91.173699999999997</v>
      </c>
      <c r="R101" s="132">
        <v>1317216163699</v>
      </c>
      <c r="S101" s="132">
        <v>107062</v>
      </c>
      <c r="T101" s="132" t="s">
        <v>1393</v>
      </c>
      <c r="U101" s="132">
        <v>7</v>
      </c>
      <c r="V101" s="132" t="s">
        <v>1403</v>
      </c>
      <c r="W101" s="201">
        <v>36015</v>
      </c>
      <c r="X101" s="175">
        <f t="shared" si="37"/>
        <v>16336.115879999999</v>
      </c>
      <c r="Y101" s="176" t="s">
        <v>1613</v>
      </c>
      <c r="Z101" s="180"/>
      <c r="AA101" s="175">
        <f>$X101*INDEX('Byproduct Conc'!$E:$E,MATCH(AA$2,'Byproduct Conc'!$C:$C,0))</f>
        <v>47.538097210799997</v>
      </c>
      <c r="AB101" s="176">
        <f>$X101*INDEX('Byproduct Conc'!$E:$E,MATCH(AB$2,'Byproduct Conc'!$C:$C,0))</f>
        <v>0.57176405579999989</v>
      </c>
      <c r="AC101" s="176">
        <f>$X101*INDEX('Byproduct Conc'!$E:$E,MATCH(AC$2,'Byproduct Conc'!$C:$C,0))</f>
        <v>2.4504173819999995</v>
      </c>
      <c r="AD101" s="176">
        <f>$X101*INDEX('Byproduct Conc'!$E:$E,MATCH(AD$2,'Byproduct Conc'!$C:$C,0))</f>
        <v>16.31977976412</v>
      </c>
      <c r="AE101" s="177">
        <f>$X101*INDEX('Byproduct Conc'!$E:$E,MATCH(AE$2,'Byproduct Conc'!$C:$C,0))</f>
        <v>24.504173819999998</v>
      </c>
      <c r="AF101" s="178">
        <f t="shared" si="38"/>
        <v>0.13582313488799999</v>
      </c>
      <c r="AG101" s="176">
        <f t="shared" si="39"/>
        <v>1.6336115879999997E-3</v>
      </c>
      <c r="AH101" s="176">
        <f t="shared" si="40"/>
        <v>7.0011925199999986E-3</v>
      </c>
      <c r="AI101" s="176">
        <f t="shared" si="41"/>
        <v>4.6627942183200002E-2</v>
      </c>
      <c r="AJ101" s="177">
        <f t="shared" si="42"/>
        <v>7.0011925199999991E-2</v>
      </c>
      <c r="AK101" s="202">
        <v>3333</v>
      </c>
      <c r="AL101" s="203">
        <f t="shared" si="43"/>
        <v>1511.822136</v>
      </c>
      <c r="AM101" s="132" t="s">
        <v>1613</v>
      </c>
      <c r="AN101" s="132"/>
      <c r="AO101" s="132" t="s">
        <v>1544</v>
      </c>
      <c r="AP101" s="132">
        <v>325211</v>
      </c>
      <c r="AQ101" s="132" t="s">
        <v>262</v>
      </c>
      <c r="AR101" s="132"/>
      <c r="AS101" s="132"/>
      <c r="AT101" s="132" t="s">
        <v>1646</v>
      </c>
      <c r="AU101" s="132" t="s">
        <v>1570</v>
      </c>
      <c r="AV101" s="132" t="s">
        <v>1140</v>
      </c>
      <c r="AW101" s="132" t="s">
        <v>1772</v>
      </c>
      <c r="AX101" s="132" t="s">
        <v>1559</v>
      </c>
      <c r="AY101" s="204" t="s">
        <v>1548</v>
      </c>
      <c r="AZ101" s="204" t="s">
        <v>1549</v>
      </c>
      <c r="BA101" s="204" t="s">
        <v>1548</v>
      </c>
      <c r="BB101" s="132" t="s">
        <v>1549</v>
      </c>
      <c r="BC101" s="132" t="s">
        <v>1549</v>
      </c>
      <c r="BD101" s="132" t="s">
        <v>1549</v>
      </c>
      <c r="BE101" s="132" t="s">
        <v>1548</v>
      </c>
      <c r="BF101" s="132"/>
      <c r="BG101" s="132"/>
      <c r="BH101" s="132"/>
      <c r="BI101" s="132"/>
      <c r="BJ101" s="132"/>
      <c r="BK101" s="132" t="s">
        <v>1549</v>
      </c>
      <c r="BL101" s="132"/>
      <c r="BM101" s="132"/>
      <c r="BN101" s="132"/>
      <c r="BO101" s="132"/>
      <c r="BP101" s="132"/>
      <c r="BQ101" s="132"/>
      <c r="BR101" s="132"/>
      <c r="BS101" s="132"/>
      <c r="BT101" s="132"/>
      <c r="BU101" s="132"/>
      <c r="BV101" s="132"/>
      <c r="BW101" s="132"/>
      <c r="BX101" s="132" t="s">
        <v>1549</v>
      </c>
      <c r="BY101" s="132" t="s">
        <v>1549</v>
      </c>
      <c r="BZ101" s="132" t="s">
        <v>1549</v>
      </c>
      <c r="CA101" s="132"/>
      <c r="CB101" s="132" t="s">
        <v>1549</v>
      </c>
      <c r="CC101" s="132"/>
      <c r="CD101" s="132"/>
      <c r="CE101" s="132"/>
      <c r="CF101" s="132"/>
      <c r="CG101" s="132"/>
      <c r="CH101" s="132"/>
      <c r="CI101" s="132"/>
      <c r="CJ101" s="132" t="s">
        <v>1549</v>
      </c>
      <c r="CK101" s="132"/>
      <c r="CL101" s="132"/>
      <c r="CM101" s="132"/>
      <c r="CN101" s="132"/>
      <c r="CO101" s="132"/>
      <c r="CP101" s="132"/>
      <c r="CQ101" s="132" t="s">
        <v>1549</v>
      </c>
      <c r="CR101" s="132"/>
      <c r="CS101" s="132"/>
      <c r="CT101" s="132"/>
      <c r="CU101" s="132"/>
      <c r="CV101" s="132"/>
      <c r="CW101" s="132"/>
      <c r="CX101" s="132"/>
      <c r="CY101" s="132"/>
      <c r="CZ101" s="132"/>
      <c r="DA101" s="175">
        <f>$AL101*INDEX('Byproduct Conc'!$E:$E,MATCH(DA$2,'Byproduct Conc'!$C:$C,0))</f>
        <v>4.39940241576</v>
      </c>
      <c r="DB101" s="176">
        <f>$AL101*INDEX('Byproduct Conc'!$E:$E,MATCH(DB$2,'Byproduct Conc'!$C:$C,0))</f>
        <v>5.2913774759999997E-2</v>
      </c>
      <c r="DC101" s="176">
        <f>$AL101*INDEX('Byproduct Conc'!$E:$E,MATCH(DC$2,'Byproduct Conc'!$C:$C,0))</f>
        <v>0.22677332039999998</v>
      </c>
      <c r="DD101" s="176">
        <f>$AL101*INDEX('Byproduct Conc'!$E:$E,MATCH(DD$2,'Byproduct Conc'!$C:$C,0))</f>
        <v>1.5103103138640002</v>
      </c>
      <c r="DE101" s="177">
        <f>$AL101*INDEX('Byproduct Conc'!$E:$E,MATCH(DE$2,'Byproduct Conc'!$C:$C,0))</f>
        <v>2.2677332040000002</v>
      </c>
      <c r="DF101" s="178">
        <f t="shared" si="44"/>
        <v>1.2569721187885715E-2</v>
      </c>
      <c r="DG101" s="176">
        <f t="shared" si="23"/>
        <v>1.511822136E-4</v>
      </c>
      <c r="DH101" s="176">
        <f t="shared" si="24"/>
        <v>6.479237725714285E-4</v>
      </c>
      <c r="DI101" s="176">
        <f t="shared" si="25"/>
        <v>4.3151723253257151E-3</v>
      </c>
      <c r="DJ101" s="177">
        <f t="shared" si="26"/>
        <v>6.4792377257142861E-3</v>
      </c>
    </row>
    <row r="102" spans="1:114" x14ac:dyDescent="0.25">
      <c r="A102" s="131"/>
      <c r="B102" s="132" t="s">
        <v>1134</v>
      </c>
      <c r="C102" s="132">
        <v>2018</v>
      </c>
      <c r="D102" s="2"/>
      <c r="E102" s="132" t="s">
        <v>1642</v>
      </c>
      <c r="F102" s="132" t="s">
        <v>1643</v>
      </c>
      <c r="G102" s="132" t="s">
        <v>1644</v>
      </c>
      <c r="H102" s="132" t="s">
        <v>1165</v>
      </c>
      <c r="I102" s="132" t="s">
        <v>1398</v>
      </c>
      <c r="J102" s="132" t="s">
        <v>1138</v>
      </c>
      <c r="K102" s="132">
        <v>70764</v>
      </c>
      <c r="L102" s="132">
        <v>110000572675</v>
      </c>
      <c r="M102" s="172">
        <v>110000572675</v>
      </c>
      <c r="N102" s="172" t="str">
        <f t="shared" si="35"/>
        <v>70764LLMNXHWY40</v>
      </c>
      <c r="O102" s="172" t="str">
        <f t="shared" si="36"/>
        <v>70764LLMNXHWY40</v>
      </c>
      <c r="P102" s="132">
        <v>30.259399999999999</v>
      </c>
      <c r="Q102" s="132">
        <v>-91.173699999999997</v>
      </c>
      <c r="R102" s="132">
        <v>1318217467531</v>
      </c>
      <c r="S102" s="132">
        <v>107062</v>
      </c>
      <c r="T102" s="132" t="s">
        <v>1393</v>
      </c>
      <c r="U102" s="132">
        <v>7</v>
      </c>
      <c r="V102" s="132" t="s">
        <v>1403</v>
      </c>
      <c r="W102" s="201">
        <v>15903</v>
      </c>
      <c r="X102" s="175">
        <f t="shared" si="37"/>
        <v>7213.4735760000003</v>
      </c>
      <c r="Y102" s="176" t="s">
        <v>1613</v>
      </c>
      <c r="Z102" s="180"/>
      <c r="AA102" s="175">
        <f>$X102*INDEX('Byproduct Conc'!$E:$E,MATCH(AA$2,'Byproduct Conc'!$C:$C,0))</f>
        <v>20.991208106159998</v>
      </c>
      <c r="AB102" s="176">
        <f>$X102*INDEX('Byproduct Conc'!$E:$E,MATCH(AB$2,'Byproduct Conc'!$C:$C,0))</f>
        <v>0.25247157515999996</v>
      </c>
      <c r="AC102" s="176">
        <f>$X102*INDEX('Byproduct Conc'!$E:$E,MATCH(AC$2,'Byproduct Conc'!$C:$C,0))</f>
        <v>1.0820210364</v>
      </c>
      <c r="AD102" s="176">
        <f>$X102*INDEX('Byproduct Conc'!$E:$E,MATCH(AD$2,'Byproduct Conc'!$C:$C,0))</f>
        <v>7.2062601024240012</v>
      </c>
      <c r="AE102" s="177">
        <f>$X102*INDEX('Byproduct Conc'!$E:$E,MATCH(AE$2,'Byproduct Conc'!$C:$C,0))</f>
        <v>10.820210364000001</v>
      </c>
      <c r="AF102" s="178">
        <f t="shared" si="38"/>
        <v>5.9974880303314285E-2</v>
      </c>
      <c r="AG102" s="176">
        <f t="shared" si="39"/>
        <v>7.2134735759999985E-4</v>
      </c>
      <c r="AH102" s="176">
        <f t="shared" si="40"/>
        <v>3.0914886754285715E-3</v>
      </c>
      <c r="AI102" s="176">
        <f t="shared" si="41"/>
        <v>2.0589314578354289E-2</v>
      </c>
      <c r="AJ102" s="177">
        <f t="shared" si="42"/>
        <v>3.0914886754285716E-2</v>
      </c>
      <c r="AK102" s="202">
        <v>3232</v>
      </c>
      <c r="AL102" s="203">
        <f t="shared" si="43"/>
        <v>1466.0093440000001</v>
      </c>
      <c r="AM102" s="132" t="s">
        <v>1613</v>
      </c>
      <c r="AN102" s="132"/>
      <c r="AO102" s="132" t="s">
        <v>1544</v>
      </c>
      <c r="AP102" s="132">
        <v>325211</v>
      </c>
      <c r="AQ102" s="132" t="s">
        <v>262</v>
      </c>
      <c r="AR102" s="132"/>
      <c r="AS102" s="132"/>
      <c r="AT102" s="132" t="s">
        <v>1647</v>
      </c>
      <c r="AU102" s="132" t="s">
        <v>1570</v>
      </c>
      <c r="AV102" s="132" t="s">
        <v>1140</v>
      </c>
      <c r="AW102" s="132" t="s">
        <v>1772</v>
      </c>
      <c r="AX102" s="132" t="s">
        <v>1559</v>
      </c>
      <c r="AY102" s="204" t="s">
        <v>1548</v>
      </c>
      <c r="AZ102" s="204" t="s">
        <v>1549</v>
      </c>
      <c r="BA102" s="204" t="s">
        <v>1548</v>
      </c>
      <c r="BB102" s="132" t="s">
        <v>1549</v>
      </c>
      <c r="BC102" s="132" t="s">
        <v>1549</v>
      </c>
      <c r="BD102" s="132" t="s">
        <v>1549</v>
      </c>
      <c r="BE102" s="132" t="s">
        <v>1548</v>
      </c>
      <c r="BF102" s="132" t="s">
        <v>1548</v>
      </c>
      <c r="BG102" s="132" t="s">
        <v>1549</v>
      </c>
      <c r="BH102" s="132" t="s">
        <v>1549</v>
      </c>
      <c r="BI102" s="132" t="s">
        <v>1549</v>
      </c>
      <c r="BJ102" s="132" t="s">
        <v>1549</v>
      </c>
      <c r="BK102" s="132" t="s">
        <v>1549</v>
      </c>
      <c r="BL102" s="132" t="s">
        <v>1549</v>
      </c>
      <c r="BM102" s="132" t="s">
        <v>1549</v>
      </c>
      <c r="BN102" s="132" t="s">
        <v>1549</v>
      </c>
      <c r="BO102" s="132" t="s">
        <v>1549</v>
      </c>
      <c r="BP102" s="132" t="s">
        <v>1549</v>
      </c>
      <c r="BQ102" s="132" t="s">
        <v>1549</v>
      </c>
      <c r="BR102" s="132" t="s">
        <v>1549</v>
      </c>
      <c r="BS102" s="132" t="s">
        <v>1549</v>
      </c>
      <c r="BT102" s="132" t="s">
        <v>1549</v>
      </c>
      <c r="BU102" s="132" t="s">
        <v>1549</v>
      </c>
      <c r="BV102" s="132" t="s">
        <v>1549</v>
      </c>
      <c r="BW102" s="132" t="s">
        <v>1549</v>
      </c>
      <c r="BX102" s="132" t="s">
        <v>1549</v>
      </c>
      <c r="BY102" s="132" t="s">
        <v>1549</v>
      </c>
      <c r="BZ102" s="132" t="s">
        <v>1549</v>
      </c>
      <c r="CA102" s="132" t="s">
        <v>1549</v>
      </c>
      <c r="CB102" s="132" t="s">
        <v>1549</v>
      </c>
      <c r="CC102" s="132" t="s">
        <v>1549</v>
      </c>
      <c r="CD102" s="132" t="s">
        <v>1549</v>
      </c>
      <c r="CE102" s="132" t="s">
        <v>1549</v>
      </c>
      <c r="CF102" s="132" t="s">
        <v>1549</v>
      </c>
      <c r="CG102" s="132" t="s">
        <v>1549</v>
      </c>
      <c r="CH102" s="132" t="s">
        <v>1549</v>
      </c>
      <c r="CI102" s="132" t="s">
        <v>1549</v>
      </c>
      <c r="CJ102" s="132" t="s">
        <v>1549</v>
      </c>
      <c r="CK102" s="132" t="s">
        <v>1549</v>
      </c>
      <c r="CL102" s="132" t="s">
        <v>1549</v>
      </c>
      <c r="CM102" s="132" t="s">
        <v>1549</v>
      </c>
      <c r="CN102" s="132" t="s">
        <v>1549</v>
      </c>
      <c r="CO102" s="132" t="s">
        <v>1549</v>
      </c>
      <c r="CP102" s="132" t="s">
        <v>1549</v>
      </c>
      <c r="CQ102" s="132" t="s">
        <v>1549</v>
      </c>
      <c r="CR102" s="132" t="s">
        <v>1549</v>
      </c>
      <c r="CS102" s="132" t="s">
        <v>1549</v>
      </c>
      <c r="CT102" s="132" t="s">
        <v>1549</v>
      </c>
      <c r="CU102" s="132" t="s">
        <v>1549</v>
      </c>
      <c r="CV102" s="132" t="s">
        <v>1549</v>
      </c>
      <c r="CW102" s="132" t="s">
        <v>1549</v>
      </c>
      <c r="CX102" s="132" t="s">
        <v>1549</v>
      </c>
      <c r="CY102" s="132" t="s">
        <v>1549</v>
      </c>
      <c r="CZ102" s="132" t="s">
        <v>1549</v>
      </c>
      <c r="DA102" s="175">
        <f>$AL102*INDEX('Byproduct Conc'!$E:$E,MATCH(DA$2,'Byproduct Conc'!$C:$C,0))</f>
        <v>4.2660871910399996</v>
      </c>
      <c r="DB102" s="176">
        <f>$AL102*INDEX('Byproduct Conc'!$E:$E,MATCH(DB$2,'Byproduct Conc'!$C:$C,0))</f>
        <v>5.1310327039999999E-2</v>
      </c>
      <c r="DC102" s="176">
        <f>$AL102*INDEX('Byproduct Conc'!$E:$E,MATCH(DC$2,'Byproduct Conc'!$C:$C,0))</f>
        <v>0.21990140159999999</v>
      </c>
      <c r="DD102" s="176">
        <f>$AL102*INDEX('Byproduct Conc'!$E:$E,MATCH(DD$2,'Byproduct Conc'!$C:$C,0))</f>
        <v>1.4645433346560002</v>
      </c>
      <c r="DE102" s="177">
        <f>$AL102*INDEX('Byproduct Conc'!$E:$E,MATCH(DE$2,'Byproduct Conc'!$C:$C,0))</f>
        <v>2.199014016</v>
      </c>
      <c r="DF102" s="178">
        <f t="shared" si="44"/>
        <v>1.2188820545828569E-2</v>
      </c>
      <c r="DG102" s="176">
        <f t="shared" si="23"/>
        <v>1.4660093439999999E-4</v>
      </c>
      <c r="DH102" s="176">
        <f t="shared" si="24"/>
        <v>6.2828971885714284E-4</v>
      </c>
      <c r="DI102" s="176">
        <f t="shared" si="25"/>
        <v>4.1844095275885718E-3</v>
      </c>
      <c r="DJ102" s="177">
        <f t="shared" si="26"/>
        <v>6.2828971885714284E-3</v>
      </c>
    </row>
    <row r="103" spans="1:114" x14ac:dyDescent="0.25">
      <c r="A103" s="131"/>
      <c r="B103" s="132" t="s">
        <v>1134</v>
      </c>
      <c r="C103" s="132">
        <v>2019</v>
      </c>
      <c r="D103" s="4">
        <v>44012</v>
      </c>
      <c r="E103" s="132" t="s">
        <v>1642</v>
      </c>
      <c r="F103" s="132" t="s">
        <v>1643</v>
      </c>
      <c r="G103" s="132" t="s">
        <v>1644</v>
      </c>
      <c r="H103" s="132" t="s">
        <v>1165</v>
      </c>
      <c r="I103" s="132" t="s">
        <v>1398</v>
      </c>
      <c r="J103" s="132" t="s">
        <v>1138</v>
      </c>
      <c r="K103" s="132">
        <v>70764</v>
      </c>
      <c r="L103" s="132">
        <v>110000572675</v>
      </c>
      <c r="M103" s="172">
        <v>110000572675</v>
      </c>
      <c r="N103" s="172" t="str">
        <f t="shared" si="35"/>
        <v>70764LLMNXHWY40</v>
      </c>
      <c r="O103" s="172" t="str">
        <f t="shared" si="36"/>
        <v>70764LLMNXHWY40</v>
      </c>
      <c r="P103" s="132">
        <v>30.259399999999999</v>
      </c>
      <c r="Q103" s="132">
        <v>-91.173699999999997</v>
      </c>
      <c r="R103" s="132">
        <v>1319218385274</v>
      </c>
      <c r="S103" s="132">
        <v>107062</v>
      </c>
      <c r="T103" s="132" t="s">
        <v>1393</v>
      </c>
      <c r="U103" s="132">
        <v>7</v>
      </c>
      <c r="V103" s="132" t="s">
        <v>1403</v>
      </c>
      <c r="W103" s="201">
        <v>15903</v>
      </c>
      <c r="X103" s="175">
        <f t="shared" si="37"/>
        <v>7213.4735760000003</v>
      </c>
      <c r="Y103" s="176" t="s">
        <v>1613</v>
      </c>
      <c r="Z103" s="180"/>
      <c r="AA103" s="175">
        <f>$X103*INDEX('Byproduct Conc'!$E:$E,MATCH(AA$2,'Byproduct Conc'!$C:$C,0))</f>
        <v>20.991208106159998</v>
      </c>
      <c r="AB103" s="176">
        <f>$X103*INDEX('Byproduct Conc'!$E:$E,MATCH(AB$2,'Byproduct Conc'!$C:$C,0))</f>
        <v>0.25247157515999996</v>
      </c>
      <c r="AC103" s="176">
        <f>$X103*INDEX('Byproduct Conc'!$E:$E,MATCH(AC$2,'Byproduct Conc'!$C:$C,0))</f>
        <v>1.0820210364</v>
      </c>
      <c r="AD103" s="176">
        <f>$X103*INDEX('Byproduct Conc'!$E:$E,MATCH(AD$2,'Byproduct Conc'!$C:$C,0))</f>
        <v>7.2062601024240012</v>
      </c>
      <c r="AE103" s="177">
        <f>$X103*INDEX('Byproduct Conc'!$E:$E,MATCH(AE$2,'Byproduct Conc'!$C:$C,0))</f>
        <v>10.820210364000001</v>
      </c>
      <c r="AF103" s="178">
        <f t="shared" si="38"/>
        <v>5.9974880303314285E-2</v>
      </c>
      <c r="AG103" s="176">
        <f t="shared" si="39"/>
        <v>7.2134735759999985E-4</v>
      </c>
      <c r="AH103" s="176">
        <f t="shared" si="40"/>
        <v>3.0914886754285715E-3</v>
      </c>
      <c r="AI103" s="176">
        <f t="shared" si="41"/>
        <v>2.0589314578354289E-2</v>
      </c>
      <c r="AJ103" s="177">
        <f t="shared" si="42"/>
        <v>3.0914886754285716E-2</v>
      </c>
      <c r="AK103" s="202">
        <v>3232</v>
      </c>
      <c r="AL103" s="203">
        <f t="shared" si="43"/>
        <v>1466.0093440000001</v>
      </c>
      <c r="AM103" s="132" t="s">
        <v>1613</v>
      </c>
      <c r="AN103" s="132"/>
      <c r="AO103" s="132" t="s">
        <v>1544</v>
      </c>
      <c r="AP103" s="132">
        <v>325211</v>
      </c>
      <c r="AQ103" s="132" t="s">
        <v>262</v>
      </c>
      <c r="AR103" s="132"/>
      <c r="AS103" s="132"/>
      <c r="AT103" s="132" t="s">
        <v>1647</v>
      </c>
      <c r="AU103" s="132" t="s">
        <v>1570</v>
      </c>
      <c r="AV103" s="132" t="s">
        <v>1140</v>
      </c>
      <c r="AW103" s="132" t="s">
        <v>1772</v>
      </c>
      <c r="AX103" s="132" t="s">
        <v>1559</v>
      </c>
      <c r="AY103" s="204" t="s">
        <v>1548</v>
      </c>
      <c r="AZ103" s="204" t="s">
        <v>1549</v>
      </c>
      <c r="BA103" s="204" t="s">
        <v>1548</v>
      </c>
      <c r="BB103" s="132" t="s">
        <v>1549</v>
      </c>
      <c r="BC103" s="132" t="s">
        <v>1549</v>
      </c>
      <c r="BD103" s="132" t="s">
        <v>1549</v>
      </c>
      <c r="BE103" s="132" t="s">
        <v>1548</v>
      </c>
      <c r="BF103" s="132" t="s">
        <v>1548</v>
      </c>
      <c r="BG103" s="132" t="s">
        <v>1549</v>
      </c>
      <c r="BH103" s="132" t="s">
        <v>1549</v>
      </c>
      <c r="BI103" s="132" t="s">
        <v>1549</v>
      </c>
      <c r="BJ103" s="132" t="s">
        <v>1549</v>
      </c>
      <c r="BK103" s="132" t="s">
        <v>1549</v>
      </c>
      <c r="BL103" s="132" t="s">
        <v>1549</v>
      </c>
      <c r="BM103" s="132" t="s">
        <v>1549</v>
      </c>
      <c r="BN103" s="132" t="s">
        <v>1549</v>
      </c>
      <c r="BO103" s="132" t="s">
        <v>1549</v>
      </c>
      <c r="BP103" s="132" t="s">
        <v>1549</v>
      </c>
      <c r="BQ103" s="132" t="s">
        <v>1549</v>
      </c>
      <c r="BR103" s="132" t="s">
        <v>1549</v>
      </c>
      <c r="BS103" s="132" t="s">
        <v>1549</v>
      </c>
      <c r="BT103" s="132" t="s">
        <v>1549</v>
      </c>
      <c r="BU103" s="132" t="s">
        <v>1549</v>
      </c>
      <c r="BV103" s="132" t="s">
        <v>1549</v>
      </c>
      <c r="BW103" s="132" t="s">
        <v>1549</v>
      </c>
      <c r="BX103" s="132" t="s">
        <v>1549</v>
      </c>
      <c r="BY103" s="132" t="s">
        <v>1549</v>
      </c>
      <c r="BZ103" s="132" t="s">
        <v>1549</v>
      </c>
      <c r="CA103" s="132" t="s">
        <v>1549</v>
      </c>
      <c r="CB103" s="132" t="s">
        <v>1549</v>
      </c>
      <c r="CC103" s="132" t="s">
        <v>1549</v>
      </c>
      <c r="CD103" s="132" t="s">
        <v>1549</v>
      </c>
      <c r="CE103" s="132" t="s">
        <v>1549</v>
      </c>
      <c r="CF103" s="132" t="s">
        <v>1549</v>
      </c>
      <c r="CG103" s="132" t="s">
        <v>1549</v>
      </c>
      <c r="CH103" s="132" t="s">
        <v>1549</v>
      </c>
      <c r="CI103" s="132" t="s">
        <v>1549</v>
      </c>
      <c r="CJ103" s="132" t="s">
        <v>1549</v>
      </c>
      <c r="CK103" s="132" t="s">
        <v>1549</v>
      </c>
      <c r="CL103" s="132" t="s">
        <v>1549</v>
      </c>
      <c r="CM103" s="132" t="s">
        <v>1549</v>
      </c>
      <c r="CN103" s="132" t="s">
        <v>1549</v>
      </c>
      <c r="CO103" s="132" t="s">
        <v>1549</v>
      </c>
      <c r="CP103" s="132" t="s">
        <v>1549</v>
      </c>
      <c r="CQ103" s="132" t="s">
        <v>1549</v>
      </c>
      <c r="CR103" s="132" t="s">
        <v>1549</v>
      </c>
      <c r="CS103" s="132" t="s">
        <v>1549</v>
      </c>
      <c r="CT103" s="132" t="s">
        <v>1549</v>
      </c>
      <c r="CU103" s="132" t="s">
        <v>1549</v>
      </c>
      <c r="CV103" s="132" t="s">
        <v>1549</v>
      </c>
      <c r="CW103" s="132" t="s">
        <v>1549</v>
      </c>
      <c r="CX103" s="132" t="s">
        <v>1549</v>
      </c>
      <c r="CY103" s="132" t="s">
        <v>1549</v>
      </c>
      <c r="CZ103" s="132" t="s">
        <v>1549</v>
      </c>
      <c r="DA103" s="175">
        <f>$AL103*INDEX('Byproduct Conc'!$E:$E,MATCH(DA$2,'Byproduct Conc'!$C:$C,0))</f>
        <v>4.2660871910399996</v>
      </c>
      <c r="DB103" s="176">
        <f>$AL103*INDEX('Byproduct Conc'!$E:$E,MATCH(DB$2,'Byproduct Conc'!$C:$C,0))</f>
        <v>5.1310327039999999E-2</v>
      </c>
      <c r="DC103" s="176">
        <f>$AL103*INDEX('Byproduct Conc'!$E:$E,MATCH(DC$2,'Byproduct Conc'!$C:$C,0))</f>
        <v>0.21990140159999999</v>
      </c>
      <c r="DD103" s="176">
        <f>$AL103*INDEX('Byproduct Conc'!$E:$E,MATCH(DD$2,'Byproduct Conc'!$C:$C,0))</f>
        <v>1.4645433346560002</v>
      </c>
      <c r="DE103" s="177">
        <f>$AL103*INDEX('Byproduct Conc'!$E:$E,MATCH(DE$2,'Byproduct Conc'!$C:$C,0))</f>
        <v>2.199014016</v>
      </c>
      <c r="DF103" s="178">
        <f t="shared" si="44"/>
        <v>1.2188820545828569E-2</v>
      </c>
      <c r="DG103" s="176">
        <f t="shared" si="23"/>
        <v>1.4660093439999999E-4</v>
      </c>
      <c r="DH103" s="176">
        <f t="shared" si="24"/>
        <v>6.2828971885714284E-4</v>
      </c>
      <c r="DI103" s="176">
        <f t="shared" si="25"/>
        <v>4.1844095275885718E-3</v>
      </c>
      <c r="DJ103" s="177">
        <f t="shared" si="26"/>
        <v>6.2828971885714284E-3</v>
      </c>
    </row>
    <row r="104" spans="1:114" x14ac:dyDescent="0.25">
      <c r="A104" s="131"/>
      <c r="B104" s="132" t="s">
        <v>1134</v>
      </c>
      <c r="C104" s="132">
        <v>2020</v>
      </c>
      <c r="D104" s="4"/>
      <c r="E104" s="132" t="s">
        <v>1642</v>
      </c>
      <c r="F104" s="132" t="s">
        <v>1643</v>
      </c>
      <c r="G104" s="132" t="s">
        <v>1644</v>
      </c>
      <c r="H104" s="132" t="s">
        <v>1165</v>
      </c>
      <c r="I104" s="132" t="s">
        <v>1398</v>
      </c>
      <c r="J104" s="132" t="s">
        <v>1138</v>
      </c>
      <c r="K104" s="132">
        <v>70764</v>
      </c>
      <c r="L104" s="132">
        <v>110000572675</v>
      </c>
      <c r="M104" s="172">
        <v>110000572675</v>
      </c>
      <c r="N104" s="172" t="str">
        <f t="shared" si="35"/>
        <v>70764LLMNXHWY40</v>
      </c>
      <c r="O104" s="172" t="str">
        <f t="shared" si="36"/>
        <v>70764LLMNXHWY40</v>
      </c>
      <c r="P104" s="132">
        <v>30.259399999999999</v>
      </c>
      <c r="Q104" s="132">
        <v>-91.173699999999997</v>
      </c>
      <c r="R104" s="132" t="s">
        <v>1648</v>
      </c>
      <c r="S104" s="132" t="s">
        <v>1554</v>
      </c>
      <c r="T104" s="132" t="s">
        <v>1393</v>
      </c>
      <c r="U104" s="132">
        <v>7</v>
      </c>
      <c r="V104" s="132" t="s">
        <v>1552</v>
      </c>
      <c r="W104" s="201">
        <v>13554</v>
      </c>
      <c r="X104" s="175">
        <f t="shared" si="37"/>
        <v>6147.985968</v>
      </c>
      <c r="Y104" s="176" t="s">
        <v>1573</v>
      </c>
      <c r="Z104" s="180" t="s">
        <v>1552</v>
      </c>
      <c r="AA104" s="175">
        <f>$X104*INDEX('Byproduct Conc'!$E:$E,MATCH(AA$2,'Byproduct Conc'!$C:$C,0))</f>
        <v>17.89063916688</v>
      </c>
      <c r="AB104" s="176">
        <f>$X104*INDEX('Byproduct Conc'!$E:$E,MATCH(AB$2,'Byproduct Conc'!$C:$C,0))</f>
        <v>0.21517950887999998</v>
      </c>
      <c r="AC104" s="176">
        <f>$X104*INDEX('Byproduct Conc'!$E:$E,MATCH(AC$2,'Byproduct Conc'!$C:$C,0))</f>
        <v>0.92219789519999995</v>
      </c>
      <c r="AD104" s="176">
        <f>$X104*INDEX('Byproduct Conc'!$E:$E,MATCH(AD$2,'Byproduct Conc'!$C:$C,0))</f>
        <v>6.1418379820320004</v>
      </c>
      <c r="AE104" s="177">
        <f>$X104*INDEX('Byproduct Conc'!$E:$E,MATCH(AE$2,'Byproduct Conc'!$C:$C,0))</f>
        <v>9.2219789520000006</v>
      </c>
      <c r="AF104" s="178">
        <f t="shared" si="38"/>
        <v>5.1116111905371429E-2</v>
      </c>
      <c r="AG104" s="176">
        <f t="shared" si="39"/>
        <v>6.1479859679999999E-4</v>
      </c>
      <c r="AH104" s="176">
        <f t="shared" si="40"/>
        <v>2.6348511291428571E-3</v>
      </c>
      <c r="AI104" s="176">
        <f t="shared" si="41"/>
        <v>1.7548108520091428E-2</v>
      </c>
      <c r="AJ104" s="177">
        <f t="shared" si="42"/>
        <v>2.6348511291428574E-2</v>
      </c>
      <c r="AK104" s="202">
        <v>268</v>
      </c>
      <c r="AL104" s="203">
        <f t="shared" si="43"/>
        <v>121.562656</v>
      </c>
      <c r="AM104" s="132" t="s">
        <v>1613</v>
      </c>
      <c r="AN104" s="132" t="s">
        <v>1552</v>
      </c>
      <c r="AO104" s="132" t="s">
        <v>1544</v>
      </c>
      <c r="AP104" s="132">
        <v>325211</v>
      </c>
      <c r="AQ104" s="132" t="s">
        <v>262</v>
      </c>
      <c r="AR104" s="132" t="s">
        <v>1552</v>
      </c>
      <c r="AS104" s="132" t="s">
        <v>1552</v>
      </c>
      <c r="AT104" s="132" t="s">
        <v>1647</v>
      </c>
      <c r="AU104" s="132" t="s">
        <v>1570</v>
      </c>
      <c r="AV104" s="132" t="s">
        <v>1140</v>
      </c>
      <c r="AW104" s="132" t="s">
        <v>1772</v>
      </c>
      <c r="AX104" s="132" t="s">
        <v>1559</v>
      </c>
      <c r="AY104" s="204" t="s">
        <v>1548</v>
      </c>
      <c r="AZ104" s="204" t="s">
        <v>1549</v>
      </c>
      <c r="BA104" s="204" t="s">
        <v>1548</v>
      </c>
      <c r="BB104" s="132" t="s">
        <v>1549</v>
      </c>
      <c r="BC104" s="132" t="s">
        <v>1549</v>
      </c>
      <c r="BD104" s="132" t="s">
        <v>1549</v>
      </c>
      <c r="BE104" s="132" t="s">
        <v>1548</v>
      </c>
      <c r="BF104" s="132" t="s">
        <v>1548</v>
      </c>
      <c r="BG104" s="132" t="s">
        <v>1549</v>
      </c>
      <c r="BH104" s="132" t="s">
        <v>1549</v>
      </c>
      <c r="BI104" s="132" t="s">
        <v>1549</v>
      </c>
      <c r="BJ104" s="132" t="s">
        <v>1549</v>
      </c>
      <c r="BK104" s="132" t="s">
        <v>1549</v>
      </c>
      <c r="BL104" s="132" t="s">
        <v>1549</v>
      </c>
      <c r="BM104" s="132" t="s">
        <v>1549</v>
      </c>
      <c r="BN104" s="132" t="s">
        <v>1549</v>
      </c>
      <c r="BO104" s="132" t="s">
        <v>1549</v>
      </c>
      <c r="BP104" s="132" t="s">
        <v>1549</v>
      </c>
      <c r="BQ104" s="132" t="s">
        <v>1549</v>
      </c>
      <c r="BR104" s="132" t="s">
        <v>1549</v>
      </c>
      <c r="BS104" s="132" t="s">
        <v>1549</v>
      </c>
      <c r="BT104" s="132" t="s">
        <v>1549</v>
      </c>
      <c r="BU104" s="132" t="s">
        <v>1549</v>
      </c>
      <c r="BV104" s="132" t="s">
        <v>1549</v>
      </c>
      <c r="BW104" s="132" t="s">
        <v>1549</v>
      </c>
      <c r="BX104" s="132" t="s">
        <v>1549</v>
      </c>
      <c r="BY104" s="132" t="s">
        <v>1549</v>
      </c>
      <c r="BZ104" s="132" t="s">
        <v>1549</v>
      </c>
      <c r="CA104" s="132" t="s">
        <v>1549</v>
      </c>
      <c r="CB104" s="132" t="s">
        <v>1549</v>
      </c>
      <c r="CC104" s="132" t="s">
        <v>1549</v>
      </c>
      <c r="CD104" s="132" t="s">
        <v>1549</v>
      </c>
      <c r="CE104" s="132" t="s">
        <v>1549</v>
      </c>
      <c r="CF104" s="132" t="s">
        <v>1549</v>
      </c>
      <c r="CG104" s="132" t="s">
        <v>1549</v>
      </c>
      <c r="CH104" s="132" t="s">
        <v>1549</v>
      </c>
      <c r="CI104" s="132" t="s">
        <v>1549</v>
      </c>
      <c r="CJ104" s="132" t="s">
        <v>1549</v>
      </c>
      <c r="CK104" s="132" t="s">
        <v>1549</v>
      </c>
      <c r="CL104" s="132" t="s">
        <v>1549</v>
      </c>
      <c r="CM104" s="132" t="s">
        <v>1549</v>
      </c>
      <c r="CN104" s="132" t="s">
        <v>1549</v>
      </c>
      <c r="CO104" s="132" t="s">
        <v>1549</v>
      </c>
      <c r="CP104" s="132" t="s">
        <v>1549</v>
      </c>
      <c r="CQ104" s="132" t="s">
        <v>1549</v>
      </c>
      <c r="CR104" s="132" t="s">
        <v>1549</v>
      </c>
      <c r="CS104" s="132" t="s">
        <v>1549</v>
      </c>
      <c r="CT104" s="132" t="s">
        <v>1549</v>
      </c>
      <c r="CU104" s="132" t="s">
        <v>1549</v>
      </c>
      <c r="CV104" s="132" t="s">
        <v>1549</v>
      </c>
      <c r="CW104" s="132" t="s">
        <v>1549</v>
      </c>
      <c r="CX104" s="132" t="s">
        <v>1549</v>
      </c>
      <c r="CY104" s="132" t="s">
        <v>1549</v>
      </c>
      <c r="CZ104" s="132" t="s">
        <v>1549</v>
      </c>
      <c r="DA104" s="175">
        <f>$AL104*INDEX('Byproduct Conc'!$E:$E,MATCH(DA$2,'Byproduct Conc'!$C:$C,0))</f>
        <v>0.35374732896</v>
      </c>
      <c r="DB104" s="176">
        <f>$AL104*INDEX('Byproduct Conc'!$E:$E,MATCH(DB$2,'Byproduct Conc'!$C:$C,0))</f>
        <v>4.2546929599999997E-3</v>
      </c>
      <c r="DC104" s="176">
        <f>$AL104*INDEX('Byproduct Conc'!$E:$E,MATCH(DC$2,'Byproduct Conc'!$C:$C,0))</f>
        <v>1.8234398399999997E-2</v>
      </c>
      <c r="DD104" s="176">
        <f>$AL104*INDEX('Byproduct Conc'!$E:$E,MATCH(DD$2,'Byproduct Conc'!$C:$C,0))</f>
        <v>0.12144109334400002</v>
      </c>
      <c r="DE104" s="177">
        <f>$AL104*INDEX('Byproduct Conc'!$E:$E,MATCH(DE$2,'Byproduct Conc'!$C:$C,0))</f>
        <v>0.18234398400000001</v>
      </c>
      <c r="DF104" s="178">
        <f t="shared" si="44"/>
        <v>1.0107066541714285E-3</v>
      </c>
      <c r="DG104" s="176">
        <f t="shared" si="23"/>
        <v>1.21562656E-5</v>
      </c>
      <c r="DH104" s="176">
        <f t="shared" si="24"/>
        <v>5.2098281142857138E-5</v>
      </c>
      <c r="DI104" s="176">
        <f t="shared" si="25"/>
        <v>3.4697455241142861E-4</v>
      </c>
      <c r="DJ104" s="177">
        <f t="shared" si="26"/>
        <v>5.2098281142857149E-4</v>
      </c>
    </row>
    <row r="105" spans="1:114" x14ac:dyDescent="0.25">
      <c r="A105" s="131"/>
      <c r="B105" s="132" t="s">
        <v>1134</v>
      </c>
      <c r="C105" s="132">
        <v>2015</v>
      </c>
      <c r="D105" s="2"/>
      <c r="E105" s="132" t="s">
        <v>1433</v>
      </c>
      <c r="F105" s="132" t="s">
        <v>1435</v>
      </c>
      <c r="G105" s="132" t="s">
        <v>1436</v>
      </c>
      <c r="H105" s="132" t="s">
        <v>1165</v>
      </c>
      <c r="I105" s="132" t="s">
        <v>1398</v>
      </c>
      <c r="J105" s="132" t="s">
        <v>1138</v>
      </c>
      <c r="K105" s="132">
        <v>70764</v>
      </c>
      <c r="L105" s="132">
        <v>110001244724</v>
      </c>
      <c r="M105" s="172">
        <v>110001244724</v>
      </c>
      <c r="N105" s="172" t="str">
        <f t="shared" si="35"/>
        <v/>
      </c>
      <c r="O105" s="172" t="str">
        <f t="shared" si="36"/>
        <v>70765THDWCHIGHW</v>
      </c>
      <c r="P105" s="132">
        <v>30.320903000000001</v>
      </c>
      <c r="Q105" s="132">
        <v>-91.239014999999995</v>
      </c>
      <c r="R105" s="132">
        <v>1315214483176</v>
      </c>
      <c r="S105" s="132">
        <v>107062</v>
      </c>
      <c r="T105" s="132" t="s">
        <v>1393</v>
      </c>
      <c r="U105" s="132">
        <v>8</v>
      </c>
      <c r="V105" s="132" t="s">
        <v>1399</v>
      </c>
      <c r="W105" s="201">
        <v>0</v>
      </c>
      <c r="X105" s="175">
        <f t="shared" si="37"/>
        <v>0</v>
      </c>
      <c r="Y105" s="176" t="s">
        <v>1556</v>
      </c>
      <c r="Z105" s="180"/>
      <c r="AA105" s="175">
        <f>$X105*INDEX('Byproduct Conc'!$E:$E,MATCH(AA$2,'Byproduct Conc'!$C:$C,0))</f>
        <v>0</v>
      </c>
      <c r="AB105" s="176">
        <f>$X105*INDEX('Byproduct Conc'!$E:$E,MATCH(AB$2,'Byproduct Conc'!$C:$C,0))</f>
        <v>0</v>
      </c>
      <c r="AC105" s="176">
        <f>$X105*INDEX('Byproduct Conc'!$E:$E,MATCH(AC$2,'Byproduct Conc'!$C:$C,0))</f>
        <v>0</v>
      </c>
      <c r="AD105" s="176">
        <f>$X105*INDEX('Byproduct Conc'!$E:$E,MATCH(AD$2,'Byproduct Conc'!$C:$C,0))</f>
        <v>0</v>
      </c>
      <c r="AE105" s="177">
        <f>$X105*INDEX('Byproduct Conc'!$E:$E,MATCH(AE$2,'Byproduct Conc'!$C:$C,0))</f>
        <v>0</v>
      </c>
      <c r="AF105" s="178">
        <f t="shared" si="38"/>
        <v>0</v>
      </c>
      <c r="AG105" s="176">
        <f t="shared" si="39"/>
        <v>0</v>
      </c>
      <c r="AH105" s="176">
        <f t="shared" si="40"/>
        <v>0</v>
      </c>
      <c r="AI105" s="176">
        <f t="shared" si="41"/>
        <v>0</v>
      </c>
      <c r="AJ105" s="177">
        <f t="shared" si="42"/>
        <v>0</v>
      </c>
      <c r="AK105" s="202">
        <v>359</v>
      </c>
      <c r="AL105" s="203">
        <f t="shared" si="43"/>
        <v>162.839528</v>
      </c>
      <c r="AM105" s="132" t="s">
        <v>1556</v>
      </c>
      <c r="AN105" s="132"/>
      <c r="AO105" s="132" t="s">
        <v>1544</v>
      </c>
      <c r="AP105" s="132">
        <v>325199</v>
      </c>
      <c r="AQ105" s="132" t="s">
        <v>261</v>
      </c>
      <c r="AR105" s="132"/>
      <c r="AS105" s="132"/>
      <c r="AT105" s="132" t="s">
        <v>1595</v>
      </c>
      <c r="AU105" s="132" t="s">
        <v>1570</v>
      </c>
      <c r="AV105" s="132" t="s">
        <v>1140</v>
      </c>
      <c r="AW105" s="132" t="s">
        <v>1772</v>
      </c>
      <c r="AX105" s="132" t="s">
        <v>1546</v>
      </c>
      <c r="AY105" s="204" t="s">
        <v>1548</v>
      </c>
      <c r="AZ105" s="204" t="s">
        <v>1549</v>
      </c>
      <c r="BA105" s="204" t="s">
        <v>1548</v>
      </c>
      <c r="BB105" s="132" t="s">
        <v>1548</v>
      </c>
      <c r="BC105" s="132" t="s">
        <v>1548</v>
      </c>
      <c r="BD105" s="132" t="s">
        <v>1548</v>
      </c>
      <c r="BE105" s="132" t="s">
        <v>1548</v>
      </c>
      <c r="BF105" s="132"/>
      <c r="BG105" s="132"/>
      <c r="BH105" s="132"/>
      <c r="BI105" s="132"/>
      <c r="BJ105" s="132"/>
      <c r="BK105" s="132" t="s">
        <v>1549</v>
      </c>
      <c r="BL105" s="132"/>
      <c r="BM105" s="132"/>
      <c r="BN105" s="132"/>
      <c r="BO105" s="132"/>
      <c r="BP105" s="132"/>
      <c r="BQ105" s="132"/>
      <c r="BR105" s="132"/>
      <c r="BS105" s="132"/>
      <c r="BT105" s="132"/>
      <c r="BU105" s="132"/>
      <c r="BV105" s="132"/>
      <c r="BW105" s="132"/>
      <c r="BX105" s="132" t="s">
        <v>1549</v>
      </c>
      <c r="BY105" s="132" t="s">
        <v>1549</v>
      </c>
      <c r="BZ105" s="132" t="s">
        <v>1548</v>
      </c>
      <c r="CA105" s="132"/>
      <c r="CB105" s="132" t="s">
        <v>1548</v>
      </c>
      <c r="CC105" s="132"/>
      <c r="CD105" s="132"/>
      <c r="CE105" s="132"/>
      <c r="CF105" s="132"/>
      <c r="CG105" s="132"/>
      <c r="CH105" s="132"/>
      <c r="CI105" s="132"/>
      <c r="CJ105" s="132" t="s">
        <v>1549</v>
      </c>
      <c r="CK105" s="132"/>
      <c r="CL105" s="132"/>
      <c r="CM105" s="132"/>
      <c r="CN105" s="132"/>
      <c r="CO105" s="132"/>
      <c r="CP105" s="132"/>
      <c r="CQ105" s="132" t="s">
        <v>1548</v>
      </c>
      <c r="CR105" s="132"/>
      <c r="CS105" s="132"/>
      <c r="CT105" s="132"/>
      <c r="CU105" s="132"/>
      <c r="CV105" s="132"/>
      <c r="CW105" s="132"/>
      <c r="CX105" s="132"/>
      <c r="CY105" s="132"/>
      <c r="CZ105" s="132"/>
      <c r="DA105" s="175">
        <f>$AL105*INDEX('Byproduct Conc'!$E:$E,MATCH(DA$2,'Byproduct Conc'!$C:$C,0))</f>
        <v>0.47386302647999995</v>
      </c>
      <c r="DB105" s="176">
        <f>$AL105*INDEX('Byproduct Conc'!$E:$E,MATCH(DB$2,'Byproduct Conc'!$C:$C,0))</f>
        <v>5.6993834799999995E-3</v>
      </c>
      <c r="DC105" s="176">
        <f>$AL105*INDEX('Byproduct Conc'!$E:$E,MATCH(DC$2,'Byproduct Conc'!$C:$C,0))</f>
        <v>2.4425929199999998E-2</v>
      </c>
      <c r="DD105" s="176">
        <f>$AL105*INDEX('Byproduct Conc'!$E:$E,MATCH(DD$2,'Byproduct Conc'!$C:$C,0))</f>
        <v>0.16267668847200001</v>
      </c>
      <c r="DE105" s="177">
        <f>$AL105*INDEX('Byproduct Conc'!$E:$E,MATCH(DE$2,'Byproduct Conc'!$C:$C,0))</f>
        <v>0.24425929200000002</v>
      </c>
      <c r="DF105" s="178">
        <f t="shared" si="44"/>
        <v>1.3538943613714285E-3</v>
      </c>
      <c r="DG105" s="176">
        <f t="shared" si="23"/>
        <v>1.62839528E-5</v>
      </c>
      <c r="DH105" s="176">
        <f t="shared" si="24"/>
        <v>6.9788369142857141E-5</v>
      </c>
      <c r="DI105" s="176">
        <f t="shared" si="25"/>
        <v>4.6479053849142861E-4</v>
      </c>
      <c r="DJ105" s="177">
        <f t="shared" si="26"/>
        <v>6.9788369142857146E-4</v>
      </c>
    </row>
    <row r="106" spans="1:114" x14ac:dyDescent="0.25">
      <c r="A106" s="131"/>
      <c r="B106" s="132" t="s">
        <v>1134</v>
      </c>
      <c r="C106" s="132">
        <v>2016</v>
      </c>
      <c r="D106" s="2"/>
      <c r="E106" s="132" t="s">
        <v>1433</v>
      </c>
      <c r="F106" s="132" t="s">
        <v>1435</v>
      </c>
      <c r="G106" s="132" t="s">
        <v>1436</v>
      </c>
      <c r="H106" s="132" t="s">
        <v>1165</v>
      </c>
      <c r="I106" s="132" t="s">
        <v>1398</v>
      </c>
      <c r="J106" s="132" t="s">
        <v>1138</v>
      </c>
      <c r="K106" s="132">
        <v>70764</v>
      </c>
      <c r="L106" s="132">
        <v>110001244724</v>
      </c>
      <c r="M106" s="172">
        <v>110001244724</v>
      </c>
      <c r="N106" s="172" t="str">
        <f t="shared" si="35"/>
        <v/>
      </c>
      <c r="O106" s="172" t="str">
        <f t="shared" si="36"/>
        <v>70765THDWCHIGHW</v>
      </c>
      <c r="P106" s="132">
        <v>30.320903000000001</v>
      </c>
      <c r="Q106" s="132">
        <v>-91.239014999999995</v>
      </c>
      <c r="R106" s="132">
        <v>1316215511559</v>
      </c>
      <c r="S106" s="132">
        <v>107062</v>
      </c>
      <c r="T106" s="132" t="s">
        <v>1393</v>
      </c>
      <c r="U106" s="132">
        <v>2</v>
      </c>
      <c r="V106" s="132" t="s">
        <v>1649</v>
      </c>
      <c r="W106" s="201">
        <v>0</v>
      </c>
      <c r="X106" s="175">
        <f t="shared" si="37"/>
        <v>0</v>
      </c>
      <c r="Y106" s="176" t="s">
        <v>1556</v>
      </c>
      <c r="Z106" s="180"/>
      <c r="AA106" s="175">
        <f>$X106*INDEX('Byproduct Conc'!$E:$E,MATCH(AA$2,'Byproduct Conc'!$C:$C,0))</f>
        <v>0</v>
      </c>
      <c r="AB106" s="176">
        <f>$X106*INDEX('Byproduct Conc'!$E:$E,MATCH(AB$2,'Byproduct Conc'!$C:$C,0))</f>
        <v>0</v>
      </c>
      <c r="AC106" s="176">
        <f>$X106*INDEX('Byproduct Conc'!$E:$E,MATCH(AC$2,'Byproduct Conc'!$C:$C,0))</f>
        <v>0</v>
      </c>
      <c r="AD106" s="176">
        <f>$X106*INDEX('Byproduct Conc'!$E:$E,MATCH(AD$2,'Byproduct Conc'!$C:$C,0))</f>
        <v>0</v>
      </c>
      <c r="AE106" s="177">
        <f>$X106*INDEX('Byproduct Conc'!$E:$E,MATCH(AE$2,'Byproduct Conc'!$C:$C,0))</f>
        <v>0</v>
      </c>
      <c r="AF106" s="178">
        <f t="shared" si="38"/>
        <v>0</v>
      </c>
      <c r="AG106" s="176">
        <f t="shared" si="39"/>
        <v>0</v>
      </c>
      <c r="AH106" s="176">
        <f t="shared" si="40"/>
        <v>0</v>
      </c>
      <c r="AI106" s="176">
        <f t="shared" si="41"/>
        <v>0</v>
      </c>
      <c r="AJ106" s="177">
        <f t="shared" si="42"/>
        <v>0</v>
      </c>
      <c r="AK106" s="202">
        <v>18</v>
      </c>
      <c r="AL106" s="203">
        <f t="shared" si="43"/>
        <v>8.1646560000000008</v>
      </c>
      <c r="AM106" s="132" t="s">
        <v>1556</v>
      </c>
      <c r="AN106" s="132"/>
      <c r="AO106" s="132" t="s">
        <v>1544</v>
      </c>
      <c r="AP106" s="132">
        <v>325199</v>
      </c>
      <c r="AQ106" s="132" t="s">
        <v>261</v>
      </c>
      <c r="AR106" s="132"/>
      <c r="AS106" s="132"/>
      <c r="AT106" s="132" t="s">
        <v>1650</v>
      </c>
      <c r="AU106" s="132" t="s">
        <v>1586</v>
      </c>
      <c r="AV106" s="132" t="s">
        <v>1140</v>
      </c>
      <c r="AW106" s="132" t="s">
        <v>1772</v>
      </c>
      <c r="AX106" s="132" t="s">
        <v>1546</v>
      </c>
      <c r="AY106" s="204" t="s">
        <v>1548</v>
      </c>
      <c r="AZ106" s="204" t="s">
        <v>1549</v>
      </c>
      <c r="BA106" s="204" t="s">
        <v>1549</v>
      </c>
      <c r="BB106" s="132" t="s">
        <v>1549</v>
      </c>
      <c r="BC106" s="132" t="s">
        <v>1549</v>
      </c>
      <c r="BD106" s="132" t="s">
        <v>1548</v>
      </c>
      <c r="BE106" s="132" t="s">
        <v>1549</v>
      </c>
      <c r="BF106" s="132"/>
      <c r="BG106" s="132"/>
      <c r="BH106" s="132"/>
      <c r="BI106" s="132"/>
      <c r="BJ106" s="132"/>
      <c r="BK106" s="132" t="s">
        <v>1549</v>
      </c>
      <c r="BL106" s="132"/>
      <c r="BM106" s="132"/>
      <c r="BN106" s="132"/>
      <c r="BO106" s="132"/>
      <c r="BP106" s="132"/>
      <c r="BQ106" s="132"/>
      <c r="BR106" s="132"/>
      <c r="BS106" s="132"/>
      <c r="BT106" s="132"/>
      <c r="BU106" s="132"/>
      <c r="BV106" s="132"/>
      <c r="BW106" s="132"/>
      <c r="BX106" s="132" t="s">
        <v>1549</v>
      </c>
      <c r="BY106" s="132" t="s">
        <v>1549</v>
      </c>
      <c r="BZ106" s="132" t="s">
        <v>1548</v>
      </c>
      <c r="CA106" s="132"/>
      <c r="CB106" s="132" t="s">
        <v>1548</v>
      </c>
      <c r="CC106" s="132"/>
      <c r="CD106" s="132"/>
      <c r="CE106" s="132"/>
      <c r="CF106" s="132"/>
      <c r="CG106" s="132"/>
      <c r="CH106" s="132"/>
      <c r="CI106" s="132"/>
      <c r="CJ106" s="132" t="s">
        <v>1549</v>
      </c>
      <c r="CK106" s="132"/>
      <c r="CL106" s="132"/>
      <c r="CM106" s="132"/>
      <c r="CN106" s="132"/>
      <c r="CO106" s="132"/>
      <c r="CP106" s="132"/>
      <c r="CQ106" s="132" t="s">
        <v>1548</v>
      </c>
      <c r="CR106" s="132"/>
      <c r="CS106" s="132"/>
      <c r="CT106" s="132"/>
      <c r="CU106" s="132"/>
      <c r="CV106" s="132"/>
      <c r="CW106" s="132"/>
      <c r="CX106" s="132"/>
      <c r="CY106" s="132"/>
      <c r="CZ106" s="132"/>
      <c r="DA106" s="175">
        <f>$AL106*INDEX('Byproduct Conc'!$E:$E,MATCH(DA$2,'Byproduct Conc'!$C:$C,0))</f>
        <v>2.375914896E-2</v>
      </c>
      <c r="DB106" s="176">
        <f>$AL106*INDEX('Byproduct Conc'!$E:$E,MATCH(DB$2,'Byproduct Conc'!$C:$C,0))</f>
        <v>2.8576296000000002E-4</v>
      </c>
      <c r="DC106" s="176">
        <f>$AL106*INDEX('Byproduct Conc'!$E:$E,MATCH(DC$2,'Byproduct Conc'!$C:$C,0))</f>
        <v>1.2246984000000001E-3</v>
      </c>
      <c r="DD106" s="176">
        <f>$AL106*INDEX('Byproduct Conc'!$E:$E,MATCH(DD$2,'Byproduct Conc'!$C:$C,0))</f>
        <v>8.1564913440000022E-3</v>
      </c>
      <c r="DE106" s="177">
        <f>$AL106*INDEX('Byproduct Conc'!$E:$E,MATCH(DE$2,'Byproduct Conc'!$C:$C,0))</f>
        <v>1.2246984000000001E-2</v>
      </c>
      <c r="DF106" s="178">
        <f t="shared" si="44"/>
        <v>6.788328274285715E-5</v>
      </c>
      <c r="DG106" s="176">
        <f t="shared" si="23"/>
        <v>8.1646560000000008E-7</v>
      </c>
      <c r="DH106" s="176">
        <f t="shared" si="24"/>
        <v>3.4991382857142859E-6</v>
      </c>
      <c r="DI106" s="176">
        <f t="shared" si="25"/>
        <v>2.3304260982857151E-5</v>
      </c>
      <c r="DJ106" s="177">
        <f t="shared" si="26"/>
        <v>3.4991382857142857E-5</v>
      </c>
    </row>
    <row r="107" spans="1:114" x14ac:dyDescent="0.25">
      <c r="A107" s="131"/>
      <c r="B107" s="132" t="s">
        <v>1134</v>
      </c>
      <c r="C107" s="132">
        <v>2017</v>
      </c>
      <c r="D107" s="2"/>
      <c r="E107" s="132" t="s">
        <v>1433</v>
      </c>
      <c r="F107" s="132" t="s">
        <v>1435</v>
      </c>
      <c r="G107" s="132" t="s">
        <v>1436</v>
      </c>
      <c r="H107" s="132" t="s">
        <v>1165</v>
      </c>
      <c r="I107" s="132" t="s">
        <v>1398</v>
      </c>
      <c r="J107" s="132" t="s">
        <v>1138</v>
      </c>
      <c r="K107" s="132">
        <v>70764</v>
      </c>
      <c r="L107" s="132">
        <v>110001244724</v>
      </c>
      <c r="M107" s="172">
        <v>110001244724</v>
      </c>
      <c r="N107" s="172" t="str">
        <f t="shared" si="35"/>
        <v>70765THDWCHIGHW</v>
      </c>
      <c r="O107" s="172" t="str">
        <f t="shared" si="36"/>
        <v>70765THDWCHIGHW</v>
      </c>
      <c r="P107" s="132">
        <v>30.320903000000001</v>
      </c>
      <c r="Q107" s="132">
        <v>-91.239014999999995</v>
      </c>
      <c r="R107" s="132">
        <v>1317216588172</v>
      </c>
      <c r="S107" s="132">
        <v>107062</v>
      </c>
      <c r="T107" s="132" t="s">
        <v>1393</v>
      </c>
      <c r="U107" s="132">
        <v>8</v>
      </c>
      <c r="V107" s="132" t="s">
        <v>1399</v>
      </c>
      <c r="W107" s="201">
        <v>18</v>
      </c>
      <c r="X107" s="175">
        <f t="shared" si="37"/>
        <v>8.1646560000000008</v>
      </c>
      <c r="Y107" s="176" t="s">
        <v>1594</v>
      </c>
      <c r="Z107" s="180"/>
      <c r="AA107" s="175">
        <f>$X107*INDEX('Byproduct Conc'!$E:$E,MATCH(AA$2,'Byproduct Conc'!$C:$C,0))</f>
        <v>2.375914896E-2</v>
      </c>
      <c r="AB107" s="176">
        <f>$X107*INDEX('Byproduct Conc'!$E:$E,MATCH(AB$2,'Byproduct Conc'!$C:$C,0))</f>
        <v>2.8576296000000002E-4</v>
      </c>
      <c r="AC107" s="176">
        <f>$X107*INDEX('Byproduct Conc'!$E:$E,MATCH(AC$2,'Byproduct Conc'!$C:$C,0))</f>
        <v>1.2246984000000001E-3</v>
      </c>
      <c r="AD107" s="176">
        <f>$X107*INDEX('Byproduct Conc'!$E:$E,MATCH(AD$2,'Byproduct Conc'!$C:$C,0))</f>
        <v>8.1564913440000022E-3</v>
      </c>
      <c r="AE107" s="177">
        <f>$X107*INDEX('Byproduct Conc'!$E:$E,MATCH(AE$2,'Byproduct Conc'!$C:$C,0))</f>
        <v>1.2246984000000001E-2</v>
      </c>
      <c r="AF107" s="178">
        <f t="shared" si="38"/>
        <v>6.788328274285715E-5</v>
      </c>
      <c r="AG107" s="176">
        <f t="shared" si="39"/>
        <v>8.1646560000000008E-7</v>
      </c>
      <c r="AH107" s="176">
        <f t="shared" si="40"/>
        <v>3.4991382857142859E-6</v>
      </c>
      <c r="AI107" s="176">
        <f t="shared" si="41"/>
        <v>2.3304260982857151E-5</v>
      </c>
      <c r="AJ107" s="177">
        <f t="shared" si="42"/>
        <v>3.4991382857142857E-5</v>
      </c>
      <c r="AK107" s="202">
        <v>12</v>
      </c>
      <c r="AL107" s="203">
        <f t="shared" si="43"/>
        <v>5.4431039999999999</v>
      </c>
      <c r="AM107" s="132" t="s">
        <v>1556</v>
      </c>
      <c r="AN107" s="132"/>
      <c r="AO107" s="132" t="s">
        <v>1544</v>
      </c>
      <c r="AP107" s="132">
        <v>325199</v>
      </c>
      <c r="AQ107" s="132" t="s">
        <v>261</v>
      </c>
      <c r="AR107" s="132"/>
      <c r="AS107" s="132"/>
      <c r="AT107" s="132" t="s">
        <v>1591</v>
      </c>
      <c r="AU107" s="132" t="s">
        <v>1586</v>
      </c>
      <c r="AV107" s="132" t="s">
        <v>1140</v>
      </c>
      <c r="AW107" s="132" t="s">
        <v>1772</v>
      </c>
      <c r="AX107" s="132" t="s">
        <v>1546</v>
      </c>
      <c r="AY107" s="204" t="s">
        <v>1548</v>
      </c>
      <c r="AZ107" s="204" t="s">
        <v>1549</v>
      </c>
      <c r="BA107" s="204" t="s">
        <v>1549</v>
      </c>
      <c r="BB107" s="132" t="s">
        <v>1549</v>
      </c>
      <c r="BC107" s="132" t="s">
        <v>1549</v>
      </c>
      <c r="BD107" s="132" t="s">
        <v>1548</v>
      </c>
      <c r="BE107" s="132" t="s">
        <v>1549</v>
      </c>
      <c r="BF107" s="132"/>
      <c r="BG107" s="132"/>
      <c r="BH107" s="132"/>
      <c r="BI107" s="132"/>
      <c r="BJ107" s="132"/>
      <c r="BK107" s="132" t="s">
        <v>1549</v>
      </c>
      <c r="BL107" s="132"/>
      <c r="BM107" s="132"/>
      <c r="BN107" s="132"/>
      <c r="BO107" s="132"/>
      <c r="BP107" s="132"/>
      <c r="BQ107" s="132"/>
      <c r="BR107" s="132"/>
      <c r="BS107" s="132"/>
      <c r="BT107" s="132"/>
      <c r="BU107" s="132"/>
      <c r="BV107" s="132"/>
      <c r="BW107" s="132"/>
      <c r="BX107" s="132" t="s">
        <v>1549</v>
      </c>
      <c r="BY107" s="132" t="s">
        <v>1549</v>
      </c>
      <c r="BZ107" s="132" t="s">
        <v>1548</v>
      </c>
      <c r="CA107" s="132"/>
      <c r="CB107" s="132" t="s">
        <v>1548</v>
      </c>
      <c r="CC107" s="132"/>
      <c r="CD107" s="132"/>
      <c r="CE107" s="132"/>
      <c r="CF107" s="132"/>
      <c r="CG107" s="132"/>
      <c r="CH107" s="132"/>
      <c r="CI107" s="132"/>
      <c r="CJ107" s="132" t="s">
        <v>1549</v>
      </c>
      <c r="CK107" s="132"/>
      <c r="CL107" s="132"/>
      <c r="CM107" s="132"/>
      <c r="CN107" s="132"/>
      <c r="CO107" s="132"/>
      <c r="CP107" s="132"/>
      <c r="CQ107" s="132" t="s">
        <v>1548</v>
      </c>
      <c r="CR107" s="132"/>
      <c r="CS107" s="132"/>
      <c r="CT107" s="132"/>
      <c r="CU107" s="132"/>
      <c r="CV107" s="132"/>
      <c r="CW107" s="132"/>
      <c r="CX107" s="132"/>
      <c r="CY107" s="132"/>
      <c r="CZ107" s="132"/>
      <c r="DA107" s="175">
        <f>$AL107*INDEX('Byproduct Conc'!$E:$E,MATCH(DA$2,'Byproduct Conc'!$C:$C,0))</f>
        <v>1.5839432639999998E-2</v>
      </c>
      <c r="DB107" s="176">
        <f>$AL107*INDEX('Byproduct Conc'!$E:$E,MATCH(DB$2,'Byproduct Conc'!$C:$C,0))</f>
        <v>1.9050863999999998E-4</v>
      </c>
      <c r="DC107" s="176">
        <f>$AL107*INDEX('Byproduct Conc'!$E:$E,MATCH(DC$2,'Byproduct Conc'!$C:$C,0))</f>
        <v>8.1646559999999993E-4</v>
      </c>
      <c r="DD107" s="176">
        <f>$AL107*INDEX('Byproduct Conc'!$E:$E,MATCH(DD$2,'Byproduct Conc'!$C:$C,0))</f>
        <v>5.4376608960000003E-3</v>
      </c>
      <c r="DE107" s="177">
        <f>$AL107*INDEX('Byproduct Conc'!$E:$E,MATCH(DE$2,'Byproduct Conc'!$C:$C,0))</f>
        <v>8.1646559999999993E-3</v>
      </c>
      <c r="DF107" s="178">
        <f t="shared" si="44"/>
        <v>4.5255521828571422E-5</v>
      </c>
      <c r="DG107" s="176">
        <f t="shared" si="23"/>
        <v>5.4431039999999995E-7</v>
      </c>
      <c r="DH107" s="176">
        <f t="shared" si="24"/>
        <v>2.3327588571428568E-6</v>
      </c>
      <c r="DI107" s="176">
        <f t="shared" si="25"/>
        <v>1.5536173988571429E-5</v>
      </c>
      <c r="DJ107" s="177">
        <f t="shared" si="26"/>
        <v>2.3327588571428569E-5</v>
      </c>
    </row>
    <row r="108" spans="1:114" x14ac:dyDescent="0.25">
      <c r="A108" s="131"/>
      <c r="B108" s="132" t="s">
        <v>1134</v>
      </c>
      <c r="C108" s="132">
        <v>2015</v>
      </c>
      <c r="D108" s="2"/>
      <c r="E108" s="132" t="s">
        <v>1438</v>
      </c>
      <c r="F108" s="132" t="s">
        <v>1440</v>
      </c>
      <c r="G108" s="132" t="s">
        <v>1441</v>
      </c>
      <c r="H108" s="132" t="s">
        <v>1144</v>
      </c>
      <c r="I108" s="132" t="s">
        <v>1402</v>
      </c>
      <c r="J108" s="132" t="s">
        <v>1138</v>
      </c>
      <c r="K108" s="132">
        <v>70669</v>
      </c>
      <c r="L108" s="132">
        <v>110002054482</v>
      </c>
      <c r="M108" s="172">
        <v>110002054482</v>
      </c>
      <c r="N108" s="172" t="str">
        <f t="shared" si="35"/>
        <v>70669GRGGL1600V</v>
      </c>
      <c r="O108" s="172" t="str">
        <f t="shared" si="36"/>
        <v>70669GRGGL1600V</v>
      </c>
      <c r="P108" s="132">
        <v>30.252222</v>
      </c>
      <c r="Q108" s="132">
        <v>-93.284443999999993</v>
      </c>
      <c r="R108" s="132">
        <v>1315217594783</v>
      </c>
      <c r="S108" s="132">
        <v>107062</v>
      </c>
      <c r="T108" s="132" t="s">
        <v>1393</v>
      </c>
      <c r="U108" s="132">
        <v>6</v>
      </c>
      <c r="V108" s="132" t="s">
        <v>1442</v>
      </c>
      <c r="W108" s="201">
        <v>4949</v>
      </c>
      <c r="X108" s="175">
        <f t="shared" si="37"/>
        <v>2244.8268079999998</v>
      </c>
      <c r="Y108" s="176" t="s">
        <v>1556</v>
      </c>
      <c r="Z108" s="180"/>
      <c r="AA108" s="175">
        <f>$X108*INDEX('Byproduct Conc'!$E:$E,MATCH(AA$2,'Byproduct Conc'!$C:$C,0))</f>
        <v>6.5324460112799994</v>
      </c>
      <c r="AB108" s="176">
        <f>$X108*INDEX('Byproduct Conc'!$E:$E,MATCH(AB$2,'Byproduct Conc'!$C:$C,0))</f>
        <v>7.8568938279999986E-2</v>
      </c>
      <c r="AC108" s="176">
        <f>$X108*INDEX('Byproduct Conc'!$E:$E,MATCH(AC$2,'Byproduct Conc'!$C:$C,0))</f>
        <v>0.33672402119999995</v>
      </c>
      <c r="AD108" s="176">
        <f>$X108*INDEX('Byproduct Conc'!$E:$E,MATCH(AD$2,'Byproduct Conc'!$C:$C,0))</f>
        <v>2.242581981192</v>
      </c>
      <c r="AE108" s="177">
        <f>$X108*INDEX('Byproduct Conc'!$E:$E,MATCH(AE$2,'Byproduct Conc'!$C:$C,0))</f>
        <v>3.3672402119999996</v>
      </c>
      <c r="AF108" s="178">
        <f t="shared" si="38"/>
        <v>1.8664131460799999E-2</v>
      </c>
      <c r="AG108" s="176">
        <f t="shared" si="39"/>
        <v>2.2448268079999995E-4</v>
      </c>
      <c r="AH108" s="176">
        <f t="shared" si="40"/>
        <v>9.6206863199999981E-4</v>
      </c>
      <c r="AI108" s="176">
        <f t="shared" si="41"/>
        <v>6.4073770891200001E-3</v>
      </c>
      <c r="AJ108" s="177">
        <f t="shared" si="42"/>
        <v>9.6206863199999985E-3</v>
      </c>
      <c r="AK108" s="202">
        <v>1562</v>
      </c>
      <c r="AL108" s="203">
        <f t="shared" si="43"/>
        <v>708.51070400000003</v>
      </c>
      <c r="AM108" s="132" t="s">
        <v>1556</v>
      </c>
      <c r="AN108" s="132"/>
      <c r="AO108" s="132" t="s">
        <v>1544</v>
      </c>
      <c r="AP108" s="132">
        <v>325110</v>
      </c>
      <c r="AQ108" s="132" t="s">
        <v>255</v>
      </c>
      <c r="AR108" s="132"/>
      <c r="AS108" s="132"/>
      <c r="AT108" s="132" t="s">
        <v>1651</v>
      </c>
      <c r="AU108" s="132" t="s">
        <v>1570</v>
      </c>
      <c r="AV108" s="132" t="s">
        <v>1140</v>
      </c>
      <c r="AW108" s="132" t="s">
        <v>1772</v>
      </c>
      <c r="AX108" s="132" t="s">
        <v>1546</v>
      </c>
      <c r="AY108" s="204" t="s">
        <v>1548</v>
      </c>
      <c r="AZ108" s="204" t="s">
        <v>1549</v>
      </c>
      <c r="BA108" s="204" t="s">
        <v>1548</v>
      </c>
      <c r="BB108" s="132" t="s">
        <v>1549</v>
      </c>
      <c r="BC108" s="132" t="s">
        <v>1548</v>
      </c>
      <c r="BD108" s="132" t="s">
        <v>1549</v>
      </c>
      <c r="BE108" s="132" t="s">
        <v>1548</v>
      </c>
      <c r="BF108" s="132"/>
      <c r="BG108" s="132"/>
      <c r="BH108" s="132"/>
      <c r="BI108" s="132"/>
      <c r="BJ108" s="132"/>
      <c r="BK108" s="132" t="s">
        <v>1549</v>
      </c>
      <c r="BL108" s="132"/>
      <c r="BM108" s="132"/>
      <c r="BN108" s="132"/>
      <c r="BO108" s="132"/>
      <c r="BP108" s="132"/>
      <c r="BQ108" s="132"/>
      <c r="BR108" s="132"/>
      <c r="BS108" s="132"/>
      <c r="BT108" s="132"/>
      <c r="BU108" s="132"/>
      <c r="BV108" s="132"/>
      <c r="BW108" s="132"/>
      <c r="BX108" s="132" t="s">
        <v>1549</v>
      </c>
      <c r="BY108" s="132" t="s">
        <v>1549</v>
      </c>
      <c r="BZ108" s="132" t="s">
        <v>1549</v>
      </c>
      <c r="CA108" s="132" t="s">
        <v>1549</v>
      </c>
      <c r="CB108" s="132" t="s">
        <v>1549</v>
      </c>
      <c r="CC108" s="132"/>
      <c r="CD108" s="132"/>
      <c r="CE108" s="132"/>
      <c r="CF108" s="132"/>
      <c r="CG108" s="132"/>
      <c r="CH108" s="132"/>
      <c r="CI108" s="132"/>
      <c r="CJ108" s="132" t="s">
        <v>1549</v>
      </c>
      <c r="CK108" s="132"/>
      <c r="CL108" s="132"/>
      <c r="CM108" s="132"/>
      <c r="CN108" s="132"/>
      <c r="CO108" s="132"/>
      <c r="CP108" s="132"/>
      <c r="CQ108" s="132" t="s">
        <v>1549</v>
      </c>
      <c r="CR108" s="132"/>
      <c r="CS108" s="132"/>
      <c r="CT108" s="132"/>
      <c r="CU108" s="132"/>
      <c r="CV108" s="132"/>
      <c r="CW108" s="132"/>
      <c r="CX108" s="132"/>
      <c r="CY108" s="132"/>
      <c r="CZ108" s="132"/>
      <c r="DA108" s="175">
        <f>$AL108*INDEX('Byproduct Conc'!$E:$E,MATCH(DA$2,'Byproduct Conc'!$C:$C,0))</f>
        <v>2.0617661486399999</v>
      </c>
      <c r="DB108" s="176">
        <f>$AL108*INDEX('Byproduct Conc'!$E:$E,MATCH(DB$2,'Byproduct Conc'!$C:$C,0))</f>
        <v>2.4797874639999998E-2</v>
      </c>
      <c r="DC108" s="176">
        <f>$AL108*INDEX('Byproduct Conc'!$E:$E,MATCH(DC$2,'Byproduct Conc'!$C:$C,0))</f>
        <v>0.10627660559999999</v>
      </c>
      <c r="DD108" s="176">
        <f>$AL108*INDEX('Byproduct Conc'!$E:$E,MATCH(DD$2,'Byproduct Conc'!$C:$C,0))</f>
        <v>0.70780219329600014</v>
      </c>
      <c r="DE108" s="177">
        <f>$AL108*INDEX('Byproduct Conc'!$E:$E,MATCH(DE$2,'Byproduct Conc'!$C:$C,0))</f>
        <v>1.0627660560000001</v>
      </c>
      <c r="DF108" s="178">
        <f t="shared" si="44"/>
        <v>5.8907604246857138E-3</v>
      </c>
      <c r="DG108" s="176">
        <f t="shared" si="23"/>
        <v>7.0851070400000001E-5</v>
      </c>
      <c r="DH108" s="176">
        <f t="shared" si="24"/>
        <v>3.0364744457142854E-4</v>
      </c>
      <c r="DI108" s="176">
        <f t="shared" si="25"/>
        <v>2.0222919808457148E-3</v>
      </c>
      <c r="DJ108" s="177">
        <f t="shared" si="26"/>
        <v>3.0364744457142857E-3</v>
      </c>
    </row>
    <row r="109" spans="1:114" x14ac:dyDescent="0.25">
      <c r="A109" s="131"/>
      <c r="B109" s="132" t="s">
        <v>1134</v>
      </c>
      <c r="C109" s="132">
        <v>2016</v>
      </c>
      <c r="D109" s="2"/>
      <c r="E109" s="132" t="s">
        <v>1438</v>
      </c>
      <c r="F109" s="132" t="s">
        <v>1440</v>
      </c>
      <c r="G109" s="132" t="s">
        <v>1441</v>
      </c>
      <c r="H109" s="132" t="s">
        <v>1144</v>
      </c>
      <c r="I109" s="132" t="s">
        <v>1402</v>
      </c>
      <c r="J109" s="132" t="s">
        <v>1138</v>
      </c>
      <c r="K109" s="132">
        <v>70669</v>
      </c>
      <c r="L109" s="132">
        <v>110002054482</v>
      </c>
      <c r="M109" s="172">
        <v>110002054482</v>
      </c>
      <c r="N109" s="172" t="str">
        <f t="shared" si="35"/>
        <v>70669GRGGL1600V</v>
      </c>
      <c r="O109" s="172" t="str">
        <f t="shared" si="36"/>
        <v>70669GRGGL1600V</v>
      </c>
      <c r="P109" s="132">
        <v>30.252222</v>
      </c>
      <c r="Q109" s="132">
        <v>-93.284443999999993</v>
      </c>
      <c r="R109" s="132">
        <v>1316215440999</v>
      </c>
      <c r="S109" s="132">
        <v>107062</v>
      </c>
      <c r="T109" s="132" t="s">
        <v>1393</v>
      </c>
      <c r="U109" s="132">
        <v>6</v>
      </c>
      <c r="V109" s="132" t="s">
        <v>1442</v>
      </c>
      <c r="W109" s="201">
        <v>6100</v>
      </c>
      <c r="X109" s="175">
        <f t="shared" si="37"/>
        <v>2766.9112</v>
      </c>
      <c r="Y109" s="176" t="s">
        <v>1556</v>
      </c>
      <c r="Z109" s="180"/>
      <c r="AA109" s="175">
        <f>$X109*INDEX('Byproduct Conc'!$E:$E,MATCH(AA$2,'Byproduct Conc'!$C:$C,0))</f>
        <v>8.0517115920000002</v>
      </c>
      <c r="AB109" s="176">
        <f>$X109*INDEX('Byproduct Conc'!$E:$E,MATCH(AB$2,'Byproduct Conc'!$C:$C,0))</f>
        <v>9.6841891999999985E-2</v>
      </c>
      <c r="AC109" s="176">
        <f>$X109*INDEX('Byproduct Conc'!$E:$E,MATCH(AC$2,'Byproduct Conc'!$C:$C,0))</f>
        <v>0.41503667999999999</v>
      </c>
      <c r="AD109" s="176">
        <f>$X109*INDEX('Byproduct Conc'!$E:$E,MATCH(AD$2,'Byproduct Conc'!$C:$C,0))</f>
        <v>2.7641442888000003</v>
      </c>
      <c r="AE109" s="177">
        <f>$X109*INDEX('Byproduct Conc'!$E:$E,MATCH(AE$2,'Byproduct Conc'!$C:$C,0))</f>
        <v>4.1503668000000005</v>
      </c>
      <c r="AF109" s="178">
        <f t="shared" si="38"/>
        <v>2.3004890262857142E-2</v>
      </c>
      <c r="AG109" s="176">
        <f t="shared" si="39"/>
        <v>2.7669111999999998E-4</v>
      </c>
      <c r="AH109" s="176">
        <f t="shared" si="40"/>
        <v>1.1858190857142858E-3</v>
      </c>
      <c r="AI109" s="176">
        <f t="shared" si="41"/>
        <v>7.8975551108571435E-3</v>
      </c>
      <c r="AJ109" s="177">
        <f t="shared" si="42"/>
        <v>1.1858190857142858E-2</v>
      </c>
      <c r="AK109" s="202">
        <v>2600</v>
      </c>
      <c r="AL109" s="203">
        <f t="shared" si="43"/>
        <v>1179.3391999999999</v>
      </c>
      <c r="AM109" s="132" t="s">
        <v>1556</v>
      </c>
      <c r="AN109" s="132"/>
      <c r="AO109" s="132" t="s">
        <v>1544</v>
      </c>
      <c r="AP109" s="132">
        <v>325110</v>
      </c>
      <c r="AQ109" s="132" t="s">
        <v>255</v>
      </c>
      <c r="AR109" s="132"/>
      <c r="AS109" s="132"/>
      <c r="AT109" s="132" t="s">
        <v>1651</v>
      </c>
      <c r="AU109" s="132" t="s">
        <v>1570</v>
      </c>
      <c r="AV109" s="132" t="s">
        <v>1140</v>
      </c>
      <c r="AW109" s="132" t="s">
        <v>1772</v>
      </c>
      <c r="AX109" s="132" t="s">
        <v>1546</v>
      </c>
      <c r="AY109" s="204" t="s">
        <v>1548</v>
      </c>
      <c r="AZ109" s="204" t="s">
        <v>1549</v>
      </c>
      <c r="BA109" s="204" t="s">
        <v>1548</v>
      </c>
      <c r="BB109" s="132" t="s">
        <v>1549</v>
      </c>
      <c r="BC109" s="132" t="s">
        <v>1548</v>
      </c>
      <c r="BD109" s="132" t="s">
        <v>1549</v>
      </c>
      <c r="BE109" s="132" t="s">
        <v>1548</v>
      </c>
      <c r="BF109" s="132"/>
      <c r="BG109" s="132"/>
      <c r="BH109" s="132"/>
      <c r="BI109" s="132"/>
      <c r="BJ109" s="132"/>
      <c r="BK109" s="132" t="s">
        <v>1549</v>
      </c>
      <c r="BL109" s="132"/>
      <c r="BM109" s="132"/>
      <c r="BN109" s="132"/>
      <c r="BO109" s="132"/>
      <c r="BP109" s="132"/>
      <c r="BQ109" s="132"/>
      <c r="BR109" s="132"/>
      <c r="BS109" s="132"/>
      <c r="BT109" s="132"/>
      <c r="BU109" s="132"/>
      <c r="BV109" s="132"/>
      <c r="BW109" s="132"/>
      <c r="BX109" s="132" t="s">
        <v>1549</v>
      </c>
      <c r="BY109" s="132" t="s">
        <v>1549</v>
      </c>
      <c r="BZ109" s="132" t="s">
        <v>1549</v>
      </c>
      <c r="CA109" s="132"/>
      <c r="CB109" s="132" t="s">
        <v>1549</v>
      </c>
      <c r="CC109" s="132"/>
      <c r="CD109" s="132"/>
      <c r="CE109" s="132"/>
      <c r="CF109" s="132"/>
      <c r="CG109" s="132"/>
      <c r="CH109" s="132"/>
      <c r="CI109" s="132"/>
      <c r="CJ109" s="132" t="s">
        <v>1549</v>
      </c>
      <c r="CK109" s="132"/>
      <c r="CL109" s="132"/>
      <c r="CM109" s="132"/>
      <c r="CN109" s="132"/>
      <c r="CO109" s="132"/>
      <c r="CP109" s="132"/>
      <c r="CQ109" s="132" t="s">
        <v>1549</v>
      </c>
      <c r="CR109" s="132"/>
      <c r="CS109" s="132"/>
      <c r="CT109" s="132"/>
      <c r="CU109" s="132"/>
      <c r="CV109" s="132"/>
      <c r="CW109" s="132"/>
      <c r="CX109" s="132"/>
      <c r="CY109" s="132"/>
      <c r="CZ109" s="132"/>
      <c r="DA109" s="175">
        <f>$AL109*INDEX('Byproduct Conc'!$E:$E,MATCH(DA$2,'Byproduct Conc'!$C:$C,0))</f>
        <v>3.4318770719999994</v>
      </c>
      <c r="DB109" s="176">
        <f>$AL109*INDEX('Byproduct Conc'!$E:$E,MATCH(DB$2,'Byproduct Conc'!$C:$C,0))</f>
        <v>4.1276871999999992E-2</v>
      </c>
      <c r="DC109" s="176">
        <f>$AL109*INDEX('Byproduct Conc'!$E:$E,MATCH(DC$2,'Byproduct Conc'!$C:$C,0))</f>
        <v>0.17690087999999995</v>
      </c>
      <c r="DD109" s="176">
        <f>$AL109*INDEX('Byproduct Conc'!$E:$E,MATCH(DD$2,'Byproduct Conc'!$C:$C,0))</f>
        <v>1.1781598608000001</v>
      </c>
      <c r="DE109" s="177">
        <f>$AL109*INDEX('Byproduct Conc'!$E:$E,MATCH(DE$2,'Byproduct Conc'!$C:$C,0))</f>
        <v>1.7690087999999999</v>
      </c>
      <c r="DF109" s="178">
        <f t="shared" si="44"/>
        <v>9.8053630628571406E-3</v>
      </c>
      <c r="DG109" s="176">
        <f t="shared" si="23"/>
        <v>1.1793391999999998E-4</v>
      </c>
      <c r="DH109" s="176">
        <f t="shared" si="24"/>
        <v>5.0543108571428558E-4</v>
      </c>
      <c r="DI109" s="176">
        <f t="shared" si="25"/>
        <v>3.3661710308571431E-3</v>
      </c>
      <c r="DJ109" s="177">
        <f t="shared" si="26"/>
        <v>5.0543108571428569E-3</v>
      </c>
    </row>
    <row r="110" spans="1:114" x14ac:dyDescent="0.25">
      <c r="A110" s="131"/>
      <c r="B110" s="132" t="s">
        <v>1134</v>
      </c>
      <c r="C110" s="132">
        <v>2017</v>
      </c>
      <c r="D110" s="2"/>
      <c r="E110" s="132" t="s">
        <v>1438</v>
      </c>
      <c r="F110" s="132" t="s">
        <v>1440</v>
      </c>
      <c r="G110" s="132" t="s">
        <v>1441</v>
      </c>
      <c r="H110" s="132" t="s">
        <v>1144</v>
      </c>
      <c r="I110" s="132" t="s">
        <v>1402</v>
      </c>
      <c r="J110" s="132" t="s">
        <v>1138</v>
      </c>
      <c r="K110" s="132">
        <v>70669</v>
      </c>
      <c r="L110" s="132">
        <v>110002054482</v>
      </c>
      <c r="M110" s="172">
        <v>110002054482</v>
      </c>
      <c r="N110" s="172" t="str">
        <f t="shared" si="35"/>
        <v>70669GRGGL1600V</v>
      </c>
      <c r="O110" s="172" t="str">
        <f t="shared" si="36"/>
        <v>70669GRGGL1600V</v>
      </c>
      <c r="P110" s="132">
        <v>30.252222</v>
      </c>
      <c r="Q110" s="132">
        <v>-93.284443999999993</v>
      </c>
      <c r="R110" s="132">
        <v>1317216113795</v>
      </c>
      <c r="S110" s="132">
        <v>107062</v>
      </c>
      <c r="T110" s="132" t="s">
        <v>1393</v>
      </c>
      <c r="U110" s="132">
        <v>6</v>
      </c>
      <c r="V110" s="132" t="s">
        <v>1442</v>
      </c>
      <c r="W110" s="201">
        <v>2696</v>
      </c>
      <c r="X110" s="175">
        <f t="shared" si="37"/>
        <v>1222.8840319999999</v>
      </c>
      <c r="Y110" s="176" t="s">
        <v>1556</v>
      </c>
      <c r="Z110" s="180"/>
      <c r="AA110" s="175">
        <f>$X110*INDEX('Byproduct Conc'!$E:$E,MATCH(AA$2,'Byproduct Conc'!$C:$C,0))</f>
        <v>3.5585925331199997</v>
      </c>
      <c r="AB110" s="176">
        <f>$X110*INDEX('Byproduct Conc'!$E:$E,MATCH(AB$2,'Byproduct Conc'!$C:$C,0))</f>
        <v>4.2800941119999991E-2</v>
      </c>
      <c r="AC110" s="176">
        <f>$X110*INDEX('Byproduct Conc'!$E:$E,MATCH(AC$2,'Byproduct Conc'!$C:$C,0))</f>
        <v>0.18343260479999998</v>
      </c>
      <c r="AD110" s="176">
        <f>$X110*INDEX('Byproduct Conc'!$E:$E,MATCH(AD$2,'Byproduct Conc'!$C:$C,0))</f>
        <v>1.221661147968</v>
      </c>
      <c r="AE110" s="177">
        <f>$X110*INDEX('Byproduct Conc'!$E:$E,MATCH(AE$2,'Byproduct Conc'!$C:$C,0))</f>
        <v>1.8343260479999999</v>
      </c>
      <c r="AF110" s="178">
        <f t="shared" si="38"/>
        <v>1.0167407237485713E-2</v>
      </c>
      <c r="AG110" s="176">
        <f t="shared" si="39"/>
        <v>1.2228840319999996E-4</v>
      </c>
      <c r="AH110" s="176">
        <f t="shared" si="40"/>
        <v>5.2409315657142856E-4</v>
      </c>
      <c r="AI110" s="176">
        <f t="shared" si="41"/>
        <v>3.4904604227657143E-3</v>
      </c>
      <c r="AJ110" s="177">
        <f t="shared" si="42"/>
        <v>5.2409315657142852E-3</v>
      </c>
      <c r="AK110" s="202">
        <v>1160</v>
      </c>
      <c r="AL110" s="203">
        <f t="shared" si="43"/>
        <v>526.16671999999994</v>
      </c>
      <c r="AM110" s="132" t="s">
        <v>1556</v>
      </c>
      <c r="AN110" s="132"/>
      <c r="AO110" s="132" t="s">
        <v>1544</v>
      </c>
      <c r="AP110" s="132">
        <v>325110</v>
      </c>
      <c r="AQ110" s="132" t="s">
        <v>255</v>
      </c>
      <c r="AR110" s="132"/>
      <c r="AS110" s="132"/>
      <c r="AT110" s="132" t="s">
        <v>1651</v>
      </c>
      <c r="AU110" s="132" t="s">
        <v>1570</v>
      </c>
      <c r="AV110" s="132" t="s">
        <v>1140</v>
      </c>
      <c r="AW110" s="132" t="s">
        <v>1772</v>
      </c>
      <c r="AX110" s="132" t="s">
        <v>1546</v>
      </c>
      <c r="AY110" s="204" t="s">
        <v>1548</v>
      </c>
      <c r="AZ110" s="204" t="s">
        <v>1549</v>
      </c>
      <c r="BA110" s="204" t="s">
        <v>1548</v>
      </c>
      <c r="BB110" s="132" t="s">
        <v>1549</v>
      </c>
      <c r="BC110" s="132" t="s">
        <v>1548</v>
      </c>
      <c r="BD110" s="132" t="s">
        <v>1549</v>
      </c>
      <c r="BE110" s="132" t="s">
        <v>1548</v>
      </c>
      <c r="BF110" s="132"/>
      <c r="BG110" s="132"/>
      <c r="BH110" s="132"/>
      <c r="BI110" s="132"/>
      <c r="BJ110" s="132"/>
      <c r="BK110" s="132" t="s">
        <v>1549</v>
      </c>
      <c r="BL110" s="132"/>
      <c r="BM110" s="132"/>
      <c r="BN110" s="132"/>
      <c r="BO110" s="132"/>
      <c r="BP110" s="132"/>
      <c r="BQ110" s="132"/>
      <c r="BR110" s="132"/>
      <c r="BS110" s="132"/>
      <c r="BT110" s="132"/>
      <c r="BU110" s="132"/>
      <c r="BV110" s="132"/>
      <c r="BW110" s="132"/>
      <c r="BX110" s="132" t="s">
        <v>1549</v>
      </c>
      <c r="BY110" s="132" t="s">
        <v>1549</v>
      </c>
      <c r="BZ110" s="132" t="s">
        <v>1549</v>
      </c>
      <c r="CA110" s="132"/>
      <c r="CB110" s="132" t="s">
        <v>1549</v>
      </c>
      <c r="CC110" s="132"/>
      <c r="CD110" s="132"/>
      <c r="CE110" s="132"/>
      <c r="CF110" s="132"/>
      <c r="CG110" s="132"/>
      <c r="CH110" s="132"/>
      <c r="CI110" s="132"/>
      <c r="CJ110" s="132" t="s">
        <v>1549</v>
      </c>
      <c r="CK110" s="132"/>
      <c r="CL110" s="132"/>
      <c r="CM110" s="132"/>
      <c r="CN110" s="132"/>
      <c r="CO110" s="132"/>
      <c r="CP110" s="132"/>
      <c r="CQ110" s="132" t="s">
        <v>1549</v>
      </c>
      <c r="CR110" s="132"/>
      <c r="CS110" s="132"/>
      <c r="CT110" s="132"/>
      <c r="CU110" s="132"/>
      <c r="CV110" s="132"/>
      <c r="CW110" s="132"/>
      <c r="CX110" s="132"/>
      <c r="CY110" s="132"/>
      <c r="CZ110" s="132"/>
      <c r="DA110" s="175">
        <f>$AL110*INDEX('Byproduct Conc'!$E:$E,MATCH(DA$2,'Byproduct Conc'!$C:$C,0))</f>
        <v>1.5311451551999997</v>
      </c>
      <c r="DB110" s="176">
        <f>$AL110*INDEX('Byproduct Conc'!$E:$E,MATCH(DB$2,'Byproduct Conc'!$C:$C,0))</f>
        <v>1.8415835199999998E-2</v>
      </c>
      <c r="DC110" s="176">
        <f>$AL110*INDEX('Byproduct Conc'!$E:$E,MATCH(DC$2,'Byproduct Conc'!$C:$C,0))</f>
        <v>7.8925007999999991E-2</v>
      </c>
      <c r="DD110" s="176">
        <f>$AL110*INDEX('Byproduct Conc'!$E:$E,MATCH(DD$2,'Byproduct Conc'!$C:$C,0))</f>
        <v>0.52564055328000003</v>
      </c>
      <c r="DE110" s="177">
        <f>$AL110*INDEX('Byproduct Conc'!$E:$E,MATCH(DE$2,'Byproduct Conc'!$C:$C,0))</f>
        <v>0.78925007999999996</v>
      </c>
      <c r="DF110" s="178">
        <f t="shared" si="44"/>
        <v>4.3747004434285704E-3</v>
      </c>
      <c r="DG110" s="176">
        <f t="shared" si="23"/>
        <v>5.261667199999999E-5</v>
      </c>
      <c r="DH110" s="176">
        <f t="shared" si="24"/>
        <v>2.2550002285714283E-4</v>
      </c>
      <c r="DI110" s="176">
        <f t="shared" si="25"/>
        <v>1.5018301522285716E-3</v>
      </c>
      <c r="DJ110" s="177">
        <f t="shared" si="26"/>
        <v>2.2550002285714283E-3</v>
      </c>
    </row>
    <row r="111" spans="1:114" x14ac:dyDescent="0.25">
      <c r="A111" s="131"/>
      <c r="B111" s="132" t="s">
        <v>1134</v>
      </c>
      <c r="C111" s="132">
        <v>2018</v>
      </c>
      <c r="D111" s="2"/>
      <c r="E111" s="132" t="s">
        <v>1438</v>
      </c>
      <c r="F111" s="132" t="s">
        <v>1440</v>
      </c>
      <c r="G111" s="132" t="s">
        <v>1441</v>
      </c>
      <c r="H111" s="132" t="s">
        <v>1144</v>
      </c>
      <c r="I111" s="132" t="s">
        <v>1402</v>
      </c>
      <c r="J111" s="132" t="s">
        <v>1138</v>
      </c>
      <c r="K111" s="132">
        <v>70669</v>
      </c>
      <c r="L111" s="132">
        <v>110002054482</v>
      </c>
      <c r="M111" s="172">
        <v>110002054482</v>
      </c>
      <c r="N111" s="172" t="str">
        <f t="shared" si="35"/>
        <v>70669GRGGL1600V</v>
      </c>
      <c r="O111" s="172" t="str">
        <f t="shared" si="36"/>
        <v>70669GRGGL1600V</v>
      </c>
      <c r="P111" s="132">
        <v>30.252222</v>
      </c>
      <c r="Q111" s="132">
        <v>-93.284443999999993</v>
      </c>
      <c r="R111" s="132">
        <v>1318218558613</v>
      </c>
      <c r="S111" s="132">
        <v>107062</v>
      </c>
      <c r="T111" s="132" t="s">
        <v>1393</v>
      </c>
      <c r="U111" s="132">
        <v>6</v>
      </c>
      <c r="V111" s="132" t="s">
        <v>1442</v>
      </c>
      <c r="W111" s="201">
        <v>2896</v>
      </c>
      <c r="X111" s="175">
        <f t="shared" si="37"/>
        <v>1313.6024319999999</v>
      </c>
      <c r="Y111" s="176" t="s">
        <v>1556</v>
      </c>
      <c r="Z111" s="180"/>
      <c r="AA111" s="175">
        <f>$X111*INDEX('Byproduct Conc'!$E:$E,MATCH(AA$2,'Byproduct Conc'!$C:$C,0))</f>
        <v>3.8225830771199996</v>
      </c>
      <c r="AB111" s="176">
        <f>$X111*INDEX('Byproduct Conc'!$E:$E,MATCH(AB$2,'Byproduct Conc'!$C:$C,0))</f>
        <v>4.5976085119999996E-2</v>
      </c>
      <c r="AC111" s="176">
        <f>$X111*INDEX('Byproduct Conc'!$E:$E,MATCH(AC$2,'Byproduct Conc'!$C:$C,0))</f>
        <v>0.19704036479999998</v>
      </c>
      <c r="AD111" s="176">
        <f>$X111*INDEX('Byproduct Conc'!$E:$E,MATCH(AD$2,'Byproduct Conc'!$C:$C,0))</f>
        <v>1.312288829568</v>
      </c>
      <c r="AE111" s="177">
        <f>$X111*INDEX('Byproduct Conc'!$E:$E,MATCH(AE$2,'Byproduct Conc'!$C:$C,0))</f>
        <v>1.970403648</v>
      </c>
      <c r="AF111" s="178">
        <f t="shared" si="38"/>
        <v>1.092166593462857E-2</v>
      </c>
      <c r="AG111" s="176">
        <f t="shared" si="39"/>
        <v>1.3136024319999998E-4</v>
      </c>
      <c r="AH111" s="176">
        <f t="shared" si="40"/>
        <v>5.6297247085714279E-4</v>
      </c>
      <c r="AI111" s="176">
        <f t="shared" si="41"/>
        <v>3.7493966559085713E-3</v>
      </c>
      <c r="AJ111" s="177">
        <f t="shared" si="42"/>
        <v>5.629724708571429E-3</v>
      </c>
      <c r="AK111" s="202">
        <v>4155</v>
      </c>
      <c r="AL111" s="203">
        <f t="shared" si="43"/>
        <v>1884.6747599999999</v>
      </c>
      <c r="AM111" s="132" t="s">
        <v>1556</v>
      </c>
      <c r="AN111" s="132"/>
      <c r="AO111" s="132" t="s">
        <v>1544</v>
      </c>
      <c r="AP111" s="132">
        <v>325110</v>
      </c>
      <c r="AQ111" s="132" t="s">
        <v>255</v>
      </c>
      <c r="AR111" s="132"/>
      <c r="AS111" s="132"/>
      <c r="AT111" s="132" t="s">
        <v>1651</v>
      </c>
      <c r="AU111" s="132" t="s">
        <v>1652</v>
      </c>
      <c r="AV111" s="132" t="s">
        <v>1140</v>
      </c>
      <c r="AW111" s="132" t="s">
        <v>1772</v>
      </c>
      <c r="AX111" s="132" t="s">
        <v>1546</v>
      </c>
      <c r="AY111" s="204" t="s">
        <v>1548</v>
      </c>
      <c r="AZ111" s="204" t="s">
        <v>1549</v>
      </c>
      <c r="BA111" s="204" t="s">
        <v>1548</v>
      </c>
      <c r="BB111" s="132" t="s">
        <v>1549</v>
      </c>
      <c r="BC111" s="132" t="s">
        <v>1548</v>
      </c>
      <c r="BD111" s="132" t="s">
        <v>1549</v>
      </c>
      <c r="BE111" s="132" t="s">
        <v>1548</v>
      </c>
      <c r="BF111" s="132" t="s">
        <v>1549</v>
      </c>
      <c r="BG111" s="132" t="s">
        <v>1549</v>
      </c>
      <c r="BH111" s="132" t="s">
        <v>1548</v>
      </c>
      <c r="BI111" s="132" t="s">
        <v>1549</v>
      </c>
      <c r="BJ111" s="132" t="s">
        <v>1549</v>
      </c>
      <c r="BK111" s="132" t="s">
        <v>1549</v>
      </c>
      <c r="BL111" s="132" t="s">
        <v>1549</v>
      </c>
      <c r="BM111" s="132" t="s">
        <v>1549</v>
      </c>
      <c r="BN111" s="132" t="s">
        <v>1549</v>
      </c>
      <c r="BO111" s="132" t="s">
        <v>1549</v>
      </c>
      <c r="BP111" s="132" t="s">
        <v>1549</v>
      </c>
      <c r="BQ111" s="132" t="s">
        <v>1549</v>
      </c>
      <c r="BR111" s="132" t="s">
        <v>1549</v>
      </c>
      <c r="BS111" s="132" t="s">
        <v>1549</v>
      </c>
      <c r="BT111" s="132" t="s">
        <v>1549</v>
      </c>
      <c r="BU111" s="132" t="s">
        <v>1549</v>
      </c>
      <c r="BV111" s="132" t="s">
        <v>1549</v>
      </c>
      <c r="BW111" s="132" t="s">
        <v>1549</v>
      </c>
      <c r="BX111" s="132" t="s">
        <v>1549</v>
      </c>
      <c r="BY111" s="132" t="s">
        <v>1549</v>
      </c>
      <c r="BZ111" s="132" t="s">
        <v>1549</v>
      </c>
      <c r="CA111" s="132" t="s">
        <v>1549</v>
      </c>
      <c r="CB111" s="132" t="s">
        <v>1549</v>
      </c>
      <c r="CC111" s="132" t="s">
        <v>1549</v>
      </c>
      <c r="CD111" s="132" t="s">
        <v>1549</v>
      </c>
      <c r="CE111" s="132" t="s">
        <v>1549</v>
      </c>
      <c r="CF111" s="132" t="s">
        <v>1549</v>
      </c>
      <c r="CG111" s="132" t="s">
        <v>1549</v>
      </c>
      <c r="CH111" s="132" t="s">
        <v>1549</v>
      </c>
      <c r="CI111" s="132" t="s">
        <v>1549</v>
      </c>
      <c r="CJ111" s="132" t="s">
        <v>1549</v>
      </c>
      <c r="CK111" s="132" t="s">
        <v>1549</v>
      </c>
      <c r="CL111" s="132" t="s">
        <v>1549</v>
      </c>
      <c r="CM111" s="132" t="s">
        <v>1549</v>
      </c>
      <c r="CN111" s="132" t="s">
        <v>1549</v>
      </c>
      <c r="CO111" s="132" t="s">
        <v>1549</v>
      </c>
      <c r="CP111" s="132" t="s">
        <v>1549</v>
      </c>
      <c r="CQ111" s="132" t="s">
        <v>1549</v>
      </c>
      <c r="CR111" s="132" t="s">
        <v>1549</v>
      </c>
      <c r="CS111" s="132" t="s">
        <v>1549</v>
      </c>
      <c r="CT111" s="132" t="s">
        <v>1549</v>
      </c>
      <c r="CU111" s="132" t="s">
        <v>1549</v>
      </c>
      <c r="CV111" s="132" t="s">
        <v>1549</v>
      </c>
      <c r="CW111" s="132" t="s">
        <v>1549</v>
      </c>
      <c r="CX111" s="132" t="s">
        <v>1549</v>
      </c>
      <c r="CY111" s="132" t="s">
        <v>1549</v>
      </c>
      <c r="CZ111" s="132" t="s">
        <v>1549</v>
      </c>
      <c r="DA111" s="175">
        <f>$AL111*INDEX('Byproduct Conc'!$E:$E,MATCH(DA$2,'Byproduct Conc'!$C:$C,0))</f>
        <v>5.4844035515999989</v>
      </c>
      <c r="DB111" s="176">
        <f>$AL111*INDEX('Byproduct Conc'!$E:$E,MATCH(DB$2,'Byproduct Conc'!$C:$C,0))</f>
        <v>6.5963616599999997E-2</v>
      </c>
      <c r="DC111" s="176">
        <f>$AL111*INDEX('Byproduct Conc'!$E:$E,MATCH(DC$2,'Byproduct Conc'!$C:$C,0))</f>
        <v>0.28270121399999998</v>
      </c>
      <c r="DD111" s="176">
        <f>$AL111*INDEX('Byproduct Conc'!$E:$E,MATCH(DD$2,'Byproduct Conc'!$C:$C,0))</f>
        <v>1.8827900852400001</v>
      </c>
      <c r="DE111" s="177">
        <f>$AL111*INDEX('Byproduct Conc'!$E:$E,MATCH(DE$2,'Byproduct Conc'!$C:$C,0))</f>
        <v>2.8270121399999999</v>
      </c>
      <c r="DF111" s="178">
        <f t="shared" si="44"/>
        <v>1.5669724433142854E-2</v>
      </c>
      <c r="DG111" s="176">
        <f t="shared" si="23"/>
        <v>1.8846747599999999E-4</v>
      </c>
      <c r="DH111" s="176">
        <f t="shared" si="24"/>
        <v>8.0771775428571419E-4</v>
      </c>
      <c r="DI111" s="176">
        <f t="shared" si="25"/>
        <v>5.3794002435428572E-3</v>
      </c>
      <c r="DJ111" s="177">
        <f t="shared" si="26"/>
        <v>8.0771775428571425E-3</v>
      </c>
    </row>
    <row r="112" spans="1:114" x14ac:dyDescent="0.25">
      <c r="A112" s="131"/>
      <c r="B112" s="132" t="s">
        <v>1134</v>
      </c>
      <c r="C112" s="132">
        <v>2019</v>
      </c>
      <c r="D112" s="4">
        <v>44006</v>
      </c>
      <c r="E112" s="132" t="s">
        <v>1438</v>
      </c>
      <c r="F112" s="132" t="s">
        <v>1440</v>
      </c>
      <c r="G112" s="132" t="s">
        <v>1441</v>
      </c>
      <c r="H112" s="132" t="s">
        <v>1144</v>
      </c>
      <c r="I112" s="132" t="s">
        <v>1402</v>
      </c>
      <c r="J112" s="132" t="s">
        <v>1138</v>
      </c>
      <c r="K112" s="132">
        <v>70669</v>
      </c>
      <c r="L112" s="132">
        <v>110002054482</v>
      </c>
      <c r="M112" s="172">
        <v>110002054482</v>
      </c>
      <c r="N112" s="172" t="str">
        <f t="shared" si="35"/>
        <v>70669GRGGL1600V</v>
      </c>
      <c r="O112" s="172" t="str">
        <f t="shared" si="36"/>
        <v>70669GRGGL1600V</v>
      </c>
      <c r="P112" s="132">
        <v>30.252222</v>
      </c>
      <c r="Q112" s="132">
        <v>-93.284443999999993</v>
      </c>
      <c r="R112" s="132">
        <v>1319218044156</v>
      </c>
      <c r="S112" s="132">
        <v>107062</v>
      </c>
      <c r="T112" s="132" t="s">
        <v>1393</v>
      </c>
      <c r="U112" s="132">
        <v>6</v>
      </c>
      <c r="V112" s="132" t="s">
        <v>1442</v>
      </c>
      <c r="W112" s="201">
        <v>3422</v>
      </c>
      <c r="X112" s="175">
        <f t="shared" si="37"/>
        <v>1552.191824</v>
      </c>
      <c r="Y112" s="176" t="s">
        <v>1556</v>
      </c>
      <c r="Z112" s="180"/>
      <c r="AA112" s="175">
        <f>$X112*INDEX('Byproduct Conc'!$E:$E,MATCH(AA$2,'Byproduct Conc'!$C:$C,0))</f>
        <v>4.5168782078399996</v>
      </c>
      <c r="AB112" s="176">
        <f>$X112*INDEX('Byproduct Conc'!$E:$E,MATCH(AB$2,'Byproduct Conc'!$C:$C,0))</f>
        <v>5.4326713839999992E-2</v>
      </c>
      <c r="AC112" s="176">
        <f>$X112*INDEX('Byproduct Conc'!$E:$E,MATCH(AC$2,'Byproduct Conc'!$C:$C,0))</f>
        <v>0.23282877359999998</v>
      </c>
      <c r="AD112" s="176">
        <f>$X112*INDEX('Byproduct Conc'!$E:$E,MATCH(AD$2,'Byproduct Conc'!$C:$C,0))</f>
        <v>1.5506396321760001</v>
      </c>
      <c r="AE112" s="177">
        <f>$X112*INDEX('Byproduct Conc'!$E:$E,MATCH(AE$2,'Byproduct Conc'!$C:$C,0))</f>
        <v>2.3282877360000001</v>
      </c>
      <c r="AF112" s="178">
        <f t="shared" si="38"/>
        <v>1.2905366308114284E-2</v>
      </c>
      <c r="AG112" s="176">
        <f t="shared" si="39"/>
        <v>1.5521918239999998E-4</v>
      </c>
      <c r="AH112" s="176">
        <f t="shared" si="40"/>
        <v>6.6522506742857138E-4</v>
      </c>
      <c r="AI112" s="176">
        <f t="shared" si="41"/>
        <v>4.4303989490742856E-3</v>
      </c>
      <c r="AJ112" s="177">
        <f t="shared" si="42"/>
        <v>6.6522506742857142E-3</v>
      </c>
      <c r="AK112" s="202">
        <v>505</v>
      </c>
      <c r="AL112" s="203">
        <f t="shared" si="43"/>
        <v>229.06396000000001</v>
      </c>
      <c r="AM112" s="132" t="s">
        <v>1556</v>
      </c>
      <c r="AN112" s="132"/>
      <c r="AO112" s="132" t="s">
        <v>1544</v>
      </c>
      <c r="AP112" s="132">
        <v>325110</v>
      </c>
      <c r="AQ112" s="132" t="s">
        <v>255</v>
      </c>
      <c r="AR112" s="132"/>
      <c r="AS112" s="132"/>
      <c r="AT112" s="132" t="s">
        <v>1651</v>
      </c>
      <c r="AU112" s="132" t="s">
        <v>1652</v>
      </c>
      <c r="AV112" s="132" t="s">
        <v>1140</v>
      </c>
      <c r="AW112" s="132" t="s">
        <v>1772</v>
      </c>
      <c r="AX112" s="132" t="s">
        <v>1546</v>
      </c>
      <c r="AY112" s="204" t="s">
        <v>1548</v>
      </c>
      <c r="AZ112" s="204" t="s">
        <v>1549</v>
      </c>
      <c r="BA112" s="204" t="s">
        <v>1548</v>
      </c>
      <c r="BB112" s="132" t="s">
        <v>1549</v>
      </c>
      <c r="BC112" s="132" t="s">
        <v>1548</v>
      </c>
      <c r="BD112" s="132" t="s">
        <v>1549</v>
      </c>
      <c r="BE112" s="132" t="s">
        <v>1548</v>
      </c>
      <c r="BF112" s="132" t="s">
        <v>1549</v>
      </c>
      <c r="BG112" s="132" t="s">
        <v>1549</v>
      </c>
      <c r="BH112" s="132" t="s">
        <v>1548</v>
      </c>
      <c r="BI112" s="132" t="s">
        <v>1549</v>
      </c>
      <c r="BJ112" s="132" t="s">
        <v>1549</v>
      </c>
      <c r="BK112" s="132" t="s">
        <v>1549</v>
      </c>
      <c r="BL112" s="132" t="s">
        <v>1549</v>
      </c>
      <c r="BM112" s="132" t="s">
        <v>1549</v>
      </c>
      <c r="BN112" s="132" t="s">
        <v>1549</v>
      </c>
      <c r="BO112" s="132" t="s">
        <v>1549</v>
      </c>
      <c r="BP112" s="132" t="s">
        <v>1549</v>
      </c>
      <c r="BQ112" s="132" t="s">
        <v>1549</v>
      </c>
      <c r="BR112" s="132" t="s">
        <v>1549</v>
      </c>
      <c r="BS112" s="132" t="s">
        <v>1549</v>
      </c>
      <c r="BT112" s="132" t="s">
        <v>1549</v>
      </c>
      <c r="BU112" s="132" t="s">
        <v>1549</v>
      </c>
      <c r="BV112" s="132" t="s">
        <v>1549</v>
      </c>
      <c r="BW112" s="132" t="s">
        <v>1549</v>
      </c>
      <c r="BX112" s="132" t="s">
        <v>1549</v>
      </c>
      <c r="BY112" s="132" t="s">
        <v>1549</v>
      </c>
      <c r="BZ112" s="132" t="s">
        <v>1549</v>
      </c>
      <c r="CA112" s="132" t="s">
        <v>1549</v>
      </c>
      <c r="CB112" s="132" t="s">
        <v>1549</v>
      </c>
      <c r="CC112" s="132" t="s">
        <v>1549</v>
      </c>
      <c r="CD112" s="132" t="s">
        <v>1549</v>
      </c>
      <c r="CE112" s="132" t="s">
        <v>1549</v>
      </c>
      <c r="CF112" s="132" t="s">
        <v>1549</v>
      </c>
      <c r="CG112" s="132" t="s">
        <v>1549</v>
      </c>
      <c r="CH112" s="132" t="s">
        <v>1549</v>
      </c>
      <c r="CI112" s="132" t="s">
        <v>1549</v>
      </c>
      <c r="CJ112" s="132" t="s">
        <v>1549</v>
      </c>
      <c r="CK112" s="132" t="s">
        <v>1549</v>
      </c>
      <c r="CL112" s="132" t="s">
        <v>1549</v>
      </c>
      <c r="CM112" s="132" t="s">
        <v>1549</v>
      </c>
      <c r="CN112" s="132" t="s">
        <v>1549</v>
      </c>
      <c r="CO112" s="132" t="s">
        <v>1549</v>
      </c>
      <c r="CP112" s="132" t="s">
        <v>1549</v>
      </c>
      <c r="CQ112" s="132" t="s">
        <v>1549</v>
      </c>
      <c r="CR112" s="132" t="s">
        <v>1549</v>
      </c>
      <c r="CS112" s="132" t="s">
        <v>1549</v>
      </c>
      <c r="CT112" s="132" t="s">
        <v>1549</v>
      </c>
      <c r="CU112" s="132" t="s">
        <v>1549</v>
      </c>
      <c r="CV112" s="132" t="s">
        <v>1549</v>
      </c>
      <c r="CW112" s="132" t="s">
        <v>1549</v>
      </c>
      <c r="CX112" s="132" t="s">
        <v>1549</v>
      </c>
      <c r="CY112" s="132" t="s">
        <v>1549</v>
      </c>
      <c r="CZ112" s="132" t="s">
        <v>1549</v>
      </c>
      <c r="DA112" s="175">
        <f>$AL112*INDEX('Byproduct Conc'!$E:$E,MATCH(DA$2,'Byproduct Conc'!$C:$C,0))</f>
        <v>0.66657612359999996</v>
      </c>
      <c r="DB112" s="176">
        <f>$AL112*INDEX('Byproduct Conc'!$E:$E,MATCH(DB$2,'Byproduct Conc'!$C:$C,0))</f>
        <v>8.0172385999999988E-3</v>
      </c>
      <c r="DC112" s="176">
        <f>$AL112*INDEX('Byproduct Conc'!$E:$E,MATCH(DC$2,'Byproduct Conc'!$C:$C,0))</f>
        <v>3.4359594E-2</v>
      </c>
      <c r="DD112" s="176">
        <f>$AL112*INDEX('Byproduct Conc'!$E:$E,MATCH(DD$2,'Byproduct Conc'!$C:$C,0))</f>
        <v>0.22883489604000004</v>
      </c>
      <c r="DE112" s="177">
        <f>$AL112*INDEX('Byproduct Conc'!$E:$E,MATCH(DE$2,'Byproduct Conc'!$C:$C,0))</f>
        <v>0.34359594000000004</v>
      </c>
      <c r="DF112" s="178">
        <f t="shared" si="44"/>
        <v>1.9045032102857141E-3</v>
      </c>
      <c r="DG112" s="176">
        <f t="shared" si="23"/>
        <v>2.2906395999999997E-5</v>
      </c>
      <c r="DH112" s="176">
        <f t="shared" si="24"/>
        <v>9.8170268571428569E-5</v>
      </c>
      <c r="DI112" s="176">
        <f t="shared" si="25"/>
        <v>6.538139886857144E-4</v>
      </c>
      <c r="DJ112" s="177">
        <f t="shared" si="26"/>
        <v>9.817026857142858E-4</v>
      </c>
    </row>
    <row r="113" spans="1:114" x14ac:dyDescent="0.25">
      <c r="A113" s="131"/>
      <c r="B113" s="132" t="s">
        <v>1134</v>
      </c>
      <c r="C113" s="132">
        <v>2020</v>
      </c>
      <c r="D113" s="4"/>
      <c r="E113" s="132" t="s">
        <v>1438</v>
      </c>
      <c r="F113" s="132" t="s">
        <v>1440</v>
      </c>
      <c r="G113" s="132" t="s">
        <v>1441</v>
      </c>
      <c r="H113" s="132" t="s">
        <v>1144</v>
      </c>
      <c r="I113" s="132" t="s">
        <v>1402</v>
      </c>
      <c r="J113" s="132" t="s">
        <v>1138</v>
      </c>
      <c r="K113" s="132">
        <v>70669</v>
      </c>
      <c r="L113" s="132">
        <v>110002054482</v>
      </c>
      <c r="M113" s="172">
        <v>110002054482</v>
      </c>
      <c r="N113" s="172" t="str">
        <f t="shared" si="35"/>
        <v>70669GRGGL1600V</v>
      </c>
      <c r="O113" s="172" t="str">
        <f t="shared" si="36"/>
        <v>70669GRGGL1600V</v>
      </c>
      <c r="P113" s="132">
        <v>30.252222</v>
      </c>
      <c r="Q113" s="132">
        <v>-93.284443999999993</v>
      </c>
      <c r="R113" s="132" t="s">
        <v>1653</v>
      </c>
      <c r="S113" s="132" t="s">
        <v>1554</v>
      </c>
      <c r="T113" s="132" t="s">
        <v>1393</v>
      </c>
      <c r="U113" s="132">
        <v>7</v>
      </c>
      <c r="V113" s="132" t="s">
        <v>1552</v>
      </c>
      <c r="W113" s="201">
        <v>6201</v>
      </c>
      <c r="X113" s="175">
        <f t="shared" si="37"/>
        <v>2812.7239920000002</v>
      </c>
      <c r="Y113" s="176" t="s">
        <v>1556</v>
      </c>
      <c r="Z113" s="180" t="s">
        <v>1552</v>
      </c>
      <c r="AA113" s="175">
        <f>$X113*INDEX('Byproduct Conc'!$E:$E,MATCH(AA$2,'Byproduct Conc'!$C:$C,0))</f>
        <v>8.1850268167200007</v>
      </c>
      <c r="AB113" s="176">
        <f>$X113*INDEX('Byproduct Conc'!$E:$E,MATCH(AB$2,'Byproduct Conc'!$C:$C,0))</f>
        <v>9.8445339719999997E-2</v>
      </c>
      <c r="AC113" s="176">
        <f>$X113*INDEX('Byproduct Conc'!$E:$E,MATCH(AC$2,'Byproduct Conc'!$C:$C,0))</f>
        <v>0.42190859879999998</v>
      </c>
      <c r="AD113" s="176">
        <f>$X113*INDEX('Byproduct Conc'!$E:$E,MATCH(AD$2,'Byproduct Conc'!$C:$C,0))</f>
        <v>2.8099112680080003</v>
      </c>
      <c r="AE113" s="177">
        <f>$X113*INDEX('Byproduct Conc'!$E:$E,MATCH(AE$2,'Byproduct Conc'!$C:$C,0))</f>
        <v>4.2190859880000007</v>
      </c>
      <c r="AF113" s="178">
        <f t="shared" si="38"/>
        <v>2.3385790904914286E-2</v>
      </c>
      <c r="AG113" s="176">
        <f t="shared" si="39"/>
        <v>2.8127239919999999E-4</v>
      </c>
      <c r="AH113" s="176">
        <f t="shared" si="40"/>
        <v>1.2054531394285713E-3</v>
      </c>
      <c r="AI113" s="176">
        <f t="shared" si="41"/>
        <v>8.0283179085942867E-3</v>
      </c>
      <c r="AJ113" s="177">
        <f t="shared" si="42"/>
        <v>1.2054531394285715E-2</v>
      </c>
      <c r="AK113" s="202">
        <v>2150</v>
      </c>
      <c r="AL113" s="203">
        <f t="shared" si="43"/>
        <v>975.22280000000001</v>
      </c>
      <c r="AM113" s="132" t="s">
        <v>1556</v>
      </c>
      <c r="AN113" s="132" t="s">
        <v>1552</v>
      </c>
      <c r="AO113" s="132" t="s">
        <v>1544</v>
      </c>
      <c r="AP113" s="132">
        <v>325110</v>
      </c>
      <c r="AQ113" s="132" t="s">
        <v>255</v>
      </c>
      <c r="AR113" s="132" t="s">
        <v>1552</v>
      </c>
      <c r="AS113" s="132" t="s">
        <v>1552</v>
      </c>
      <c r="AT113" s="132" t="s">
        <v>1651</v>
      </c>
      <c r="AU113" s="132" t="s">
        <v>1652</v>
      </c>
      <c r="AV113" s="132" t="s">
        <v>1140</v>
      </c>
      <c r="AW113" s="132" t="s">
        <v>1772</v>
      </c>
      <c r="AX113" s="132" t="s">
        <v>1546</v>
      </c>
      <c r="AY113" s="204" t="s">
        <v>1548</v>
      </c>
      <c r="AZ113" s="204" t="s">
        <v>1549</v>
      </c>
      <c r="BA113" s="204" t="s">
        <v>1548</v>
      </c>
      <c r="BB113" s="132" t="s">
        <v>1549</v>
      </c>
      <c r="BC113" s="132" t="s">
        <v>1548</v>
      </c>
      <c r="BD113" s="132" t="s">
        <v>1549</v>
      </c>
      <c r="BE113" s="132" t="s">
        <v>1548</v>
      </c>
      <c r="BF113" s="132" t="s">
        <v>1549</v>
      </c>
      <c r="BG113" s="132" t="s">
        <v>1549</v>
      </c>
      <c r="BH113" s="132" t="s">
        <v>1548</v>
      </c>
      <c r="BI113" s="132" t="s">
        <v>1549</v>
      </c>
      <c r="BJ113" s="132" t="s">
        <v>1549</v>
      </c>
      <c r="BK113" s="132" t="s">
        <v>1549</v>
      </c>
      <c r="BL113" s="132" t="s">
        <v>1549</v>
      </c>
      <c r="BM113" s="132" t="s">
        <v>1549</v>
      </c>
      <c r="BN113" s="132" t="s">
        <v>1549</v>
      </c>
      <c r="BO113" s="132" t="s">
        <v>1549</v>
      </c>
      <c r="BP113" s="132" t="s">
        <v>1549</v>
      </c>
      <c r="BQ113" s="132" t="s">
        <v>1549</v>
      </c>
      <c r="BR113" s="132" t="s">
        <v>1549</v>
      </c>
      <c r="BS113" s="132" t="s">
        <v>1549</v>
      </c>
      <c r="BT113" s="132" t="s">
        <v>1549</v>
      </c>
      <c r="BU113" s="132" t="s">
        <v>1549</v>
      </c>
      <c r="BV113" s="132" t="s">
        <v>1549</v>
      </c>
      <c r="BW113" s="132" t="s">
        <v>1549</v>
      </c>
      <c r="BX113" s="132" t="s">
        <v>1549</v>
      </c>
      <c r="BY113" s="132" t="s">
        <v>1549</v>
      </c>
      <c r="BZ113" s="132" t="s">
        <v>1549</v>
      </c>
      <c r="CA113" s="132" t="s">
        <v>1549</v>
      </c>
      <c r="CB113" s="132" t="s">
        <v>1549</v>
      </c>
      <c r="CC113" s="132" t="s">
        <v>1549</v>
      </c>
      <c r="CD113" s="132" t="s">
        <v>1549</v>
      </c>
      <c r="CE113" s="132" t="s">
        <v>1549</v>
      </c>
      <c r="CF113" s="132" t="s">
        <v>1549</v>
      </c>
      <c r="CG113" s="132" t="s">
        <v>1549</v>
      </c>
      <c r="CH113" s="132" t="s">
        <v>1549</v>
      </c>
      <c r="CI113" s="132" t="s">
        <v>1549</v>
      </c>
      <c r="CJ113" s="132" t="s">
        <v>1549</v>
      </c>
      <c r="CK113" s="132" t="s">
        <v>1549</v>
      </c>
      <c r="CL113" s="132" t="s">
        <v>1549</v>
      </c>
      <c r="CM113" s="132" t="s">
        <v>1549</v>
      </c>
      <c r="CN113" s="132" t="s">
        <v>1549</v>
      </c>
      <c r="CO113" s="132" t="s">
        <v>1549</v>
      </c>
      <c r="CP113" s="132" t="s">
        <v>1549</v>
      </c>
      <c r="CQ113" s="132" t="s">
        <v>1549</v>
      </c>
      <c r="CR113" s="132" t="s">
        <v>1549</v>
      </c>
      <c r="CS113" s="132" t="s">
        <v>1549</v>
      </c>
      <c r="CT113" s="132" t="s">
        <v>1549</v>
      </c>
      <c r="CU113" s="132" t="s">
        <v>1549</v>
      </c>
      <c r="CV113" s="132" t="s">
        <v>1549</v>
      </c>
      <c r="CW113" s="132" t="s">
        <v>1549</v>
      </c>
      <c r="CX113" s="132" t="s">
        <v>1549</v>
      </c>
      <c r="CY113" s="132" t="s">
        <v>1549</v>
      </c>
      <c r="CZ113" s="132" t="s">
        <v>1549</v>
      </c>
      <c r="DA113" s="175">
        <f>$AL113*INDEX('Byproduct Conc'!$E:$E,MATCH(DA$2,'Byproduct Conc'!$C:$C,0))</f>
        <v>2.837898348</v>
      </c>
      <c r="DB113" s="176">
        <f>$AL113*INDEX('Byproduct Conc'!$E:$E,MATCH(DB$2,'Byproduct Conc'!$C:$C,0))</f>
        <v>3.4132797999999999E-2</v>
      </c>
      <c r="DC113" s="176">
        <f>$AL113*INDEX('Byproduct Conc'!$E:$E,MATCH(DC$2,'Byproduct Conc'!$C:$C,0))</f>
        <v>0.14628342</v>
      </c>
      <c r="DD113" s="176">
        <f>$AL113*INDEX('Byproduct Conc'!$E:$E,MATCH(DD$2,'Byproduct Conc'!$C:$C,0))</f>
        <v>0.9742475772000001</v>
      </c>
      <c r="DE113" s="177">
        <f>$AL113*INDEX('Byproduct Conc'!$E:$E,MATCH(DE$2,'Byproduct Conc'!$C:$C,0))</f>
        <v>1.4628342000000001</v>
      </c>
      <c r="DF113" s="178">
        <f t="shared" si="44"/>
        <v>8.1082809942857135E-3</v>
      </c>
      <c r="DG113" s="176">
        <f t="shared" si="23"/>
        <v>9.7522279999999998E-5</v>
      </c>
      <c r="DH113" s="176">
        <f t="shared" si="24"/>
        <v>4.1795262857142855E-4</v>
      </c>
      <c r="DI113" s="176">
        <f t="shared" si="25"/>
        <v>2.7835645062857144E-3</v>
      </c>
      <c r="DJ113" s="177">
        <f t="shared" si="26"/>
        <v>4.1795262857142858E-3</v>
      </c>
    </row>
    <row r="114" spans="1:114" x14ac:dyDescent="0.25">
      <c r="A114" s="131"/>
      <c r="B114" s="132" t="s">
        <v>1134</v>
      </c>
      <c r="C114" s="132">
        <v>2015</v>
      </c>
      <c r="D114" s="2"/>
      <c r="E114" s="132" t="s">
        <v>1170</v>
      </c>
      <c r="F114" s="132" t="s">
        <v>1168</v>
      </c>
      <c r="G114" s="132" t="s">
        <v>1169</v>
      </c>
      <c r="H114" s="132" t="s">
        <v>1137</v>
      </c>
      <c r="I114" s="132" t="s">
        <v>1431</v>
      </c>
      <c r="J114" s="132" t="s">
        <v>1138</v>
      </c>
      <c r="K114" s="132">
        <v>70734</v>
      </c>
      <c r="L114" s="132">
        <v>110000746328</v>
      </c>
      <c r="M114" s="172">
        <v>110000746328</v>
      </c>
      <c r="N114" s="172" t="str">
        <f t="shared" si="35"/>
        <v>70734BRDNCLOUIS</v>
      </c>
      <c r="O114" s="172" t="str">
        <f t="shared" si="36"/>
        <v>70734BRDNCLOUIS</v>
      </c>
      <c r="P114" s="132">
        <v>30.208604000000001</v>
      </c>
      <c r="Q114" s="132">
        <v>-91.011127999999999</v>
      </c>
      <c r="R114" s="132">
        <v>1315213726894</v>
      </c>
      <c r="S114" s="132">
        <v>107062</v>
      </c>
      <c r="T114" s="132" t="s">
        <v>1393</v>
      </c>
      <c r="U114" s="132">
        <v>7</v>
      </c>
      <c r="V114" s="132" t="s">
        <v>1403</v>
      </c>
      <c r="W114" s="201">
        <v>11000</v>
      </c>
      <c r="X114" s="175">
        <f t="shared" si="37"/>
        <v>4989.5119999999997</v>
      </c>
      <c r="Y114" s="176" t="s">
        <v>1543</v>
      </c>
      <c r="Z114" s="180"/>
      <c r="AA114" s="175">
        <f>$X114*INDEX('Byproduct Conc'!$E:$E,MATCH(AA$2,'Byproduct Conc'!$C:$C,0))</f>
        <v>14.519479919999998</v>
      </c>
      <c r="AB114" s="176">
        <f>$X114*INDEX('Byproduct Conc'!$E:$E,MATCH(AB$2,'Byproduct Conc'!$C:$C,0))</f>
        <v>0.17463291999999997</v>
      </c>
      <c r="AC114" s="176">
        <f>$X114*INDEX('Byproduct Conc'!$E:$E,MATCH(AC$2,'Byproduct Conc'!$C:$C,0))</f>
        <v>0.74842679999999984</v>
      </c>
      <c r="AD114" s="176">
        <f>$X114*INDEX('Byproduct Conc'!$E:$E,MATCH(AD$2,'Byproduct Conc'!$C:$C,0))</f>
        <v>4.9845224880000005</v>
      </c>
      <c r="AE114" s="177">
        <f>$X114*INDEX('Byproduct Conc'!$E:$E,MATCH(AE$2,'Byproduct Conc'!$C:$C,0))</f>
        <v>7.4842680000000001</v>
      </c>
      <c r="AF114" s="178">
        <f t="shared" si="38"/>
        <v>4.1484228342857137E-2</v>
      </c>
      <c r="AG114" s="176">
        <f t="shared" si="39"/>
        <v>4.9895119999999993E-4</v>
      </c>
      <c r="AH114" s="176">
        <f t="shared" si="40"/>
        <v>2.1383622857142851E-3</v>
      </c>
      <c r="AI114" s="176">
        <f t="shared" si="41"/>
        <v>1.4241492822857145E-2</v>
      </c>
      <c r="AJ114" s="177">
        <f t="shared" si="42"/>
        <v>2.1383622857142858E-2</v>
      </c>
      <c r="AK114" s="202">
        <v>37000</v>
      </c>
      <c r="AL114" s="203">
        <f t="shared" si="43"/>
        <v>16782.903999999999</v>
      </c>
      <c r="AM114" s="132" t="s">
        <v>1556</v>
      </c>
      <c r="AN114" s="132"/>
      <c r="AO114" s="132" t="s">
        <v>1544</v>
      </c>
      <c r="AP114" s="132">
        <v>325211</v>
      </c>
      <c r="AQ114" s="132" t="s">
        <v>262</v>
      </c>
      <c r="AR114" s="132"/>
      <c r="AS114" s="132"/>
      <c r="AT114" s="132" t="s">
        <v>1654</v>
      </c>
      <c r="AU114" s="132" t="s">
        <v>1570</v>
      </c>
      <c r="AV114" s="132" t="s">
        <v>1140</v>
      </c>
      <c r="AW114" s="132" t="s">
        <v>1772</v>
      </c>
      <c r="AX114" s="132" t="s">
        <v>1559</v>
      </c>
      <c r="AY114" s="204" t="s">
        <v>1548</v>
      </c>
      <c r="AZ114" s="204" t="s">
        <v>1549</v>
      </c>
      <c r="BA114" s="204" t="s">
        <v>1548</v>
      </c>
      <c r="BB114" s="132" t="s">
        <v>1548</v>
      </c>
      <c r="BC114" s="132" t="s">
        <v>1549</v>
      </c>
      <c r="BD114" s="132" t="s">
        <v>1549</v>
      </c>
      <c r="BE114" s="132" t="s">
        <v>1548</v>
      </c>
      <c r="BF114" s="132"/>
      <c r="BG114" s="132"/>
      <c r="BH114" s="132"/>
      <c r="BI114" s="132"/>
      <c r="BJ114" s="132"/>
      <c r="BK114" s="132" t="s">
        <v>1549</v>
      </c>
      <c r="BL114" s="132"/>
      <c r="BM114" s="132"/>
      <c r="BN114" s="132"/>
      <c r="BO114" s="132"/>
      <c r="BP114" s="132"/>
      <c r="BQ114" s="132"/>
      <c r="BR114" s="132"/>
      <c r="BS114" s="132"/>
      <c r="BT114" s="132"/>
      <c r="BU114" s="132"/>
      <c r="BV114" s="132"/>
      <c r="BW114" s="132"/>
      <c r="BX114" s="132" t="s">
        <v>1549</v>
      </c>
      <c r="BY114" s="132" t="s">
        <v>1549</v>
      </c>
      <c r="BZ114" s="132" t="s">
        <v>1549</v>
      </c>
      <c r="CA114" s="132"/>
      <c r="CB114" s="132" t="s">
        <v>1549</v>
      </c>
      <c r="CC114" s="132"/>
      <c r="CD114" s="132"/>
      <c r="CE114" s="132"/>
      <c r="CF114" s="132"/>
      <c r="CG114" s="132"/>
      <c r="CH114" s="132"/>
      <c r="CI114" s="132"/>
      <c r="CJ114" s="132" t="s">
        <v>1549</v>
      </c>
      <c r="CK114" s="132"/>
      <c r="CL114" s="132"/>
      <c r="CM114" s="132"/>
      <c r="CN114" s="132"/>
      <c r="CO114" s="132"/>
      <c r="CP114" s="132"/>
      <c r="CQ114" s="132" t="s">
        <v>1549</v>
      </c>
      <c r="CR114" s="132"/>
      <c r="CS114" s="132"/>
      <c r="CT114" s="132"/>
      <c r="CU114" s="132"/>
      <c r="CV114" s="132"/>
      <c r="CW114" s="132"/>
      <c r="CX114" s="132"/>
      <c r="CY114" s="132"/>
      <c r="CZ114" s="132"/>
      <c r="DA114" s="175">
        <f>$AL114*INDEX('Byproduct Conc'!$E:$E,MATCH(DA$2,'Byproduct Conc'!$C:$C,0))</f>
        <v>48.838250639999991</v>
      </c>
      <c r="DB114" s="176">
        <f>$AL114*INDEX('Byproduct Conc'!$E:$E,MATCH(DB$2,'Byproduct Conc'!$C:$C,0))</f>
        <v>0.58740163999999995</v>
      </c>
      <c r="DC114" s="176">
        <f>$AL114*INDEX('Byproduct Conc'!$E:$E,MATCH(DC$2,'Byproduct Conc'!$C:$C,0))</f>
        <v>2.5174355999999998</v>
      </c>
      <c r="DD114" s="176">
        <f>$AL114*INDEX('Byproduct Conc'!$E:$E,MATCH(DD$2,'Byproduct Conc'!$C:$C,0))</f>
        <v>16.766121095999999</v>
      </c>
      <c r="DE114" s="177">
        <f>$AL114*INDEX('Byproduct Conc'!$E:$E,MATCH(DE$2,'Byproduct Conc'!$C:$C,0))</f>
        <v>25.174356</v>
      </c>
      <c r="DF114" s="178">
        <f t="shared" si="44"/>
        <v>0.13953785897142854</v>
      </c>
      <c r="DG114" s="176">
        <f t="shared" si="23"/>
        <v>1.6782904E-3</v>
      </c>
      <c r="DH114" s="176">
        <f t="shared" si="24"/>
        <v>7.192673142857142E-3</v>
      </c>
      <c r="DI114" s="176">
        <f t="shared" si="25"/>
        <v>4.7903203131428568E-2</v>
      </c>
      <c r="DJ114" s="177">
        <f t="shared" si="26"/>
        <v>7.1926731428571422E-2</v>
      </c>
    </row>
    <row r="115" spans="1:114" x14ac:dyDescent="0.25">
      <c r="A115" s="131"/>
      <c r="B115" s="132" t="s">
        <v>1134</v>
      </c>
      <c r="C115" s="132">
        <v>2016</v>
      </c>
      <c r="D115" s="2"/>
      <c r="E115" s="132" t="s">
        <v>1170</v>
      </c>
      <c r="F115" s="132" t="s">
        <v>1168</v>
      </c>
      <c r="G115" s="132" t="s">
        <v>1169</v>
      </c>
      <c r="H115" s="132" t="s">
        <v>1137</v>
      </c>
      <c r="I115" s="132" t="s">
        <v>1431</v>
      </c>
      <c r="J115" s="132" t="s">
        <v>1138</v>
      </c>
      <c r="K115" s="132">
        <v>70734</v>
      </c>
      <c r="L115" s="132">
        <v>110000746328</v>
      </c>
      <c r="M115" s="172">
        <v>110000746328</v>
      </c>
      <c r="N115" s="172" t="str">
        <f t="shared" si="35"/>
        <v>70734BRDNCLOUIS</v>
      </c>
      <c r="O115" s="172" t="str">
        <f t="shared" si="36"/>
        <v>70734BRDNCLOUIS</v>
      </c>
      <c r="P115" s="132">
        <v>30.208604000000001</v>
      </c>
      <c r="Q115" s="132">
        <v>-91.011127999999999</v>
      </c>
      <c r="R115" s="132">
        <v>1316215036359</v>
      </c>
      <c r="S115" s="132">
        <v>107062</v>
      </c>
      <c r="T115" s="132" t="s">
        <v>1393</v>
      </c>
      <c r="U115" s="132">
        <v>7</v>
      </c>
      <c r="V115" s="132" t="s">
        <v>1403</v>
      </c>
      <c r="W115" s="201">
        <v>15000</v>
      </c>
      <c r="X115" s="175">
        <f t="shared" si="37"/>
        <v>6803.88</v>
      </c>
      <c r="Y115" s="176" t="s">
        <v>1543</v>
      </c>
      <c r="Z115" s="180"/>
      <c r="AA115" s="175">
        <f>$X115*INDEX('Byproduct Conc'!$E:$E,MATCH(AA$2,'Byproduct Conc'!$C:$C,0))</f>
        <v>19.799290799999998</v>
      </c>
      <c r="AB115" s="176">
        <f>$X115*INDEX('Byproduct Conc'!$E:$E,MATCH(AB$2,'Byproduct Conc'!$C:$C,0))</f>
        <v>0.23813579999999998</v>
      </c>
      <c r="AC115" s="176">
        <f>$X115*INDEX('Byproduct Conc'!$E:$E,MATCH(AC$2,'Byproduct Conc'!$C:$C,0))</f>
        <v>1.0205819999999999</v>
      </c>
      <c r="AD115" s="176">
        <f>$X115*INDEX('Byproduct Conc'!$E:$E,MATCH(AD$2,'Byproduct Conc'!$C:$C,0))</f>
        <v>6.7970761200000007</v>
      </c>
      <c r="AE115" s="177">
        <f>$X115*INDEX('Byproduct Conc'!$E:$E,MATCH(AE$2,'Byproduct Conc'!$C:$C,0))</f>
        <v>10.205820000000001</v>
      </c>
      <c r="AF115" s="178">
        <f t="shared" si="38"/>
        <v>5.6569402285714276E-2</v>
      </c>
      <c r="AG115" s="176">
        <f t="shared" si="39"/>
        <v>6.8038799999999998E-4</v>
      </c>
      <c r="AH115" s="176">
        <f t="shared" si="40"/>
        <v>2.9159485714285709E-3</v>
      </c>
      <c r="AI115" s="176">
        <f t="shared" si="41"/>
        <v>1.9420217485714288E-2</v>
      </c>
      <c r="AJ115" s="177">
        <f t="shared" si="42"/>
        <v>2.9159485714285716E-2</v>
      </c>
      <c r="AK115" s="202">
        <v>37000</v>
      </c>
      <c r="AL115" s="203">
        <f t="shared" si="43"/>
        <v>16782.903999999999</v>
      </c>
      <c r="AM115" s="132" t="s">
        <v>1556</v>
      </c>
      <c r="AN115" s="132"/>
      <c r="AO115" s="132" t="s">
        <v>1544</v>
      </c>
      <c r="AP115" s="132">
        <v>325211</v>
      </c>
      <c r="AQ115" s="132" t="s">
        <v>262</v>
      </c>
      <c r="AR115" s="132"/>
      <c r="AS115" s="132"/>
      <c r="AT115" s="132" t="s">
        <v>1654</v>
      </c>
      <c r="AU115" s="132" t="s">
        <v>1570</v>
      </c>
      <c r="AV115" s="132" t="s">
        <v>1140</v>
      </c>
      <c r="AW115" s="132" t="s">
        <v>1772</v>
      </c>
      <c r="AX115" s="132" t="s">
        <v>1559</v>
      </c>
      <c r="AY115" s="204" t="s">
        <v>1548</v>
      </c>
      <c r="AZ115" s="204" t="s">
        <v>1549</v>
      </c>
      <c r="BA115" s="204" t="s">
        <v>1548</v>
      </c>
      <c r="BB115" s="132" t="s">
        <v>1548</v>
      </c>
      <c r="BC115" s="132" t="s">
        <v>1549</v>
      </c>
      <c r="BD115" s="132" t="s">
        <v>1549</v>
      </c>
      <c r="BE115" s="132" t="s">
        <v>1548</v>
      </c>
      <c r="BF115" s="132"/>
      <c r="BG115" s="132"/>
      <c r="BH115" s="132"/>
      <c r="BI115" s="132"/>
      <c r="BJ115" s="132"/>
      <c r="BK115" s="132" t="s">
        <v>1549</v>
      </c>
      <c r="BL115" s="132"/>
      <c r="BM115" s="132"/>
      <c r="BN115" s="132"/>
      <c r="BO115" s="132"/>
      <c r="BP115" s="132"/>
      <c r="BQ115" s="132"/>
      <c r="BR115" s="132"/>
      <c r="BS115" s="132"/>
      <c r="BT115" s="132"/>
      <c r="BU115" s="132"/>
      <c r="BV115" s="132"/>
      <c r="BW115" s="132"/>
      <c r="BX115" s="132" t="s">
        <v>1549</v>
      </c>
      <c r="BY115" s="132" t="s">
        <v>1549</v>
      </c>
      <c r="BZ115" s="132" t="s">
        <v>1549</v>
      </c>
      <c r="CA115" s="132"/>
      <c r="CB115" s="132" t="s">
        <v>1549</v>
      </c>
      <c r="CC115" s="132"/>
      <c r="CD115" s="132"/>
      <c r="CE115" s="132"/>
      <c r="CF115" s="132"/>
      <c r="CG115" s="132"/>
      <c r="CH115" s="132"/>
      <c r="CI115" s="132"/>
      <c r="CJ115" s="132" t="s">
        <v>1549</v>
      </c>
      <c r="CK115" s="132"/>
      <c r="CL115" s="132"/>
      <c r="CM115" s="132"/>
      <c r="CN115" s="132"/>
      <c r="CO115" s="132"/>
      <c r="CP115" s="132"/>
      <c r="CQ115" s="132" t="s">
        <v>1549</v>
      </c>
      <c r="CR115" s="132"/>
      <c r="CS115" s="132"/>
      <c r="CT115" s="132"/>
      <c r="CU115" s="132"/>
      <c r="CV115" s="132"/>
      <c r="CW115" s="132"/>
      <c r="CX115" s="132"/>
      <c r="CY115" s="132"/>
      <c r="CZ115" s="132"/>
      <c r="DA115" s="175">
        <f>$AL115*INDEX('Byproduct Conc'!$E:$E,MATCH(DA$2,'Byproduct Conc'!$C:$C,0))</f>
        <v>48.838250639999991</v>
      </c>
      <c r="DB115" s="176">
        <f>$AL115*INDEX('Byproduct Conc'!$E:$E,MATCH(DB$2,'Byproduct Conc'!$C:$C,0))</f>
        <v>0.58740163999999995</v>
      </c>
      <c r="DC115" s="176">
        <f>$AL115*INDEX('Byproduct Conc'!$E:$E,MATCH(DC$2,'Byproduct Conc'!$C:$C,0))</f>
        <v>2.5174355999999998</v>
      </c>
      <c r="DD115" s="176">
        <f>$AL115*INDEX('Byproduct Conc'!$E:$E,MATCH(DD$2,'Byproduct Conc'!$C:$C,0))</f>
        <v>16.766121095999999</v>
      </c>
      <c r="DE115" s="177">
        <f>$AL115*INDEX('Byproduct Conc'!$E:$E,MATCH(DE$2,'Byproduct Conc'!$C:$C,0))</f>
        <v>25.174356</v>
      </c>
      <c r="DF115" s="178">
        <f t="shared" si="44"/>
        <v>0.13953785897142854</v>
      </c>
      <c r="DG115" s="176">
        <f t="shared" si="23"/>
        <v>1.6782904E-3</v>
      </c>
      <c r="DH115" s="176">
        <f t="shared" si="24"/>
        <v>7.192673142857142E-3</v>
      </c>
      <c r="DI115" s="176">
        <f t="shared" si="25"/>
        <v>4.7903203131428568E-2</v>
      </c>
      <c r="DJ115" s="177">
        <f t="shared" si="26"/>
        <v>7.1926731428571422E-2</v>
      </c>
    </row>
    <row r="116" spans="1:114" x14ac:dyDescent="0.25">
      <c r="A116" s="131"/>
      <c r="B116" s="132" t="s">
        <v>1134</v>
      </c>
      <c r="C116" s="132">
        <v>2017</v>
      </c>
      <c r="D116" s="2"/>
      <c r="E116" s="205" t="s">
        <v>1170</v>
      </c>
      <c r="F116" s="132" t="s">
        <v>1168</v>
      </c>
      <c r="G116" s="132" t="s">
        <v>1169</v>
      </c>
      <c r="H116" s="132" t="s">
        <v>1137</v>
      </c>
      <c r="I116" s="132" t="s">
        <v>1431</v>
      </c>
      <c r="J116" s="132" t="s">
        <v>1138</v>
      </c>
      <c r="K116" s="132">
        <v>70734</v>
      </c>
      <c r="L116" s="132">
        <v>110000746328</v>
      </c>
      <c r="M116" s="172">
        <v>110000746328</v>
      </c>
      <c r="N116" s="172" t="str">
        <f t="shared" si="35"/>
        <v>70734BRDNCLOUIS</v>
      </c>
      <c r="O116" s="172" t="str">
        <f t="shared" si="36"/>
        <v>70734BRDNCLOUIS</v>
      </c>
      <c r="P116" s="132">
        <v>30.208604000000001</v>
      </c>
      <c r="Q116" s="132">
        <v>-91.011127999999999</v>
      </c>
      <c r="R116" s="132">
        <v>1317216079828</v>
      </c>
      <c r="S116" s="132">
        <v>107062</v>
      </c>
      <c r="T116" s="132" t="s">
        <v>1393</v>
      </c>
      <c r="U116" s="132">
        <v>7</v>
      </c>
      <c r="V116" s="132" t="s">
        <v>1403</v>
      </c>
      <c r="W116" s="201">
        <v>15000</v>
      </c>
      <c r="X116" s="175">
        <f t="shared" si="37"/>
        <v>6803.88</v>
      </c>
      <c r="Y116" s="176" t="s">
        <v>1543</v>
      </c>
      <c r="Z116" s="180"/>
      <c r="AA116" s="175">
        <f>$X116*INDEX('Byproduct Conc'!$E:$E,MATCH(AA$2,'Byproduct Conc'!$C:$C,0))</f>
        <v>19.799290799999998</v>
      </c>
      <c r="AB116" s="176">
        <f>$X116*INDEX('Byproduct Conc'!$E:$E,MATCH(AB$2,'Byproduct Conc'!$C:$C,0))</f>
        <v>0.23813579999999998</v>
      </c>
      <c r="AC116" s="176">
        <f>$X116*INDEX('Byproduct Conc'!$E:$E,MATCH(AC$2,'Byproduct Conc'!$C:$C,0))</f>
        <v>1.0205819999999999</v>
      </c>
      <c r="AD116" s="176">
        <f>$X116*INDEX('Byproduct Conc'!$E:$E,MATCH(AD$2,'Byproduct Conc'!$C:$C,0))</f>
        <v>6.7970761200000007</v>
      </c>
      <c r="AE116" s="177">
        <f>$X116*INDEX('Byproduct Conc'!$E:$E,MATCH(AE$2,'Byproduct Conc'!$C:$C,0))</f>
        <v>10.205820000000001</v>
      </c>
      <c r="AF116" s="178">
        <f t="shared" si="38"/>
        <v>5.6569402285714276E-2</v>
      </c>
      <c r="AG116" s="176">
        <f t="shared" si="39"/>
        <v>6.8038799999999998E-4</v>
      </c>
      <c r="AH116" s="176">
        <f t="shared" si="40"/>
        <v>2.9159485714285709E-3</v>
      </c>
      <c r="AI116" s="176">
        <f t="shared" si="41"/>
        <v>1.9420217485714288E-2</v>
      </c>
      <c r="AJ116" s="177">
        <f t="shared" si="42"/>
        <v>2.9159485714285716E-2</v>
      </c>
      <c r="AK116" s="202">
        <v>29000</v>
      </c>
      <c r="AL116" s="203">
        <f t="shared" si="43"/>
        <v>13154.168</v>
      </c>
      <c r="AM116" s="132" t="s">
        <v>1556</v>
      </c>
      <c r="AN116" s="132"/>
      <c r="AO116" s="132" t="s">
        <v>1544</v>
      </c>
      <c r="AP116" s="132">
        <v>325211</v>
      </c>
      <c r="AQ116" s="132" t="s">
        <v>262</v>
      </c>
      <c r="AR116" s="132"/>
      <c r="AS116" s="132"/>
      <c r="AT116" s="132" t="s">
        <v>1654</v>
      </c>
      <c r="AU116" s="132" t="s">
        <v>1570</v>
      </c>
      <c r="AV116" s="132" t="s">
        <v>1140</v>
      </c>
      <c r="AW116" s="132" t="s">
        <v>1772</v>
      </c>
      <c r="AX116" s="132" t="s">
        <v>1559</v>
      </c>
      <c r="AY116" s="204" t="s">
        <v>1548</v>
      </c>
      <c r="AZ116" s="204" t="s">
        <v>1549</v>
      </c>
      <c r="BA116" s="204" t="s">
        <v>1548</v>
      </c>
      <c r="BB116" s="132" t="s">
        <v>1548</v>
      </c>
      <c r="BC116" s="132" t="s">
        <v>1549</v>
      </c>
      <c r="BD116" s="132" t="s">
        <v>1549</v>
      </c>
      <c r="BE116" s="132" t="s">
        <v>1548</v>
      </c>
      <c r="BF116" s="132"/>
      <c r="BG116" s="132"/>
      <c r="BH116" s="132"/>
      <c r="BI116" s="132"/>
      <c r="BJ116" s="132"/>
      <c r="BK116" s="132" t="s">
        <v>1549</v>
      </c>
      <c r="BL116" s="132"/>
      <c r="BM116" s="132"/>
      <c r="BN116" s="132"/>
      <c r="BO116" s="132"/>
      <c r="BP116" s="132"/>
      <c r="BQ116" s="132"/>
      <c r="BR116" s="132"/>
      <c r="BS116" s="132"/>
      <c r="BT116" s="132"/>
      <c r="BU116" s="132"/>
      <c r="BV116" s="132"/>
      <c r="BW116" s="132"/>
      <c r="BX116" s="132" t="s">
        <v>1549</v>
      </c>
      <c r="BY116" s="132" t="s">
        <v>1549</v>
      </c>
      <c r="BZ116" s="132" t="s">
        <v>1549</v>
      </c>
      <c r="CA116" s="132"/>
      <c r="CB116" s="132" t="s">
        <v>1549</v>
      </c>
      <c r="CC116" s="132"/>
      <c r="CD116" s="132"/>
      <c r="CE116" s="132"/>
      <c r="CF116" s="132"/>
      <c r="CG116" s="132"/>
      <c r="CH116" s="132"/>
      <c r="CI116" s="132"/>
      <c r="CJ116" s="132" t="s">
        <v>1549</v>
      </c>
      <c r="CK116" s="132"/>
      <c r="CL116" s="132"/>
      <c r="CM116" s="132"/>
      <c r="CN116" s="132"/>
      <c r="CO116" s="132"/>
      <c r="CP116" s="132"/>
      <c r="CQ116" s="132" t="s">
        <v>1549</v>
      </c>
      <c r="CR116" s="132"/>
      <c r="CS116" s="132"/>
      <c r="CT116" s="132"/>
      <c r="CU116" s="132"/>
      <c r="CV116" s="132"/>
      <c r="CW116" s="132"/>
      <c r="CX116" s="132"/>
      <c r="CY116" s="132"/>
      <c r="CZ116" s="132"/>
      <c r="DA116" s="175">
        <f>$AL116*INDEX('Byproduct Conc'!$E:$E,MATCH(DA$2,'Byproduct Conc'!$C:$C,0))</f>
        <v>38.278628879999999</v>
      </c>
      <c r="DB116" s="176">
        <f>$AL116*INDEX('Byproduct Conc'!$E:$E,MATCH(DB$2,'Byproduct Conc'!$C:$C,0))</f>
        <v>0.46039587999999992</v>
      </c>
      <c r="DC116" s="176">
        <f>$AL116*INDEX('Byproduct Conc'!$E:$E,MATCH(DC$2,'Byproduct Conc'!$C:$C,0))</f>
        <v>1.9731251999999997</v>
      </c>
      <c r="DD116" s="176">
        <f>$AL116*INDEX('Byproduct Conc'!$E:$E,MATCH(DD$2,'Byproduct Conc'!$C:$C,0))</f>
        <v>13.141013832000001</v>
      </c>
      <c r="DE116" s="177">
        <f>$AL116*INDEX('Byproduct Conc'!$E:$E,MATCH(DE$2,'Byproduct Conc'!$C:$C,0))</f>
        <v>19.731252000000001</v>
      </c>
      <c r="DF116" s="178">
        <f t="shared" si="44"/>
        <v>0.10936751108571428</v>
      </c>
      <c r="DG116" s="176">
        <f t="shared" si="23"/>
        <v>1.3154167999999999E-3</v>
      </c>
      <c r="DH116" s="176">
        <f t="shared" si="24"/>
        <v>5.6375005714285704E-3</v>
      </c>
      <c r="DI116" s="176">
        <f t="shared" si="25"/>
        <v>3.7545753805714288E-2</v>
      </c>
      <c r="DJ116" s="177">
        <f t="shared" si="26"/>
        <v>5.637500571428572E-2</v>
      </c>
    </row>
    <row r="117" spans="1:114" x14ac:dyDescent="0.25">
      <c r="A117" s="131"/>
      <c r="B117" s="132" t="s">
        <v>1134</v>
      </c>
      <c r="C117" s="132">
        <v>2018</v>
      </c>
      <c r="D117" s="2"/>
      <c r="E117" s="205" t="s">
        <v>1170</v>
      </c>
      <c r="F117" s="132" t="s">
        <v>1168</v>
      </c>
      <c r="G117" s="132" t="s">
        <v>1169</v>
      </c>
      <c r="H117" s="132" t="s">
        <v>1137</v>
      </c>
      <c r="I117" s="132" t="s">
        <v>1431</v>
      </c>
      <c r="J117" s="132" t="s">
        <v>1138</v>
      </c>
      <c r="K117" s="132">
        <v>70734</v>
      </c>
      <c r="L117" s="132">
        <v>110000746328</v>
      </c>
      <c r="M117" s="172">
        <v>110000746328</v>
      </c>
      <c r="N117" s="172" t="str">
        <f t="shared" si="35"/>
        <v>70734BRDNCLOUIS</v>
      </c>
      <c r="O117" s="172" t="str">
        <f t="shared" si="36"/>
        <v>70734BRDNCLOUIS</v>
      </c>
      <c r="P117" s="132">
        <v>30.208604000000001</v>
      </c>
      <c r="Q117" s="132">
        <v>-91.011127999999999</v>
      </c>
      <c r="R117" s="132">
        <v>1318217450941</v>
      </c>
      <c r="S117" s="132">
        <v>107062</v>
      </c>
      <c r="T117" s="132" t="s">
        <v>1393</v>
      </c>
      <c r="U117" s="132">
        <v>7</v>
      </c>
      <c r="V117" s="132" t="s">
        <v>1403</v>
      </c>
      <c r="W117" s="201">
        <v>20000</v>
      </c>
      <c r="X117" s="175">
        <f t="shared" si="37"/>
        <v>9071.84</v>
      </c>
      <c r="Y117" s="176" t="s">
        <v>1543</v>
      </c>
      <c r="Z117" s="180"/>
      <c r="AA117" s="175">
        <f>$X117*INDEX('Byproduct Conc'!$E:$E,MATCH(AA$2,'Byproduct Conc'!$C:$C,0))</f>
        <v>26.399054399999997</v>
      </c>
      <c r="AB117" s="176">
        <f>$X117*INDEX('Byproduct Conc'!$E:$E,MATCH(AB$2,'Byproduct Conc'!$C:$C,0))</f>
        <v>0.31751439999999997</v>
      </c>
      <c r="AC117" s="176">
        <f>$X117*INDEX('Byproduct Conc'!$E:$E,MATCH(AC$2,'Byproduct Conc'!$C:$C,0))</f>
        <v>1.360776</v>
      </c>
      <c r="AD117" s="176">
        <f>$X117*INDEX('Byproduct Conc'!$E:$E,MATCH(AD$2,'Byproduct Conc'!$C:$C,0))</f>
        <v>9.062768160000001</v>
      </c>
      <c r="AE117" s="177">
        <f>$X117*INDEX('Byproduct Conc'!$E:$E,MATCH(AE$2,'Byproduct Conc'!$C:$C,0))</f>
        <v>13.607760000000001</v>
      </c>
      <c r="AF117" s="178">
        <f t="shared" si="38"/>
        <v>7.5425869714285707E-2</v>
      </c>
      <c r="AG117" s="176">
        <f t="shared" si="39"/>
        <v>9.071839999999999E-4</v>
      </c>
      <c r="AH117" s="176">
        <f t="shared" si="40"/>
        <v>3.8879314285714286E-3</v>
      </c>
      <c r="AI117" s="176">
        <f t="shared" si="41"/>
        <v>2.5893623314285717E-2</v>
      </c>
      <c r="AJ117" s="177">
        <f t="shared" si="42"/>
        <v>3.8879314285714291E-2</v>
      </c>
      <c r="AK117" s="202">
        <v>27000</v>
      </c>
      <c r="AL117" s="203">
        <f t="shared" si="43"/>
        <v>12246.984</v>
      </c>
      <c r="AM117" s="132" t="s">
        <v>1556</v>
      </c>
      <c r="AN117" s="132"/>
      <c r="AO117" s="132" t="s">
        <v>1544</v>
      </c>
      <c r="AP117" s="132">
        <v>325211</v>
      </c>
      <c r="AQ117" s="132" t="s">
        <v>262</v>
      </c>
      <c r="AR117" s="132"/>
      <c r="AS117" s="132"/>
      <c r="AT117" s="132" t="s">
        <v>1655</v>
      </c>
      <c r="AU117" s="132" t="s">
        <v>1570</v>
      </c>
      <c r="AV117" s="132" t="s">
        <v>1140</v>
      </c>
      <c r="AW117" s="132" t="s">
        <v>1772</v>
      </c>
      <c r="AX117" s="132" t="s">
        <v>1559</v>
      </c>
      <c r="AY117" s="204" t="s">
        <v>1548</v>
      </c>
      <c r="AZ117" s="204" t="s">
        <v>1549</v>
      </c>
      <c r="BA117" s="204" t="s">
        <v>1548</v>
      </c>
      <c r="BB117" s="132" t="s">
        <v>1548</v>
      </c>
      <c r="BC117" s="132" t="s">
        <v>1549</v>
      </c>
      <c r="BD117" s="132" t="s">
        <v>1549</v>
      </c>
      <c r="BE117" s="132" t="s">
        <v>1548</v>
      </c>
      <c r="BF117" s="132" t="s">
        <v>1548</v>
      </c>
      <c r="BG117" s="132" t="s">
        <v>1549</v>
      </c>
      <c r="BH117" s="132" t="s">
        <v>1549</v>
      </c>
      <c r="BI117" s="132" t="s">
        <v>1549</v>
      </c>
      <c r="BJ117" s="132" t="s">
        <v>1549</v>
      </c>
      <c r="BK117" s="132" t="s">
        <v>1549</v>
      </c>
      <c r="BL117" s="132" t="s">
        <v>1549</v>
      </c>
      <c r="BM117" s="132" t="s">
        <v>1549</v>
      </c>
      <c r="BN117" s="132" t="s">
        <v>1549</v>
      </c>
      <c r="BO117" s="132" t="s">
        <v>1549</v>
      </c>
      <c r="BP117" s="132" t="s">
        <v>1549</v>
      </c>
      <c r="BQ117" s="132" t="s">
        <v>1549</v>
      </c>
      <c r="BR117" s="132" t="s">
        <v>1549</v>
      </c>
      <c r="BS117" s="132" t="s">
        <v>1549</v>
      </c>
      <c r="BT117" s="132" t="s">
        <v>1549</v>
      </c>
      <c r="BU117" s="132" t="s">
        <v>1549</v>
      </c>
      <c r="BV117" s="132" t="s">
        <v>1549</v>
      </c>
      <c r="BW117" s="132" t="s">
        <v>1549</v>
      </c>
      <c r="BX117" s="132" t="s">
        <v>1549</v>
      </c>
      <c r="BY117" s="132" t="s">
        <v>1549</v>
      </c>
      <c r="BZ117" s="132" t="s">
        <v>1549</v>
      </c>
      <c r="CA117" s="132" t="s">
        <v>1549</v>
      </c>
      <c r="CB117" s="132" t="s">
        <v>1549</v>
      </c>
      <c r="CC117" s="132" t="s">
        <v>1549</v>
      </c>
      <c r="CD117" s="132" t="s">
        <v>1549</v>
      </c>
      <c r="CE117" s="132" t="s">
        <v>1549</v>
      </c>
      <c r="CF117" s="132" t="s">
        <v>1549</v>
      </c>
      <c r="CG117" s="132" t="s">
        <v>1549</v>
      </c>
      <c r="CH117" s="132" t="s">
        <v>1549</v>
      </c>
      <c r="CI117" s="132" t="s">
        <v>1549</v>
      </c>
      <c r="CJ117" s="132" t="s">
        <v>1549</v>
      </c>
      <c r="CK117" s="132" t="s">
        <v>1549</v>
      </c>
      <c r="CL117" s="132" t="s">
        <v>1549</v>
      </c>
      <c r="CM117" s="132" t="s">
        <v>1549</v>
      </c>
      <c r="CN117" s="132" t="s">
        <v>1549</v>
      </c>
      <c r="CO117" s="132" t="s">
        <v>1549</v>
      </c>
      <c r="CP117" s="132" t="s">
        <v>1549</v>
      </c>
      <c r="CQ117" s="132" t="s">
        <v>1549</v>
      </c>
      <c r="CR117" s="132" t="s">
        <v>1549</v>
      </c>
      <c r="CS117" s="132" t="s">
        <v>1549</v>
      </c>
      <c r="CT117" s="132" t="s">
        <v>1549</v>
      </c>
      <c r="CU117" s="132" t="s">
        <v>1549</v>
      </c>
      <c r="CV117" s="132" t="s">
        <v>1549</v>
      </c>
      <c r="CW117" s="132" t="s">
        <v>1549</v>
      </c>
      <c r="CX117" s="132" t="s">
        <v>1549</v>
      </c>
      <c r="CY117" s="132" t="s">
        <v>1549</v>
      </c>
      <c r="CZ117" s="132" t="s">
        <v>1549</v>
      </c>
      <c r="DA117" s="175">
        <f>$AL117*INDEX('Byproduct Conc'!$E:$E,MATCH(DA$2,'Byproduct Conc'!$C:$C,0))</f>
        <v>35.63872344</v>
      </c>
      <c r="DB117" s="176">
        <f>$AL117*INDEX('Byproduct Conc'!$E:$E,MATCH(DB$2,'Byproduct Conc'!$C:$C,0))</f>
        <v>0.42864443999999996</v>
      </c>
      <c r="DC117" s="176">
        <f>$AL117*INDEX('Byproduct Conc'!$E:$E,MATCH(DC$2,'Byproduct Conc'!$C:$C,0))</f>
        <v>1.8370476</v>
      </c>
      <c r="DD117" s="176">
        <f>$AL117*INDEX('Byproduct Conc'!$E:$E,MATCH(DD$2,'Byproduct Conc'!$C:$C,0))</f>
        <v>12.234737016000002</v>
      </c>
      <c r="DE117" s="177">
        <f>$AL117*INDEX('Byproduct Conc'!$E:$E,MATCH(DE$2,'Byproduct Conc'!$C:$C,0))</f>
        <v>18.370476</v>
      </c>
      <c r="DF117" s="178">
        <f t="shared" si="44"/>
        <v>0.10182492411428572</v>
      </c>
      <c r="DG117" s="176">
        <f t="shared" si="23"/>
        <v>1.2246983999999999E-3</v>
      </c>
      <c r="DH117" s="176">
        <f t="shared" si="24"/>
        <v>5.2487074285714284E-3</v>
      </c>
      <c r="DI117" s="176">
        <f t="shared" si="25"/>
        <v>3.4956391474285718E-2</v>
      </c>
      <c r="DJ117" s="177">
        <f t="shared" si="26"/>
        <v>5.2487074285714287E-2</v>
      </c>
    </row>
    <row r="118" spans="1:114" x14ac:dyDescent="0.25">
      <c r="A118" s="131"/>
      <c r="B118" s="132" t="s">
        <v>1134</v>
      </c>
      <c r="C118" s="132">
        <v>2019</v>
      </c>
      <c r="D118" s="4">
        <v>44001</v>
      </c>
      <c r="E118" s="132" t="s">
        <v>1170</v>
      </c>
      <c r="F118" s="132" t="s">
        <v>1168</v>
      </c>
      <c r="G118" s="132" t="s">
        <v>1169</v>
      </c>
      <c r="H118" s="132" t="s">
        <v>1137</v>
      </c>
      <c r="I118" s="132" t="s">
        <v>1431</v>
      </c>
      <c r="J118" s="132" t="s">
        <v>1138</v>
      </c>
      <c r="K118" s="132">
        <v>70734</v>
      </c>
      <c r="L118" s="132">
        <v>110000746328</v>
      </c>
      <c r="M118" s="172">
        <v>110000746328</v>
      </c>
      <c r="N118" s="172" t="str">
        <f t="shared" si="35"/>
        <v>70734BRDNCLOUIS</v>
      </c>
      <c r="O118" s="172" t="str">
        <f t="shared" si="36"/>
        <v>70734BRDNCLOUIS</v>
      </c>
      <c r="P118" s="132">
        <v>30.208604000000001</v>
      </c>
      <c r="Q118" s="132">
        <v>-91.011127999999999</v>
      </c>
      <c r="R118" s="132">
        <v>1319217950649</v>
      </c>
      <c r="S118" s="132">
        <v>107062</v>
      </c>
      <c r="T118" s="132" t="s">
        <v>1393</v>
      </c>
      <c r="U118" s="132">
        <v>7</v>
      </c>
      <c r="V118" s="132" t="s">
        <v>1403</v>
      </c>
      <c r="W118" s="201">
        <v>7700</v>
      </c>
      <c r="X118" s="175">
        <f t="shared" si="37"/>
        <v>3492.6583999999998</v>
      </c>
      <c r="Y118" s="176" t="s">
        <v>1556</v>
      </c>
      <c r="Z118" s="180"/>
      <c r="AA118" s="175">
        <f>$X118*INDEX('Byproduct Conc'!$E:$E,MATCH(AA$2,'Byproduct Conc'!$C:$C,0))</f>
        <v>10.163635943999999</v>
      </c>
      <c r="AB118" s="176">
        <f>$X118*INDEX('Byproduct Conc'!$E:$E,MATCH(AB$2,'Byproduct Conc'!$C:$C,0))</f>
        <v>0.12224304399999998</v>
      </c>
      <c r="AC118" s="176">
        <f>$X118*INDEX('Byproduct Conc'!$E:$E,MATCH(AC$2,'Byproduct Conc'!$C:$C,0))</f>
        <v>0.52389875999999991</v>
      </c>
      <c r="AD118" s="176">
        <f>$X118*INDEX('Byproduct Conc'!$E:$E,MATCH(AD$2,'Byproduct Conc'!$C:$C,0))</f>
        <v>3.4891657416000004</v>
      </c>
      <c r="AE118" s="177">
        <f>$X118*INDEX('Byproduct Conc'!$E:$E,MATCH(AE$2,'Byproduct Conc'!$C:$C,0))</f>
        <v>5.2389875999999997</v>
      </c>
      <c r="AF118" s="178">
        <f t="shared" si="38"/>
        <v>2.9038959839999996E-2</v>
      </c>
      <c r="AG118" s="176">
        <f t="shared" si="39"/>
        <v>3.4926583999999992E-4</v>
      </c>
      <c r="AH118" s="176">
        <f t="shared" si="40"/>
        <v>1.4968535999999998E-3</v>
      </c>
      <c r="AI118" s="176">
        <f t="shared" si="41"/>
        <v>9.9690449760000011E-3</v>
      </c>
      <c r="AJ118" s="177">
        <f t="shared" si="42"/>
        <v>1.4968535999999999E-2</v>
      </c>
      <c r="AK118" s="202">
        <v>29000</v>
      </c>
      <c r="AL118" s="203">
        <f t="shared" si="43"/>
        <v>13154.168</v>
      </c>
      <c r="AM118" s="132" t="s">
        <v>1556</v>
      </c>
      <c r="AN118" s="132"/>
      <c r="AO118" s="132" t="s">
        <v>1544</v>
      </c>
      <c r="AP118" s="132">
        <v>325211</v>
      </c>
      <c r="AQ118" s="132" t="s">
        <v>262</v>
      </c>
      <c r="AR118" s="132"/>
      <c r="AS118" s="132"/>
      <c r="AT118" s="132" t="s">
        <v>1655</v>
      </c>
      <c r="AU118" s="132" t="s">
        <v>1570</v>
      </c>
      <c r="AV118" s="132" t="s">
        <v>1140</v>
      </c>
      <c r="AW118" s="132" t="s">
        <v>1772</v>
      </c>
      <c r="AX118" s="132" t="s">
        <v>1559</v>
      </c>
      <c r="AY118" s="204" t="s">
        <v>1548</v>
      </c>
      <c r="AZ118" s="204" t="s">
        <v>1549</v>
      </c>
      <c r="BA118" s="204" t="s">
        <v>1548</v>
      </c>
      <c r="BB118" s="132" t="s">
        <v>1548</v>
      </c>
      <c r="BC118" s="132" t="s">
        <v>1549</v>
      </c>
      <c r="BD118" s="132" t="s">
        <v>1549</v>
      </c>
      <c r="BE118" s="132" t="s">
        <v>1548</v>
      </c>
      <c r="BF118" s="132" t="s">
        <v>1548</v>
      </c>
      <c r="BG118" s="132" t="s">
        <v>1549</v>
      </c>
      <c r="BH118" s="132" t="s">
        <v>1549</v>
      </c>
      <c r="BI118" s="132" t="s">
        <v>1549</v>
      </c>
      <c r="BJ118" s="132" t="s">
        <v>1549</v>
      </c>
      <c r="BK118" s="132" t="s">
        <v>1549</v>
      </c>
      <c r="BL118" s="132" t="s">
        <v>1549</v>
      </c>
      <c r="BM118" s="132" t="s">
        <v>1549</v>
      </c>
      <c r="BN118" s="132" t="s">
        <v>1549</v>
      </c>
      <c r="BO118" s="132" t="s">
        <v>1549</v>
      </c>
      <c r="BP118" s="132" t="s">
        <v>1549</v>
      </c>
      <c r="BQ118" s="132" t="s">
        <v>1549</v>
      </c>
      <c r="BR118" s="132" t="s">
        <v>1549</v>
      </c>
      <c r="BS118" s="132" t="s">
        <v>1549</v>
      </c>
      <c r="BT118" s="132" t="s">
        <v>1549</v>
      </c>
      <c r="BU118" s="132" t="s">
        <v>1549</v>
      </c>
      <c r="BV118" s="132" t="s">
        <v>1549</v>
      </c>
      <c r="BW118" s="132" t="s">
        <v>1549</v>
      </c>
      <c r="BX118" s="132" t="s">
        <v>1549</v>
      </c>
      <c r="BY118" s="132" t="s">
        <v>1549</v>
      </c>
      <c r="BZ118" s="132" t="s">
        <v>1549</v>
      </c>
      <c r="CA118" s="132" t="s">
        <v>1549</v>
      </c>
      <c r="CB118" s="132" t="s">
        <v>1549</v>
      </c>
      <c r="CC118" s="132" t="s">
        <v>1549</v>
      </c>
      <c r="CD118" s="132" t="s">
        <v>1549</v>
      </c>
      <c r="CE118" s="132" t="s">
        <v>1549</v>
      </c>
      <c r="CF118" s="132" t="s">
        <v>1549</v>
      </c>
      <c r="CG118" s="132" t="s">
        <v>1549</v>
      </c>
      <c r="CH118" s="132" t="s">
        <v>1549</v>
      </c>
      <c r="CI118" s="132" t="s">
        <v>1549</v>
      </c>
      <c r="CJ118" s="132" t="s">
        <v>1549</v>
      </c>
      <c r="CK118" s="132" t="s">
        <v>1549</v>
      </c>
      <c r="CL118" s="132" t="s">
        <v>1549</v>
      </c>
      <c r="CM118" s="132" t="s">
        <v>1549</v>
      </c>
      <c r="CN118" s="132" t="s">
        <v>1549</v>
      </c>
      <c r="CO118" s="132" t="s">
        <v>1549</v>
      </c>
      <c r="CP118" s="132" t="s">
        <v>1549</v>
      </c>
      <c r="CQ118" s="132" t="s">
        <v>1549</v>
      </c>
      <c r="CR118" s="132" t="s">
        <v>1549</v>
      </c>
      <c r="CS118" s="132" t="s">
        <v>1549</v>
      </c>
      <c r="CT118" s="132" t="s">
        <v>1549</v>
      </c>
      <c r="CU118" s="132" t="s">
        <v>1549</v>
      </c>
      <c r="CV118" s="132" t="s">
        <v>1549</v>
      </c>
      <c r="CW118" s="132" t="s">
        <v>1549</v>
      </c>
      <c r="CX118" s="132" t="s">
        <v>1549</v>
      </c>
      <c r="CY118" s="132" t="s">
        <v>1549</v>
      </c>
      <c r="CZ118" s="132" t="s">
        <v>1549</v>
      </c>
      <c r="DA118" s="175">
        <f>$AL118*INDEX('Byproduct Conc'!$E:$E,MATCH(DA$2,'Byproduct Conc'!$C:$C,0))</f>
        <v>38.278628879999999</v>
      </c>
      <c r="DB118" s="176">
        <f>$AL118*INDEX('Byproduct Conc'!$E:$E,MATCH(DB$2,'Byproduct Conc'!$C:$C,0))</f>
        <v>0.46039587999999992</v>
      </c>
      <c r="DC118" s="176">
        <f>$AL118*INDEX('Byproduct Conc'!$E:$E,MATCH(DC$2,'Byproduct Conc'!$C:$C,0))</f>
        <v>1.9731251999999997</v>
      </c>
      <c r="DD118" s="176">
        <f>$AL118*INDEX('Byproduct Conc'!$E:$E,MATCH(DD$2,'Byproduct Conc'!$C:$C,0))</f>
        <v>13.141013832000001</v>
      </c>
      <c r="DE118" s="177">
        <f>$AL118*INDEX('Byproduct Conc'!$E:$E,MATCH(DE$2,'Byproduct Conc'!$C:$C,0))</f>
        <v>19.731252000000001</v>
      </c>
      <c r="DF118" s="178">
        <f t="shared" si="44"/>
        <v>0.10936751108571428</v>
      </c>
      <c r="DG118" s="176">
        <f t="shared" si="23"/>
        <v>1.3154167999999999E-3</v>
      </c>
      <c r="DH118" s="176">
        <f t="shared" si="24"/>
        <v>5.6375005714285704E-3</v>
      </c>
      <c r="DI118" s="176">
        <f t="shared" si="25"/>
        <v>3.7545753805714288E-2</v>
      </c>
      <c r="DJ118" s="177">
        <f t="shared" si="26"/>
        <v>5.637500571428572E-2</v>
      </c>
    </row>
    <row r="119" spans="1:114" x14ac:dyDescent="0.25">
      <c r="A119" s="131"/>
      <c r="B119" s="132" t="s">
        <v>1134</v>
      </c>
      <c r="C119" s="132">
        <v>2020</v>
      </c>
      <c r="D119" s="4"/>
      <c r="E119" s="132" t="s">
        <v>1170</v>
      </c>
      <c r="F119" s="132" t="s">
        <v>1168</v>
      </c>
      <c r="G119" s="132" t="s">
        <v>1169</v>
      </c>
      <c r="H119" s="132" t="s">
        <v>1137</v>
      </c>
      <c r="I119" s="132" t="s">
        <v>1431</v>
      </c>
      <c r="J119" s="132" t="s">
        <v>1138</v>
      </c>
      <c r="K119" s="132">
        <v>70734</v>
      </c>
      <c r="L119" s="132">
        <v>110000746328</v>
      </c>
      <c r="M119" s="172">
        <v>110000746328</v>
      </c>
      <c r="N119" s="172" t="str">
        <f t="shared" si="35"/>
        <v>70734BRDNCLOUIS</v>
      </c>
      <c r="O119" s="172" t="str">
        <f t="shared" si="36"/>
        <v>70734BRDNCLOUIS</v>
      </c>
      <c r="P119" s="132">
        <v>30.208604000000001</v>
      </c>
      <c r="Q119" s="132">
        <v>-91.011127999999999</v>
      </c>
      <c r="R119" s="132" t="s">
        <v>1656</v>
      </c>
      <c r="S119" s="132" t="s">
        <v>1554</v>
      </c>
      <c r="T119" s="132" t="s">
        <v>1393</v>
      </c>
      <c r="U119" s="132">
        <v>7</v>
      </c>
      <c r="V119" s="132" t="s">
        <v>1552</v>
      </c>
      <c r="W119" s="201">
        <v>12000</v>
      </c>
      <c r="X119" s="175">
        <f t="shared" si="37"/>
        <v>5443.1040000000003</v>
      </c>
      <c r="Y119" s="176" t="s">
        <v>1556</v>
      </c>
      <c r="Z119" s="180" t="s">
        <v>1552</v>
      </c>
      <c r="AA119" s="175">
        <f>$X119*INDEX('Byproduct Conc'!$E:$E,MATCH(AA$2,'Byproduct Conc'!$C:$C,0))</f>
        <v>15.83943264</v>
      </c>
      <c r="AB119" s="176">
        <f>$X119*INDEX('Byproduct Conc'!$E:$E,MATCH(AB$2,'Byproduct Conc'!$C:$C,0))</f>
        <v>0.19050863999999998</v>
      </c>
      <c r="AC119" s="176">
        <f>$X119*INDEX('Byproduct Conc'!$E:$E,MATCH(AC$2,'Byproduct Conc'!$C:$C,0))</f>
        <v>0.81646560000000001</v>
      </c>
      <c r="AD119" s="176">
        <f>$X119*INDEX('Byproduct Conc'!$E:$E,MATCH(AD$2,'Byproduct Conc'!$C:$C,0))</f>
        <v>5.4376608960000006</v>
      </c>
      <c r="AE119" s="177">
        <f>$X119*INDEX('Byproduct Conc'!$E:$E,MATCH(AE$2,'Byproduct Conc'!$C:$C,0))</f>
        <v>8.1646560000000008</v>
      </c>
      <c r="AF119" s="178">
        <f t="shared" si="38"/>
        <v>4.5255521828571427E-2</v>
      </c>
      <c r="AG119" s="176">
        <f t="shared" si="39"/>
        <v>5.4431039999999992E-4</v>
      </c>
      <c r="AH119" s="176">
        <f t="shared" si="40"/>
        <v>2.332758857142857E-3</v>
      </c>
      <c r="AI119" s="176">
        <f t="shared" si="41"/>
        <v>1.553617398857143E-2</v>
      </c>
      <c r="AJ119" s="177">
        <f t="shared" si="42"/>
        <v>2.3327588571428574E-2</v>
      </c>
      <c r="AK119" s="202">
        <v>28100</v>
      </c>
      <c r="AL119" s="203">
        <f t="shared" si="43"/>
        <v>12745.9352</v>
      </c>
      <c r="AM119" s="132" t="s">
        <v>1556</v>
      </c>
      <c r="AN119" s="132" t="s">
        <v>1552</v>
      </c>
      <c r="AO119" s="132" t="s">
        <v>1544</v>
      </c>
      <c r="AP119" s="132">
        <v>325211</v>
      </c>
      <c r="AQ119" s="132" t="s">
        <v>262</v>
      </c>
      <c r="AR119" s="132" t="s">
        <v>1552</v>
      </c>
      <c r="AS119" s="132" t="s">
        <v>1552</v>
      </c>
      <c r="AT119" s="132" t="s">
        <v>1655</v>
      </c>
      <c r="AU119" s="132" t="s">
        <v>1570</v>
      </c>
      <c r="AV119" s="132" t="s">
        <v>1140</v>
      </c>
      <c r="AW119" s="132" t="s">
        <v>1772</v>
      </c>
      <c r="AX119" s="132" t="s">
        <v>1559</v>
      </c>
      <c r="AY119" s="204" t="s">
        <v>1548</v>
      </c>
      <c r="AZ119" s="204" t="s">
        <v>1549</v>
      </c>
      <c r="BA119" s="204" t="s">
        <v>1548</v>
      </c>
      <c r="BB119" s="132" t="s">
        <v>1548</v>
      </c>
      <c r="BC119" s="132" t="s">
        <v>1549</v>
      </c>
      <c r="BD119" s="132" t="s">
        <v>1549</v>
      </c>
      <c r="BE119" s="132" t="s">
        <v>1548</v>
      </c>
      <c r="BF119" s="132" t="s">
        <v>1548</v>
      </c>
      <c r="BG119" s="132" t="s">
        <v>1549</v>
      </c>
      <c r="BH119" s="132" t="s">
        <v>1549</v>
      </c>
      <c r="BI119" s="132" t="s">
        <v>1549</v>
      </c>
      <c r="BJ119" s="132" t="s">
        <v>1549</v>
      </c>
      <c r="BK119" s="132" t="s">
        <v>1549</v>
      </c>
      <c r="BL119" s="132" t="s">
        <v>1549</v>
      </c>
      <c r="BM119" s="132" t="s">
        <v>1549</v>
      </c>
      <c r="BN119" s="132" t="s">
        <v>1549</v>
      </c>
      <c r="BO119" s="132" t="s">
        <v>1549</v>
      </c>
      <c r="BP119" s="132" t="s">
        <v>1549</v>
      </c>
      <c r="BQ119" s="132" t="s">
        <v>1549</v>
      </c>
      <c r="BR119" s="132" t="s">
        <v>1549</v>
      </c>
      <c r="BS119" s="132" t="s">
        <v>1549</v>
      </c>
      <c r="BT119" s="132" t="s">
        <v>1549</v>
      </c>
      <c r="BU119" s="132" t="s">
        <v>1549</v>
      </c>
      <c r="BV119" s="132" t="s">
        <v>1549</v>
      </c>
      <c r="BW119" s="132" t="s">
        <v>1549</v>
      </c>
      <c r="BX119" s="132" t="s">
        <v>1549</v>
      </c>
      <c r="BY119" s="132" t="s">
        <v>1549</v>
      </c>
      <c r="BZ119" s="132" t="s">
        <v>1549</v>
      </c>
      <c r="CA119" s="132" t="s">
        <v>1549</v>
      </c>
      <c r="CB119" s="132" t="s">
        <v>1549</v>
      </c>
      <c r="CC119" s="132" t="s">
        <v>1549</v>
      </c>
      <c r="CD119" s="132" t="s">
        <v>1549</v>
      </c>
      <c r="CE119" s="132" t="s">
        <v>1549</v>
      </c>
      <c r="CF119" s="132" t="s">
        <v>1549</v>
      </c>
      <c r="CG119" s="132" t="s">
        <v>1549</v>
      </c>
      <c r="CH119" s="132" t="s">
        <v>1549</v>
      </c>
      <c r="CI119" s="132" t="s">
        <v>1549</v>
      </c>
      <c r="CJ119" s="132" t="s">
        <v>1549</v>
      </c>
      <c r="CK119" s="132" t="s">
        <v>1549</v>
      </c>
      <c r="CL119" s="132" t="s">
        <v>1549</v>
      </c>
      <c r="CM119" s="132" t="s">
        <v>1549</v>
      </c>
      <c r="CN119" s="132" t="s">
        <v>1549</v>
      </c>
      <c r="CO119" s="132" t="s">
        <v>1549</v>
      </c>
      <c r="CP119" s="132" t="s">
        <v>1549</v>
      </c>
      <c r="CQ119" s="132" t="s">
        <v>1549</v>
      </c>
      <c r="CR119" s="132" t="s">
        <v>1549</v>
      </c>
      <c r="CS119" s="132" t="s">
        <v>1549</v>
      </c>
      <c r="CT119" s="132" t="s">
        <v>1549</v>
      </c>
      <c r="CU119" s="132" t="s">
        <v>1549</v>
      </c>
      <c r="CV119" s="132" t="s">
        <v>1549</v>
      </c>
      <c r="CW119" s="132" t="s">
        <v>1549</v>
      </c>
      <c r="CX119" s="132" t="s">
        <v>1549</v>
      </c>
      <c r="CY119" s="132" t="s">
        <v>1549</v>
      </c>
      <c r="CZ119" s="132" t="s">
        <v>1549</v>
      </c>
      <c r="DA119" s="175">
        <f>$AL119*INDEX('Byproduct Conc'!$E:$E,MATCH(DA$2,'Byproduct Conc'!$C:$C,0))</f>
        <v>37.090671432000001</v>
      </c>
      <c r="DB119" s="176">
        <f>$AL119*INDEX('Byproduct Conc'!$E:$E,MATCH(DB$2,'Byproduct Conc'!$C:$C,0))</f>
        <v>0.44610773199999998</v>
      </c>
      <c r="DC119" s="176">
        <f>$AL119*INDEX('Byproduct Conc'!$E:$E,MATCH(DC$2,'Byproduct Conc'!$C:$C,0))</f>
        <v>1.9118902799999997</v>
      </c>
      <c r="DD119" s="176">
        <f>$AL119*INDEX('Byproduct Conc'!$E:$E,MATCH(DD$2,'Byproduct Conc'!$C:$C,0))</f>
        <v>12.733189264800002</v>
      </c>
      <c r="DE119" s="177">
        <f>$AL119*INDEX('Byproduct Conc'!$E:$E,MATCH(DE$2,'Byproduct Conc'!$C:$C,0))</f>
        <v>19.118902800000001</v>
      </c>
      <c r="DF119" s="178">
        <f t="shared" si="44"/>
        <v>0.10597334694857143</v>
      </c>
      <c r="DG119" s="176">
        <f t="shared" ref="DG119" si="45">DB119/350</f>
        <v>1.27459352E-3</v>
      </c>
      <c r="DH119" s="176">
        <f t="shared" ref="DH119" si="46">DC119/350</f>
        <v>5.462543657142856E-3</v>
      </c>
      <c r="DI119" s="176">
        <f t="shared" ref="DI119" si="47">DD119/350</f>
        <v>3.6380540756571433E-2</v>
      </c>
      <c r="DJ119" s="177">
        <f t="shared" ref="DJ119" si="48">DE119/350</f>
        <v>5.4625436571428571E-2</v>
      </c>
    </row>
    <row r="120" spans="1:114" x14ac:dyDescent="0.25">
      <c r="B120" s="132" t="s">
        <v>1134</v>
      </c>
      <c r="C120" s="132">
        <v>2015</v>
      </c>
      <c r="D120" s="2"/>
      <c r="E120" s="132" t="s">
        <v>1196</v>
      </c>
      <c r="F120" s="132" t="s">
        <v>1192</v>
      </c>
      <c r="G120" s="132" t="s">
        <v>1193</v>
      </c>
      <c r="H120" s="132" t="s">
        <v>1194</v>
      </c>
      <c r="I120" s="132" t="s">
        <v>1542</v>
      </c>
      <c r="J120" s="132" t="s">
        <v>1195</v>
      </c>
      <c r="K120" s="132">
        <v>42029</v>
      </c>
      <c r="L120" s="132">
        <v>110027373072</v>
      </c>
      <c r="M120" s="172">
        <v>110027373072</v>
      </c>
      <c r="N120" s="172" t="str">
        <f t="shared" si="35"/>
        <v>42029WSTLK2468I</v>
      </c>
      <c r="O120" s="172" t="str">
        <f t="shared" si="36"/>
        <v>42029WSTLK2468I</v>
      </c>
      <c r="P120" s="132">
        <v>37.051110999999999</v>
      </c>
      <c r="Q120" s="132">
        <v>-88.334166999999994</v>
      </c>
      <c r="R120" s="132">
        <v>1315215481641</v>
      </c>
      <c r="S120" s="132">
        <v>107062</v>
      </c>
      <c r="T120" s="132" t="s">
        <v>1393</v>
      </c>
      <c r="U120" s="132">
        <v>8</v>
      </c>
      <c r="V120" s="132" t="s">
        <v>1399</v>
      </c>
      <c r="W120" s="201">
        <v>77123</v>
      </c>
      <c r="X120" s="175">
        <f t="shared" si="37"/>
        <v>34982.375816</v>
      </c>
      <c r="Y120" s="176" t="s">
        <v>1556</v>
      </c>
      <c r="Z120" s="180"/>
      <c r="AA120" s="175">
        <f>$X120*INDEX('Byproduct Conc'!$E:$E,MATCH(AA$2,'Byproduct Conc'!$C:$C,0))</f>
        <v>101.79871362455999</v>
      </c>
      <c r="AB120" s="176">
        <f>$X120*INDEX('Byproduct Conc'!$E:$E,MATCH(AB$2,'Byproduct Conc'!$C:$C,0))</f>
        <v>1.2243831535599998</v>
      </c>
      <c r="AC120" s="176">
        <f>$X120*INDEX('Byproduct Conc'!$E:$E,MATCH(AC$2,'Byproduct Conc'!$C:$C,0))</f>
        <v>5.2473563723999996</v>
      </c>
      <c r="AD120" s="176">
        <f>$X120*INDEX('Byproduct Conc'!$E:$E,MATCH(AD$2,'Byproduct Conc'!$C:$C,0))</f>
        <v>34.947393440184001</v>
      </c>
      <c r="AE120" s="177">
        <f>$X120*INDEX('Byproduct Conc'!$E:$E,MATCH(AE$2,'Byproduct Conc'!$C:$C,0))</f>
        <v>52.473563724000002</v>
      </c>
      <c r="AF120" s="178">
        <f t="shared" ref="AF120:AF125" si="49">AA120/350</f>
        <v>0.29085346749874286</v>
      </c>
      <c r="AG120" s="176">
        <f t="shared" ref="AG120:AG125" si="50">AB120/350</f>
        <v>3.4982375815999995E-3</v>
      </c>
      <c r="AH120" s="176">
        <f t="shared" ref="AH120:AH125" si="51">AC120/350</f>
        <v>1.4992446778285713E-2</v>
      </c>
      <c r="AI120" s="176">
        <f t="shared" ref="AI120:AI125" si="52">AD120/350</f>
        <v>9.9849695543382855E-2</v>
      </c>
      <c r="AJ120" s="177">
        <f t="shared" ref="AJ120:AJ125" si="53">AE120/350</f>
        <v>0.14992446778285715</v>
      </c>
      <c r="AK120" s="202">
        <v>2393</v>
      </c>
      <c r="AL120" s="203">
        <f t="shared" ref="AL120:AL125" si="54">AK120*LB_TO_KG</f>
        <v>1085.4456560000001</v>
      </c>
      <c r="AM120" s="132" t="s">
        <v>1556</v>
      </c>
      <c r="AN120" s="132"/>
      <c r="AO120" s="132" t="s">
        <v>1544</v>
      </c>
      <c r="AP120" s="132">
        <v>325199</v>
      </c>
      <c r="AQ120" s="132" t="s">
        <v>261</v>
      </c>
      <c r="AR120" s="132"/>
      <c r="AS120" s="132"/>
      <c r="AT120" s="132" t="s">
        <v>1646</v>
      </c>
      <c r="AU120" s="132" t="s">
        <v>1570</v>
      </c>
      <c r="AV120" s="132" t="s">
        <v>1140</v>
      </c>
      <c r="AW120" s="132" t="s">
        <v>1772</v>
      </c>
      <c r="AX120" s="132" t="s">
        <v>1559</v>
      </c>
      <c r="AY120" s="204" t="s">
        <v>1548</v>
      </c>
      <c r="AZ120" s="204" t="s">
        <v>1549</v>
      </c>
      <c r="BA120" s="204" t="s">
        <v>1548</v>
      </c>
      <c r="BB120" s="132" t="s">
        <v>1549</v>
      </c>
      <c r="BC120" s="132" t="s">
        <v>1549</v>
      </c>
      <c r="BD120" s="132" t="s">
        <v>1549</v>
      </c>
      <c r="BE120" s="132" t="s">
        <v>1548</v>
      </c>
      <c r="BF120" s="132"/>
      <c r="BG120" s="132"/>
      <c r="BH120" s="132"/>
      <c r="BI120" s="132"/>
      <c r="BJ120" s="132"/>
      <c r="BK120" s="132" t="s">
        <v>1549</v>
      </c>
      <c r="BL120" s="132"/>
      <c r="BM120" s="132"/>
      <c r="BN120" s="132"/>
      <c r="BO120" s="132"/>
      <c r="BP120" s="132"/>
      <c r="BQ120" s="132"/>
      <c r="BR120" s="132"/>
      <c r="BS120" s="132"/>
      <c r="BT120" s="132"/>
      <c r="BU120" s="132"/>
      <c r="BV120" s="132"/>
      <c r="BW120" s="132"/>
      <c r="BX120" s="132" t="s">
        <v>1549</v>
      </c>
      <c r="BY120" s="132" t="s">
        <v>1549</v>
      </c>
      <c r="BZ120" s="132" t="s">
        <v>1549</v>
      </c>
      <c r="CA120" s="132"/>
      <c r="CB120" s="132" t="s">
        <v>1549</v>
      </c>
      <c r="CC120" s="132"/>
      <c r="CD120" s="132"/>
      <c r="CE120" s="132"/>
      <c r="CF120" s="132"/>
      <c r="CG120" s="132"/>
      <c r="CH120" s="132"/>
      <c r="CI120" s="132"/>
      <c r="CJ120" s="132" t="s">
        <v>1549</v>
      </c>
      <c r="CK120" s="132"/>
      <c r="CL120" s="132"/>
      <c r="CM120" s="132"/>
      <c r="CN120" s="132"/>
      <c r="CO120" s="132"/>
      <c r="CP120" s="132"/>
      <c r="CQ120" s="132" t="s">
        <v>1549</v>
      </c>
      <c r="CR120" s="132"/>
      <c r="CS120" s="132"/>
      <c r="CT120" s="132"/>
      <c r="CU120" s="132"/>
      <c r="CV120" s="132"/>
      <c r="CW120" s="132"/>
      <c r="CX120" s="132"/>
      <c r="CY120" s="132"/>
      <c r="CZ120" s="132"/>
      <c r="DA120" s="175">
        <f>$AL120*INDEX('Byproduct Conc'!$E:$E,MATCH(DA$2,'Byproduct Conc'!$C:$C,0))</f>
        <v>3.1586468589600001</v>
      </c>
      <c r="DB120" s="176">
        <f>$AL120*INDEX('Byproduct Conc'!$E:$E,MATCH(DB$2,'Byproduct Conc'!$C:$C,0))</f>
        <v>3.7990597959999997E-2</v>
      </c>
      <c r="DC120" s="176">
        <f>$AL120*INDEX('Byproduct Conc'!$E:$E,MATCH(DC$2,'Byproduct Conc'!$C:$C,0))</f>
        <v>0.16281684839999999</v>
      </c>
      <c r="DD120" s="176">
        <f>$AL120*INDEX('Byproduct Conc'!$E:$E,MATCH(DD$2,'Byproduct Conc'!$C:$C,0))</f>
        <v>1.0843602103440002</v>
      </c>
      <c r="DE120" s="177">
        <f>$AL120*INDEX('Byproduct Conc'!$E:$E,MATCH(DE$2,'Byproduct Conc'!$C:$C,0))</f>
        <v>1.6281684840000001</v>
      </c>
      <c r="DF120" s="178">
        <f t="shared" ref="DF120:DF125" si="55">DA120/350</f>
        <v>9.024705311314286E-3</v>
      </c>
      <c r="DG120" s="176">
        <f t="shared" ref="DG120:DG125" si="56">DB120/350</f>
        <v>1.0854456559999999E-4</v>
      </c>
      <c r="DH120" s="176">
        <f t="shared" ref="DH120:DH125" si="57">DC120/350</f>
        <v>4.6519099542857142E-4</v>
      </c>
      <c r="DI120" s="176">
        <f t="shared" ref="DI120:DI125" si="58">DD120/350</f>
        <v>3.0981720295542863E-3</v>
      </c>
      <c r="DJ120" s="177">
        <f t="shared" ref="DJ120:DJ125" si="59">DE120/350</f>
        <v>4.6519099542857148E-3</v>
      </c>
    </row>
    <row r="121" spans="1:114" x14ac:dyDescent="0.25">
      <c r="B121" s="132" t="s">
        <v>1134</v>
      </c>
      <c r="C121" s="132">
        <v>2016</v>
      </c>
      <c r="D121" s="2"/>
      <c r="E121" s="132" t="s">
        <v>1196</v>
      </c>
      <c r="F121" s="132" t="s">
        <v>1192</v>
      </c>
      <c r="G121" s="132" t="s">
        <v>1193</v>
      </c>
      <c r="H121" s="132" t="s">
        <v>1194</v>
      </c>
      <c r="I121" s="132" t="s">
        <v>1542</v>
      </c>
      <c r="J121" s="132" t="s">
        <v>1195</v>
      </c>
      <c r="K121" s="132">
        <v>42029</v>
      </c>
      <c r="L121" s="132">
        <v>110027373072</v>
      </c>
      <c r="M121" s="172">
        <v>110027373072</v>
      </c>
      <c r="N121" s="172" t="str">
        <f t="shared" si="35"/>
        <v>42029WSTLK2468I</v>
      </c>
      <c r="O121" s="172" t="str">
        <f t="shared" si="36"/>
        <v>42029WSTLK2468I</v>
      </c>
      <c r="P121" s="132">
        <v>37.051110999999999</v>
      </c>
      <c r="Q121" s="132">
        <v>-88.334166999999994</v>
      </c>
      <c r="R121" s="132">
        <v>1316215482112</v>
      </c>
      <c r="S121" s="132">
        <v>107062</v>
      </c>
      <c r="T121" s="132" t="s">
        <v>1393</v>
      </c>
      <c r="U121" s="132">
        <v>8</v>
      </c>
      <c r="V121" s="132" t="s">
        <v>1399</v>
      </c>
      <c r="W121" s="201">
        <v>80590</v>
      </c>
      <c r="X121" s="175">
        <f t="shared" si="37"/>
        <v>36554.97928</v>
      </c>
      <c r="Y121" s="176" t="s">
        <v>1556</v>
      </c>
      <c r="Z121" s="180"/>
      <c r="AA121" s="175">
        <f>$X121*INDEX('Byproduct Conc'!$E:$E,MATCH(AA$2,'Byproduct Conc'!$C:$C,0))</f>
        <v>106.37498970479999</v>
      </c>
      <c r="AB121" s="176">
        <f>$X121*INDEX('Byproduct Conc'!$E:$E,MATCH(AB$2,'Byproduct Conc'!$C:$C,0))</f>
        <v>1.2794242748</v>
      </c>
      <c r="AC121" s="176">
        <f>$X121*INDEX('Byproduct Conc'!$E:$E,MATCH(AC$2,'Byproduct Conc'!$C:$C,0))</f>
        <v>5.4832468919999995</v>
      </c>
      <c r="AD121" s="176">
        <f>$X121*INDEX('Byproduct Conc'!$E:$E,MATCH(AD$2,'Byproduct Conc'!$C:$C,0))</f>
        <v>36.518424300720007</v>
      </c>
      <c r="AE121" s="177">
        <f>$X121*INDEX('Byproduct Conc'!$E:$E,MATCH(AE$2,'Byproduct Conc'!$C:$C,0))</f>
        <v>54.832468920000004</v>
      </c>
      <c r="AF121" s="178">
        <f t="shared" si="49"/>
        <v>0.30392854201371422</v>
      </c>
      <c r="AG121" s="176">
        <f t="shared" si="50"/>
        <v>3.6554979279999999E-3</v>
      </c>
      <c r="AH121" s="176">
        <f t="shared" si="51"/>
        <v>1.5666419691428572E-2</v>
      </c>
      <c r="AI121" s="176">
        <f t="shared" si="52"/>
        <v>0.10433835514491431</v>
      </c>
      <c r="AJ121" s="177">
        <f t="shared" si="53"/>
        <v>0.15666419691428574</v>
      </c>
      <c r="AK121" s="202">
        <v>2208</v>
      </c>
      <c r="AL121" s="203">
        <f t="shared" si="54"/>
        <v>1001.5311359999999</v>
      </c>
      <c r="AM121" s="132" t="s">
        <v>1556</v>
      </c>
      <c r="AN121" s="132"/>
      <c r="AO121" s="132" t="s">
        <v>1544</v>
      </c>
      <c r="AP121" s="132">
        <v>325199</v>
      </c>
      <c r="AQ121" s="132" t="s">
        <v>261</v>
      </c>
      <c r="AR121" s="132"/>
      <c r="AS121" s="132"/>
      <c r="AT121" s="132" t="s">
        <v>1646</v>
      </c>
      <c r="AU121" s="132" t="s">
        <v>1570</v>
      </c>
      <c r="AV121" s="132" t="s">
        <v>1140</v>
      </c>
      <c r="AW121" s="132" t="s">
        <v>1772</v>
      </c>
      <c r="AX121" s="132" t="s">
        <v>1559</v>
      </c>
      <c r="AY121" s="204" t="s">
        <v>1548</v>
      </c>
      <c r="AZ121" s="204" t="s">
        <v>1549</v>
      </c>
      <c r="BA121" s="204" t="s">
        <v>1548</v>
      </c>
      <c r="BB121" s="132" t="s">
        <v>1549</v>
      </c>
      <c r="BC121" s="132" t="s">
        <v>1549</v>
      </c>
      <c r="BD121" s="132" t="s">
        <v>1549</v>
      </c>
      <c r="BE121" s="132" t="s">
        <v>1548</v>
      </c>
      <c r="BF121" s="132"/>
      <c r="BG121" s="132"/>
      <c r="BH121" s="132"/>
      <c r="BI121" s="132"/>
      <c r="BJ121" s="132"/>
      <c r="BK121" s="132" t="s">
        <v>1549</v>
      </c>
      <c r="BL121" s="132"/>
      <c r="BM121" s="132"/>
      <c r="BN121" s="132"/>
      <c r="BO121" s="132"/>
      <c r="BP121" s="132"/>
      <c r="BQ121" s="132"/>
      <c r="BR121" s="132"/>
      <c r="BS121" s="132"/>
      <c r="BT121" s="132"/>
      <c r="BU121" s="132"/>
      <c r="BV121" s="132"/>
      <c r="BW121" s="132"/>
      <c r="BX121" s="132" t="s">
        <v>1549</v>
      </c>
      <c r="BY121" s="132" t="s">
        <v>1549</v>
      </c>
      <c r="BZ121" s="132" t="s">
        <v>1549</v>
      </c>
      <c r="CA121" s="132"/>
      <c r="CB121" s="132" t="s">
        <v>1549</v>
      </c>
      <c r="CC121" s="132"/>
      <c r="CD121" s="132"/>
      <c r="CE121" s="132"/>
      <c r="CF121" s="132"/>
      <c r="CG121" s="132"/>
      <c r="CH121" s="132"/>
      <c r="CI121" s="132"/>
      <c r="CJ121" s="132" t="s">
        <v>1549</v>
      </c>
      <c r="CK121" s="132"/>
      <c r="CL121" s="132"/>
      <c r="CM121" s="132"/>
      <c r="CN121" s="132"/>
      <c r="CO121" s="132"/>
      <c r="CP121" s="132"/>
      <c r="CQ121" s="132" t="s">
        <v>1549</v>
      </c>
      <c r="CR121" s="132"/>
      <c r="CS121" s="132"/>
      <c r="CT121" s="132"/>
      <c r="CU121" s="132"/>
      <c r="CV121" s="132"/>
      <c r="CW121" s="132"/>
      <c r="CX121" s="132"/>
      <c r="CY121" s="132"/>
      <c r="CZ121" s="132"/>
      <c r="DA121" s="175">
        <f>$AL121*INDEX('Byproduct Conc'!$E:$E,MATCH(DA$2,'Byproduct Conc'!$C:$C,0))</f>
        <v>2.9144556057599997</v>
      </c>
      <c r="DB121" s="176">
        <f>$AL121*INDEX('Byproduct Conc'!$E:$E,MATCH(DB$2,'Byproduct Conc'!$C:$C,0))</f>
        <v>3.5053589759999997E-2</v>
      </c>
      <c r="DC121" s="176">
        <f>$AL121*INDEX('Byproduct Conc'!$E:$E,MATCH(DC$2,'Byproduct Conc'!$C:$C,0))</f>
        <v>0.15022967039999999</v>
      </c>
      <c r="DD121" s="176">
        <f>$AL121*INDEX('Byproduct Conc'!$E:$E,MATCH(DD$2,'Byproduct Conc'!$C:$C,0))</f>
        <v>1.000529604864</v>
      </c>
      <c r="DE121" s="177">
        <f>$AL121*INDEX('Byproduct Conc'!$E:$E,MATCH(DE$2,'Byproduct Conc'!$C:$C,0))</f>
        <v>1.5022967039999999</v>
      </c>
      <c r="DF121" s="178">
        <f t="shared" si="55"/>
        <v>8.3270160164571425E-3</v>
      </c>
      <c r="DG121" s="176">
        <f t="shared" si="56"/>
        <v>1.0015311359999999E-4</v>
      </c>
      <c r="DH121" s="176">
        <f t="shared" si="57"/>
        <v>4.2922762971428567E-4</v>
      </c>
      <c r="DI121" s="176">
        <f t="shared" si="58"/>
        <v>2.8586560138971428E-3</v>
      </c>
      <c r="DJ121" s="177">
        <f t="shared" si="59"/>
        <v>4.2922762971428566E-3</v>
      </c>
    </row>
    <row r="122" spans="1:114" x14ac:dyDescent="0.25">
      <c r="B122" s="132" t="s">
        <v>1134</v>
      </c>
      <c r="C122" s="132">
        <v>2017</v>
      </c>
      <c r="D122" s="2"/>
      <c r="E122" s="132" t="s">
        <v>1196</v>
      </c>
      <c r="F122" s="132" t="s">
        <v>1192</v>
      </c>
      <c r="G122" s="132" t="s">
        <v>1193</v>
      </c>
      <c r="H122" s="132" t="s">
        <v>1194</v>
      </c>
      <c r="I122" s="132" t="s">
        <v>1542</v>
      </c>
      <c r="J122" s="132" t="s">
        <v>1195</v>
      </c>
      <c r="K122" s="132">
        <v>42029</v>
      </c>
      <c r="L122" s="132">
        <v>110027373072</v>
      </c>
      <c r="M122" s="172">
        <v>110027373072</v>
      </c>
      <c r="N122" s="172" t="str">
        <f t="shared" si="35"/>
        <v>42029WSTLK2468I</v>
      </c>
      <c r="O122" s="172" t="str">
        <f t="shared" si="36"/>
        <v>42029WSTLK2468I</v>
      </c>
      <c r="P122" s="132">
        <v>37.051110999999999</v>
      </c>
      <c r="Q122" s="132">
        <v>-88.334166999999994</v>
      </c>
      <c r="R122" s="132">
        <v>1317217559739</v>
      </c>
      <c r="S122" s="132">
        <v>107062</v>
      </c>
      <c r="T122" s="132" t="s">
        <v>1393</v>
      </c>
      <c r="U122" s="132">
        <v>7</v>
      </c>
      <c r="V122" s="132" t="s">
        <v>1403</v>
      </c>
      <c r="W122" s="201">
        <v>83202</v>
      </c>
      <c r="X122" s="175">
        <f t="shared" si="37"/>
        <v>37739.761584</v>
      </c>
      <c r="Y122" s="176" t="s">
        <v>1556</v>
      </c>
      <c r="Z122" s="180"/>
      <c r="AA122" s="175">
        <f>$X122*INDEX('Byproduct Conc'!$E:$E,MATCH(AA$2,'Byproduct Conc'!$C:$C,0))</f>
        <v>109.82270620944</v>
      </c>
      <c r="AB122" s="176">
        <f>$X122*INDEX('Byproduct Conc'!$E:$E,MATCH(AB$2,'Byproduct Conc'!$C:$C,0))</f>
        <v>1.3208916554399999</v>
      </c>
      <c r="AC122" s="176">
        <f>$X122*INDEX('Byproduct Conc'!$E:$E,MATCH(AC$2,'Byproduct Conc'!$C:$C,0))</f>
        <v>5.6609642375999991</v>
      </c>
      <c r="AD122" s="176">
        <f>$X122*INDEX('Byproduct Conc'!$E:$E,MATCH(AD$2,'Byproduct Conc'!$C:$C,0))</f>
        <v>37.702021822416</v>
      </c>
      <c r="AE122" s="177">
        <f>$X122*INDEX('Byproduct Conc'!$E:$E,MATCH(AE$2,'Byproduct Conc'!$C:$C,0))</f>
        <v>56.609642376000004</v>
      </c>
      <c r="AF122" s="178">
        <f t="shared" si="49"/>
        <v>0.3137791605984</v>
      </c>
      <c r="AG122" s="176">
        <f t="shared" si="50"/>
        <v>3.7739761583999998E-3</v>
      </c>
      <c r="AH122" s="176">
        <f t="shared" si="51"/>
        <v>1.6174183535999996E-2</v>
      </c>
      <c r="AI122" s="176">
        <f t="shared" si="52"/>
        <v>0.10772006234976</v>
      </c>
      <c r="AJ122" s="177">
        <f t="shared" si="53"/>
        <v>0.16174183536</v>
      </c>
      <c r="AK122" s="202">
        <v>4634</v>
      </c>
      <c r="AL122" s="203">
        <f t="shared" si="54"/>
        <v>2101.9453279999998</v>
      </c>
      <c r="AM122" s="132" t="s">
        <v>1556</v>
      </c>
      <c r="AN122" s="132"/>
      <c r="AO122" s="132" t="s">
        <v>1544</v>
      </c>
      <c r="AP122" s="132">
        <v>325199</v>
      </c>
      <c r="AQ122" s="132" t="s">
        <v>261</v>
      </c>
      <c r="AR122" s="132"/>
      <c r="AS122" s="132"/>
      <c r="AT122" s="132" t="s">
        <v>1646</v>
      </c>
      <c r="AU122" s="132" t="s">
        <v>1570</v>
      </c>
      <c r="AV122" s="132" t="s">
        <v>1140</v>
      </c>
      <c r="AW122" s="132" t="s">
        <v>1772</v>
      </c>
      <c r="AX122" s="132" t="s">
        <v>1559</v>
      </c>
      <c r="AY122" s="204" t="s">
        <v>1548</v>
      </c>
      <c r="AZ122" s="204" t="s">
        <v>1549</v>
      </c>
      <c r="BA122" s="204" t="s">
        <v>1548</v>
      </c>
      <c r="BB122" s="132" t="s">
        <v>1549</v>
      </c>
      <c r="BC122" s="132" t="s">
        <v>1549</v>
      </c>
      <c r="BD122" s="132" t="s">
        <v>1549</v>
      </c>
      <c r="BE122" s="132" t="s">
        <v>1548</v>
      </c>
      <c r="BF122" s="132"/>
      <c r="BG122" s="132"/>
      <c r="BH122" s="132"/>
      <c r="BI122" s="132"/>
      <c r="BJ122" s="132"/>
      <c r="BK122" s="132" t="s">
        <v>1549</v>
      </c>
      <c r="BL122" s="132"/>
      <c r="BM122" s="132"/>
      <c r="BN122" s="132"/>
      <c r="BO122" s="132"/>
      <c r="BP122" s="132"/>
      <c r="BQ122" s="132"/>
      <c r="BR122" s="132"/>
      <c r="BS122" s="132"/>
      <c r="BT122" s="132"/>
      <c r="BU122" s="132"/>
      <c r="BV122" s="132"/>
      <c r="BW122" s="132"/>
      <c r="BX122" s="132" t="s">
        <v>1549</v>
      </c>
      <c r="BY122" s="132" t="s">
        <v>1549</v>
      </c>
      <c r="BZ122" s="132" t="s">
        <v>1549</v>
      </c>
      <c r="CA122" s="132" t="s">
        <v>1549</v>
      </c>
      <c r="CB122" s="132" t="s">
        <v>1549</v>
      </c>
      <c r="CC122" s="132"/>
      <c r="CD122" s="132"/>
      <c r="CE122" s="132"/>
      <c r="CF122" s="132"/>
      <c r="CG122" s="132"/>
      <c r="CH122" s="132"/>
      <c r="CI122" s="132"/>
      <c r="CJ122" s="132" t="s">
        <v>1549</v>
      </c>
      <c r="CK122" s="132"/>
      <c r="CL122" s="132"/>
      <c r="CM122" s="132"/>
      <c r="CN122" s="132"/>
      <c r="CO122" s="132"/>
      <c r="CP122" s="132"/>
      <c r="CQ122" s="132" t="s">
        <v>1549</v>
      </c>
      <c r="CR122" s="132"/>
      <c r="CS122" s="132"/>
      <c r="CT122" s="132"/>
      <c r="CU122" s="132"/>
      <c r="CV122" s="132"/>
      <c r="CW122" s="132"/>
      <c r="CX122" s="132"/>
      <c r="CY122" s="132"/>
      <c r="CZ122" s="132"/>
      <c r="DA122" s="175">
        <f>$AL122*INDEX('Byproduct Conc'!$E:$E,MATCH(DA$2,'Byproduct Conc'!$C:$C,0))</f>
        <v>6.1166609044799989</v>
      </c>
      <c r="DB122" s="176">
        <f>$AL122*INDEX('Byproduct Conc'!$E:$E,MATCH(DB$2,'Byproduct Conc'!$C:$C,0))</f>
        <v>7.3568086479999989E-2</v>
      </c>
      <c r="DC122" s="176">
        <f>$AL122*INDEX('Byproduct Conc'!$E:$E,MATCH(DC$2,'Byproduct Conc'!$C:$C,0))</f>
        <v>0.31529179919999994</v>
      </c>
      <c r="DD122" s="176">
        <f>$AL122*INDEX('Byproduct Conc'!$E:$E,MATCH(DD$2,'Byproduct Conc'!$C:$C,0))</f>
        <v>2.0998433826720002</v>
      </c>
      <c r="DE122" s="177">
        <f>$AL122*INDEX('Byproduct Conc'!$E:$E,MATCH(DE$2,'Byproduct Conc'!$C:$C,0))</f>
        <v>3.1529179919999999</v>
      </c>
      <c r="DF122" s="178">
        <f t="shared" si="55"/>
        <v>1.7476174012799998E-2</v>
      </c>
      <c r="DG122" s="176">
        <f t="shared" si="56"/>
        <v>2.1019453279999997E-4</v>
      </c>
      <c r="DH122" s="176">
        <f t="shared" si="57"/>
        <v>9.0083371199999984E-4</v>
      </c>
      <c r="DI122" s="176">
        <f t="shared" si="58"/>
        <v>5.9995525219200003E-3</v>
      </c>
      <c r="DJ122" s="177">
        <f t="shared" si="59"/>
        <v>9.0083371199999995E-3</v>
      </c>
    </row>
    <row r="123" spans="1:114" x14ac:dyDescent="0.25">
      <c r="B123" s="132" t="s">
        <v>1134</v>
      </c>
      <c r="C123" s="132">
        <v>2018</v>
      </c>
      <c r="D123" s="2"/>
      <c r="E123" s="132" t="s">
        <v>1196</v>
      </c>
      <c r="F123" s="132" t="s">
        <v>1192</v>
      </c>
      <c r="G123" s="132" t="s">
        <v>1193</v>
      </c>
      <c r="H123" s="132" t="s">
        <v>1194</v>
      </c>
      <c r="I123" s="132" t="s">
        <v>1542</v>
      </c>
      <c r="J123" s="132" t="s">
        <v>1195</v>
      </c>
      <c r="K123" s="132">
        <v>42029</v>
      </c>
      <c r="L123" s="132">
        <v>110027373072</v>
      </c>
      <c r="M123" s="172">
        <v>110027373072</v>
      </c>
      <c r="N123" s="172" t="str">
        <f t="shared" si="35"/>
        <v>42029WSTLK2468I</v>
      </c>
      <c r="O123" s="172" t="str">
        <f t="shared" si="36"/>
        <v>42029WSTLK2468I</v>
      </c>
      <c r="P123" s="132">
        <v>37.051110999999999</v>
      </c>
      <c r="Q123" s="132">
        <v>-88.334166999999994</v>
      </c>
      <c r="R123" s="132">
        <v>1318217484183</v>
      </c>
      <c r="S123" s="132">
        <v>107062</v>
      </c>
      <c r="T123" s="132" t="s">
        <v>1393</v>
      </c>
      <c r="U123" s="132">
        <v>7</v>
      </c>
      <c r="V123" s="132" t="s">
        <v>1403</v>
      </c>
      <c r="W123" s="201">
        <v>106202</v>
      </c>
      <c r="X123" s="175">
        <f t="shared" si="37"/>
        <v>48172.377584000002</v>
      </c>
      <c r="Y123" s="176" t="s">
        <v>1556</v>
      </c>
      <c r="Z123" s="180"/>
      <c r="AA123" s="175">
        <f>$X123*INDEX('Byproduct Conc'!$E:$E,MATCH(AA$2,'Byproduct Conc'!$C:$C,0))</f>
        <v>140.18161876944001</v>
      </c>
      <c r="AB123" s="176">
        <f>$X123*INDEX('Byproduct Conc'!$E:$E,MATCH(AB$2,'Byproduct Conc'!$C:$C,0))</f>
        <v>1.68603321544</v>
      </c>
      <c r="AC123" s="176">
        <f>$X123*INDEX('Byproduct Conc'!$E:$E,MATCH(AC$2,'Byproduct Conc'!$C:$C,0))</f>
        <v>7.2258566375999997</v>
      </c>
      <c r="AD123" s="176">
        <f>$X123*INDEX('Byproduct Conc'!$E:$E,MATCH(AD$2,'Byproduct Conc'!$C:$C,0))</f>
        <v>48.124205206416008</v>
      </c>
      <c r="AE123" s="177">
        <f>$X123*INDEX('Byproduct Conc'!$E:$E,MATCH(AE$2,'Byproduct Conc'!$C:$C,0))</f>
        <v>72.258566376000005</v>
      </c>
      <c r="AF123" s="178">
        <f t="shared" si="49"/>
        <v>0.4005189107698286</v>
      </c>
      <c r="AG123" s="176">
        <f t="shared" si="50"/>
        <v>4.8172377584000002E-3</v>
      </c>
      <c r="AH123" s="176">
        <f t="shared" si="51"/>
        <v>2.0645304678857144E-2</v>
      </c>
      <c r="AI123" s="176">
        <f t="shared" si="52"/>
        <v>0.1374977291611886</v>
      </c>
      <c r="AJ123" s="177">
        <f t="shared" si="53"/>
        <v>0.20645304678857143</v>
      </c>
      <c r="AK123" s="202">
        <v>13545</v>
      </c>
      <c r="AL123" s="203">
        <f t="shared" si="54"/>
        <v>6143.9036399999995</v>
      </c>
      <c r="AM123" s="132" t="s">
        <v>1556</v>
      </c>
      <c r="AN123" s="132"/>
      <c r="AO123" s="132" t="s">
        <v>1544</v>
      </c>
      <c r="AP123" s="132">
        <v>325199</v>
      </c>
      <c r="AQ123" s="132" t="s">
        <v>261</v>
      </c>
      <c r="AR123" s="132"/>
      <c r="AS123" s="132"/>
      <c r="AT123" s="132" t="s">
        <v>1646</v>
      </c>
      <c r="AU123" s="132" t="s">
        <v>1657</v>
      </c>
      <c r="AV123" s="132" t="s">
        <v>1140</v>
      </c>
      <c r="AW123" s="132" t="s">
        <v>1772</v>
      </c>
      <c r="AX123" s="132" t="s">
        <v>1559</v>
      </c>
      <c r="AY123" s="204" t="s">
        <v>1548</v>
      </c>
      <c r="AZ123" s="204" t="s">
        <v>1549</v>
      </c>
      <c r="BA123" s="204" t="s">
        <v>1548</v>
      </c>
      <c r="BB123" s="132" t="s">
        <v>1549</v>
      </c>
      <c r="BC123" s="132" t="s">
        <v>1549</v>
      </c>
      <c r="BD123" s="132" t="s">
        <v>1549</v>
      </c>
      <c r="BE123" s="132" t="s">
        <v>1548</v>
      </c>
      <c r="BF123" s="132" t="s">
        <v>1549</v>
      </c>
      <c r="BG123" s="132" t="s">
        <v>1549</v>
      </c>
      <c r="BH123" s="132" t="s">
        <v>1549</v>
      </c>
      <c r="BI123" s="132" t="s">
        <v>1549</v>
      </c>
      <c r="BJ123" s="132" t="s">
        <v>1548</v>
      </c>
      <c r="BK123" s="132" t="s">
        <v>1549</v>
      </c>
      <c r="BL123" s="132" t="s">
        <v>1549</v>
      </c>
      <c r="BM123" s="132" t="s">
        <v>1549</v>
      </c>
      <c r="BN123" s="132" t="s">
        <v>1549</v>
      </c>
      <c r="BO123" s="132" t="s">
        <v>1549</v>
      </c>
      <c r="BP123" s="132" t="s">
        <v>1549</v>
      </c>
      <c r="BQ123" s="132" t="s">
        <v>1549</v>
      </c>
      <c r="BR123" s="132" t="s">
        <v>1549</v>
      </c>
      <c r="BS123" s="132" t="s">
        <v>1549</v>
      </c>
      <c r="BT123" s="132" t="s">
        <v>1549</v>
      </c>
      <c r="BU123" s="132" t="s">
        <v>1549</v>
      </c>
      <c r="BV123" s="132" t="s">
        <v>1549</v>
      </c>
      <c r="BW123" s="132" t="s">
        <v>1549</v>
      </c>
      <c r="BX123" s="132" t="s">
        <v>1549</v>
      </c>
      <c r="BY123" s="132" t="s">
        <v>1549</v>
      </c>
      <c r="BZ123" s="132" t="s">
        <v>1549</v>
      </c>
      <c r="CA123" s="132" t="s">
        <v>1549</v>
      </c>
      <c r="CB123" s="132" t="s">
        <v>1549</v>
      </c>
      <c r="CC123" s="132" t="s">
        <v>1549</v>
      </c>
      <c r="CD123" s="132" t="s">
        <v>1549</v>
      </c>
      <c r="CE123" s="132" t="s">
        <v>1549</v>
      </c>
      <c r="CF123" s="132" t="s">
        <v>1549</v>
      </c>
      <c r="CG123" s="132" t="s">
        <v>1549</v>
      </c>
      <c r="CH123" s="132" t="s">
        <v>1549</v>
      </c>
      <c r="CI123" s="132" t="s">
        <v>1549</v>
      </c>
      <c r="CJ123" s="132" t="s">
        <v>1549</v>
      </c>
      <c r="CK123" s="132" t="s">
        <v>1549</v>
      </c>
      <c r="CL123" s="132" t="s">
        <v>1549</v>
      </c>
      <c r="CM123" s="132" t="s">
        <v>1549</v>
      </c>
      <c r="CN123" s="132" t="s">
        <v>1549</v>
      </c>
      <c r="CO123" s="132" t="s">
        <v>1549</v>
      </c>
      <c r="CP123" s="132" t="s">
        <v>1549</v>
      </c>
      <c r="CQ123" s="132" t="s">
        <v>1549</v>
      </c>
      <c r="CR123" s="132" t="s">
        <v>1549</v>
      </c>
      <c r="CS123" s="132" t="s">
        <v>1549</v>
      </c>
      <c r="CT123" s="132" t="s">
        <v>1549</v>
      </c>
      <c r="CU123" s="132" t="s">
        <v>1549</v>
      </c>
      <c r="CV123" s="132" t="s">
        <v>1549</v>
      </c>
      <c r="CW123" s="132" t="s">
        <v>1549</v>
      </c>
      <c r="CX123" s="132" t="s">
        <v>1549</v>
      </c>
      <c r="CY123" s="132" t="s">
        <v>1549</v>
      </c>
      <c r="CZ123" s="132" t="s">
        <v>1549</v>
      </c>
      <c r="DA123" s="175">
        <f>$AL123*INDEX('Byproduct Conc'!$E:$E,MATCH(DA$2,'Byproduct Conc'!$C:$C,0))</f>
        <v>17.878759592399998</v>
      </c>
      <c r="DB123" s="176">
        <f>$AL123*INDEX('Byproduct Conc'!$E:$E,MATCH(DB$2,'Byproduct Conc'!$C:$C,0))</f>
        <v>0.21503662739999996</v>
      </c>
      <c r="DC123" s="176">
        <f>$AL123*INDEX('Byproduct Conc'!$E:$E,MATCH(DC$2,'Byproduct Conc'!$C:$C,0))</f>
        <v>0.92158554599999987</v>
      </c>
      <c r="DD123" s="176">
        <f>$AL123*INDEX('Byproduct Conc'!$E:$E,MATCH(DD$2,'Byproduct Conc'!$C:$C,0))</f>
        <v>6.1377597363600005</v>
      </c>
      <c r="DE123" s="177">
        <f>$AL123*INDEX('Byproduct Conc'!$E:$E,MATCH(DE$2,'Byproduct Conc'!$C:$C,0))</f>
        <v>9.2158554600000002</v>
      </c>
      <c r="DF123" s="178">
        <f t="shared" si="55"/>
        <v>5.1082170263999992E-2</v>
      </c>
      <c r="DG123" s="176">
        <f t="shared" si="56"/>
        <v>6.1439036399999988E-4</v>
      </c>
      <c r="DH123" s="176">
        <f t="shared" si="57"/>
        <v>2.6331015599999996E-3</v>
      </c>
      <c r="DI123" s="176">
        <f t="shared" si="58"/>
        <v>1.75364563896E-2</v>
      </c>
      <c r="DJ123" s="177">
        <f t="shared" si="59"/>
        <v>2.63310156E-2</v>
      </c>
    </row>
    <row r="124" spans="1:114" x14ac:dyDescent="0.25">
      <c r="B124" s="132" t="s">
        <v>1134</v>
      </c>
      <c r="C124" s="132">
        <v>2019</v>
      </c>
      <c r="D124" s="4">
        <v>44012</v>
      </c>
      <c r="E124" s="132" t="s">
        <v>1196</v>
      </c>
      <c r="F124" s="132" t="s">
        <v>1192</v>
      </c>
      <c r="G124" s="132" t="s">
        <v>1193</v>
      </c>
      <c r="H124" s="132" t="s">
        <v>1194</v>
      </c>
      <c r="I124" s="132" t="s">
        <v>1542</v>
      </c>
      <c r="J124" s="132" t="s">
        <v>1195</v>
      </c>
      <c r="K124" s="132">
        <v>42029</v>
      </c>
      <c r="L124" s="132">
        <v>110027373072</v>
      </c>
      <c r="M124" s="172">
        <v>110027373072</v>
      </c>
      <c r="N124" s="172" t="str">
        <f t="shared" si="35"/>
        <v>42029WSTLK2468I</v>
      </c>
      <c r="O124" s="172" t="str">
        <f t="shared" si="36"/>
        <v>42029WSTLK2468I</v>
      </c>
      <c r="P124" s="132">
        <v>37.051110999999999</v>
      </c>
      <c r="Q124" s="132">
        <v>-88.334166999999994</v>
      </c>
      <c r="R124" s="132">
        <v>1319218329290</v>
      </c>
      <c r="S124" s="132">
        <v>107062</v>
      </c>
      <c r="T124" s="132" t="s">
        <v>1393</v>
      </c>
      <c r="U124" s="132">
        <v>7</v>
      </c>
      <c r="V124" s="132" t="s">
        <v>1403</v>
      </c>
      <c r="W124" s="201">
        <v>41857</v>
      </c>
      <c r="X124" s="175">
        <f t="shared" si="37"/>
        <v>18986.000344</v>
      </c>
      <c r="Y124" s="176" t="s">
        <v>1556</v>
      </c>
      <c r="Z124" s="180"/>
      <c r="AA124" s="175">
        <f>$X124*INDEX('Byproduct Conc'!$E:$E,MATCH(AA$2,'Byproduct Conc'!$C:$C,0))</f>
        <v>55.249261001039997</v>
      </c>
      <c r="AB124" s="176">
        <f>$X124*INDEX('Byproduct Conc'!$E:$E,MATCH(AB$2,'Byproduct Conc'!$C:$C,0))</f>
        <v>0.66451001203999993</v>
      </c>
      <c r="AC124" s="176">
        <f>$X124*INDEX('Byproduct Conc'!$E:$E,MATCH(AC$2,'Byproduct Conc'!$C:$C,0))</f>
        <v>2.8479000515999999</v>
      </c>
      <c r="AD124" s="176">
        <f>$X124*INDEX('Byproduct Conc'!$E:$E,MATCH(AD$2,'Byproduct Conc'!$C:$C,0))</f>
        <v>18.967014343656</v>
      </c>
      <c r="AE124" s="177">
        <f>$X124*INDEX('Byproduct Conc'!$E:$E,MATCH(AE$2,'Byproduct Conc'!$C:$C,0))</f>
        <v>28.479000515999999</v>
      </c>
      <c r="AF124" s="178">
        <f t="shared" si="49"/>
        <v>0.15785503143154284</v>
      </c>
      <c r="AG124" s="176">
        <f t="shared" si="50"/>
        <v>1.8986000343999998E-3</v>
      </c>
      <c r="AH124" s="176">
        <f t="shared" si="51"/>
        <v>8.1368572902857147E-3</v>
      </c>
      <c r="AI124" s="176">
        <f t="shared" si="52"/>
        <v>5.4191469553302861E-2</v>
      </c>
      <c r="AJ124" s="177">
        <f t="shared" si="53"/>
        <v>8.1368572902857136E-2</v>
      </c>
      <c r="AK124" s="202">
        <v>6342</v>
      </c>
      <c r="AL124" s="203">
        <f t="shared" si="54"/>
        <v>2876.680464</v>
      </c>
      <c r="AM124" s="132" t="s">
        <v>1556</v>
      </c>
      <c r="AN124" s="132"/>
      <c r="AO124" s="132" t="s">
        <v>1544</v>
      </c>
      <c r="AP124" s="132">
        <v>325199</v>
      </c>
      <c r="AQ124" s="132" t="s">
        <v>261</v>
      </c>
      <c r="AR124" s="132"/>
      <c r="AS124" s="132"/>
      <c r="AT124" s="132" t="s">
        <v>1646</v>
      </c>
      <c r="AU124" s="132" t="s">
        <v>1596</v>
      </c>
      <c r="AV124" s="132" t="s">
        <v>1140</v>
      </c>
      <c r="AW124" s="132" t="s">
        <v>1772</v>
      </c>
      <c r="AX124" s="132" t="s">
        <v>1559</v>
      </c>
      <c r="AY124" s="204" t="s">
        <v>1548</v>
      </c>
      <c r="AZ124" s="204" t="s">
        <v>1549</v>
      </c>
      <c r="BA124" s="204" t="s">
        <v>1548</v>
      </c>
      <c r="BB124" s="132" t="s">
        <v>1549</v>
      </c>
      <c r="BC124" s="132" t="s">
        <v>1549</v>
      </c>
      <c r="BD124" s="132" t="s">
        <v>1549</v>
      </c>
      <c r="BE124" s="132" t="s">
        <v>1548</v>
      </c>
      <c r="BF124" s="132" t="s">
        <v>1549</v>
      </c>
      <c r="BG124" s="132" t="s">
        <v>1549</v>
      </c>
      <c r="BH124" s="132" t="s">
        <v>1549</v>
      </c>
      <c r="BI124" s="132" t="s">
        <v>1549</v>
      </c>
      <c r="BJ124" s="132" t="s">
        <v>1548</v>
      </c>
      <c r="BK124" s="132" t="s">
        <v>1549</v>
      </c>
      <c r="BL124" s="132" t="s">
        <v>1549</v>
      </c>
      <c r="BM124" s="132" t="s">
        <v>1549</v>
      </c>
      <c r="BN124" s="132" t="s">
        <v>1549</v>
      </c>
      <c r="BO124" s="132" t="s">
        <v>1549</v>
      </c>
      <c r="BP124" s="132" t="s">
        <v>1549</v>
      </c>
      <c r="BQ124" s="132" t="s">
        <v>1549</v>
      </c>
      <c r="BR124" s="132" t="s">
        <v>1549</v>
      </c>
      <c r="BS124" s="132" t="s">
        <v>1549</v>
      </c>
      <c r="BT124" s="132" t="s">
        <v>1549</v>
      </c>
      <c r="BU124" s="132" t="s">
        <v>1549</v>
      </c>
      <c r="BV124" s="132" t="s">
        <v>1549</v>
      </c>
      <c r="BW124" s="132" t="s">
        <v>1549</v>
      </c>
      <c r="BX124" s="132" t="s">
        <v>1549</v>
      </c>
      <c r="BY124" s="132" t="s">
        <v>1549</v>
      </c>
      <c r="BZ124" s="132" t="s">
        <v>1549</v>
      </c>
      <c r="CA124" s="132" t="s">
        <v>1549</v>
      </c>
      <c r="CB124" s="132" t="s">
        <v>1549</v>
      </c>
      <c r="CC124" s="132" t="s">
        <v>1549</v>
      </c>
      <c r="CD124" s="132" t="s">
        <v>1549</v>
      </c>
      <c r="CE124" s="132" t="s">
        <v>1549</v>
      </c>
      <c r="CF124" s="132" t="s">
        <v>1549</v>
      </c>
      <c r="CG124" s="132" t="s">
        <v>1549</v>
      </c>
      <c r="CH124" s="132" t="s">
        <v>1549</v>
      </c>
      <c r="CI124" s="132" t="s">
        <v>1549</v>
      </c>
      <c r="CJ124" s="132" t="s">
        <v>1549</v>
      </c>
      <c r="CK124" s="132" t="s">
        <v>1549</v>
      </c>
      <c r="CL124" s="132" t="s">
        <v>1549</v>
      </c>
      <c r="CM124" s="132" t="s">
        <v>1549</v>
      </c>
      <c r="CN124" s="132" t="s">
        <v>1549</v>
      </c>
      <c r="CO124" s="132" t="s">
        <v>1549</v>
      </c>
      <c r="CP124" s="132" t="s">
        <v>1549</v>
      </c>
      <c r="CQ124" s="132" t="s">
        <v>1549</v>
      </c>
      <c r="CR124" s="132" t="s">
        <v>1549</v>
      </c>
      <c r="CS124" s="132" t="s">
        <v>1549</v>
      </c>
      <c r="CT124" s="132" t="s">
        <v>1549</v>
      </c>
      <c r="CU124" s="132" t="s">
        <v>1549</v>
      </c>
      <c r="CV124" s="132" t="s">
        <v>1549</v>
      </c>
      <c r="CW124" s="132" t="s">
        <v>1549</v>
      </c>
      <c r="CX124" s="132" t="s">
        <v>1549</v>
      </c>
      <c r="CY124" s="132" t="s">
        <v>1549</v>
      </c>
      <c r="CZ124" s="132" t="s">
        <v>1549</v>
      </c>
      <c r="DA124" s="175">
        <f>$AL124*INDEX('Byproduct Conc'!$E:$E,MATCH(DA$2,'Byproduct Conc'!$C:$C,0))</f>
        <v>8.3711401502400005</v>
      </c>
      <c r="DB124" s="176">
        <f>$AL124*INDEX('Byproduct Conc'!$E:$E,MATCH(DB$2,'Byproduct Conc'!$C:$C,0))</f>
        <v>0.10068381623999999</v>
      </c>
      <c r="DC124" s="176">
        <f>$AL124*INDEX('Byproduct Conc'!$E:$E,MATCH(DC$2,'Byproduct Conc'!$C:$C,0))</f>
        <v>0.43150206959999998</v>
      </c>
      <c r="DD124" s="176">
        <f>$AL124*INDEX('Byproduct Conc'!$E:$E,MATCH(DD$2,'Byproduct Conc'!$C:$C,0))</f>
        <v>2.8738037835360002</v>
      </c>
      <c r="DE124" s="177">
        <f>$AL124*INDEX('Byproduct Conc'!$E:$E,MATCH(DE$2,'Byproduct Conc'!$C:$C,0))</f>
        <v>4.3150206960000004</v>
      </c>
      <c r="DF124" s="178">
        <f t="shared" si="55"/>
        <v>2.39175432864E-2</v>
      </c>
      <c r="DG124" s="176">
        <f t="shared" si="56"/>
        <v>2.8766804639999998E-4</v>
      </c>
      <c r="DH124" s="176">
        <f t="shared" si="57"/>
        <v>1.2328630560000001E-3</v>
      </c>
      <c r="DI124" s="176">
        <f t="shared" si="58"/>
        <v>8.210867952960001E-3</v>
      </c>
      <c r="DJ124" s="177">
        <f t="shared" si="59"/>
        <v>1.2328630560000001E-2</v>
      </c>
    </row>
    <row r="125" spans="1:114" x14ac:dyDescent="0.25">
      <c r="B125" s="132" t="s">
        <v>1134</v>
      </c>
      <c r="C125" s="132">
        <v>2020</v>
      </c>
      <c r="D125" s="4"/>
      <c r="E125" s="132" t="s">
        <v>1196</v>
      </c>
      <c r="F125" s="132" t="s">
        <v>1192</v>
      </c>
      <c r="G125" s="132" t="s">
        <v>1193</v>
      </c>
      <c r="H125" s="132" t="s">
        <v>1194</v>
      </c>
      <c r="I125" s="132" t="s">
        <v>1542</v>
      </c>
      <c r="J125" s="132" t="s">
        <v>1195</v>
      </c>
      <c r="K125" s="132">
        <v>42029</v>
      </c>
      <c r="L125" s="132">
        <v>110027373072</v>
      </c>
      <c r="M125" s="172">
        <v>110027373072</v>
      </c>
      <c r="N125" s="172" t="str">
        <f t="shared" si="35"/>
        <v>42029WSTLK2468I</v>
      </c>
      <c r="O125" s="172" t="str">
        <f t="shared" si="36"/>
        <v>42029WSTLK2468I</v>
      </c>
      <c r="P125" s="132">
        <v>37.051110999999999</v>
      </c>
      <c r="Q125" s="132">
        <v>-88.334166999999994</v>
      </c>
      <c r="R125" s="132" t="s">
        <v>1658</v>
      </c>
      <c r="S125" s="132" t="s">
        <v>1554</v>
      </c>
      <c r="T125" s="132" t="s">
        <v>1393</v>
      </c>
      <c r="U125" s="132">
        <v>7</v>
      </c>
      <c r="V125" s="132" t="s">
        <v>1552</v>
      </c>
      <c r="W125" s="201">
        <v>50651</v>
      </c>
      <c r="X125" s="175">
        <f t="shared" si="37"/>
        <v>22974.888392000001</v>
      </c>
      <c r="Y125" s="176" t="s">
        <v>1556</v>
      </c>
      <c r="Z125" s="180" t="s">
        <v>1552</v>
      </c>
      <c r="AA125" s="175">
        <f>$X125*INDEX('Byproduct Conc'!$E:$E,MATCH(AA$2,'Byproduct Conc'!$C:$C,0))</f>
        <v>66.856925220720001</v>
      </c>
      <c r="AB125" s="176">
        <f>$X125*INDEX('Byproduct Conc'!$E:$E,MATCH(AB$2,'Byproduct Conc'!$C:$C,0))</f>
        <v>0.80412109371999996</v>
      </c>
      <c r="AC125" s="176">
        <f>$X125*INDEX('Byproduct Conc'!$E:$E,MATCH(AC$2,'Byproduct Conc'!$C:$C,0))</f>
        <v>3.4462332588</v>
      </c>
      <c r="AD125" s="176">
        <f>$X125*INDEX('Byproduct Conc'!$E:$E,MATCH(AD$2,'Byproduct Conc'!$C:$C,0))</f>
        <v>22.951913503608004</v>
      </c>
      <c r="AE125" s="177">
        <f>$X125*INDEX('Byproduct Conc'!$E:$E,MATCH(AE$2,'Byproduct Conc'!$C:$C,0))</f>
        <v>34.462332588000002</v>
      </c>
      <c r="AF125" s="178">
        <f t="shared" si="49"/>
        <v>0.19101978634491429</v>
      </c>
      <c r="AG125" s="176">
        <f t="shared" si="50"/>
        <v>2.2974888391999997E-3</v>
      </c>
      <c r="AH125" s="176">
        <f t="shared" si="51"/>
        <v>9.8463807394285705E-3</v>
      </c>
      <c r="AI125" s="176">
        <f t="shared" si="52"/>
        <v>6.5576895724594297E-2</v>
      </c>
      <c r="AJ125" s="177">
        <f t="shared" si="53"/>
        <v>9.8463807394285716E-2</v>
      </c>
      <c r="AK125" s="202">
        <v>2754</v>
      </c>
      <c r="AL125" s="203">
        <f t="shared" si="54"/>
        <v>1249.192368</v>
      </c>
      <c r="AM125" s="132" t="s">
        <v>1556</v>
      </c>
      <c r="AN125" s="132" t="s">
        <v>1552</v>
      </c>
      <c r="AO125" s="132" t="s">
        <v>1544</v>
      </c>
      <c r="AP125" s="132">
        <v>325199</v>
      </c>
      <c r="AQ125" s="132" t="s">
        <v>261</v>
      </c>
      <c r="AR125" s="132" t="s">
        <v>1552</v>
      </c>
      <c r="AS125" s="132" t="s">
        <v>1552</v>
      </c>
      <c r="AT125" s="132" t="s">
        <v>1646</v>
      </c>
      <c r="AU125" s="132" t="s">
        <v>1596</v>
      </c>
      <c r="AV125" s="132" t="s">
        <v>1140</v>
      </c>
      <c r="AW125" s="132" t="s">
        <v>1772</v>
      </c>
      <c r="AX125" s="132" t="s">
        <v>1559</v>
      </c>
      <c r="AY125" s="204" t="s">
        <v>1548</v>
      </c>
      <c r="AZ125" s="204" t="s">
        <v>1549</v>
      </c>
      <c r="BA125" s="204" t="s">
        <v>1548</v>
      </c>
      <c r="BB125" s="132" t="s">
        <v>1549</v>
      </c>
      <c r="BC125" s="132" t="s">
        <v>1549</v>
      </c>
      <c r="BD125" s="132" t="s">
        <v>1549</v>
      </c>
      <c r="BE125" s="132" t="s">
        <v>1548</v>
      </c>
      <c r="BF125" s="132" t="s">
        <v>1549</v>
      </c>
      <c r="BG125" s="132" t="s">
        <v>1549</v>
      </c>
      <c r="BH125" s="132" t="s">
        <v>1549</v>
      </c>
      <c r="BI125" s="132" t="s">
        <v>1549</v>
      </c>
      <c r="BJ125" s="132" t="s">
        <v>1548</v>
      </c>
      <c r="BK125" s="132" t="s">
        <v>1549</v>
      </c>
      <c r="BL125" s="132" t="s">
        <v>1549</v>
      </c>
      <c r="BM125" s="132" t="s">
        <v>1549</v>
      </c>
      <c r="BN125" s="132" t="s">
        <v>1549</v>
      </c>
      <c r="BO125" s="132" t="s">
        <v>1549</v>
      </c>
      <c r="BP125" s="132" t="s">
        <v>1549</v>
      </c>
      <c r="BQ125" s="132" t="s">
        <v>1549</v>
      </c>
      <c r="BR125" s="132" t="s">
        <v>1549</v>
      </c>
      <c r="BS125" s="132" t="s">
        <v>1549</v>
      </c>
      <c r="BT125" s="132" t="s">
        <v>1549</v>
      </c>
      <c r="BU125" s="132" t="s">
        <v>1549</v>
      </c>
      <c r="BV125" s="132" t="s">
        <v>1549</v>
      </c>
      <c r="BW125" s="132" t="s">
        <v>1549</v>
      </c>
      <c r="BX125" s="132" t="s">
        <v>1549</v>
      </c>
      <c r="BY125" s="132" t="s">
        <v>1549</v>
      </c>
      <c r="BZ125" s="132" t="s">
        <v>1549</v>
      </c>
      <c r="CA125" s="132" t="s">
        <v>1549</v>
      </c>
      <c r="CB125" s="132" t="s">
        <v>1549</v>
      </c>
      <c r="CC125" s="132" t="s">
        <v>1549</v>
      </c>
      <c r="CD125" s="132" t="s">
        <v>1549</v>
      </c>
      <c r="CE125" s="132" t="s">
        <v>1549</v>
      </c>
      <c r="CF125" s="132" t="s">
        <v>1549</v>
      </c>
      <c r="CG125" s="132" t="s">
        <v>1549</v>
      </c>
      <c r="CH125" s="132" t="s">
        <v>1549</v>
      </c>
      <c r="CI125" s="132" t="s">
        <v>1549</v>
      </c>
      <c r="CJ125" s="132" t="s">
        <v>1549</v>
      </c>
      <c r="CK125" s="132" t="s">
        <v>1549</v>
      </c>
      <c r="CL125" s="132" t="s">
        <v>1549</v>
      </c>
      <c r="CM125" s="132" t="s">
        <v>1549</v>
      </c>
      <c r="CN125" s="132" t="s">
        <v>1549</v>
      </c>
      <c r="CO125" s="132" t="s">
        <v>1549</v>
      </c>
      <c r="CP125" s="132" t="s">
        <v>1549</v>
      </c>
      <c r="CQ125" s="132" t="s">
        <v>1549</v>
      </c>
      <c r="CR125" s="132" t="s">
        <v>1549</v>
      </c>
      <c r="CS125" s="132" t="s">
        <v>1549</v>
      </c>
      <c r="CT125" s="132" t="s">
        <v>1549</v>
      </c>
      <c r="CU125" s="132" t="s">
        <v>1549</v>
      </c>
      <c r="CV125" s="132" t="s">
        <v>1549</v>
      </c>
      <c r="CW125" s="132" t="s">
        <v>1549</v>
      </c>
      <c r="CX125" s="132" t="s">
        <v>1549</v>
      </c>
      <c r="CY125" s="132" t="s">
        <v>1549</v>
      </c>
      <c r="CZ125" s="132" t="s">
        <v>1549</v>
      </c>
      <c r="DA125" s="175">
        <f>$AL125*INDEX('Byproduct Conc'!$E:$E,MATCH(DA$2,'Byproduct Conc'!$C:$C,0))</f>
        <v>3.6351497908799999</v>
      </c>
      <c r="DB125" s="176">
        <f>$AL125*INDEX('Byproduct Conc'!$E:$E,MATCH(DB$2,'Byproduct Conc'!$C:$C,0))</f>
        <v>4.3721732879999996E-2</v>
      </c>
      <c r="DC125" s="176">
        <f>$AL125*INDEX('Byproduct Conc'!$E:$E,MATCH(DC$2,'Byproduct Conc'!$C:$C,0))</f>
        <v>0.18737885519999997</v>
      </c>
      <c r="DD125" s="176">
        <f>$AL125*INDEX('Byproduct Conc'!$E:$E,MATCH(DD$2,'Byproduct Conc'!$C:$C,0))</f>
        <v>1.2479431756320001</v>
      </c>
      <c r="DE125" s="177">
        <f>$AL125*INDEX('Byproduct Conc'!$E:$E,MATCH(DE$2,'Byproduct Conc'!$C:$C,0))</f>
        <v>1.8737885519999999</v>
      </c>
      <c r="DF125" s="178">
        <f t="shared" si="55"/>
        <v>1.0386142259657142E-2</v>
      </c>
      <c r="DG125" s="176">
        <f t="shared" si="56"/>
        <v>1.2491923679999999E-4</v>
      </c>
      <c r="DH125" s="176">
        <f t="shared" si="57"/>
        <v>5.3536815771428568E-4</v>
      </c>
      <c r="DI125" s="176">
        <f t="shared" si="58"/>
        <v>3.5655519303771431E-3</v>
      </c>
      <c r="DJ125" s="177">
        <f t="shared" si="59"/>
        <v>5.3536815771428568E-3</v>
      </c>
    </row>
    <row r="126" spans="1:114" x14ac:dyDescent="0.25">
      <c r="B126" s="132" t="s">
        <v>1134</v>
      </c>
      <c r="C126" s="132">
        <v>2021</v>
      </c>
      <c r="D126"/>
      <c r="E126" s="132" t="s">
        <v>1539</v>
      </c>
      <c r="F126" s="132" t="s">
        <v>1540</v>
      </c>
      <c r="G126" s="132" t="s">
        <v>1541</v>
      </c>
      <c r="H126" s="132" t="s">
        <v>1194</v>
      </c>
      <c r="I126" s="132" t="s">
        <v>1542</v>
      </c>
      <c r="J126" s="132" t="s">
        <v>1195</v>
      </c>
      <c r="K126" s="132">
        <v>42029</v>
      </c>
      <c r="L126" s="132">
        <v>110000380061</v>
      </c>
      <c r="M126" s="172">
        <v>110000380061</v>
      </c>
      <c r="N126" s="172" t="str">
        <f t="shared" si="35"/>
        <v/>
      </c>
      <c r="O126" s="172" t="str">
        <f t="shared" si="36"/>
        <v>42029PNNWLALTON</v>
      </c>
      <c r="P126" s="132">
        <v>37.056699000000002</v>
      </c>
      <c r="Q126" s="132">
        <v>-88.365727000000007</v>
      </c>
      <c r="R126" s="132">
        <v>1321219594280</v>
      </c>
      <c r="S126" s="132" t="s">
        <v>2121</v>
      </c>
      <c r="T126" s="132" t="s">
        <v>1393</v>
      </c>
      <c r="U126" s="132">
        <v>4</v>
      </c>
      <c r="V126" s="132" t="s">
        <v>1409</v>
      </c>
      <c r="W126" s="201">
        <v>0</v>
      </c>
      <c r="X126" s="175">
        <f t="shared" si="37"/>
        <v>0</v>
      </c>
      <c r="Y126" s="176" t="s">
        <v>1543</v>
      </c>
      <c r="Z126" s="180"/>
      <c r="AA126" s="175">
        <f>$X126*INDEX('Byproduct Conc'!$E:$E,MATCH(AA$2,'Byproduct Conc'!$C:$C,0))</f>
        <v>0</v>
      </c>
      <c r="AB126" s="176">
        <f>$X126*INDEX('Byproduct Conc'!$E:$E,MATCH(AB$2,'Byproduct Conc'!$C:$C,0))</f>
        <v>0</v>
      </c>
      <c r="AC126" s="176">
        <f>$X126*INDEX('Byproduct Conc'!$E:$E,MATCH(AC$2,'Byproduct Conc'!$C:$C,0))</f>
        <v>0</v>
      </c>
      <c r="AD126" s="176">
        <f>$X126*INDEX('Byproduct Conc'!$E:$E,MATCH(AD$2,'Byproduct Conc'!$C:$C,0))</f>
        <v>0</v>
      </c>
      <c r="AE126" s="177">
        <f>$X126*INDEX('Byproduct Conc'!$E:$E,MATCH(AE$2,'Byproduct Conc'!$C:$C,0))</f>
        <v>0</v>
      </c>
      <c r="AF126" s="178">
        <f t="shared" ref="AF126:AF131" si="60">AA126/350</f>
        <v>0</v>
      </c>
      <c r="AG126" s="176">
        <f t="shared" ref="AG126:AG131" si="61">AB126/350</f>
        <v>0</v>
      </c>
      <c r="AH126" s="176">
        <f t="shared" ref="AH126:AH131" si="62">AC126/350</f>
        <v>0</v>
      </c>
      <c r="AI126" s="176">
        <f t="shared" ref="AI126:AI131" si="63">AD126/350</f>
        <v>0</v>
      </c>
      <c r="AJ126" s="177">
        <f t="shared" ref="AJ126:AJ131" si="64">AE126/350</f>
        <v>0</v>
      </c>
      <c r="AK126" s="202">
        <v>1</v>
      </c>
      <c r="AL126" s="203">
        <f t="shared" ref="AL126:AL189" si="65">AK126*LB_TO_KG</f>
        <v>0.453592</v>
      </c>
      <c r="AM126" s="132" t="s">
        <v>1543</v>
      </c>
      <c r="AN126" s="132"/>
      <c r="AO126" s="132" t="s">
        <v>5125</v>
      </c>
      <c r="AP126" s="132">
        <v>325180</v>
      </c>
      <c r="AQ126" s="132" t="s">
        <v>258</v>
      </c>
      <c r="AR126" s="132"/>
      <c r="AS126" s="132"/>
      <c r="AT126" s="132"/>
      <c r="AU126" s="132"/>
      <c r="AV126" s="132" t="s">
        <v>1140</v>
      </c>
      <c r="AW126" s="132"/>
      <c r="AX126" s="132"/>
      <c r="AY126" s="204" t="s">
        <v>1548</v>
      </c>
      <c r="AZ126" s="204" t="s">
        <v>1549</v>
      </c>
      <c r="BA126" s="204" t="s">
        <v>1549</v>
      </c>
      <c r="BB126" s="132" t="s">
        <v>1549</v>
      </c>
      <c r="BC126" s="132" t="s">
        <v>1548</v>
      </c>
      <c r="BD126" s="132" t="s">
        <v>1549</v>
      </c>
      <c r="BE126" s="132" t="s">
        <v>1549</v>
      </c>
      <c r="BF126" s="132" t="s">
        <v>1549</v>
      </c>
      <c r="BG126" s="132" t="s">
        <v>1549</v>
      </c>
      <c r="BH126" s="132" t="s">
        <v>1549</v>
      </c>
      <c r="BI126" s="132" t="s">
        <v>1549</v>
      </c>
      <c r="BJ126" s="132" t="s">
        <v>1549</v>
      </c>
      <c r="BK126" s="132" t="s">
        <v>1549</v>
      </c>
      <c r="BL126" s="132" t="s">
        <v>1549</v>
      </c>
      <c r="BM126" s="132" t="s">
        <v>1549</v>
      </c>
      <c r="BN126" s="132" t="s">
        <v>1549</v>
      </c>
      <c r="BO126" s="132" t="s">
        <v>1549</v>
      </c>
      <c r="BP126" s="132" t="s">
        <v>1549</v>
      </c>
      <c r="BQ126" s="132" t="s">
        <v>1549</v>
      </c>
      <c r="BR126" s="132" t="s">
        <v>1549</v>
      </c>
      <c r="BS126" s="132" t="s">
        <v>1549</v>
      </c>
      <c r="BT126" s="132" t="s">
        <v>1549</v>
      </c>
      <c r="BU126" s="132" t="s">
        <v>1549</v>
      </c>
      <c r="BV126" s="132" t="s">
        <v>1549</v>
      </c>
      <c r="BW126" s="132" t="s">
        <v>1549</v>
      </c>
      <c r="BX126" s="132" t="s">
        <v>1549</v>
      </c>
      <c r="BY126" s="132" t="s">
        <v>1549</v>
      </c>
      <c r="BZ126" s="132" t="s">
        <v>1548</v>
      </c>
      <c r="CA126" s="132" t="s">
        <v>1549</v>
      </c>
      <c r="CB126" s="132" t="s">
        <v>1549</v>
      </c>
      <c r="CC126" s="132" t="s">
        <v>1549</v>
      </c>
      <c r="CD126" s="132" t="s">
        <v>1549</v>
      </c>
      <c r="CE126" s="132" t="s">
        <v>1549</v>
      </c>
      <c r="CF126" s="132" t="s">
        <v>1549</v>
      </c>
      <c r="CG126" s="132" t="s">
        <v>1549</v>
      </c>
      <c r="CH126" s="132" t="s">
        <v>1549</v>
      </c>
      <c r="CI126" s="132" t="s">
        <v>1549</v>
      </c>
      <c r="CJ126" s="132" t="s">
        <v>1549</v>
      </c>
      <c r="CK126" s="132" t="s">
        <v>1549</v>
      </c>
      <c r="CL126" s="132" t="s">
        <v>1549</v>
      </c>
      <c r="CM126" s="132" t="s">
        <v>1549</v>
      </c>
      <c r="CN126" s="132" t="s">
        <v>1549</v>
      </c>
      <c r="CO126" s="132" t="s">
        <v>1549</v>
      </c>
      <c r="CP126" s="132" t="s">
        <v>1549</v>
      </c>
      <c r="CQ126" s="132" t="s">
        <v>1549</v>
      </c>
      <c r="CR126" s="132" t="s">
        <v>1549</v>
      </c>
      <c r="CS126" s="132" t="s">
        <v>1549</v>
      </c>
      <c r="CT126" s="132" t="s">
        <v>1549</v>
      </c>
      <c r="CU126" s="132" t="s">
        <v>1549</v>
      </c>
      <c r="CV126" s="132" t="s">
        <v>1549</v>
      </c>
      <c r="CW126" s="132" t="s">
        <v>1549</v>
      </c>
      <c r="CX126" s="132" t="s">
        <v>1549</v>
      </c>
      <c r="CY126" s="132" t="s">
        <v>1549</v>
      </c>
      <c r="CZ126" s="132" t="s">
        <v>1549</v>
      </c>
      <c r="DA126" s="175">
        <f>$AL126*INDEX('Byproduct Conc'!$E:$E,MATCH(DA$2,'Byproduct Conc'!$C:$C,0))</f>
        <v>1.3199527199999998E-3</v>
      </c>
      <c r="DB126" s="176">
        <f>$AL126*INDEX('Byproduct Conc'!$E:$E,MATCH(DB$2,'Byproduct Conc'!$C:$C,0))</f>
        <v>1.5875719999999999E-5</v>
      </c>
      <c r="DC126" s="176">
        <f>$AL126*INDEX('Byproduct Conc'!$E:$E,MATCH(DC$2,'Byproduct Conc'!$C:$C,0))</f>
        <v>6.803879999999999E-5</v>
      </c>
      <c r="DD126" s="176">
        <f>$AL126*INDEX('Byproduct Conc'!$E:$E,MATCH(DD$2,'Byproduct Conc'!$C:$C,0))</f>
        <v>4.5313840800000006E-4</v>
      </c>
      <c r="DE126" s="177">
        <f>$AL126*INDEX('Byproduct Conc'!$E:$E,MATCH(DE$2,'Byproduct Conc'!$C:$C,0))</f>
        <v>6.8038799999999998E-4</v>
      </c>
      <c r="DF126" s="178">
        <f t="shared" ref="DF126:DF131" si="66">DA126/350</f>
        <v>3.7712934857142853E-6</v>
      </c>
      <c r="DG126" s="176">
        <f t="shared" ref="DG126:DG131" si="67">DB126/350</f>
        <v>4.53592E-8</v>
      </c>
      <c r="DH126" s="176">
        <f t="shared" ref="DH126:DH131" si="68">DC126/350</f>
        <v>1.943965714285714E-7</v>
      </c>
      <c r="DI126" s="176">
        <f t="shared" ref="DI126:DI131" si="69">DD126/350</f>
        <v>1.294681165714286E-6</v>
      </c>
      <c r="DJ126" s="177">
        <f t="shared" ref="DJ126:DJ131" si="70">DE126/350</f>
        <v>1.9439657142857142E-6</v>
      </c>
    </row>
    <row r="127" spans="1:114" x14ac:dyDescent="0.25">
      <c r="B127" s="132" t="s">
        <v>1134</v>
      </c>
      <c r="C127" s="132">
        <v>2022</v>
      </c>
      <c r="D127"/>
      <c r="E127" s="132" t="s">
        <v>1539</v>
      </c>
      <c r="F127" s="132" t="s">
        <v>1540</v>
      </c>
      <c r="G127" s="132" t="s">
        <v>1541</v>
      </c>
      <c r="H127" s="132" t="s">
        <v>1194</v>
      </c>
      <c r="I127" s="132" t="s">
        <v>1542</v>
      </c>
      <c r="J127" s="132" t="s">
        <v>1195</v>
      </c>
      <c r="K127" s="132">
        <v>42029</v>
      </c>
      <c r="L127" s="132">
        <v>110000380061</v>
      </c>
      <c r="M127" s="172">
        <v>110000380061</v>
      </c>
      <c r="N127" s="172" t="str">
        <f t="shared" si="35"/>
        <v/>
      </c>
      <c r="O127" s="172" t="str">
        <f t="shared" si="36"/>
        <v>42029PNNWLALTON</v>
      </c>
      <c r="P127" s="132">
        <v>37.056699000000002</v>
      </c>
      <c r="Q127" s="132">
        <v>-88.365727000000007</v>
      </c>
      <c r="R127" s="132">
        <v>1322220872156</v>
      </c>
      <c r="S127" s="132" t="s">
        <v>2121</v>
      </c>
      <c r="T127" s="132" t="s">
        <v>1393</v>
      </c>
      <c r="U127" s="132">
        <v>4</v>
      </c>
      <c r="V127" s="132" t="s">
        <v>1409</v>
      </c>
      <c r="W127" s="201">
        <v>0</v>
      </c>
      <c r="X127" s="175">
        <f t="shared" si="37"/>
        <v>0</v>
      </c>
      <c r="Y127" s="176" t="s">
        <v>1543</v>
      </c>
      <c r="Z127" s="180"/>
      <c r="AA127" s="175">
        <f>$X127*INDEX('Byproduct Conc'!$E:$E,MATCH(AA$2,'Byproduct Conc'!$C:$C,0))</f>
        <v>0</v>
      </c>
      <c r="AB127" s="176">
        <f>$X127*INDEX('Byproduct Conc'!$E:$E,MATCH(AB$2,'Byproduct Conc'!$C:$C,0))</f>
        <v>0</v>
      </c>
      <c r="AC127" s="176">
        <f>$X127*INDEX('Byproduct Conc'!$E:$E,MATCH(AC$2,'Byproduct Conc'!$C:$C,0))</f>
        <v>0</v>
      </c>
      <c r="AD127" s="176">
        <f>$X127*INDEX('Byproduct Conc'!$E:$E,MATCH(AD$2,'Byproduct Conc'!$C:$C,0))</f>
        <v>0</v>
      </c>
      <c r="AE127" s="177">
        <f>$X127*INDEX('Byproduct Conc'!$E:$E,MATCH(AE$2,'Byproduct Conc'!$C:$C,0))</f>
        <v>0</v>
      </c>
      <c r="AF127" s="178">
        <f t="shared" si="60"/>
        <v>0</v>
      </c>
      <c r="AG127" s="176">
        <f t="shared" si="61"/>
        <v>0</v>
      </c>
      <c r="AH127" s="176">
        <f t="shared" si="62"/>
        <v>0</v>
      </c>
      <c r="AI127" s="176">
        <f t="shared" si="63"/>
        <v>0</v>
      </c>
      <c r="AJ127" s="177">
        <f t="shared" si="64"/>
        <v>0</v>
      </c>
      <c r="AK127" s="202">
        <v>1</v>
      </c>
      <c r="AL127" s="203">
        <f t="shared" si="65"/>
        <v>0.453592</v>
      </c>
      <c r="AM127" s="132" t="s">
        <v>1543</v>
      </c>
      <c r="AN127" s="132"/>
      <c r="AO127" s="132" t="s">
        <v>5125</v>
      </c>
      <c r="AP127" s="132">
        <v>325180</v>
      </c>
      <c r="AQ127" s="132" t="s">
        <v>258</v>
      </c>
      <c r="AR127" s="132"/>
      <c r="AS127" s="132"/>
      <c r="AT127" s="132"/>
      <c r="AU127" s="132"/>
      <c r="AV127" s="132" t="s">
        <v>1140</v>
      </c>
      <c r="AW127" s="132"/>
      <c r="AX127" s="132"/>
      <c r="AY127" s="204" t="s">
        <v>1548</v>
      </c>
      <c r="AZ127" s="204" t="s">
        <v>1549</v>
      </c>
      <c r="BA127" s="204" t="s">
        <v>1549</v>
      </c>
      <c r="BB127" s="132" t="s">
        <v>1549</v>
      </c>
      <c r="BC127" s="132" t="s">
        <v>1548</v>
      </c>
      <c r="BD127" s="132" t="s">
        <v>1549</v>
      </c>
      <c r="BE127" s="132" t="s">
        <v>1549</v>
      </c>
      <c r="BF127" s="132" t="s">
        <v>1549</v>
      </c>
      <c r="BG127" s="132" t="s">
        <v>1549</v>
      </c>
      <c r="BH127" s="132" t="s">
        <v>1549</v>
      </c>
      <c r="BI127" s="132" t="s">
        <v>1549</v>
      </c>
      <c r="BJ127" s="132" t="s">
        <v>1549</v>
      </c>
      <c r="BK127" s="132" t="s">
        <v>1549</v>
      </c>
      <c r="BL127" s="132" t="s">
        <v>1549</v>
      </c>
      <c r="BM127" s="132" t="s">
        <v>1549</v>
      </c>
      <c r="BN127" s="132" t="s">
        <v>1549</v>
      </c>
      <c r="BO127" s="132" t="s">
        <v>1549</v>
      </c>
      <c r="BP127" s="132" t="s">
        <v>1549</v>
      </c>
      <c r="BQ127" s="132" t="s">
        <v>1549</v>
      </c>
      <c r="BR127" s="132" t="s">
        <v>1549</v>
      </c>
      <c r="BS127" s="132" t="s">
        <v>1549</v>
      </c>
      <c r="BT127" s="132" t="s">
        <v>1549</v>
      </c>
      <c r="BU127" s="132" t="s">
        <v>1549</v>
      </c>
      <c r="BV127" s="132" t="s">
        <v>1549</v>
      </c>
      <c r="BW127" s="132" t="s">
        <v>1549</v>
      </c>
      <c r="BX127" s="132" t="s">
        <v>1549</v>
      </c>
      <c r="BY127" s="132" t="s">
        <v>1549</v>
      </c>
      <c r="BZ127" s="132" t="s">
        <v>1548</v>
      </c>
      <c r="CA127" s="132" t="s">
        <v>1549</v>
      </c>
      <c r="CB127" s="132" t="s">
        <v>1549</v>
      </c>
      <c r="CC127" s="132" t="s">
        <v>1549</v>
      </c>
      <c r="CD127" s="132" t="s">
        <v>1549</v>
      </c>
      <c r="CE127" s="132" t="s">
        <v>1549</v>
      </c>
      <c r="CF127" s="132" t="s">
        <v>1549</v>
      </c>
      <c r="CG127" s="132" t="s">
        <v>1549</v>
      </c>
      <c r="CH127" s="132" t="s">
        <v>1549</v>
      </c>
      <c r="CI127" s="132" t="s">
        <v>1549</v>
      </c>
      <c r="CJ127" s="132" t="s">
        <v>1549</v>
      </c>
      <c r="CK127" s="132" t="s">
        <v>1549</v>
      </c>
      <c r="CL127" s="132" t="s">
        <v>1549</v>
      </c>
      <c r="CM127" s="132" t="s">
        <v>1549</v>
      </c>
      <c r="CN127" s="132" t="s">
        <v>1549</v>
      </c>
      <c r="CO127" s="132" t="s">
        <v>1549</v>
      </c>
      <c r="CP127" s="132" t="s">
        <v>1549</v>
      </c>
      <c r="CQ127" s="132" t="s">
        <v>1549</v>
      </c>
      <c r="CR127" s="132" t="s">
        <v>1549</v>
      </c>
      <c r="CS127" s="132" t="s">
        <v>1549</v>
      </c>
      <c r="CT127" s="132" t="s">
        <v>1549</v>
      </c>
      <c r="CU127" s="132" t="s">
        <v>1549</v>
      </c>
      <c r="CV127" s="132" t="s">
        <v>1549</v>
      </c>
      <c r="CW127" s="132" t="s">
        <v>1549</v>
      </c>
      <c r="CX127" s="132" t="s">
        <v>1549</v>
      </c>
      <c r="CY127" s="132" t="s">
        <v>1549</v>
      </c>
      <c r="CZ127" s="132" t="s">
        <v>1549</v>
      </c>
      <c r="DA127" s="175">
        <f>$AL127*INDEX('Byproduct Conc'!$E:$E,MATCH(DA$2,'Byproduct Conc'!$C:$C,0))</f>
        <v>1.3199527199999998E-3</v>
      </c>
      <c r="DB127" s="176">
        <f>$AL127*INDEX('Byproduct Conc'!$E:$E,MATCH(DB$2,'Byproduct Conc'!$C:$C,0))</f>
        <v>1.5875719999999999E-5</v>
      </c>
      <c r="DC127" s="176">
        <f>$AL127*INDEX('Byproduct Conc'!$E:$E,MATCH(DC$2,'Byproduct Conc'!$C:$C,0))</f>
        <v>6.803879999999999E-5</v>
      </c>
      <c r="DD127" s="176">
        <f>$AL127*INDEX('Byproduct Conc'!$E:$E,MATCH(DD$2,'Byproduct Conc'!$C:$C,0))</f>
        <v>4.5313840800000006E-4</v>
      </c>
      <c r="DE127" s="177">
        <f>$AL127*INDEX('Byproduct Conc'!$E:$E,MATCH(DE$2,'Byproduct Conc'!$C:$C,0))</f>
        <v>6.8038799999999998E-4</v>
      </c>
      <c r="DF127" s="178">
        <f t="shared" si="66"/>
        <v>3.7712934857142853E-6</v>
      </c>
      <c r="DG127" s="176">
        <f t="shared" si="67"/>
        <v>4.53592E-8</v>
      </c>
      <c r="DH127" s="176">
        <f t="shared" si="68"/>
        <v>1.943965714285714E-7</v>
      </c>
      <c r="DI127" s="176">
        <f t="shared" si="69"/>
        <v>1.294681165714286E-6</v>
      </c>
      <c r="DJ127" s="177">
        <f t="shared" si="70"/>
        <v>1.9439657142857142E-6</v>
      </c>
    </row>
    <row r="128" spans="1:114" x14ac:dyDescent="0.25">
      <c r="B128" s="132" t="s">
        <v>1134</v>
      </c>
      <c r="C128" s="132">
        <v>2023</v>
      </c>
      <c r="D128"/>
      <c r="E128" s="132" t="s">
        <v>1539</v>
      </c>
      <c r="F128" s="132" t="s">
        <v>1540</v>
      </c>
      <c r="G128" s="132" t="s">
        <v>1541</v>
      </c>
      <c r="H128" s="132" t="s">
        <v>1194</v>
      </c>
      <c r="I128" s="132" t="s">
        <v>1542</v>
      </c>
      <c r="J128" s="132" t="s">
        <v>1195</v>
      </c>
      <c r="K128" s="132">
        <v>42029</v>
      </c>
      <c r="L128" s="132">
        <v>110000380061</v>
      </c>
      <c r="M128" s="172">
        <v>110000380061</v>
      </c>
      <c r="N128" s="172" t="str">
        <f t="shared" si="35"/>
        <v/>
      </c>
      <c r="O128" s="172" t="str">
        <f t="shared" si="36"/>
        <v>42029PNNWLALTON</v>
      </c>
      <c r="P128" s="132">
        <v>37.056699000000002</v>
      </c>
      <c r="Q128" s="132">
        <v>-88.365727000000007</v>
      </c>
      <c r="R128" s="132">
        <v>1323221607652</v>
      </c>
      <c r="S128" s="132" t="s">
        <v>2121</v>
      </c>
      <c r="T128" s="132" t="s">
        <v>1393</v>
      </c>
      <c r="U128" s="132">
        <v>4</v>
      </c>
      <c r="V128" s="132" t="s">
        <v>1409</v>
      </c>
      <c r="W128" s="201">
        <v>0</v>
      </c>
      <c r="X128" s="175">
        <f t="shared" si="37"/>
        <v>0</v>
      </c>
      <c r="Y128" s="176" t="s">
        <v>1543</v>
      </c>
      <c r="Z128" s="180"/>
      <c r="AA128" s="175">
        <f>$X128*INDEX('Byproduct Conc'!$E:$E,MATCH(AA$2,'Byproduct Conc'!$C:$C,0))</f>
        <v>0</v>
      </c>
      <c r="AB128" s="176">
        <f>$X128*INDEX('Byproduct Conc'!$E:$E,MATCH(AB$2,'Byproduct Conc'!$C:$C,0))</f>
        <v>0</v>
      </c>
      <c r="AC128" s="176">
        <f>$X128*INDEX('Byproduct Conc'!$E:$E,MATCH(AC$2,'Byproduct Conc'!$C:$C,0))</f>
        <v>0</v>
      </c>
      <c r="AD128" s="176">
        <f>$X128*INDEX('Byproduct Conc'!$E:$E,MATCH(AD$2,'Byproduct Conc'!$C:$C,0))</f>
        <v>0</v>
      </c>
      <c r="AE128" s="177">
        <f>$X128*INDEX('Byproduct Conc'!$E:$E,MATCH(AE$2,'Byproduct Conc'!$C:$C,0))</f>
        <v>0</v>
      </c>
      <c r="AF128" s="178">
        <f t="shared" si="60"/>
        <v>0</v>
      </c>
      <c r="AG128" s="176">
        <f t="shared" si="61"/>
        <v>0</v>
      </c>
      <c r="AH128" s="176">
        <f t="shared" si="62"/>
        <v>0</v>
      </c>
      <c r="AI128" s="176">
        <f t="shared" si="63"/>
        <v>0</v>
      </c>
      <c r="AJ128" s="177">
        <f t="shared" si="64"/>
        <v>0</v>
      </c>
      <c r="AK128" s="202">
        <v>1</v>
      </c>
      <c r="AL128" s="203">
        <f t="shared" si="65"/>
        <v>0.453592</v>
      </c>
      <c r="AM128" s="132" t="s">
        <v>1543</v>
      </c>
      <c r="AN128" s="132"/>
      <c r="AO128" s="132" t="s">
        <v>5125</v>
      </c>
      <c r="AP128" s="132">
        <v>325199</v>
      </c>
      <c r="AQ128" s="132" t="s">
        <v>261</v>
      </c>
      <c r="AR128" s="132"/>
      <c r="AS128" s="132"/>
      <c r="AT128" s="132"/>
      <c r="AU128" s="132"/>
      <c r="AV128" s="132" t="s">
        <v>1140</v>
      </c>
      <c r="AW128" s="132"/>
      <c r="AX128" s="132"/>
      <c r="AY128" s="204" t="s">
        <v>1548</v>
      </c>
      <c r="AZ128" s="204" t="s">
        <v>1549</v>
      </c>
      <c r="BA128" s="204" t="s">
        <v>1549</v>
      </c>
      <c r="BB128" s="132" t="s">
        <v>1549</v>
      </c>
      <c r="BC128" s="132" t="s">
        <v>1548</v>
      </c>
      <c r="BD128" s="132" t="s">
        <v>1549</v>
      </c>
      <c r="BE128" s="132" t="s">
        <v>1549</v>
      </c>
      <c r="BF128" s="132" t="s">
        <v>1549</v>
      </c>
      <c r="BG128" s="132" t="s">
        <v>1549</v>
      </c>
      <c r="BH128" s="132" t="s">
        <v>1549</v>
      </c>
      <c r="BI128" s="132" t="s">
        <v>1549</v>
      </c>
      <c r="BJ128" s="132" t="s">
        <v>1549</v>
      </c>
      <c r="BK128" s="132" t="s">
        <v>1549</v>
      </c>
      <c r="BL128" s="132" t="s">
        <v>1549</v>
      </c>
      <c r="BM128" s="132" t="s">
        <v>1549</v>
      </c>
      <c r="BN128" s="132" t="s">
        <v>1549</v>
      </c>
      <c r="BO128" s="132" t="s">
        <v>1549</v>
      </c>
      <c r="BP128" s="132" t="s">
        <v>1549</v>
      </c>
      <c r="BQ128" s="132" t="s">
        <v>1549</v>
      </c>
      <c r="BR128" s="132" t="s">
        <v>1549</v>
      </c>
      <c r="BS128" s="132" t="s">
        <v>1549</v>
      </c>
      <c r="BT128" s="132" t="s">
        <v>1549</v>
      </c>
      <c r="BU128" s="132" t="s">
        <v>1549</v>
      </c>
      <c r="BV128" s="132" t="s">
        <v>1549</v>
      </c>
      <c r="BW128" s="132" t="s">
        <v>1549</v>
      </c>
      <c r="BX128" s="132" t="s">
        <v>1549</v>
      </c>
      <c r="BY128" s="132" t="s">
        <v>1549</v>
      </c>
      <c r="BZ128" s="132" t="s">
        <v>1548</v>
      </c>
      <c r="CA128" s="132" t="s">
        <v>1549</v>
      </c>
      <c r="CB128" s="132" t="s">
        <v>1549</v>
      </c>
      <c r="CC128" s="132" t="s">
        <v>1549</v>
      </c>
      <c r="CD128" s="132" t="s">
        <v>1549</v>
      </c>
      <c r="CE128" s="132" t="s">
        <v>1549</v>
      </c>
      <c r="CF128" s="132" t="s">
        <v>1549</v>
      </c>
      <c r="CG128" s="132" t="s">
        <v>1549</v>
      </c>
      <c r="CH128" s="132" t="s">
        <v>1549</v>
      </c>
      <c r="CI128" s="132" t="s">
        <v>1549</v>
      </c>
      <c r="CJ128" s="132" t="s">
        <v>1549</v>
      </c>
      <c r="CK128" s="132" t="s">
        <v>1549</v>
      </c>
      <c r="CL128" s="132" t="s">
        <v>1549</v>
      </c>
      <c r="CM128" s="132" t="s">
        <v>1549</v>
      </c>
      <c r="CN128" s="132" t="s">
        <v>1549</v>
      </c>
      <c r="CO128" s="132" t="s">
        <v>1549</v>
      </c>
      <c r="CP128" s="132" t="s">
        <v>1549</v>
      </c>
      <c r="CQ128" s="132" t="s">
        <v>1549</v>
      </c>
      <c r="CR128" s="132" t="s">
        <v>1549</v>
      </c>
      <c r="CS128" s="132" t="s">
        <v>1549</v>
      </c>
      <c r="CT128" s="132" t="s">
        <v>1549</v>
      </c>
      <c r="CU128" s="132" t="s">
        <v>1549</v>
      </c>
      <c r="CV128" s="132" t="s">
        <v>1549</v>
      </c>
      <c r="CW128" s="132" t="s">
        <v>1549</v>
      </c>
      <c r="CX128" s="132" t="s">
        <v>1549</v>
      </c>
      <c r="CY128" s="132" t="s">
        <v>1549</v>
      </c>
      <c r="CZ128" s="132" t="s">
        <v>1549</v>
      </c>
      <c r="DA128" s="175">
        <f>$AL128*INDEX('Byproduct Conc'!$E:$E,MATCH(DA$2,'Byproduct Conc'!$C:$C,0))</f>
        <v>1.3199527199999998E-3</v>
      </c>
      <c r="DB128" s="176">
        <f>$AL128*INDEX('Byproduct Conc'!$E:$E,MATCH(DB$2,'Byproduct Conc'!$C:$C,0))</f>
        <v>1.5875719999999999E-5</v>
      </c>
      <c r="DC128" s="176">
        <f>$AL128*INDEX('Byproduct Conc'!$E:$E,MATCH(DC$2,'Byproduct Conc'!$C:$C,0))</f>
        <v>6.803879999999999E-5</v>
      </c>
      <c r="DD128" s="176">
        <f>$AL128*INDEX('Byproduct Conc'!$E:$E,MATCH(DD$2,'Byproduct Conc'!$C:$C,0))</f>
        <v>4.5313840800000006E-4</v>
      </c>
      <c r="DE128" s="177">
        <f>$AL128*INDEX('Byproduct Conc'!$E:$E,MATCH(DE$2,'Byproduct Conc'!$C:$C,0))</f>
        <v>6.8038799999999998E-4</v>
      </c>
      <c r="DF128" s="178">
        <f t="shared" si="66"/>
        <v>3.7712934857142853E-6</v>
      </c>
      <c r="DG128" s="176">
        <f t="shared" si="67"/>
        <v>4.53592E-8</v>
      </c>
      <c r="DH128" s="176">
        <f t="shared" si="68"/>
        <v>1.943965714285714E-7</v>
      </c>
      <c r="DI128" s="176">
        <f t="shared" si="69"/>
        <v>1.294681165714286E-6</v>
      </c>
      <c r="DJ128" s="177">
        <f t="shared" si="70"/>
        <v>1.9439657142857142E-6</v>
      </c>
    </row>
    <row r="129" spans="2:114" x14ac:dyDescent="0.25">
      <c r="B129" s="132" t="s">
        <v>1134</v>
      </c>
      <c r="C129" s="132">
        <v>2024</v>
      </c>
      <c r="D129"/>
      <c r="E129" s="132" t="s">
        <v>1539</v>
      </c>
      <c r="F129" s="132" t="s">
        <v>1540</v>
      </c>
      <c r="G129" s="132" t="s">
        <v>1541</v>
      </c>
      <c r="H129" s="132" t="s">
        <v>1194</v>
      </c>
      <c r="I129" s="132" t="s">
        <v>1542</v>
      </c>
      <c r="J129" s="132" t="s">
        <v>1195</v>
      </c>
      <c r="K129" s="132">
        <v>42029</v>
      </c>
      <c r="L129" s="132">
        <v>110000380061</v>
      </c>
      <c r="M129" s="172">
        <v>110000380061</v>
      </c>
      <c r="N129" s="172" t="str">
        <f t="shared" si="35"/>
        <v/>
      </c>
      <c r="O129" s="172" t="str">
        <f t="shared" si="36"/>
        <v>42029PNNWLALTON</v>
      </c>
      <c r="P129" s="132">
        <v>37.056699000000002</v>
      </c>
      <c r="Q129" s="132">
        <v>-88.365727000000007</v>
      </c>
      <c r="R129" s="132">
        <v>1324222532032</v>
      </c>
      <c r="S129" s="132" t="s">
        <v>2121</v>
      </c>
      <c r="T129" s="132" t="s">
        <v>1393</v>
      </c>
      <c r="U129" s="132">
        <v>3</v>
      </c>
      <c r="V129" s="132" t="s">
        <v>1550</v>
      </c>
      <c r="W129" s="201">
        <v>0</v>
      </c>
      <c r="X129" s="175">
        <f t="shared" si="37"/>
        <v>0</v>
      </c>
      <c r="Y129" s="176" t="s">
        <v>1573</v>
      </c>
      <c r="Z129" s="180"/>
      <c r="AA129" s="175">
        <f>$X129*INDEX('Byproduct Conc'!$E:$E,MATCH(AA$2,'Byproduct Conc'!$C:$C,0))</f>
        <v>0</v>
      </c>
      <c r="AB129" s="176">
        <f>$X129*INDEX('Byproduct Conc'!$E:$E,MATCH(AB$2,'Byproduct Conc'!$C:$C,0))</f>
        <v>0</v>
      </c>
      <c r="AC129" s="176">
        <f>$X129*INDEX('Byproduct Conc'!$E:$E,MATCH(AC$2,'Byproduct Conc'!$C:$C,0))</f>
        <v>0</v>
      </c>
      <c r="AD129" s="176">
        <f>$X129*INDEX('Byproduct Conc'!$E:$E,MATCH(AD$2,'Byproduct Conc'!$C:$C,0))</f>
        <v>0</v>
      </c>
      <c r="AE129" s="177">
        <f>$X129*INDEX('Byproduct Conc'!$E:$E,MATCH(AE$2,'Byproduct Conc'!$C:$C,0))</f>
        <v>0</v>
      </c>
      <c r="AF129" s="178">
        <f t="shared" si="60"/>
        <v>0</v>
      </c>
      <c r="AG129" s="176">
        <f t="shared" si="61"/>
        <v>0</v>
      </c>
      <c r="AH129" s="176">
        <f t="shared" si="62"/>
        <v>0</v>
      </c>
      <c r="AI129" s="176">
        <f t="shared" si="63"/>
        <v>0</v>
      </c>
      <c r="AJ129" s="177">
        <f t="shared" si="64"/>
        <v>0</v>
      </c>
      <c r="AK129" s="202">
        <v>8</v>
      </c>
      <c r="AL129" s="203">
        <f t="shared" si="65"/>
        <v>3.628736</v>
      </c>
      <c r="AM129" s="132" t="s">
        <v>1573</v>
      </c>
      <c r="AN129" s="132"/>
      <c r="AO129" s="132" t="s">
        <v>5125</v>
      </c>
      <c r="AP129" s="132">
        <v>327310</v>
      </c>
      <c r="AQ129" s="132" t="s">
        <v>306</v>
      </c>
      <c r="AR129" s="132"/>
      <c r="AS129" s="132"/>
      <c r="AT129" s="132"/>
      <c r="AU129" s="132"/>
      <c r="AV129" s="132" t="s">
        <v>1140</v>
      </c>
      <c r="AW129" s="132"/>
      <c r="AX129" s="132"/>
      <c r="AY129" s="204" t="s">
        <v>1548</v>
      </c>
      <c r="AZ129" s="204" t="s">
        <v>1549</v>
      </c>
      <c r="BA129" s="204" t="s">
        <v>1549</v>
      </c>
      <c r="BB129" s="132" t="s">
        <v>1549</v>
      </c>
      <c r="BC129" s="132" t="s">
        <v>1548</v>
      </c>
      <c r="BD129" s="132" t="s">
        <v>1549</v>
      </c>
      <c r="BE129" s="132" t="s">
        <v>1549</v>
      </c>
      <c r="BF129" s="132" t="s">
        <v>1549</v>
      </c>
      <c r="BG129" s="132" t="s">
        <v>1549</v>
      </c>
      <c r="BH129" s="132" t="s">
        <v>1549</v>
      </c>
      <c r="BI129" s="132" t="s">
        <v>1549</v>
      </c>
      <c r="BJ129" s="132" t="s">
        <v>1549</v>
      </c>
      <c r="BK129" s="132" t="s">
        <v>1549</v>
      </c>
      <c r="BL129" s="132" t="s">
        <v>1549</v>
      </c>
      <c r="BM129" s="132" t="s">
        <v>1549</v>
      </c>
      <c r="BN129" s="132" t="s">
        <v>1549</v>
      </c>
      <c r="BO129" s="132" t="s">
        <v>1549</v>
      </c>
      <c r="BP129" s="132" t="s">
        <v>1549</v>
      </c>
      <c r="BQ129" s="132" t="s">
        <v>1549</v>
      </c>
      <c r="BR129" s="132" t="s">
        <v>1549</v>
      </c>
      <c r="BS129" s="132" t="s">
        <v>1549</v>
      </c>
      <c r="BT129" s="132" t="s">
        <v>1549</v>
      </c>
      <c r="BU129" s="132" t="s">
        <v>1549</v>
      </c>
      <c r="BV129" s="132" t="s">
        <v>1549</v>
      </c>
      <c r="BW129" s="132" t="s">
        <v>1549</v>
      </c>
      <c r="BX129" s="132" t="s">
        <v>1549</v>
      </c>
      <c r="BY129" s="132" t="s">
        <v>1549</v>
      </c>
      <c r="BZ129" s="132" t="s">
        <v>1548</v>
      </c>
      <c r="CA129" s="132" t="s">
        <v>1549</v>
      </c>
      <c r="CB129" s="132" t="s">
        <v>1549</v>
      </c>
      <c r="CC129" s="132" t="s">
        <v>1549</v>
      </c>
      <c r="CD129" s="132" t="s">
        <v>1549</v>
      </c>
      <c r="CE129" s="132" t="s">
        <v>1549</v>
      </c>
      <c r="CF129" s="132" t="s">
        <v>1549</v>
      </c>
      <c r="CG129" s="132" t="s">
        <v>1549</v>
      </c>
      <c r="CH129" s="132" t="s">
        <v>1549</v>
      </c>
      <c r="CI129" s="132" t="s">
        <v>1549</v>
      </c>
      <c r="CJ129" s="132" t="s">
        <v>1549</v>
      </c>
      <c r="CK129" s="132" t="s">
        <v>1549</v>
      </c>
      <c r="CL129" s="132" t="s">
        <v>1549</v>
      </c>
      <c r="CM129" s="132" t="s">
        <v>1549</v>
      </c>
      <c r="CN129" s="132" t="s">
        <v>1549</v>
      </c>
      <c r="CO129" s="132" t="s">
        <v>1549</v>
      </c>
      <c r="CP129" s="132" t="s">
        <v>1549</v>
      </c>
      <c r="CQ129" s="132" t="s">
        <v>1549</v>
      </c>
      <c r="CR129" s="132" t="s">
        <v>1549</v>
      </c>
      <c r="CS129" s="132" t="s">
        <v>1549</v>
      </c>
      <c r="CT129" s="132" t="s">
        <v>1549</v>
      </c>
      <c r="CU129" s="132" t="s">
        <v>1549</v>
      </c>
      <c r="CV129" s="132" t="s">
        <v>1549</v>
      </c>
      <c r="CW129" s="132" t="s">
        <v>1549</v>
      </c>
      <c r="CX129" s="132" t="s">
        <v>1549</v>
      </c>
      <c r="CY129" s="132" t="s">
        <v>1549</v>
      </c>
      <c r="CZ129" s="132" t="s">
        <v>1549</v>
      </c>
      <c r="DA129" s="175">
        <f>$AL129*INDEX('Byproduct Conc'!$E:$E,MATCH(DA$2,'Byproduct Conc'!$C:$C,0))</f>
        <v>1.0559621759999999E-2</v>
      </c>
      <c r="DB129" s="176">
        <f>$AL129*INDEX('Byproduct Conc'!$E:$E,MATCH(DB$2,'Byproduct Conc'!$C:$C,0))</f>
        <v>1.2700575999999999E-4</v>
      </c>
      <c r="DC129" s="176">
        <f>$AL129*INDEX('Byproduct Conc'!$E:$E,MATCH(DC$2,'Byproduct Conc'!$C:$C,0))</f>
        <v>5.4431039999999992E-4</v>
      </c>
      <c r="DD129" s="176">
        <f>$AL129*INDEX('Byproduct Conc'!$E:$E,MATCH(DD$2,'Byproduct Conc'!$C:$C,0))</f>
        <v>3.6251072640000005E-3</v>
      </c>
      <c r="DE129" s="177">
        <f>$AL129*INDEX('Byproduct Conc'!$E:$E,MATCH(DE$2,'Byproduct Conc'!$C:$C,0))</f>
        <v>5.4431039999999998E-3</v>
      </c>
      <c r="DF129" s="178">
        <f t="shared" si="66"/>
        <v>3.0170347885714282E-5</v>
      </c>
      <c r="DG129" s="176">
        <f t="shared" si="67"/>
        <v>3.628736E-7</v>
      </c>
      <c r="DH129" s="176">
        <f t="shared" si="68"/>
        <v>1.5551725714285712E-6</v>
      </c>
      <c r="DI129" s="176">
        <f t="shared" si="69"/>
        <v>1.0357449325714288E-5</v>
      </c>
      <c r="DJ129" s="177">
        <f t="shared" si="70"/>
        <v>1.5551725714285714E-5</v>
      </c>
    </row>
    <row r="130" spans="2:114" x14ac:dyDescent="0.25">
      <c r="B130" s="132" t="s">
        <v>1134</v>
      </c>
      <c r="C130" s="132">
        <v>2021</v>
      </c>
      <c r="D130"/>
      <c r="E130" s="132" t="s">
        <v>1166</v>
      </c>
      <c r="F130" s="132" t="s">
        <v>1163</v>
      </c>
      <c r="G130" s="132" t="s">
        <v>1164</v>
      </c>
      <c r="H130" s="132" t="s">
        <v>1165</v>
      </c>
      <c r="I130" s="132" t="s">
        <v>1398</v>
      </c>
      <c r="J130" s="132" t="s">
        <v>1138</v>
      </c>
      <c r="K130" s="132">
        <v>70764</v>
      </c>
      <c r="L130" s="132">
        <v>110000613747</v>
      </c>
      <c r="M130" s="172">
        <v>110000613747</v>
      </c>
      <c r="N130" s="172" t="str">
        <f t="shared" si="35"/>
        <v>70765GRGGLHIGHW</v>
      </c>
      <c r="O130" s="172" t="str">
        <f t="shared" si="36"/>
        <v>70765GRGGLHIGHW</v>
      </c>
      <c r="P130" s="132">
        <v>30.262255</v>
      </c>
      <c r="Q130" s="132">
        <v>-91.185837000000006</v>
      </c>
      <c r="R130" s="132">
        <v>1321220526685</v>
      </c>
      <c r="S130" s="132" t="s">
        <v>2121</v>
      </c>
      <c r="T130" s="132" t="s">
        <v>1393</v>
      </c>
      <c r="U130" s="132">
        <v>8</v>
      </c>
      <c r="V130" s="132" t="s">
        <v>1399</v>
      </c>
      <c r="W130" s="201">
        <v>9954</v>
      </c>
      <c r="X130" s="175">
        <f t="shared" si="37"/>
        <v>4515.054768</v>
      </c>
      <c r="Y130" s="176" t="s">
        <v>1556</v>
      </c>
      <c r="Z130" s="180"/>
      <c r="AA130" s="175">
        <f>$X130*INDEX('Byproduct Conc'!$E:$E,MATCH(AA$2,'Byproduct Conc'!$C:$C,0))</f>
        <v>13.138809374879999</v>
      </c>
      <c r="AB130" s="176">
        <f>$X130*INDEX('Byproduct Conc'!$E:$E,MATCH(AB$2,'Byproduct Conc'!$C:$C,0))</f>
        <v>0.15802691687999998</v>
      </c>
      <c r="AC130" s="176">
        <f>$X130*INDEX('Byproduct Conc'!$E:$E,MATCH(AC$2,'Byproduct Conc'!$C:$C,0))</f>
        <v>0.67725821519999996</v>
      </c>
      <c r="AD130" s="176">
        <f>$X130*INDEX('Byproduct Conc'!$E:$E,MATCH(AD$2,'Byproduct Conc'!$C:$C,0))</f>
        <v>4.5105397132320002</v>
      </c>
      <c r="AE130" s="177">
        <f>$X130*INDEX('Byproduct Conc'!$E:$E,MATCH(AE$2,'Byproduct Conc'!$C:$C,0))</f>
        <v>6.772582152</v>
      </c>
      <c r="AF130" s="178">
        <f t="shared" si="60"/>
        <v>3.7539455356799999E-2</v>
      </c>
      <c r="AG130" s="176">
        <f t="shared" si="61"/>
        <v>4.5150547679999992E-4</v>
      </c>
      <c r="AH130" s="176">
        <f t="shared" si="62"/>
        <v>1.935023472E-3</v>
      </c>
      <c r="AI130" s="176">
        <f t="shared" si="63"/>
        <v>1.288725632352E-2</v>
      </c>
      <c r="AJ130" s="177">
        <f t="shared" si="64"/>
        <v>1.9350234720000001E-2</v>
      </c>
      <c r="AK130" s="202">
        <v>1244</v>
      </c>
      <c r="AL130" s="203">
        <f t="shared" si="65"/>
        <v>564.26844800000003</v>
      </c>
      <c r="AM130" s="132" t="s">
        <v>1556</v>
      </c>
      <c r="AN130" s="132"/>
      <c r="AO130" s="132" t="s">
        <v>5125</v>
      </c>
      <c r="AP130" s="132">
        <v>325211</v>
      </c>
      <c r="AQ130" s="132" t="s">
        <v>262</v>
      </c>
      <c r="AR130" s="132"/>
      <c r="AS130" s="132"/>
      <c r="AT130" s="132"/>
      <c r="AU130" s="132"/>
      <c r="AV130" s="132" t="s">
        <v>1140</v>
      </c>
      <c r="AW130" s="132"/>
      <c r="AX130" s="132"/>
      <c r="AY130" s="204" t="s">
        <v>1548</v>
      </c>
      <c r="AZ130" s="204" t="s">
        <v>1549</v>
      </c>
      <c r="BA130" s="204" t="s">
        <v>1548</v>
      </c>
      <c r="BB130" s="132" t="s">
        <v>1548</v>
      </c>
      <c r="BC130" s="132" t="s">
        <v>1549</v>
      </c>
      <c r="BD130" s="132" t="s">
        <v>1549</v>
      </c>
      <c r="BE130" s="132" t="s">
        <v>1548</v>
      </c>
      <c r="BF130" s="132" t="s">
        <v>1549</v>
      </c>
      <c r="BG130" s="132" t="s">
        <v>1549</v>
      </c>
      <c r="BH130" s="132" t="s">
        <v>1548</v>
      </c>
      <c r="BI130" s="132" t="s">
        <v>1549</v>
      </c>
      <c r="BJ130" s="132" t="s">
        <v>1549</v>
      </c>
      <c r="BK130" s="132" t="s">
        <v>1549</v>
      </c>
      <c r="BL130" s="132" t="s">
        <v>1549</v>
      </c>
      <c r="BM130" s="132" t="s">
        <v>1549</v>
      </c>
      <c r="BN130" s="132" t="s">
        <v>1549</v>
      </c>
      <c r="BO130" s="132" t="s">
        <v>1549</v>
      </c>
      <c r="BP130" s="132" t="s">
        <v>1549</v>
      </c>
      <c r="BQ130" s="132" t="s">
        <v>1549</v>
      </c>
      <c r="BR130" s="132" t="s">
        <v>1549</v>
      </c>
      <c r="BS130" s="132" t="s">
        <v>1549</v>
      </c>
      <c r="BT130" s="132" t="s">
        <v>1549</v>
      </c>
      <c r="BU130" s="132" t="s">
        <v>1549</v>
      </c>
      <c r="BV130" s="132" t="s">
        <v>1549</v>
      </c>
      <c r="BW130" s="132" t="s">
        <v>1549</v>
      </c>
      <c r="BX130" s="132" t="s">
        <v>1549</v>
      </c>
      <c r="BY130" s="132" t="s">
        <v>1548</v>
      </c>
      <c r="BZ130" s="132" t="s">
        <v>1549</v>
      </c>
      <c r="CA130" s="132" t="s">
        <v>1549</v>
      </c>
      <c r="CB130" s="132" t="s">
        <v>1549</v>
      </c>
      <c r="CC130" s="132" t="s">
        <v>1549</v>
      </c>
      <c r="CD130" s="132" t="s">
        <v>1549</v>
      </c>
      <c r="CE130" s="132" t="s">
        <v>1549</v>
      </c>
      <c r="CF130" s="132" t="s">
        <v>1549</v>
      </c>
      <c r="CG130" s="132" t="s">
        <v>1549</v>
      </c>
      <c r="CH130" s="132" t="s">
        <v>1549</v>
      </c>
      <c r="CI130" s="132" t="s">
        <v>1549</v>
      </c>
      <c r="CJ130" s="132" t="s">
        <v>1549</v>
      </c>
      <c r="CK130" s="132" t="s">
        <v>1549</v>
      </c>
      <c r="CL130" s="132" t="s">
        <v>1549</v>
      </c>
      <c r="CM130" s="132" t="s">
        <v>1549</v>
      </c>
      <c r="CN130" s="132" t="s">
        <v>1549</v>
      </c>
      <c r="CO130" s="132" t="s">
        <v>1549</v>
      </c>
      <c r="CP130" s="132" t="s">
        <v>1549</v>
      </c>
      <c r="CQ130" s="132" t="s">
        <v>1548</v>
      </c>
      <c r="CR130" s="132" t="s">
        <v>1549</v>
      </c>
      <c r="CS130" s="132" t="s">
        <v>1549</v>
      </c>
      <c r="CT130" s="132" t="s">
        <v>1549</v>
      </c>
      <c r="CU130" s="132" t="s">
        <v>1549</v>
      </c>
      <c r="CV130" s="132" t="s">
        <v>1549</v>
      </c>
      <c r="CW130" s="132" t="s">
        <v>1548</v>
      </c>
      <c r="CX130" s="132" t="s">
        <v>1549</v>
      </c>
      <c r="CY130" s="132" t="s">
        <v>1549</v>
      </c>
      <c r="CZ130" s="132" t="s">
        <v>1549</v>
      </c>
      <c r="DA130" s="175">
        <f>$AL130*INDEX('Byproduct Conc'!$E:$E,MATCH(DA$2,'Byproduct Conc'!$C:$C,0))</f>
        <v>1.6420211836800001</v>
      </c>
      <c r="DB130" s="176">
        <f>$AL130*INDEX('Byproduct Conc'!$E:$E,MATCH(DB$2,'Byproduct Conc'!$C:$C,0))</f>
        <v>1.974939568E-2</v>
      </c>
      <c r="DC130" s="176">
        <f>$AL130*INDEX('Byproduct Conc'!$E:$E,MATCH(DC$2,'Byproduct Conc'!$C:$C,0))</f>
        <v>8.4640267199999994E-2</v>
      </c>
      <c r="DD130" s="176">
        <f>$AL130*INDEX('Byproduct Conc'!$E:$E,MATCH(DD$2,'Byproduct Conc'!$C:$C,0))</f>
        <v>0.56370417955200014</v>
      </c>
      <c r="DE130" s="177">
        <f>$AL130*INDEX('Byproduct Conc'!$E:$E,MATCH(DE$2,'Byproduct Conc'!$C:$C,0))</f>
        <v>0.84640267200000008</v>
      </c>
      <c r="DF130" s="178">
        <f t="shared" si="66"/>
        <v>4.6914890962285712E-3</v>
      </c>
      <c r="DG130" s="176">
        <f t="shared" si="67"/>
        <v>5.64268448E-5</v>
      </c>
      <c r="DH130" s="176">
        <f t="shared" si="68"/>
        <v>2.4182933485714285E-4</v>
      </c>
      <c r="DI130" s="176">
        <f t="shared" si="69"/>
        <v>1.6105833701485718E-3</v>
      </c>
      <c r="DJ130" s="177">
        <f t="shared" si="70"/>
        <v>2.4182933485714288E-3</v>
      </c>
    </row>
    <row r="131" spans="2:114" x14ac:dyDescent="0.25">
      <c r="B131" s="132" t="s">
        <v>1134</v>
      </c>
      <c r="C131" s="132">
        <v>2021</v>
      </c>
      <c r="D131"/>
      <c r="E131" s="132" t="s">
        <v>1984</v>
      </c>
      <c r="F131" s="132" t="s">
        <v>5121</v>
      </c>
      <c r="G131" s="132" t="s">
        <v>1986</v>
      </c>
      <c r="H131" s="132" t="s">
        <v>1987</v>
      </c>
      <c r="I131" s="132" t="s">
        <v>1987</v>
      </c>
      <c r="J131" s="132" t="s">
        <v>1988</v>
      </c>
      <c r="K131" s="132">
        <v>52761</v>
      </c>
      <c r="L131" s="132">
        <v>110018869474</v>
      </c>
      <c r="M131" s="172">
        <v>110018869474</v>
      </c>
      <c r="N131" s="172" t="str">
        <f t="shared" si="35"/>
        <v>52761MNSNTWIGGI</v>
      </c>
      <c r="O131" s="172" t="str">
        <f t="shared" si="36"/>
        <v>52761MNSNTWIGGI</v>
      </c>
      <c r="P131" s="132">
        <v>41.350468999999997</v>
      </c>
      <c r="Q131" s="132">
        <v>-91.081619000000003</v>
      </c>
      <c r="R131" s="132">
        <v>1321220151411</v>
      </c>
      <c r="S131" s="132" t="s">
        <v>2121</v>
      </c>
      <c r="T131" s="132" t="s">
        <v>1393</v>
      </c>
      <c r="U131" s="132">
        <v>3</v>
      </c>
      <c r="V131" s="132" t="s">
        <v>1550</v>
      </c>
      <c r="W131" s="201">
        <v>719</v>
      </c>
      <c r="X131" s="175">
        <f t="shared" si="37"/>
        <v>326.13264800000002</v>
      </c>
      <c r="Y131" s="176" t="s">
        <v>1556</v>
      </c>
      <c r="Z131" s="180"/>
      <c r="AA131" s="175">
        <f>$X131*INDEX('Byproduct Conc'!$E:$E,MATCH(AA$2,'Byproduct Conc'!$C:$C,0))</f>
        <v>0.94904600567999997</v>
      </c>
      <c r="AB131" s="176">
        <f>$X131*INDEX('Byproduct Conc'!$E:$E,MATCH(AB$2,'Byproduct Conc'!$C:$C,0))</f>
        <v>1.141464268E-2</v>
      </c>
      <c r="AC131" s="176">
        <f>$X131*INDEX('Byproduct Conc'!$E:$E,MATCH(AC$2,'Byproduct Conc'!$C:$C,0))</f>
        <v>4.89198972E-2</v>
      </c>
      <c r="AD131" s="176">
        <f>$X131*INDEX('Byproduct Conc'!$E:$E,MATCH(AD$2,'Byproduct Conc'!$C:$C,0))</f>
        <v>0.32580651535200006</v>
      </c>
      <c r="AE131" s="177">
        <f>$X131*INDEX('Byproduct Conc'!$E:$E,MATCH(AE$2,'Byproduct Conc'!$C:$C,0))</f>
        <v>0.48919897200000001</v>
      </c>
      <c r="AF131" s="178">
        <f t="shared" si="60"/>
        <v>2.7115600162285715E-3</v>
      </c>
      <c r="AG131" s="176">
        <f t="shared" si="61"/>
        <v>3.2613264800000003E-5</v>
      </c>
      <c r="AH131" s="176">
        <f t="shared" si="62"/>
        <v>1.3977113485714286E-4</v>
      </c>
      <c r="AI131" s="176">
        <f t="shared" si="63"/>
        <v>9.3087575814857155E-4</v>
      </c>
      <c r="AJ131" s="177">
        <f t="shared" si="64"/>
        <v>1.3977113485714285E-3</v>
      </c>
      <c r="AK131" s="202">
        <v>1621</v>
      </c>
      <c r="AL131" s="203">
        <f t="shared" si="65"/>
        <v>735.27263200000004</v>
      </c>
      <c r="AM131" s="132" t="s">
        <v>1556</v>
      </c>
      <c r="AN131" s="132"/>
      <c r="AO131" s="132" t="s">
        <v>5125</v>
      </c>
      <c r="AP131" s="132">
        <v>325320</v>
      </c>
      <c r="AQ131" s="132" t="s">
        <v>268</v>
      </c>
      <c r="AR131" s="132"/>
      <c r="AS131" s="132"/>
      <c r="AT131" s="132"/>
      <c r="AU131" s="132"/>
      <c r="AV131" s="132" t="s">
        <v>1140</v>
      </c>
      <c r="AW131" s="132"/>
      <c r="AX131" s="132"/>
      <c r="AY131" s="204" t="s">
        <v>1548</v>
      </c>
      <c r="AZ131" s="204" t="s">
        <v>1549</v>
      </c>
      <c r="BA131" s="204" t="s">
        <v>1549</v>
      </c>
      <c r="BB131" s="132" t="s">
        <v>1549</v>
      </c>
      <c r="BC131" s="132" t="s">
        <v>1549</v>
      </c>
      <c r="BD131" s="132" t="s">
        <v>1548</v>
      </c>
      <c r="BE131" s="132" t="s">
        <v>1549</v>
      </c>
      <c r="BF131" s="132" t="s">
        <v>1549</v>
      </c>
      <c r="BG131" s="132" t="s">
        <v>1549</v>
      </c>
      <c r="BH131" s="132" t="s">
        <v>1549</v>
      </c>
      <c r="BI131" s="132" t="s">
        <v>1549</v>
      </c>
      <c r="BJ131" s="132" t="s">
        <v>1549</v>
      </c>
      <c r="BK131" s="132" t="s">
        <v>1549</v>
      </c>
      <c r="BL131" s="132" t="s">
        <v>1549</v>
      </c>
      <c r="BM131" s="132" t="s">
        <v>1549</v>
      </c>
      <c r="BN131" s="132" t="s">
        <v>1549</v>
      </c>
      <c r="BO131" s="132" t="s">
        <v>1549</v>
      </c>
      <c r="BP131" s="132" t="s">
        <v>1549</v>
      </c>
      <c r="BQ131" s="132" t="s">
        <v>1549</v>
      </c>
      <c r="BR131" s="132" t="s">
        <v>1549</v>
      </c>
      <c r="BS131" s="132" t="s">
        <v>1549</v>
      </c>
      <c r="BT131" s="132" t="s">
        <v>1549</v>
      </c>
      <c r="BU131" s="132" t="s">
        <v>1549</v>
      </c>
      <c r="BV131" s="132" t="s">
        <v>1549</v>
      </c>
      <c r="BW131" s="132" t="s">
        <v>1549</v>
      </c>
      <c r="BX131" s="132" t="s">
        <v>1549</v>
      </c>
      <c r="BY131" s="132" t="s">
        <v>1549</v>
      </c>
      <c r="BZ131" s="132" t="s">
        <v>1548</v>
      </c>
      <c r="CA131" s="132" t="s">
        <v>1549</v>
      </c>
      <c r="CB131" s="132" t="s">
        <v>1549</v>
      </c>
      <c r="CC131" s="132" t="s">
        <v>1549</v>
      </c>
      <c r="CD131" s="132" t="s">
        <v>1549</v>
      </c>
      <c r="CE131" s="132" t="s">
        <v>1549</v>
      </c>
      <c r="CF131" s="132" t="s">
        <v>1549</v>
      </c>
      <c r="CG131" s="132" t="s">
        <v>1549</v>
      </c>
      <c r="CH131" s="132" t="s">
        <v>1549</v>
      </c>
      <c r="CI131" s="132" t="s">
        <v>1549</v>
      </c>
      <c r="CJ131" s="132" t="s">
        <v>1549</v>
      </c>
      <c r="CK131" s="132" t="s">
        <v>1549</v>
      </c>
      <c r="CL131" s="132" t="s">
        <v>1549</v>
      </c>
      <c r="CM131" s="132" t="s">
        <v>1549</v>
      </c>
      <c r="CN131" s="132" t="s">
        <v>1549</v>
      </c>
      <c r="CO131" s="132" t="s">
        <v>1549</v>
      </c>
      <c r="CP131" s="132" t="s">
        <v>1549</v>
      </c>
      <c r="CQ131" s="132" t="s">
        <v>1549</v>
      </c>
      <c r="CR131" s="132" t="s">
        <v>1549</v>
      </c>
      <c r="CS131" s="132" t="s">
        <v>1549</v>
      </c>
      <c r="CT131" s="132" t="s">
        <v>1549</v>
      </c>
      <c r="CU131" s="132" t="s">
        <v>1549</v>
      </c>
      <c r="CV131" s="132" t="s">
        <v>1549</v>
      </c>
      <c r="CW131" s="132" t="s">
        <v>1549</v>
      </c>
      <c r="CX131" s="132" t="s">
        <v>1549</v>
      </c>
      <c r="CY131" s="132" t="s">
        <v>1549</v>
      </c>
      <c r="CZ131" s="132" t="s">
        <v>1549</v>
      </c>
      <c r="DA131" s="175">
        <f>$AL131*INDEX('Byproduct Conc'!$E:$E,MATCH(DA$2,'Byproduct Conc'!$C:$C,0))</f>
        <v>2.1396433591199999</v>
      </c>
      <c r="DB131" s="176">
        <f>$AL131*INDEX('Byproduct Conc'!$E:$E,MATCH(DB$2,'Byproduct Conc'!$C:$C,0))</f>
        <v>2.5734542119999999E-2</v>
      </c>
      <c r="DC131" s="176">
        <f>$AL131*INDEX('Byproduct Conc'!$E:$E,MATCH(DC$2,'Byproduct Conc'!$C:$C,0))</f>
        <v>0.1102908948</v>
      </c>
      <c r="DD131" s="176">
        <f>$AL131*INDEX('Byproduct Conc'!$E:$E,MATCH(DD$2,'Byproduct Conc'!$C:$C,0))</f>
        <v>0.73453735936800013</v>
      </c>
      <c r="DE131" s="177">
        <f>$AL131*INDEX('Byproduct Conc'!$E:$E,MATCH(DE$2,'Byproduct Conc'!$C:$C,0))</f>
        <v>1.1029089480000001</v>
      </c>
      <c r="DF131" s="178">
        <f t="shared" si="66"/>
        <v>6.1132667403428573E-3</v>
      </c>
      <c r="DG131" s="176">
        <f t="shared" si="67"/>
        <v>7.3527263199999992E-5</v>
      </c>
      <c r="DH131" s="176">
        <f t="shared" si="68"/>
        <v>3.1511684228571426E-4</v>
      </c>
      <c r="DI131" s="176">
        <f t="shared" si="69"/>
        <v>2.0986781696228575E-3</v>
      </c>
      <c r="DJ131" s="177">
        <f t="shared" si="70"/>
        <v>3.1511684228571432E-3</v>
      </c>
    </row>
    <row r="132" spans="2:114" x14ac:dyDescent="0.25">
      <c r="B132" s="132" t="s">
        <v>1134</v>
      </c>
      <c r="C132" s="132">
        <v>2022</v>
      </c>
      <c r="D132"/>
      <c r="E132" s="132" t="s">
        <v>1984</v>
      </c>
      <c r="F132" s="132" t="s">
        <v>5121</v>
      </c>
      <c r="G132" s="132" t="s">
        <v>1986</v>
      </c>
      <c r="H132" s="132" t="s">
        <v>1987</v>
      </c>
      <c r="I132" s="132" t="s">
        <v>1987</v>
      </c>
      <c r="J132" s="132" t="s">
        <v>1988</v>
      </c>
      <c r="K132" s="132">
        <v>52761</v>
      </c>
      <c r="L132" s="132">
        <v>110018869474</v>
      </c>
      <c r="M132" s="172">
        <v>110018869474</v>
      </c>
      <c r="N132" s="172" t="str">
        <f t="shared" ref="N132:N195" si="71">IF(X132&gt;0, E132, "")</f>
        <v/>
      </c>
      <c r="O132" s="172" t="str">
        <f t="shared" ref="O132:O195" si="72">IF(AL132&gt;0, E132, "")</f>
        <v>52761MNSNTWIGGI</v>
      </c>
      <c r="P132" s="132">
        <v>41.350468999999997</v>
      </c>
      <c r="Q132" s="132">
        <v>-91.081619000000003</v>
      </c>
      <c r="R132" s="132">
        <v>1322221286596</v>
      </c>
      <c r="S132" s="132" t="s">
        <v>2121</v>
      </c>
      <c r="T132" s="132" t="s">
        <v>1393</v>
      </c>
      <c r="U132" s="132">
        <v>3</v>
      </c>
      <c r="V132" s="132" t="s">
        <v>1550</v>
      </c>
      <c r="W132" s="201">
        <v>748</v>
      </c>
      <c r="X132" s="175">
        <v>0</v>
      </c>
      <c r="Y132" s="176" t="s">
        <v>1556</v>
      </c>
      <c r="Z132" s="180"/>
      <c r="AA132" s="175">
        <f>$X132*INDEX('Byproduct Conc'!$E:$E,MATCH(AA$2,'Byproduct Conc'!$C:$C,0))</f>
        <v>0</v>
      </c>
      <c r="AB132" s="176">
        <f>$X132*INDEX('Byproduct Conc'!$E:$E,MATCH(AB$2,'Byproduct Conc'!$C:$C,0))</f>
        <v>0</v>
      </c>
      <c r="AC132" s="176">
        <f>$X132*INDEX('Byproduct Conc'!$E:$E,MATCH(AC$2,'Byproduct Conc'!$C:$C,0))</f>
        <v>0</v>
      </c>
      <c r="AD132" s="176">
        <f>$X132*INDEX('Byproduct Conc'!$E:$E,MATCH(AD$2,'Byproduct Conc'!$C:$C,0))</f>
        <v>0</v>
      </c>
      <c r="AE132" s="177">
        <f>$X132*INDEX('Byproduct Conc'!$E:$E,MATCH(AE$2,'Byproduct Conc'!$C:$C,0))</f>
        <v>0</v>
      </c>
      <c r="AF132" s="178">
        <f t="shared" ref="AF132:AF195" si="73">AA132/350</f>
        <v>0</v>
      </c>
      <c r="AG132" s="176">
        <f t="shared" ref="AG132:AG195" si="74">AB132/350</f>
        <v>0</v>
      </c>
      <c r="AH132" s="176">
        <f t="shared" ref="AH132:AH195" si="75">AC132/350</f>
        <v>0</v>
      </c>
      <c r="AI132" s="176">
        <f t="shared" ref="AI132:AI195" si="76">AD132/350</f>
        <v>0</v>
      </c>
      <c r="AJ132" s="177">
        <f t="shared" ref="AJ132:AJ195" si="77">AE132/350</f>
        <v>0</v>
      </c>
      <c r="AK132" s="202">
        <v>1724</v>
      </c>
      <c r="AL132" s="203">
        <f t="shared" si="65"/>
        <v>781.99260800000002</v>
      </c>
      <c r="AM132" s="132" t="s">
        <v>1556</v>
      </c>
      <c r="AN132" s="132"/>
      <c r="AO132" s="132" t="s">
        <v>5125</v>
      </c>
      <c r="AP132" s="132">
        <v>325320</v>
      </c>
      <c r="AQ132" s="132" t="s">
        <v>268</v>
      </c>
      <c r="AR132" s="132"/>
      <c r="AS132" s="132"/>
      <c r="AT132" s="132"/>
      <c r="AU132" s="132"/>
      <c r="AV132" s="132" t="s">
        <v>1140</v>
      </c>
      <c r="AW132" s="132"/>
      <c r="AX132" s="132"/>
      <c r="AY132" s="204" t="s">
        <v>1548</v>
      </c>
      <c r="AZ132" s="204" t="s">
        <v>1549</v>
      </c>
      <c r="BA132" s="204" t="s">
        <v>1549</v>
      </c>
      <c r="BB132" s="132" t="s">
        <v>1549</v>
      </c>
      <c r="BC132" s="132" t="s">
        <v>1549</v>
      </c>
      <c r="BD132" s="132" t="s">
        <v>1548</v>
      </c>
      <c r="BE132" s="132" t="s">
        <v>1549</v>
      </c>
      <c r="BF132" s="132" t="s">
        <v>1549</v>
      </c>
      <c r="BG132" s="132" t="s">
        <v>1549</v>
      </c>
      <c r="BH132" s="132" t="s">
        <v>1549</v>
      </c>
      <c r="BI132" s="132" t="s">
        <v>1549</v>
      </c>
      <c r="BJ132" s="132" t="s">
        <v>1549</v>
      </c>
      <c r="BK132" s="132" t="s">
        <v>1549</v>
      </c>
      <c r="BL132" s="132" t="s">
        <v>1549</v>
      </c>
      <c r="BM132" s="132" t="s">
        <v>1549</v>
      </c>
      <c r="BN132" s="132" t="s">
        <v>1549</v>
      </c>
      <c r="BO132" s="132" t="s">
        <v>1549</v>
      </c>
      <c r="BP132" s="132" t="s">
        <v>1549</v>
      </c>
      <c r="BQ132" s="132" t="s">
        <v>1549</v>
      </c>
      <c r="BR132" s="132" t="s">
        <v>1549</v>
      </c>
      <c r="BS132" s="132" t="s">
        <v>1549</v>
      </c>
      <c r="BT132" s="132" t="s">
        <v>1549</v>
      </c>
      <c r="BU132" s="132" t="s">
        <v>1549</v>
      </c>
      <c r="BV132" s="132" t="s">
        <v>1549</v>
      </c>
      <c r="BW132" s="132" t="s">
        <v>1549</v>
      </c>
      <c r="BX132" s="132" t="s">
        <v>1549</v>
      </c>
      <c r="BY132" s="132" t="s">
        <v>1549</v>
      </c>
      <c r="BZ132" s="132" t="s">
        <v>1548</v>
      </c>
      <c r="CA132" s="132" t="s">
        <v>1549</v>
      </c>
      <c r="CB132" s="132" t="s">
        <v>1549</v>
      </c>
      <c r="CC132" s="132" t="s">
        <v>1549</v>
      </c>
      <c r="CD132" s="132" t="s">
        <v>1549</v>
      </c>
      <c r="CE132" s="132" t="s">
        <v>1549</v>
      </c>
      <c r="CF132" s="132" t="s">
        <v>1549</v>
      </c>
      <c r="CG132" s="132" t="s">
        <v>1549</v>
      </c>
      <c r="CH132" s="132" t="s">
        <v>1549</v>
      </c>
      <c r="CI132" s="132" t="s">
        <v>1549</v>
      </c>
      <c r="CJ132" s="132" t="s">
        <v>1549</v>
      </c>
      <c r="CK132" s="132" t="s">
        <v>1549</v>
      </c>
      <c r="CL132" s="132" t="s">
        <v>1549</v>
      </c>
      <c r="CM132" s="132" t="s">
        <v>1549</v>
      </c>
      <c r="CN132" s="132" t="s">
        <v>1549</v>
      </c>
      <c r="CO132" s="132" t="s">
        <v>1549</v>
      </c>
      <c r="CP132" s="132" t="s">
        <v>1549</v>
      </c>
      <c r="CQ132" s="132" t="s">
        <v>1549</v>
      </c>
      <c r="CR132" s="132" t="s">
        <v>1549</v>
      </c>
      <c r="CS132" s="132" t="s">
        <v>1549</v>
      </c>
      <c r="CT132" s="132" t="s">
        <v>1549</v>
      </c>
      <c r="CU132" s="132" t="s">
        <v>1549</v>
      </c>
      <c r="CV132" s="132" t="s">
        <v>1549</v>
      </c>
      <c r="CW132" s="132" t="s">
        <v>1549</v>
      </c>
      <c r="CX132" s="132" t="s">
        <v>1549</v>
      </c>
      <c r="CY132" s="132" t="s">
        <v>1549</v>
      </c>
      <c r="CZ132" s="132" t="s">
        <v>1549</v>
      </c>
      <c r="DA132" s="175">
        <f>$AL132*INDEX('Byproduct Conc'!$E:$E,MATCH(DA$2,'Byproduct Conc'!$C:$C,0))</f>
        <v>2.2755984892800001</v>
      </c>
      <c r="DB132" s="176">
        <f>$AL132*INDEX('Byproduct Conc'!$E:$E,MATCH(DB$2,'Byproduct Conc'!$C:$C,0))</f>
        <v>2.7369741279999998E-2</v>
      </c>
      <c r="DC132" s="176">
        <f>$AL132*INDEX('Byproduct Conc'!$E:$E,MATCH(DC$2,'Byproduct Conc'!$C:$C,0))</f>
        <v>0.11729889119999999</v>
      </c>
      <c r="DD132" s="176">
        <f>$AL132*INDEX('Byproduct Conc'!$E:$E,MATCH(DD$2,'Byproduct Conc'!$C:$C,0))</f>
        <v>0.7812106153920001</v>
      </c>
      <c r="DE132" s="177">
        <f>$AL132*INDEX('Byproduct Conc'!$E:$E,MATCH(DE$2,'Byproduct Conc'!$C:$C,0))</f>
        <v>1.1729889120000001</v>
      </c>
      <c r="DF132" s="178">
        <f t="shared" ref="DF132:DF195" si="78">DA132/350</f>
        <v>6.5017099693714291E-3</v>
      </c>
      <c r="DG132" s="176">
        <f t="shared" ref="DG132:DG195" si="79">DB132/350</f>
        <v>7.8199260799999992E-5</v>
      </c>
      <c r="DH132" s="176">
        <f t="shared" ref="DH132:DH195" si="80">DC132/350</f>
        <v>3.3513968914285712E-4</v>
      </c>
      <c r="DI132" s="176">
        <f t="shared" ref="DI132:DI195" si="81">DD132/350</f>
        <v>2.232030329691429E-3</v>
      </c>
      <c r="DJ132" s="177">
        <f t="shared" ref="DJ132:DJ195" si="82">DE132/350</f>
        <v>3.3513968914285716E-3</v>
      </c>
    </row>
    <row r="133" spans="2:114" x14ac:dyDescent="0.25">
      <c r="B133" s="132" t="s">
        <v>1134</v>
      </c>
      <c r="C133" s="132">
        <v>2023</v>
      </c>
      <c r="D133"/>
      <c r="E133" s="132" t="s">
        <v>1984</v>
      </c>
      <c r="F133" s="132" t="s">
        <v>5121</v>
      </c>
      <c r="G133" s="132" t="s">
        <v>1986</v>
      </c>
      <c r="H133" s="132" t="s">
        <v>1987</v>
      </c>
      <c r="I133" s="132" t="s">
        <v>1987</v>
      </c>
      <c r="J133" s="132" t="s">
        <v>1988</v>
      </c>
      <c r="K133" s="132">
        <v>52761</v>
      </c>
      <c r="L133" s="132">
        <v>110018869474</v>
      </c>
      <c r="M133" s="172">
        <v>110018869474</v>
      </c>
      <c r="N133" s="172" t="str">
        <f t="shared" si="71"/>
        <v/>
      </c>
      <c r="O133" s="172" t="str">
        <f t="shared" si="72"/>
        <v>52761MNSNTWIGGI</v>
      </c>
      <c r="P133" s="132">
        <v>41.350468999999997</v>
      </c>
      <c r="Q133" s="132">
        <v>-91.081619000000003</v>
      </c>
      <c r="R133" s="132">
        <v>1323221810981</v>
      </c>
      <c r="S133" s="132" t="s">
        <v>2121</v>
      </c>
      <c r="T133" s="132" t="s">
        <v>1393</v>
      </c>
      <c r="U133" s="132">
        <v>3</v>
      </c>
      <c r="V133" s="132" t="s">
        <v>1550</v>
      </c>
      <c r="W133" s="201">
        <v>797</v>
      </c>
      <c r="X133" s="175">
        <v>0</v>
      </c>
      <c r="Y133" s="176" t="s">
        <v>1556</v>
      </c>
      <c r="Z133" s="180"/>
      <c r="AA133" s="175">
        <f>$X133*INDEX('Byproduct Conc'!$E:$E,MATCH(AA$2,'Byproduct Conc'!$C:$C,0))</f>
        <v>0</v>
      </c>
      <c r="AB133" s="176">
        <f>$X133*INDEX('Byproduct Conc'!$E:$E,MATCH(AB$2,'Byproduct Conc'!$C:$C,0))</f>
        <v>0</v>
      </c>
      <c r="AC133" s="176">
        <f>$X133*INDEX('Byproduct Conc'!$E:$E,MATCH(AC$2,'Byproduct Conc'!$C:$C,0))</f>
        <v>0</v>
      </c>
      <c r="AD133" s="176">
        <f>$X133*INDEX('Byproduct Conc'!$E:$E,MATCH(AD$2,'Byproduct Conc'!$C:$C,0))</f>
        <v>0</v>
      </c>
      <c r="AE133" s="177">
        <f>$X133*INDEX('Byproduct Conc'!$E:$E,MATCH(AE$2,'Byproduct Conc'!$C:$C,0))</f>
        <v>0</v>
      </c>
      <c r="AF133" s="178">
        <f t="shared" si="73"/>
        <v>0</v>
      </c>
      <c r="AG133" s="176">
        <f t="shared" si="74"/>
        <v>0</v>
      </c>
      <c r="AH133" s="176">
        <f t="shared" si="75"/>
        <v>0</v>
      </c>
      <c r="AI133" s="176">
        <f t="shared" si="76"/>
        <v>0</v>
      </c>
      <c r="AJ133" s="177">
        <f t="shared" si="77"/>
        <v>0</v>
      </c>
      <c r="AK133" s="202">
        <v>1898</v>
      </c>
      <c r="AL133" s="203">
        <f t="shared" si="65"/>
        <v>860.91761599999995</v>
      </c>
      <c r="AM133" s="132" t="s">
        <v>1556</v>
      </c>
      <c r="AN133" s="132"/>
      <c r="AO133" s="132" t="s">
        <v>5125</v>
      </c>
      <c r="AP133" s="132">
        <v>325320</v>
      </c>
      <c r="AQ133" s="132" t="s">
        <v>268</v>
      </c>
      <c r="AR133" s="132"/>
      <c r="AS133" s="132"/>
      <c r="AT133" s="132"/>
      <c r="AU133" s="132"/>
      <c r="AV133" s="132" t="s">
        <v>1140</v>
      </c>
      <c r="AW133" s="132"/>
      <c r="AX133" s="132"/>
      <c r="AY133" s="204" t="s">
        <v>1548</v>
      </c>
      <c r="AZ133" s="204" t="s">
        <v>1549</v>
      </c>
      <c r="BA133" s="204" t="s">
        <v>1549</v>
      </c>
      <c r="BB133" s="132" t="s">
        <v>1549</v>
      </c>
      <c r="BC133" s="132" t="s">
        <v>1549</v>
      </c>
      <c r="BD133" s="132" t="s">
        <v>1548</v>
      </c>
      <c r="BE133" s="132" t="s">
        <v>1549</v>
      </c>
      <c r="BF133" s="132" t="s">
        <v>1549</v>
      </c>
      <c r="BG133" s="132" t="s">
        <v>1549</v>
      </c>
      <c r="BH133" s="132" t="s">
        <v>1549</v>
      </c>
      <c r="BI133" s="132" t="s">
        <v>1549</v>
      </c>
      <c r="BJ133" s="132" t="s">
        <v>1549</v>
      </c>
      <c r="BK133" s="132" t="s">
        <v>1549</v>
      </c>
      <c r="BL133" s="132" t="s">
        <v>1549</v>
      </c>
      <c r="BM133" s="132" t="s">
        <v>1549</v>
      </c>
      <c r="BN133" s="132" t="s">
        <v>1549</v>
      </c>
      <c r="BO133" s="132" t="s">
        <v>1549</v>
      </c>
      <c r="BP133" s="132" t="s">
        <v>1549</v>
      </c>
      <c r="BQ133" s="132" t="s">
        <v>1549</v>
      </c>
      <c r="BR133" s="132" t="s">
        <v>1549</v>
      </c>
      <c r="BS133" s="132" t="s">
        <v>1549</v>
      </c>
      <c r="BT133" s="132" t="s">
        <v>1549</v>
      </c>
      <c r="BU133" s="132" t="s">
        <v>1549</v>
      </c>
      <c r="BV133" s="132" t="s">
        <v>1549</v>
      </c>
      <c r="BW133" s="132" t="s">
        <v>1549</v>
      </c>
      <c r="BX133" s="132" t="s">
        <v>1549</v>
      </c>
      <c r="BY133" s="132" t="s">
        <v>1549</v>
      </c>
      <c r="BZ133" s="132" t="s">
        <v>1548</v>
      </c>
      <c r="CA133" s="132" t="s">
        <v>1549</v>
      </c>
      <c r="CB133" s="132" t="s">
        <v>1549</v>
      </c>
      <c r="CC133" s="132" t="s">
        <v>1549</v>
      </c>
      <c r="CD133" s="132" t="s">
        <v>1549</v>
      </c>
      <c r="CE133" s="132" t="s">
        <v>1549</v>
      </c>
      <c r="CF133" s="132" t="s">
        <v>1549</v>
      </c>
      <c r="CG133" s="132" t="s">
        <v>1549</v>
      </c>
      <c r="CH133" s="132" t="s">
        <v>1549</v>
      </c>
      <c r="CI133" s="132" t="s">
        <v>1549</v>
      </c>
      <c r="CJ133" s="132" t="s">
        <v>1549</v>
      </c>
      <c r="CK133" s="132" t="s">
        <v>1549</v>
      </c>
      <c r="CL133" s="132" t="s">
        <v>1549</v>
      </c>
      <c r="CM133" s="132" t="s">
        <v>1549</v>
      </c>
      <c r="CN133" s="132" t="s">
        <v>1549</v>
      </c>
      <c r="CO133" s="132" t="s">
        <v>1549</v>
      </c>
      <c r="CP133" s="132" t="s">
        <v>1549</v>
      </c>
      <c r="CQ133" s="132" t="s">
        <v>1549</v>
      </c>
      <c r="CR133" s="132" t="s">
        <v>1549</v>
      </c>
      <c r="CS133" s="132" t="s">
        <v>1549</v>
      </c>
      <c r="CT133" s="132" t="s">
        <v>1549</v>
      </c>
      <c r="CU133" s="132" t="s">
        <v>1549</v>
      </c>
      <c r="CV133" s="132" t="s">
        <v>1549</v>
      </c>
      <c r="CW133" s="132" t="s">
        <v>1549</v>
      </c>
      <c r="CX133" s="132" t="s">
        <v>1549</v>
      </c>
      <c r="CY133" s="132" t="s">
        <v>1549</v>
      </c>
      <c r="CZ133" s="132" t="s">
        <v>1549</v>
      </c>
      <c r="DA133" s="175">
        <f>$AL133*INDEX('Byproduct Conc'!$E:$E,MATCH(DA$2,'Byproduct Conc'!$C:$C,0))</f>
        <v>2.5052702625599998</v>
      </c>
      <c r="DB133" s="176">
        <f>$AL133*INDEX('Byproduct Conc'!$E:$E,MATCH(DB$2,'Byproduct Conc'!$C:$C,0))</f>
        <v>3.0132116559999995E-2</v>
      </c>
      <c r="DC133" s="176">
        <f>$AL133*INDEX('Byproduct Conc'!$E:$E,MATCH(DC$2,'Byproduct Conc'!$C:$C,0))</f>
        <v>0.12913764239999997</v>
      </c>
      <c r="DD133" s="176">
        <f>$AL133*INDEX('Byproduct Conc'!$E:$E,MATCH(DD$2,'Byproduct Conc'!$C:$C,0))</f>
        <v>0.86005669838400001</v>
      </c>
      <c r="DE133" s="177">
        <f>$AL133*INDEX('Byproduct Conc'!$E:$E,MATCH(DE$2,'Byproduct Conc'!$C:$C,0))</f>
        <v>1.2913764239999999</v>
      </c>
      <c r="DF133" s="178">
        <f t="shared" si="78"/>
        <v>7.1579150358857136E-3</v>
      </c>
      <c r="DG133" s="176">
        <f t="shared" si="79"/>
        <v>8.6091761599999984E-5</v>
      </c>
      <c r="DH133" s="176">
        <f t="shared" si="80"/>
        <v>3.6896469257142848E-4</v>
      </c>
      <c r="DI133" s="176">
        <f t="shared" si="81"/>
        <v>2.4573048525257145E-3</v>
      </c>
      <c r="DJ133" s="177">
        <f t="shared" si="82"/>
        <v>3.6896469257142852E-3</v>
      </c>
    </row>
    <row r="134" spans="2:114" x14ac:dyDescent="0.25">
      <c r="B134" s="132" t="s">
        <v>1134</v>
      </c>
      <c r="C134" s="132">
        <v>2024</v>
      </c>
      <c r="D134"/>
      <c r="E134" s="132" t="s">
        <v>1984</v>
      </c>
      <c r="F134" s="132" t="s">
        <v>5121</v>
      </c>
      <c r="G134" s="132" t="s">
        <v>1986</v>
      </c>
      <c r="H134" s="132" t="s">
        <v>1987</v>
      </c>
      <c r="I134" s="132" t="s">
        <v>1987</v>
      </c>
      <c r="J134" s="132" t="s">
        <v>1988</v>
      </c>
      <c r="K134" s="132">
        <v>52761</v>
      </c>
      <c r="L134" s="132">
        <v>110018869474</v>
      </c>
      <c r="M134" s="172">
        <v>110018869474</v>
      </c>
      <c r="N134" s="172" t="str">
        <f t="shared" si="71"/>
        <v/>
      </c>
      <c r="O134" s="172" t="str">
        <f t="shared" si="72"/>
        <v>52761MNSNTWIGGI</v>
      </c>
      <c r="P134" s="132">
        <v>41.350468999999997</v>
      </c>
      <c r="Q134" s="132">
        <v>-91.081619000000003</v>
      </c>
      <c r="R134" s="132">
        <v>1324222859757</v>
      </c>
      <c r="S134" s="132" t="s">
        <v>2121</v>
      </c>
      <c r="T134" s="132" t="s">
        <v>1393</v>
      </c>
      <c r="U134" s="132">
        <v>7</v>
      </c>
      <c r="V134" s="132" t="s">
        <v>1403</v>
      </c>
      <c r="W134" s="201">
        <v>14510.77</v>
      </c>
      <c r="X134" s="175">
        <v>0</v>
      </c>
      <c r="Y134" s="176" t="s">
        <v>1556</v>
      </c>
      <c r="Z134" s="180"/>
      <c r="AA134" s="175">
        <f>$X134*INDEX('Byproduct Conc'!$E:$E,MATCH(AA$2,'Byproduct Conc'!$C:$C,0))</f>
        <v>0</v>
      </c>
      <c r="AB134" s="176">
        <f>$X134*INDEX('Byproduct Conc'!$E:$E,MATCH(AB$2,'Byproduct Conc'!$C:$C,0))</f>
        <v>0</v>
      </c>
      <c r="AC134" s="176">
        <f>$X134*INDEX('Byproduct Conc'!$E:$E,MATCH(AC$2,'Byproduct Conc'!$C:$C,0))</f>
        <v>0</v>
      </c>
      <c r="AD134" s="176">
        <f>$X134*INDEX('Byproduct Conc'!$E:$E,MATCH(AD$2,'Byproduct Conc'!$C:$C,0))</f>
        <v>0</v>
      </c>
      <c r="AE134" s="177">
        <f>$X134*INDEX('Byproduct Conc'!$E:$E,MATCH(AE$2,'Byproduct Conc'!$C:$C,0))</f>
        <v>0</v>
      </c>
      <c r="AF134" s="178">
        <f t="shared" si="73"/>
        <v>0</v>
      </c>
      <c r="AG134" s="176">
        <f t="shared" si="74"/>
        <v>0</v>
      </c>
      <c r="AH134" s="176">
        <f t="shared" si="75"/>
        <v>0</v>
      </c>
      <c r="AI134" s="176">
        <f t="shared" si="76"/>
        <v>0</v>
      </c>
      <c r="AJ134" s="177">
        <f t="shared" si="77"/>
        <v>0</v>
      </c>
      <c r="AK134" s="202">
        <v>5692.87</v>
      </c>
      <c r="AL134" s="203">
        <f t="shared" si="65"/>
        <v>2582.2402890399999</v>
      </c>
      <c r="AM134" s="132" t="s">
        <v>1556</v>
      </c>
      <c r="AN134" s="132"/>
      <c r="AO134" s="132" t="s">
        <v>5125</v>
      </c>
      <c r="AP134" s="132">
        <v>325199</v>
      </c>
      <c r="AQ134" s="132" t="s">
        <v>261</v>
      </c>
      <c r="AR134" s="132"/>
      <c r="AS134" s="132"/>
      <c r="AT134" s="132"/>
      <c r="AU134" s="132"/>
      <c r="AV134" s="132" t="s">
        <v>1140</v>
      </c>
      <c r="AW134" s="132"/>
      <c r="AX134" s="132"/>
      <c r="AY134" s="204" t="s">
        <v>1548</v>
      </c>
      <c r="AZ134" s="204" t="s">
        <v>1549</v>
      </c>
      <c r="BA134" s="204" t="s">
        <v>1549</v>
      </c>
      <c r="BB134" s="132" t="s">
        <v>1549</v>
      </c>
      <c r="BC134" s="132" t="s">
        <v>1549</v>
      </c>
      <c r="BD134" s="132" t="s">
        <v>1548</v>
      </c>
      <c r="BE134" s="132" t="s">
        <v>1549</v>
      </c>
      <c r="BF134" s="132" t="s">
        <v>1549</v>
      </c>
      <c r="BG134" s="132" t="s">
        <v>1549</v>
      </c>
      <c r="BH134" s="132" t="s">
        <v>1549</v>
      </c>
      <c r="BI134" s="132" t="s">
        <v>1549</v>
      </c>
      <c r="BJ134" s="132" t="s">
        <v>1549</v>
      </c>
      <c r="BK134" s="132" t="s">
        <v>1549</v>
      </c>
      <c r="BL134" s="132" t="s">
        <v>1549</v>
      </c>
      <c r="BM134" s="132" t="s">
        <v>1549</v>
      </c>
      <c r="BN134" s="132" t="s">
        <v>1549</v>
      </c>
      <c r="BO134" s="132" t="s">
        <v>1549</v>
      </c>
      <c r="BP134" s="132" t="s">
        <v>1549</v>
      </c>
      <c r="BQ134" s="132" t="s">
        <v>1549</v>
      </c>
      <c r="BR134" s="132" t="s">
        <v>1549</v>
      </c>
      <c r="BS134" s="132" t="s">
        <v>1549</v>
      </c>
      <c r="BT134" s="132" t="s">
        <v>1549</v>
      </c>
      <c r="BU134" s="132" t="s">
        <v>1549</v>
      </c>
      <c r="BV134" s="132" t="s">
        <v>1549</v>
      </c>
      <c r="BW134" s="132" t="s">
        <v>1549</v>
      </c>
      <c r="BX134" s="132" t="s">
        <v>1549</v>
      </c>
      <c r="BY134" s="132" t="s">
        <v>1549</v>
      </c>
      <c r="BZ134" s="132" t="s">
        <v>1548</v>
      </c>
      <c r="CA134" s="132" t="s">
        <v>1549</v>
      </c>
      <c r="CB134" s="132" t="s">
        <v>1549</v>
      </c>
      <c r="CC134" s="132" t="s">
        <v>1549</v>
      </c>
      <c r="CD134" s="132" t="s">
        <v>1549</v>
      </c>
      <c r="CE134" s="132" t="s">
        <v>1549</v>
      </c>
      <c r="CF134" s="132" t="s">
        <v>1549</v>
      </c>
      <c r="CG134" s="132" t="s">
        <v>1549</v>
      </c>
      <c r="CH134" s="132" t="s">
        <v>1549</v>
      </c>
      <c r="CI134" s="132" t="s">
        <v>1549</v>
      </c>
      <c r="CJ134" s="132" t="s">
        <v>1549</v>
      </c>
      <c r="CK134" s="132" t="s">
        <v>1549</v>
      </c>
      <c r="CL134" s="132" t="s">
        <v>1549</v>
      </c>
      <c r="CM134" s="132" t="s">
        <v>1549</v>
      </c>
      <c r="CN134" s="132" t="s">
        <v>1549</v>
      </c>
      <c r="CO134" s="132" t="s">
        <v>1549</v>
      </c>
      <c r="CP134" s="132" t="s">
        <v>1549</v>
      </c>
      <c r="CQ134" s="132" t="s">
        <v>1549</v>
      </c>
      <c r="CR134" s="132" t="s">
        <v>1549</v>
      </c>
      <c r="CS134" s="132" t="s">
        <v>1549</v>
      </c>
      <c r="CT134" s="132" t="s">
        <v>1549</v>
      </c>
      <c r="CU134" s="132" t="s">
        <v>1549</v>
      </c>
      <c r="CV134" s="132" t="s">
        <v>1549</v>
      </c>
      <c r="CW134" s="132" t="s">
        <v>1549</v>
      </c>
      <c r="CX134" s="132" t="s">
        <v>1549</v>
      </c>
      <c r="CY134" s="132" t="s">
        <v>1549</v>
      </c>
      <c r="CZ134" s="132" t="s">
        <v>1549</v>
      </c>
      <c r="DA134" s="175">
        <f>$AL134*INDEX('Byproduct Conc'!$E:$E,MATCH(DA$2,'Byproduct Conc'!$C:$C,0))</f>
        <v>7.5143192411063993</v>
      </c>
      <c r="DB134" s="176">
        <f>$AL134*INDEX('Byproduct Conc'!$E:$E,MATCH(DB$2,'Byproduct Conc'!$C:$C,0))</f>
        <v>9.0378410116399993E-2</v>
      </c>
      <c r="DC134" s="176">
        <f>$AL134*INDEX('Byproduct Conc'!$E:$E,MATCH(DC$2,'Byproduct Conc'!$C:$C,0))</f>
        <v>0.38733604335599997</v>
      </c>
      <c r="DD134" s="176">
        <f>$AL134*INDEX('Byproduct Conc'!$E:$E,MATCH(DD$2,'Byproduct Conc'!$C:$C,0))</f>
        <v>2.5796580487509599</v>
      </c>
      <c r="DE134" s="177">
        <f>$AL134*INDEX('Byproduct Conc'!$E:$E,MATCH(DE$2,'Byproduct Conc'!$C:$C,0))</f>
        <v>3.8733604335599998</v>
      </c>
      <c r="DF134" s="178">
        <f t="shared" si="78"/>
        <v>2.1469483546018284E-2</v>
      </c>
      <c r="DG134" s="176">
        <f t="shared" si="79"/>
        <v>2.58224028904E-4</v>
      </c>
      <c r="DH134" s="176">
        <f t="shared" si="80"/>
        <v>1.1066744095885714E-3</v>
      </c>
      <c r="DI134" s="176">
        <f t="shared" si="81"/>
        <v>7.3704515678598859E-3</v>
      </c>
      <c r="DJ134" s="177">
        <f t="shared" si="82"/>
        <v>1.1066744095885714E-2</v>
      </c>
    </row>
    <row r="135" spans="2:114" x14ac:dyDescent="0.25">
      <c r="B135" s="132" t="s">
        <v>1134</v>
      </c>
      <c r="C135" s="132">
        <v>2021</v>
      </c>
      <c r="D135"/>
      <c r="E135" s="132" t="s">
        <v>1394</v>
      </c>
      <c r="F135" s="132" t="s">
        <v>1396</v>
      </c>
      <c r="G135" s="132" t="s">
        <v>1397</v>
      </c>
      <c r="H135" s="132" t="s">
        <v>1165</v>
      </c>
      <c r="I135" s="132" t="s">
        <v>1398</v>
      </c>
      <c r="J135" s="132" t="s">
        <v>1138</v>
      </c>
      <c r="K135" s="132">
        <v>70764</v>
      </c>
      <c r="L135" s="132">
        <v>110070828281</v>
      </c>
      <c r="M135" s="172">
        <v>110070828281</v>
      </c>
      <c r="N135" s="172" t="str">
        <f t="shared" si="71"/>
        <v/>
      </c>
      <c r="O135" s="172" t="str">
        <f t="shared" si="72"/>
        <v>7076WBLCBP21255</v>
      </c>
      <c r="P135" s="132">
        <v>30.313897000000001</v>
      </c>
      <c r="Q135" s="132">
        <v>-91.240605000000002</v>
      </c>
      <c r="R135" s="132">
        <v>1321220366850</v>
      </c>
      <c r="S135" s="132" t="s">
        <v>2121</v>
      </c>
      <c r="T135" s="132" t="s">
        <v>1393</v>
      </c>
      <c r="U135" s="132">
        <v>8</v>
      </c>
      <c r="V135" s="132" t="s">
        <v>1399</v>
      </c>
      <c r="W135" s="201">
        <v>5716</v>
      </c>
      <c r="X135" s="175">
        <v>0</v>
      </c>
      <c r="Y135" s="176" t="s">
        <v>1556</v>
      </c>
      <c r="Z135" s="180"/>
      <c r="AA135" s="175">
        <f>$X135*INDEX('Byproduct Conc'!$E:$E,MATCH(AA$2,'Byproduct Conc'!$C:$C,0))</f>
        <v>0</v>
      </c>
      <c r="AB135" s="176">
        <f>$X135*INDEX('Byproduct Conc'!$E:$E,MATCH(AB$2,'Byproduct Conc'!$C:$C,0))</f>
        <v>0</v>
      </c>
      <c r="AC135" s="176">
        <f>$X135*INDEX('Byproduct Conc'!$E:$E,MATCH(AC$2,'Byproduct Conc'!$C:$C,0))</f>
        <v>0</v>
      </c>
      <c r="AD135" s="176">
        <f>$X135*INDEX('Byproduct Conc'!$E:$E,MATCH(AD$2,'Byproduct Conc'!$C:$C,0))</f>
        <v>0</v>
      </c>
      <c r="AE135" s="177">
        <f>$X135*INDEX('Byproduct Conc'!$E:$E,MATCH(AE$2,'Byproduct Conc'!$C:$C,0))</f>
        <v>0</v>
      </c>
      <c r="AF135" s="178">
        <f t="shared" si="73"/>
        <v>0</v>
      </c>
      <c r="AG135" s="176">
        <f t="shared" si="74"/>
        <v>0</v>
      </c>
      <c r="AH135" s="176">
        <f t="shared" si="75"/>
        <v>0</v>
      </c>
      <c r="AI135" s="176">
        <f t="shared" si="76"/>
        <v>0</v>
      </c>
      <c r="AJ135" s="177">
        <f t="shared" si="77"/>
        <v>0</v>
      </c>
      <c r="AK135" s="202">
        <v>4282</v>
      </c>
      <c r="AL135" s="203">
        <f t="shared" si="65"/>
        <v>1942.2809440000001</v>
      </c>
      <c r="AM135" s="132" t="s">
        <v>1556</v>
      </c>
      <c r="AN135" s="132"/>
      <c r="AO135" s="132" t="s">
        <v>5125</v>
      </c>
      <c r="AP135" s="132">
        <v>325199</v>
      </c>
      <c r="AQ135" s="132" t="s">
        <v>261</v>
      </c>
      <c r="AR135" s="132"/>
      <c r="AS135" s="132"/>
      <c r="AT135" s="132"/>
      <c r="AU135" s="132"/>
      <c r="AV135" s="132" t="s">
        <v>1140</v>
      </c>
      <c r="AW135" s="132"/>
      <c r="AX135" s="132"/>
      <c r="AY135" s="204" t="s">
        <v>1548</v>
      </c>
      <c r="AZ135" s="204" t="s">
        <v>1549</v>
      </c>
      <c r="BA135" s="204" t="s">
        <v>1549</v>
      </c>
      <c r="BB135" s="132" t="s">
        <v>1548</v>
      </c>
      <c r="BC135" s="132" t="s">
        <v>1548</v>
      </c>
      <c r="BD135" s="132" t="s">
        <v>1548</v>
      </c>
      <c r="BE135" s="132" t="s">
        <v>1548</v>
      </c>
      <c r="BF135" s="132" t="s">
        <v>1548</v>
      </c>
      <c r="BG135" s="132" t="s">
        <v>1549</v>
      </c>
      <c r="BH135" s="132" t="s">
        <v>1549</v>
      </c>
      <c r="BI135" s="132" t="s">
        <v>1549</v>
      </c>
      <c r="BJ135" s="132" t="s">
        <v>1549</v>
      </c>
      <c r="BK135" s="132" t="s">
        <v>1549</v>
      </c>
      <c r="BL135" s="132" t="s">
        <v>1549</v>
      </c>
      <c r="BM135" s="132" t="s">
        <v>1549</v>
      </c>
      <c r="BN135" s="132" t="s">
        <v>1549</v>
      </c>
      <c r="BO135" s="132" t="s">
        <v>1549</v>
      </c>
      <c r="BP135" s="132" t="s">
        <v>1549</v>
      </c>
      <c r="BQ135" s="132" t="s">
        <v>1549</v>
      </c>
      <c r="BR135" s="132" t="s">
        <v>1549</v>
      </c>
      <c r="BS135" s="132" t="s">
        <v>1549</v>
      </c>
      <c r="BT135" s="132" t="s">
        <v>1549</v>
      </c>
      <c r="BU135" s="132" t="s">
        <v>1549</v>
      </c>
      <c r="BV135" s="132" t="s">
        <v>1549</v>
      </c>
      <c r="BW135" s="132" t="s">
        <v>1549</v>
      </c>
      <c r="BX135" s="132" t="s">
        <v>1549</v>
      </c>
      <c r="BY135" s="132" t="s">
        <v>1549</v>
      </c>
      <c r="BZ135" s="132" t="s">
        <v>1548</v>
      </c>
      <c r="CA135" s="132" t="s">
        <v>1549</v>
      </c>
      <c r="CB135" s="132" t="s">
        <v>1549</v>
      </c>
      <c r="CC135" s="132" t="s">
        <v>1549</v>
      </c>
      <c r="CD135" s="132" t="s">
        <v>1549</v>
      </c>
      <c r="CE135" s="132" t="s">
        <v>1549</v>
      </c>
      <c r="CF135" s="132" t="s">
        <v>1549</v>
      </c>
      <c r="CG135" s="132" t="s">
        <v>1549</v>
      </c>
      <c r="CH135" s="132" t="s">
        <v>1549</v>
      </c>
      <c r="CI135" s="132" t="s">
        <v>1549</v>
      </c>
      <c r="CJ135" s="132" t="s">
        <v>1549</v>
      </c>
      <c r="CK135" s="132" t="s">
        <v>1549</v>
      </c>
      <c r="CL135" s="132" t="s">
        <v>1549</v>
      </c>
      <c r="CM135" s="132" t="s">
        <v>1549</v>
      </c>
      <c r="CN135" s="132" t="s">
        <v>1549</v>
      </c>
      <c r="CO135" s="132" t="s">
        <v>1549</v>
      </c>
      <c r="CP135" s="132" t="s">
        <v>1549</v>
      </c>
      <c r="CQ135" s="132" t="s">
        <v>1549</v>
      </c>
      <c r="CR135" s="132" t="s">
        <v>1549</v>
      </c>
      <c r="CS135" s="132" t="s">
        <v>1549</v>
      </c>
      <c r="CT135" s="132" t="s">
        <v>1549</v>
      </c>
      <c r="CU135" s="132" t="s">
        <v>1549</v>
      </c>
      <c r="CV135" s="132" t="s">
        <v>1549</v>
      </c>
      <c r="CW135" s="132" t="s">
        <v>1549</v>
      </c>
      <c r="CX135" s="132" t="s">
        <v>1549</v>
      </c>
      <c r="CY135" s="132" t="s">
        <v>1549</v>
      </c>
      <c r="CZ135" s="132" t="s">
        <v>1549</v>
      </c>
      <c r="DA135" s="175">
        <f>$AL135*INDEX('Byproduct Conc'!$E:$E,MATCH(DA$2,'Byproduct Conc'!$C:$C,0))</f>
        <v>5.6520375470399999</v>
      </c>
      <c r="DB135" s="176">
        <f>$AL135*INDEX('Byproduct Conc'!$E:$E,MATCH(DB$2,'Byproduct Conc'!$C:$C,0))</f>
        <v>6.7979833039999993E-2</v>
      </c>
      <c r="DC135" s="176">
        <f>$AL135*INDEX('Byproduct Conc'!$E:$E,MATCH(DC$2,'Byproduct Conc'!$C:$C,0))</f>
        <v>0.29134214159999999</v>
      </c>
      <c r="DD135" s="176">
        <f>$AL135*INDEX('Byproduct Conc'!$E:$E,MATCH(DD$2,'Byproduct Conc'!$C:$C,0))</f>
        <v>1.9403386630560002</v>
      </c>
      <c r="DE135" s="177">
        <f>$AL135*INDEX('Byproduct Conc'!$E:$E,MATCH(DE$2,'Byproduct Conc'!$C:$C,0))</f>
        <v>2.9134214160000003</v>
      </c>
      <c r="DF135" s="178">
        <f t="shared" si="78"/>
        <v>1.6148678705828572E-2</v>
      </c>
      <c r="DG135" s="176">
        <f t="shared" si="79"/>
        <v>1.9422809439999998E-4</v>
      </c>
      <c r="DH135" s="176">
        <f t="shared" si="80"/>
        <v>8.3240611885714282E-4</v>
      </c>
      <c r="DI135" s="176">
        <f t="shared" si="81"/>
        <v>5.5438247515885719E-3</v>
      </c>
      <c r="DJ135" s="177">
        <f t="shared" si="82"/>
        <v>8.32406118857143E-3</v>
      </c>
    </row>
    <row r="136" spans="2:114" x14ac:dyDescent="0.25">
      <c r="B136" s="132" t="s">
        <v>1134</v>
      </c>
      <c r="C136" s="132">
        <v>2022</v>
      </c>
      <c r="D136"/>
      <c r="E136" s="132" t="s">
        <v>1394</v>
      </c>
      <c r="F136" s="132" t="s">
        <v>1396</v>
      </c>
      <c r="G136" s="132" t="s">
        <v>1397</v>
      </c>
      <c r="H136" s="132" t="s">
        <v>1165</v>
      </c>
      <c r="I136" s="132" t="s">
        <v>1398</v>
      </c>
      <c r="J136" s="132" t="s">
        <v>1138</v>
      </c>
      <c r="K136" s="132">
        <v>70764</v>
      </c>
      <c r="L136" s="132">
        <v>110070828281</v>
      </c>
      <c r="M136" s="172">
        <v>110070828281</v>
      </c>
      <c r="N136" s="172" t="str">
        <f t="shared" si="71"/>
        <v/>
      </c>
      <c r="O136" s="172" t="str">
        <f t="shared" si="72"/>
        <v>7076WBLCBP21255</v>
      </c>
      <c r="P136" s="132">
        <v>30.313897000000001</v>
      </c>
      <c r="Q136" s="132">
        <v>-91.240605000000002</v>
      </c>
      <c r="R136" s="132">
        <v>1322221399773</v>
      </c>
      <c r="S136" s="132" t="s">
        <v>2121</v>
      </c>
      <c r="T136" s="132" t="s">
        <v>1393</v>
      </c>
      <c r="U136" s="132">
        <v>8</v>
      </c>
      <c r="V136" s="132" t="s">
        <v>1399</v>
      </c>
      <c r="W136" s="201">
        <v>6872</v>
      </c>
      <c r="X136" s="175">
        <v>0</v>
      </c>
      <c r="Y136" s="176" t="s">
        <v>1556</v>
      </c>
      <c r="Z136" s="180"/>
      <c r="AA136" s="175">
        <f>$X136*INDEX('Byproduct Conc'!$E:$E,MATCH(AA$2,'Byproduct Conc'!$C:$C,0))</f>
        <v>0</v>
      </c>
      <c r="AB136" s="176">
        <f>$X136*INDEX('Byproduct Conc'!$E:$E,MATCH(AB$2,'Byproduct Conc'!$C:$C,0))</f>
        <v>0</v>
      </c>
      <c r="AC136" s="176">
        <f>$X136*INDEX('Byproduct Conc'!$E:$E,MATCH(AC$2,'Byproduct Conc'!$C:$C,0))</f>
        <v>0</v>
      </c>
      <c r="AD136" s="176">
        <f>$X136*INDEX('Byproduct Conc'!$E:$E,MATCH(AD$2,'Byproduct Conc'!$C:$C,0))</f>
        <v>0</v>
      </c>
      <c r="AE136" s="177">
        <f>$X136*INDEX('Byproduct Conc'!$E:$E,MATCH(AE$2,'Byproduct Conc'!$C:$C,0))</f>
        <v>0</v>
      </c>
      <c r="AF136" s="178">
        <f t="shared" si="73"/>
        <v>0</v>
      </c>
      <c r="AG136" s="176">
        <f t="shared" si="74"/>
        <v>0</v>
      </c>
      <c r="AH136" s="176">
        <f t="shared" si="75"/>
        <v>0</v>
      </c>
      <c r="AI136" s="176">
        <f t="shared" si="76"/>
        <v>0</v>
      </c>
      <c r="AJ136" s="177">
        <f t="shared" si="77"/>
        <v>0</v>
      </c>
      <c r="AK136" s="202">
        <v>2420</v>
      </c>
      <c r="AL136" s="203">
        <f t="shared" si="65"/>
        <v>1097.69264</v>
      </c>
      <c r="AM136" s="132" t="s">
        <v>1556</v>
      </c>
      <c r="AN136" s="132"/>
      <c r="AO136" s="132" t="s">
        <v>5125</v>
      </c>
      <c r="AP136" s="132">
        <v>325199</v>
      </c>
      <c r="AQ136" s="132" t="s">
        <v>261</v>
      </c>
      <c r="AR136" s="132"/>
      <c r="AS136" s="132"/>
      <c r="AT136" s="132"/>
      <c r="AU136" s="132"/>
      <c r="AV136" s="132" t="s">
        <v>1140</v>
      </c>
      <c r="AW136" s="132"/>
      <c r="AX136" s="132"/>
      <c r="AY136" s="204" t="s">
        <v>1548</v>
      </c>
      <c r="AZ136" s="204" t="s">
        <v>1549</v>
      </c>
      <c r="BA136" s="204" t="s">
        <v>1549</v>
      </c>
      <c r="BB136" s="132" t="s">
        <v>1548</v>
      </c>
      <c r="BC136" s="132" t="s">
        <v>1548</v>
      </c>
      <c r="BD136" s="132" t="s">
        <v>1548</v>
      </c>
      <c r="BE136" s="132" t="s">
        <v>1548</v>
      </c>
      <c r="BF136" s="132" t="s">
        <v>1548</v>
      </c>
      <c r="BG136" s="132" t="s">
        <v>1549</v>
      </c>
      <c r="BH136" s="132" t="s">
        <v>1549</v>
      </c>
      <c r="BI136" s="132" t="s">
        <v>1549</v>
      </c>
      <c r="BJ136" s="132" t="s">
        <v>1549</v>
      </c>
      <c r="BK136" s="132" t="s">
        <v>1549</v>
      </c>
      <c r="BL136" s="132" t="s">
        <v>1549</v>
      </c>
      <c r="BM136" s="132" t="s">
        <v>1549</v>
      </c>
      <c r="BN136" s="132" t="s">
        <v>1549</v>
      </c>
      <c r="BO136" s="132" t="s">
        <v>1549</v>
      </c>
      <c r="BP136" s="132" t="s">
        <v>1549</v>
      </c>
      <c r="BQ136" s="132" t="s">
        <v>1549</v>
      </c>
      <c r="BR136" s="132" t="s">
        <v>1549</v>
      </c>
      <c r="BS136" s="132" t="s">
        <v>1549</v>
      </c>
      <c r="BT136" s="132" t="s">
        <v>1549</v>
      </c>
      <c r="BU136" s="132" t="s">
        <v>1549</v>
      </c>
      <c r="BV136" s="132" t="s">
        <v>1549</v>
      </c>
      <c r="BW136" s="132" t="s">
        <v>1549</v>
      </c>
      <c r="BX136" s="132" t="s">
        <v>1549</v>
      </c>
      <c r="BY136" s="132" t="s">
        <v>1549</v>
      </c>
      <c r="BZ136" s="132" t="s">
        <v>1548</v>
      </c>
      <c r="CA136" s="132" t="s">
        <v>1549</v>
      </c>
      <c r="CB136" s="132" t="s">
        <v>1549</v>
      </c>
      <c r="CC136" s="132" t="s">
        <v>1549</v>
      </c>
      <c r="CD136" s="132" t="s">
        <v>1549</v>
      </c>
      <c r="CE136" s="132" t="s">
        <v>1549</v>
      </c>
      <c r="CF136" s="132" t="s">
        <v>1549</v>
      </c>
      <c r="CG136" s="132" t="s">
        <v>1549</v>
      </c>
      <c r="CH136" s="132" t="s">
        <v>1549</v>
      </c>
      <c r="CI136" s="132" t="s">
        <v>1549</v>
      </c>
      <c r="CJ136" s="132" t="s">
        <v>1549</v>
      </c>
      <c r="CK136" s="132" t="s">
        <v>1549</v>
      </c>
      <c r="CL136" s="132" t="s">
        <v>1549</v>
      </c>
      <c r="CM136" s="132" t="s">
        <v>1549</v>
      </c>
      <c r="CN136" s="132" t="s">
        <v>1549</v>
      </c>
      <c r="CO136" s="132" t="s">
        <v>1549</v>
      </c>
      <c r="CP136" s="132" t="s">
        <v>1549</v>
      </c>
      <c r="CQ136" s="132" t="s">
        <v>1549</v>
      </c>
      <c r="CR136" s="132" t="s">
        <v>1549</v>
      </c>
      <c r="CS136" s="132" t="s">
        <v>1549</v>
      </c>
      <c r="CT136" s="132" t="s">
        <v>1549</v>
      </c>
      <c r="CU136" s="132" t="s">
        <v>1549</v>
      </c>
      <c r="CV136" s="132" t="s">
        <v>1549</v>
      </c>
      <c r="CW136" s="132" t="s">
        <v>1549</v>
      </c>
      <c r="CX136" s="132" t="s">
        <v>1549</v>
      </c>
      <c r="CY136" s="132" t="s">
        <v>1549</v>
      </c>
      <c r="CZ136" s="132" t="s">
        <v>1549</v>
      </c>
      <c r="DA136" s="175">
        <f>$AL136*INDEX('Byproduct Conc'!$E:$E,MATCH(DA$2,'Byproduct Conc'!$C:$C,0))</f>
        <v>3.1942855823999996</v>
      </c>
      <c r="DB136" s="176">
        <f>$AL136*INDEX('Byproduct Conc'!$E:$E,MATCH(DB$2,'Byproduct Conc'!$C:$C,0))</f>
        <v>3.8419242399999998E-2</v>
      </c>
      <c r="DC136" s="176">
        <f>$AL136*INDEX('Byproduct Conc'!$E:$E,MATCH(DC$2,'Byproduct Conc'!$C:$C,0))</f>
        <v>0.16465389599999999</v>
      </c>
      <c r="DD136" s="176">
        <f>$AL136*INDEX('Byproduct Conc'!$E:$E,MATCH(DD$2,'Byproduct Conc'!$C:$C,0))</f>
        <v>1.0965949473600001</v>
      </c>
      <c r="DE136" s="177">
        <f>$AL136*INDEX('Byproduct Conc'!$E:$E,MATCH(DE$2,'Byproduct Conc'!$C:$C,0))</f>
        <v>1.64653896</v>
      </c>
      <c r="DF136" s="178">
        <f t="shared" si="78"/>
        <v>9.1265302354285698E-3</v>
      </c>
      <c r="DG136" s="176">
        <f t="shared" si="79"/>
        <v>1.0976926399999999E-4</v>
      </c>
      <c r="DH136" s="176">
        <f t="shared" si="80"/>
        <v>4.7043970285714283E-4</v>
      </c>
      <c r="DI136" s="176">
        <f t="shared" si="81"/>
        <v>3.1331284210285716E-3</v>
      </c>
      <c r="DJ136" s="177">
        <f t="shared" si="82"/>
        <v>4.7043970285714281E-3</v>
      </c>
    </row>
    <row r="137" spans="2:114" x14ac:dyDescent="0.25">
      <c r="B137" s="132" t="s">
        <v>1134</v>
      </c>
      <c r="C137" s="132">
        <v>2023</v>
      </c>
      <c r="D137"/>
      <c r="E137" s="132" t="s">
        <v>1394</v>
      </c>
      <c r="F137" s="132" t="s">
        <v>1396</v>
      </c>
      <c r="G137" s="132" t="s">
        <v>1397</v>
      </c>
      <c r="H137" s="132" t="s">
        <v>1165</v>
      </c>
      <c r="I137" s="132" t="s">
        <v>1398</v>
      </c>
      <c r="J137" s="132" t="s">
        <v>1138</v>
      </c>
      <c r="K137" s="132">
        <v>70764</v>
      </c>
      <c r="L137" s="132">
        <v>110070828281</v>
      </c>
      <c r="M137" s="172">
        <v>110070828281</v>
      </c>
      <c r="N137" s="172" t="str">
        <f t="shared" si="71"/>
        <v/>
      </c>
      <c r="O137" s="172" t="str">
        <f t="shared" si="72"/>
        <v>7076WBLCBP21255</v>
      </c>
      <c r="P137" s="132">
        <v>30.313897000000001</v>
      </c>
      <c r="Q137" s="132">
        <v>-91.240605000000002</v>
      </c>
      <c r="R137" s="132">
        <v>1323222226425</v>
      </c>
      <c r="S137" s="132" t="s">
        <v>2121</v>
      </c>
      <c r="T137" s="132" t="s">
        <v>1393</v>
      </c>
      <c r="U137" s="132">
        <v>8</v>
      </c>
      <c r="V137" s="132" t="s">
        <v>1399</v>
      </c>
      <c r="W137" s="201">
        <v>4225</v>
      </c>
      <c r="X137" s="175">
        <v>0</v>
      </c>
      <c r="Y137" s="176" t="s">
        <v>1556</v>
      </c>
      <c r="Z137" s="180"/>
      <c r="AA137" s="175">
        <f>$X137*INDEX('Byproduct Conc'!$E:$E,MATCH(AA$2,'Byproduct Conc'!$C:$C,0))</f>
        <v>0</v>
      </c>
      <c r="AB137" s="176">
        <f>$X137*INDEX('Byproduct Conc'!$E:$E,MATCH(AB$2,'Byproduct Conc'!$C:$C,0))</f>
        <v>0</v>
      </c>
      <c r="AC137" s="176">
        <f>$X137*INDEX('Byproduct Conc'!$E:$E,MATCH(AC$2,'Byproduct Conc'!$C:$C,0))</f>
        <v>0</v>
      </c>
      <c r="AD137" s="176">
        <f>$X137*INDEX('Byproduct Conc'!$E:$E,MATCH(AD$2,'Byproduct Conc'!$C:$C,0))</f>
        <v>0</v>
      </c>
      <c r="AE137" s="177">
        <f>$X137*INDEX('Byproduct Conc'!$E:$E,MATCH(AE$2,'Byproduct Conc'!$C:$C,0))</f>
        <v>0</v>
      </c>
      <c r="AF137" s="178">
        <f t="shared" si="73"/>
        <v>0</v>
      </c>
      <c r="AG137" s="176">
        <f t="shared" si="74"/>
        <v>0</v>
      </c>
      <c r="AH137" s="176">
        <f t="shared" si="75"/>
        <v>0</v>
      </c>
      <c r="AI137" s="176">
        <f t="shared" si="76"/>
        <v>0</v>
      </c>
      <c r="AJ137" s="177">
        <f t="shared" si="77"/>
        <v>0</v>
      </c>
      <c r="AK137" s="202">
        <v>2439</v>
      </c>
      <c r="AL137" s="203">
        <f t="shared" si="65"/>
        <v>1106.310888</v>
      </c>
      <c r="AM137" s="132" t="s">
        <v>1556</v>
      </c>
      <c r="AN137" s="132"/>
      <c r="AO137" s="132" t="s">
        <v>5125</v>
      </c>
      <c r="AP137" s="132">
        <v>325199</v>
      </c>
      <c r="AQ137" s="132" t="s">
        <v>261</v>
      </c>
      <c r="AR137" s="132"/>
      <c r="AS137" s="132"/>
      <c r="AT137" s="132"/>
      <c r="AU137" s="132"/>
      <c r="AV137" s="132" t="s">
        <v>1140</v>
      </c>
      <c r="AW137" s="132"/>
      <c r="AX137" s="132"/>
      <c r="AY137" s="204" t="s">
        <v>1548</v>
      </c>
      <c r="AZ137" s="204" t="s">
        <v>1549</v>
      </c>
      <c r="BA137" s="204" t="s">
        <v>1548</v>
      </c>
      <c r="BB137" s="132" t="s">
        <v>1548</v>
      </c>
      <c r="BC137" s="132" t="s">
        <v>1548</v>
      </c>
      <c r="BD137" s="132" t="s">
        <v>1548</v>
      </c>
      <c r="BE137" s="132" t="s">
        <v>1548</v>
      </c>
      <c r="BF137" s="132" t="s">
        <v>1548</v>
      </c>
      <c r="BG137" s="132" t="s">
        <v>1549</v>
      </c>
      <c r="BH137" s="132" t="s">
        <v>1549</v>
      </c>
      <c r="BI137" s="132" t="s">
        <v>1549</v>
      </c>
      <c r="BJ137" s="132" t="s">
        <v>1549</v>
      </c>
      <c r="BK137" s="132" t="s">
        <v>1549</v>
      </c>
      <c r="BL137" s="132" t="s">
        <v>1549</v>
      </c>
      <c r="BM137" s="132" t="s">
        <v>1549</v>
      </c>
      <c r="BN137" s="132" t="s">
        <v>1549</v>
      </c>
      <c r="BO137" s="132" t="s">
        <v>1549</v>
      </c>
      <c r="BP137" s="132" t="s">
        <v>1549</v>
      </c>
      <c r="BQ137" s="132" t="s">
        <v>1549</v>
      </c>
      <c r="BR137" s="132" t="s">
        <v>1549</v>
      </c>
      <c r="BS137" s="132" t="s">
        <v>1549</v>
      </c>
      <c r="BT137" s="132" t="s">
        <v>1549</v>
      </c>
      <c r="BU137" s="132" t="s">
        <v>1549</v>
      </c>
      <c r="BV137" s="132" t="s">
        <v>1549</v>
      </c>
      <c r="BW137" s="132" t="s">
        <v>1549</v>
      </c>
      <c r="BX137" s="132" t="s">
        <v>1549</v>
      </c>
      <c r="BY137" s="132" t="s">
        <v>1549</v>
      </c>
      <c r="BZ137" s="132" t="s">
        <v>1548</v>
      </c>
      <c r="CA137" s="132" t="s">
        <v>1549</v>
      </c>
      <c r="CB137" s="132" t="s">
        <v>1548</v>
      </c>
      <c r="CC137" s="132" t="s">
        <v>1549</v>
      </c>
      <c r="CD137" s="132" t="s">
        <v>1549</v>
      </c>
      <c r="CE137" s="132" t="s">
        <v>1549</v>
      </c>
      <c r="CF137" s="132" t="s">
        <v>1549</v>
      </c>
      <c r="CG137" s="132" t="s">
        <v>1549</v>
      </c>
      <c r="CH137" s="132" t="s">
        <v>1549</v>
      </c>
      <c r="CI137" s="132" t="s">
        <v>1548</v>
      </c>
      <c r="CJ137" s="132" t="s">
        <v>1549</v>
      </c>
      <c r="CK137" s="132" t="s">
        <v>1549</v>
      </c>
      <c r="CL137" s="132" t="s">
        <v>1549</v>
      </c>
      <c r="CM137" s="132" t="s">
        <v>1549</v>
      </c>
      <c r="CN137" s="132" t="s">
        <v>1549</v>
      </c>
      <c r="CO137" s="132" t="s">
        <v>1549</v>
      </c>
      <c r="CP137" s="132" t="s">
        <v>1549</v>
      </c>
      <c r="CQ137" s="132" t="s">
        <v>1548</v>
      </c>
      <c r="CR137" s="132" t="s">
        <v>1549</v>
      </c>
      <c r="CS137" s="132" t="s">
        <v>1549</v>
      </c>
      <c r="CT137" s="132" t="s">
        <v>1549</v>
      </c>
      <c r="CU137" s="132" t="s">
        <v>1549</v>
      </c>
      <c r="CV137" s="132" t="s">
        <v>1549</v>
      </c>
      <c r="CW137" s="132" t="s">
        <v>1549</v>
      </c>
      <c r="CX137" s="132" t="s">
        <v>1549</v>
      </c>
      <c r="CY137" s="132" t="s">
        <v>1549</v>
      </c>
      <c r="CZ137" s="132" t="s">
        <v>1548</v>
      </c>
      <c r="DA137" s="175">
        <f>$AL137*INDEX('Byproduct Conc'!$E:$E,MATCH(DA$2,'Byproduct Conc'!$C:$C,0))</f>
        <v>3.2193646840799999</v>
      </c>
      <c r="DB137" s="176">
        <f>$AL137*INDEX('Byproduct Conc'!$E:$E,MATCH(DB$2,'Byproduct Conc'!$C:$C,0))</f>
        <v>3.8720881079999998E-2</v>
      </c>
      <c r="DC137" s="176">
        <f>$AL137*INDEX('Byproduct Conc'!$E:$E,MATCH(DC$2,'Byproduct Conc'!$C:$C,0))</f>
        <v>0.16594663319999997</v>
      </c>
      <c r="DD137" s="176">
        <f>$AL137*INDEX('Byproduct Conc'!$E:$E,MATCH(DD$2,'Byproduct Conc'!$C:$C,0))</f>
        <v>1.105204577112</v>
      </c>
      <c r="DE137" s="177">
        <f>$AL137*INDEX('Byproduct Conc'!$E:$E,MATCH(DE$2,'Byproduct Conc'!$C:$C,0))</f>
        <v>1.659466332</v>
      </c>
      <c r="DF137" s="178">
        <f t="shared" si="78"/>
        <v>9.1981848116571424E-3</v>
      </c>
      <c r="DG137" s="176">
        <f t="shared" si="79"/>
        <v>1.1063108879999999E-4</v>
      </c>
      <c r="DH137" s="176">
        <f t="shared" si="80"/>
        <v>4.7413323771428566E-4</v>
      </c>
      <c r="DI137" s="176">
        <f t="shared" si="81"/>
        <v>3.1577273631771428E-3</v>
      </c>
      <c r="DJ137" s="177">
        <f t="shared" si="82"/>
        <v>4.7413323771428569E-3</v>
      </c>
    </row>
    <row r="138" spans="2:114" x14ac:dyDescent="0.25">
      <c r="B138" s="132" t="s">
        <v>1134</v>
      </c>
      <c r="C138" s="132">
        <v>2024</v>
      </c>
      <c r="D138"/>
      <c r="E138" s="132" t="s">
        <v>1394</v>
      </c>
      <c r="F138" s="132" t="s">
        <v>1396</v>
      </c>
      <c r="G138" s="132" t="s">
        <v>1397</v>
      </c>
      <c r="H138" s="132" t="s">
        <v>1165</v>
      </c>
      <c r="I138" s="132" t="s">
        <v>1398</v>
      </c>
      <c r="J138" s="132" t="s">
        <v>1138</v>
      </c>
      <c r="K138" s="132">
        <v>70764</v>
      </c>
      <c r="L138" s="132">
        <v>110070828281</v>
      </c>
      <c r="M138" s="172">
        <v>110070828281</v>
      </c>
      <c r="N138" s="172" t="str">
        <f t="shared" si="71"/>
        <v/>
      </c>
      <c r="O138" s="172" t="str">
        <f t="shared" si="72"/>
        <v>7076WBLCBP21255</v>
      </c>
      <c r="P138" s="132">
        <v>30.322973999999999</v>
      </c>
      <c r="Q138" s="132">
        <v>-91.252691999999996</v>
      </c>
      <c r="R138" s="132">
        <v>1324222924488</v>
      </c>
      <c r="S138" s="132" t="s">
        <v>2121</v>
      </c>
      <c r="T138" s="132" t="s">
        <v>1393</v>
      </c>
      <c r="U138" s="132">
        <v>1</v>
      </c>
      <c r="V138" s="132" t="s">
        <v>1600</v>
      </c>
      <c r="W138" s="201">
        <v>68</v>
      </c>
      <c r="X138" s="175">
        <v>0</v>
      </c>
      <c r="Y138" s="176" t="s">
        <v>1556</v>
      </c>
      <c r="Z138" s="180"/>
      <c r="AA138" s="175">
        <f>$X138*INDEX('Byproduct Conc'!$E:$E,MATCH(AA$2,'Byproduct Conc'!$C:$C,0))</f>
        <v>0</v>
      </c>
      <c r="AB138" s="176">
        <f>$X138*INDEX('Byproduct Conc'!$E:$E,MATCH(AB$2,'Byproduct Conc'!$C:$C,0))</f>
        <v>0</v>
      </c>
      <c r="AC138" s="176">
        <f>$X138*INDEX('Byproduct Conc'!$E:$E,MATCH(AC$2,'Byproduct Conc'!$C:$C,0))</f>
        <v>0</v>
      </c>
      <c r="AD138" s="176">
        <f>$X138*INDEX('Byproduct Conc'!$E:$E,MATCH(AD$2,'Byproduct Conc'!$C:$C,0))</f>
        <v>0</v>
      </c>
      <c r="AE138" s="177">
        <f>$X138*INDEX('Byproduct Conc'!$E:$E,MATCH(AE$2,'Byproduct Conc'!$C:$C,0))</f>
        <v>0</v>
      </c>
      <c r="AF138" s="178">
        <f t="shared" si="73"/>
        <v>0</v>
      </c>
      <c r="AG138" s="176">
        <f t="shared" si="74"/>
        <v>0</v>
      </c>
      <c r="AH138" s="176">
        <f t="shared" si="75"/>
        <v>0</v>
      </c>
      <c r="AI138" s="176">
        <f t="shared" si="76"/>
        <v>0</v>
      </c>
      <c r="AJ138" s="177">
        <f t="shared" si="77"/>
        <v>0</v>
      </c>
      <c r="AK138" s="202">
        <v>26</v>
      </c>
      <c r="AL138" s="203">
        <f t="shared" si="65"/>
        <v>11.793392000000001</v>
      </c>
      <c r="AM138" s="132" t="s">
        <v>1613</v>
      </c>
      <c r="AN138" s="132"/>
      <c r="AO138" s="132" t="s">
        <v>5125</v>
      </c>
      <c r="AP138" s="132">
        <v>325199</v>
      </c>
      <c r="AQ138" s="132" t="s">
        <v>261</v>
      </c>
      <c r="AR138" s="132"/>
      <c r="AS138" s="132"/>
      <c r="AT138" s="132"/>
      <c r="AU138" s="132"/>
      <c r="AV138" s="132" t="s">
        <v>1140</v>
      </c>
      <c r="AW138" s="132"/>
      <c r="AX138" s="132"/>
      <c r="AY138" s="204" t="s">
        <v>1548</v>
      </c>
      <c r="AZ138" s="204" t="s">
        <v>1549</v>
      </c>
      <c r="BA138" s="204" t="s">
        <v>1548</v>
      </c>
      <c r="BB138" s="132" t="s">
        <v>1548</v>
      </c>
      <c r="BC138" s="132" t="s">
        <v>1548</v>
      </c>
      <c r="BD138" s="132" t="s">
        <v>1548</v>
      </c>
      <c r="BE138" s="132" t="s">
        <v>1548</v>
      </c>
      <c r="BF138" s="132" t="s">
        <v>1548</v>
      </c>
      <c r="BG138" s="132" t="s">
        <v>1549</v>
      </c>
      <c r="BH138" s="132" t="s">
        <v>1549</v>
      </c>
      <c r="BI138" s="132" t="s">
        <v>1549</v>
      </c>
      <c r="BJ138" s="132" t="s">
        <v>1549</v>
      </c>
      <c r="BK138" s="132" t="s">
        <v>1549</v>
      </c>
      <c r="BL138" s="132" t="s">
        <v>1549</v>
      </c>
      <c r="BM138" s="132" t="s">
        <v>1549</v>
      </c>
      <c r="BN138" s="132" t="s">
        <v>1549</v>
      </c>
      <c r="BO138" s="132" t="s">
        <v>1549</v>
      </c>
      <c r="BP138" s="132" t="s">
        <v>1549</v>
      </c>
      <c r="BQ138" s="132" t="s">
        <v>1549</v>
      </c>
      <c r="BR138" s="132" t="s">
        <v>1549</v>
      </c>
      <c r="BS138" s="132" t="s">
        <v>1549</v>
      </c>
      <c r="BT138" s="132" t="s">
        <v>1549</v>
      </c>
      <c r="BU138" s="132" t="s">
        <v>1549</v>
      </c>
      <c r="BV138" s="132" t="s">
        <v>1549</v>
      </c>
      <c r="BW138" s="132" t="s">
        <v>1549</v>
      </c>
      <c r="BX138" s="132" t="s">
        <v>1549</v>
      </c>
      <c r="BY138" s="132" t="s">
        <v>1549</v>
      </c>
      <c r="BZ138" s="132" t="s">
        <v>1548</v>
      </c>
      <c r="CA138" s="132" t="s">
        <v>1549</v>
      </c>
      <c r="CB138" s="132" t="s">
        <v>1549</v>
      </c>
      <c r="CC138" s="132" t="s">
        <v>1549</v>
      </c>
      <c r="CD138" s="132" t="s">
        <v>1549</v>
      </c>
      <c r="CE138" s="132" t="s">
        <v>1549</v>
      </c>
      <c r="CF138" s="132" t="s">
        <v>1549</v>
      </c>
      <c r="CG138" s="132" t="s">
        <v>1549</v>
      </c>
      <c r="CH138" s="132" t="s">
        <v>1549</v>
      </c>
      <c r="CI138" s="132" t="s">
        <v>1549</v>
      </c>
      <c r="CJ138" s="132" t="s">
        <v>1549</v>
      </c>
      <c r="CK138" s="132" t="s">
        <v>1549</v>
      </c>
      <c r="CL138" s="132" t="s">
        <v>1549</v>
      </c>
      <c r="CM138" s="132" t="s">
        <v>1549</v>
      </c>
      <c r="CN138" s="132" t="s">
        <v>1549</v>
      </c>
      <c r="CO138" s="132" t="s">
        <v>1549</v>
      </c>
      <c r="CP138" s="132" t="s">
        <v>1549</v>
      </c>
      <c r="CQ138" s="132" t="s">
        <v>1549</v>
      </c>
      <c r="CR138" s="132" t="s">
        <v>1549</v>
      </c>
      <c r="CS138" s="132" t="s">
        <v>1549</v>
      </c>
      <c r="CT138" s="132" t="s">
        <v>1549</v>
      </c>
      <c r="CU138" s="132" t="s">
        <v>1549</v>
      </c>
      <c r="CV138" s="132" t="s">
        <v>1549</v>
      </c>
      <c r="CW138" s="132" t="s">
        <v>1549</v>
      </c>
      <c r="CX138" s="132" t="s">
        <v>1549</v>
      </c>
      <c r="CY138" s="132" t="s">
        <v>1549</v>
      </c>
      <c r="CZ138" s="132" t="s">
        <v>1549</v>
      </c>
      <c r="DA138" s="175">
        <f>$AL138*INDEX('Byproduct Conc'!$E:$E,MATCH(DA$2,'Byproduct Conc'!$C:$C,0))</f>
        <v>3.4318770720000003E-2</v>
      </c>
      <c r="DB138" s="176">
        <f>$AL138*INDEX('Byproduct Conc'!$E:$E,MATCH(DB$2,'Byproduct Conc'!$C:$C,0))</f>
        <v>4.1276871999999999E-4</v>
      </c>
      <c r="DC138" s="176">
        <f>$AL138*INDEX('Byproduct Conc'!$E:$E,MATCH(DC$2,'Byproduct Conc'!$C:$C,0))</f>
        <v>1.7690087999999999E-3</v>
      </c>
      <c r="DD138" s="176">
        <f>$AL138*INDEX('Byproduct Conc'!$E:$E,MATCH(DD$2,'Byproduct Conc'!$C:$C,0))</f>
        <v>1.1781598608000002E-2</v>
      </c>
      <c r="DE138" s="177">
        <f>$AL138*INDEX('Byproduct Conc'!$E:$E,MATCH(DE$2,'Byproduct Conc'!$C:$C,0))</f>
        <v>1.7690088000000003E-2</v>
      </c>
      <c r="DF138" s="178">
        <f t="shared" si="78"/>
        <v>9.8053630628571435E-5</v>
      </c>
      <c r="DG138" s="176">
        <f t="shared" si="79"/>
        <v>1.1793392E-6</v>
      </c>
      <c r="DH138" s="176">
        <f t="shared" si="80"/>
        <v>5.0543108571428571E-6</v>
      </c>
      <c r="DI138" s="176">
        <f t="shared" si="81"/>
        <v>3.3661710308571437E-5</v>
      </c>
      <c r="DJ138" s="177">
        <f t="shared" si="82"/>
        <v>5.0543108571428581E-5</v>
      </c>
    </row>
    <row r="139" spans="2:114" x14ac:dyDescent="0.25">
      <c r="B139" s="132" t="s">
        <v>1134</v>
      </c>
      <c r="C139" s="132">
        <v>2021</v>
      </c>
      <c r="D139"/>
      <c r="E139" s="132" t="s">
        <v>1207</v>
      </c>
      <c r="F139" s="132" t="s">
        <v>5122</v>
      </c>
      <c r="G139" s="132" t="s">
        <v>1204</v>
      </c>
      <c r="H139" s="132" t="s">
        <v>1205</v>
      </c>
      <c r="I139" s="132" t="s">
        <v>1572</v>
      </c>
      <c r="J139" s="132" t="s">
        <v>1206</v>
      </c>
      <c r="K139" s="132">
        <v>63630</v>
      </c>
      <c r="L139" s="132">
        <v>110017980443</v>
      </c>
      <c r="M139" s="172">
        <v>110017980443</v>
      </c>
      <c r="N139" s="172" t="str">
        <f t="shared" si="71"/>
        <v/>
      </c>
      <c r="O139" s="172" t="str">
        <f t="shared" si="72"/>
        <v>63630BCKMNHIGHW</v>
      </c>
      <c r="P139" s="132">
        <v>37.983333000000002</v>
      </c>
      <c r="Q139" s="132">
        <v>-90.690832999999998</v>
      </c>
      <c r="R139" s="132">
        <v>1321220494874</v>
      </c>
      <c r="S139" s="132" t="s">
        <v>2121</v>
      </c>
      <c r="T139" s="132" t="s">
        <v>1393</v>
      </c>
      <c r="U139" s="132">
        <v>5</v>
      </c>
      <c r="V139" s="132" t="s">
        <v>1423</v>
      </c>
      <c r="W139" s="201">
        <v>121.2</v>
      </c>
      <c r="X139" s="175">
        <v>0</v>
      </c>
      <c r="Y139" s="176" t="s">
        <v>1573</v>
      </c>
      <c r="Z139" s="180"/>
      <c r="AA139" s="175">
        <f>$X139*INDEX('Byproduct Conc'!$E:$E,MATCH(AA$2,'Byproduct Conc'!$C:$C,0))</f>
        <v>0</v>
      </c>
      <c r="AB139" s="176">
        <f>$X139*INDEX('Byproduct Conc'!$E:$E,MATCH(AB$2,'Byproduct Conc'!$C:$C,0))</f>
        <v>0</v>
      </c>
      <c r="AC139" s="176">
        <f>$X139*INDEX('Byproduct Conc'!$E:$E,MATCH(AC$2,'Byproduct Conc'!$C:$C,0))</f>
        <v>0</v>
      </c>
      <c r="AD139" s="176">
        <f>$X139*INDEX('Byproduct Conc'!$E:$E,MATCH(AD$2,'Byproduct Conc'!$C:$C,0))</f>
        <v>0</v>
      </c>
      <c r="AE139" s="177">
        <f>$X139*INDEX('Byproduct Conc'!$E:$E,MATCH(AE$2,'Byproduct Conc'!$C:$C,0))</f>
        <v>0</v>
      </c>
      <c r="AF139" s="178">
        <f t="shared" si="73"/>
        <v>0</v>
      </c>
      <c r="AG139" s="176">
        <f t="shared" si="74"/>
        <v>0</v>
      </c>
      <c r="AH139" s="176">
        <f t="shared" si="75"/>
        <v>0</v>
      </c>
      <c r="AI139" s="176">
        <f t="shared" si="76"/>
        <v>0</v>
      </c>
      <c r="AJ139" s="177">
        <f t="shared" si="77"/>
        <v>0</v>
      </c>
      <c r="AK139" s="202">
        <v>112.39</v>
      </c>
      <c r="AL139" s="203">
        <f t="shared" si="65"/>
        <v>50.979204879999998</v>
      </c>
      <c r="AM139" s="132" t="s">
        <v>1573</v>
      </c>
      <c r="AN139" s="132"/>
      <c r="AO139" s="132" t="s">
        <v>5125</v>
      </c>
      <c r="AP139" s="132">
        <v>325998</v>
      </c>
      <c r="AQ139" s="132" t="s">
        <v>283</v>
      </c>
      <c r="AR139" s="132"/>
      <c r="AS139" s="132"/>
      <c r="AT139" s="132"/>
      <c r="AU139" s="132"/>
      <c r="AV139" s="132" t="s">
        <v>1140</v>
      </c>
      <c r="AW139" s="132"/>
      <c r="AX139" s="132"/>
      <c r="AY139" s="204" t="s">
        <v>1549</v>
      </c>
      <c r="AZ139" s="204" t="s">
        <v>1549</v>
      </c>
      <c r="BA139" s="204" t="s">
        <v>1549</v>
      </c>
      <c r="BB139" s="132" t="s">
        <v>1549</v>
      </c>
      <c r="BC139" s="132" t="s">
        <v>1549</v>
      </c>
      <c r="BD139" s="132" t="s">
        <v>1549</v>
      </c>
      <c r="BE139" s="132" t="s">
        <v>1548</v>
      </c>
      <c r="BF139" s="132" t="s">
        <v>1549</v>
      </c>
      <c r="BG139" s="132" t="s">
        <v>1548</v>
      </c>
      <c r="BH139" s="132" t="s">
        <v>1549</v>
      </c>
      <c r="BI139" s="132" t="s">
        <v>1549</v>
      </c>
      <c r="BJ139" s="132" t="s">
        <v>1549</v>
      </c>
      <c r="BK139" s="132" t="s">
        <v>1549</v>
      </c>
      <c r="BL139" s="132" t="s">
        <v>1549</v>
      </c>
      <c r="BM139" s="132" t="s">
        <v>1549</v>
      </c>
      <c r="BN139" s="132" t="s">
        <v>1549</v>
      </c>
      <c r="BO139" s="132" t="s">
        <v>1549</v>
      </c>
      <c r="BP139" s="132" t="s">
        <v>1549</v>
      </c>
      <c r="BQ139" s="132" t="s">
        <v>1549</v>
      </c>
      <c r="BR139" s="132" t="s">
        <v>1549</v>
      </c>
      <c r="BS139" s="132" t="s">
        <v>1549</v>
      </c>
      <c r="BT139" s="132" t="s">
        <v>1549</v>
      </c>
      <c r="BU139" s="132" t="s">
        <v>1549</v>
      </c>
      <c r="BV139" s="132" t="s">
        <v>1549</v>
      </c>
      <c r="BW139" s="132" t="s">
        <v>1549</v>
      </c>
      <c r="BX139" s="132" t="s">
        <v>1549</v>
      </c>
      <c r="BY139" s="132" t="s">
        <v>1549</v>
      </c>
      <c r="BZ139" s="132" t="s">
        <v>1549</v>
      </c>
      <c r="CA139" s="132" t="s">
        <v>1549</v>
      </c>
      <c r="CB139" s="132" t="s">
        <v>1549</v>
      </c>
      <c r="CC139" s="132" t="s">
        <v>1549</v>
      </c>
      <c r="CD139" s="132" t="s">
        <v>1549</v>
      </c>
      <c r="CE139" s="132" t="s">
        <v>1549</v>
      </c>
      <c r="CF139" s="132" t="s">
        <v>1549</v>
      </c>
      <c r="CG139" s="132" t="s">
        <v>1549</v>
      </c>
      <c r="CH139" s="132" t="s">
        <v>1549</v>
      </c>
      <c r="CI139" s="132" t="s">
        <v>1549</v>
      </c>
      <c r="CJ139" s="132" t="s">
        <v>1549</v>
      </c>
      <c r="CK139" s="132" t="s">
        <v>1549</v>
      </c>
      <c r="CL139" s="132" t="s">
        <v>1549</v>
      </c>
      <c r="CM139" s="132" t="s">
        <v>1549</v>
      </c>
      <c r="CN139" s="132" t="s">
        <v>1549</v>
      </c>
      <c r="CO139" s="132" t="s">
        <v>1549</v>
      </c>
      <c r="CP139" s="132" t="s">
        <v>1549</v>
      </c>
      <c r="CQ139" s="132" t="s">
        <v>1549</v>
      </c>
      <c r="CR139" s="132" t="s">
        <v>1549</v>
      </c>
      <c r="CS139" s="132" t="s">
        <v>1549</v>
      </c>
      <c r="CT139" s="132" t="s">
        <v>1549</v>
      </c>
      <c r="CU139" s="132" t="s">
        <v>1549</v>
      </c>
      <c r="CV139" s="132" t="s">
        <v>1549</v>
      </c>
      <c r="CW139" s="132" t="s">
        <v>1549</v>
      </c>
      <c r="CX139" s="132" t="s">
        <v>1549</v>
      </c>
      <c r="CY139" s="132" t="s">
        <v>1549</v>
      </c>
      <c r="CZ139" s="132" t="s">
        <v>1549</v>
      </c>
      <c r="DA139" s="175">
        <f>$AL139*INDEX('Byproduct Conc'!$E:$E,MATCH(DA$2,'Byproduct Conc'!$C:$C,0))</f>
        <v>0.14834948620079999</v>
      </c>
      <c r="DB139" s="176">
        <f>$AL139*INDEX('Byproduct Conc'!$E:$E,MATCH(DB$2,'Byproduct Conc'!$C:$C,0))</f>
        <v>1.7842721707999997E-3</v>
      </c>
      <c r="DC139" s="176">
        <f>$AL139*INDEX('Byproduct Conc'!$E:$E,MATCH(DC$2,'Byproduct Conc'!$C:$C,0))</f>
        <v>7.6468807319999988E-3</v>
      </c>
      <c r="DD139" s="176">
        <f>$AL139*INDEX('Byproduct Conc'!$E:$E,MATCH(DD$2,'Byproduct Conc'!$C:$C,0))</f>
        <v>5.0928225675120002E-2</v>
      </c>
      <c r="DE139" s="177">
        <f>$AL139*INDEX('Byproduct Conc'!$E:$E,MATCH(DE$2,'Byproduct Conc'!$C:$C,0))</f>
        <v>7.6468807319999998E-2</v>
      </c>
      <c r="DF139" s="178">
        <f t="shared" si="78"/>
        <v>4.2385567485942854E-4</v>
      </c>
      <c r="DG139" s="176">
        <f t="shared" si="79"/>
        <v>5.0979204879999989E-6</v>
      </c>
      <c r="DH139" s="176">
        <f t="shared" si="80"/>
        <v>2.184823066285714E-5</v>
      </c>
      <c r="DI139" s="176">
        <f t="shared" si="81"/>
        <v>1.4550921621462858E-4</v>
      </c>
      <c r="DJ139" s="177">
        <f t="shared" si="82"/>
        <v>2.1848230662857142E-4</v>
      </c>
    </row>
    <row r="140" spans="2:114" x14ac:dyDescent="0.25">
      <c r="B140" s="132" t="s">
        <v>1134</v>
      </c>
      <c r="C140" s="132">
        <v>2022</v>
      </c>
      <c r="D140"/>
      <c r="E140" s="132" t="s">
        <v>1207</v>
      </c>
      <c r="F140" s="132" t="s">
        <v>5122</v>
      </c>
      <c r="G140" s="132" t="s">
        <v>1204</v>
      </c>
      <c r="H140" s="132" t="s">
        <v>1205</v>
      </c>
      <c r="I140" s="132" t="s">
        <v>1572</v>
      </c>
      <c r="J140" s="132" t="s">
        <v>1206</v>
      </c>
      <c r="K140" s="132">
        <v>63630</v>
      </c>
      <c r="L140" s="132">
        <v>110017980443</v>
      </c>
      <c r="M140" s="172">
        <v>110017980443</v>
      </c>
      <c r="N140" s="172" t="str">
        <f t="shared" si="71"/>
        <v/>
      </c>
      <c r="O140" s="172" t="str">
        <f t="shared" si="72"/>
        <v>63630BCKMNHIGHW</v>
      </c>
      <c r="P140" s="132">
        <v>37.983333000000002</v>
      </c>
      <c r="Q140" s="132">
        <v>-90.690832999999998</v>
      </c>
      <c r="R140" s="132">
        <v>1322221291026</v>
      </c>
      <c r="S140" s="132" t="s">
        <v>2121</v>
      </c>
      <c r="T140" s="132" t="s">
        <v>1393</v>
      </c>
      <c r="U140" s="132">
        <v>5</v>
      </c>
      <c r="V140" s="132" t="s">
        <v>1423</v>
      </c>
      <c r="W140" s="201">
        <v>10</v>
      </c>
      <c r="X140" s="175">
        <v>0</v>
      </c>
      <c r="Y140" s="176" t="s">
        <v>1573</v>
      </c>
      <c r="Z140" s="180"/>
      <c r="AA140" s="175">
        <f>$X140*INDEX('Byproduct Conc'!$E:$E,MATCH(AA$2,'Byproduct Conc'!$C:$C,0))</f>
        <v>0</v>
      </c>
      <c r="AB140" s="176">
        <f>$X140*INDEX('Byproduct Conc'!$E:$E,MATCH(AB$2,'Byproduct Conc'!$C:$C,0))</f>
        <v>0</v>
      </c>
      <c r="AC140" s="176">
        <f>$X140*INDEX('Byproduct Conc'!$E:$E,MATCH(AC$2,'Byproduct Conc'!$C:$C,0))</f>
        <v>0</v>
      </c>
      <c r="AD140" s="176">
        <f>$X140*INDEX('Byproduct Conc'!$E:$E,MATCH(AD$2,'Byproduct Conc'!$C:$C,0))</f>
        <v>0</v>
      </c>
      <c r="AE140" s="177">
        <f>$X140*INDEX('Byproduct Conc'!$E:$E,MATCH(AE$2,'Byproduct Conc'!$C:$C,0))</f>
        <v>0</v>
      </c>
      <c r="AF140" s="178">
        <f t="shared" si="73"/>
        <v>0</v>
      </c>
      <c r="AG140" s="176">
        <f t="shared" si="74"/>
        <v>0</v>
      </c>
      <c r="AH140" s="176">
        <f t="shared" si="75"/>
        <v>0</v>
      </c>
      <c r="AI140" s="176">
        <f t="shared" si="76"/>
        <v>0</v>
      </c>
      <c r="AJ140" s="177">
        <f t="shared" si="77"/>
        <v>0</v>
      </c>
      <c r="AK140" s="202">
        <v>5</v>
      </c>
      <c r="AL140" s="203">
        <f t="shared" si="65"/>
        <v>2.26796</v>
      </c>
      <c r="AM140" s="132" t="s">
        <v>1573</v>
      </c>
      <c r="AN140" s="132"/>
      <c r="AO140" s="132" t="s">
        <v>5125</v>
      </c>
      <c r="AP140" s="132">
        <v>325998</v>
      </c>
      <c r="AQ140" s="132" t="s">
        <v>283</v>
      </c>
      <c r="AR140" s="132"/>
      <c r="AS140" s="132"/>
      <c r="AT140" s="132"/>
      <c r="AU140" s="132"/>
      <c r="AV140" s="132" t="s">
        <v>1140</v>
      </c>
      <c r="AW140" s="132"/>
      <c r="AX140" s="132"/>
      <c r="AY140" s="204" t="s">
        <v>1549</v>
      </c>
      <c r="AZ140" s="204" t="s">
        <v>1549</v>
      </c>
      <c r="BA140" s="204" t="s">
        <v>1549</v>
      </c>
      <c r="BB140" s="132" t="s">
        <v>1549</v>
      </c>
      <c r="BC140" s="132" t="s">
        <v>1549</v>
      </c>
      <c r="BD140" s="132" t="s">
        <v>1549</v>
      </c>
      <c r="BE140" s="132" t="s">
        <v>1548</v>
      </c>
      <c r="BF140" s="132" t="s">
        <v>1549</v>
      </c>
      <c r="BG140" s="132" t="s">
        <v>1548</v>
      </c>
      <c r="BH140" s="132" t="s">
        <v>1549</v>
      </c>
      <c r="BI140" s="132" t="s">
        <v>1549</v>
      </c>
      <c r="BJ140" s="132" t="s">
        <v>1549</v>
      </c>
      <c r="BK140" s="132" t="s">
        <v>1549</v>
      </c>
      <c r="BL140" s="132" t="s">
        <v>1549</v>
      </c>
      <c r="BM140" s="132" t="s">
        <v>1549</v>
      </c>
      <c r="BN140" s="132" t="s">
        <v>1549</v>
      </c>
      <c r="BO140" s="132" t="s">
        <v>1549</v>
      </c>
      <c r="BP140" s="132" t="s">
        <v>1549</v>
      </c>
      <c r="BQ140" s="132" t="s">
        <v>1549</v>
      </c>
      <c r="BR140" s="132" t="s">
        <v>1549</v>
      </c>
      <c r="BS140" s="132" t="s">
        <v>1549</v>
      </c>
      <c r="BT140" s="132" t="s">
        <v>1549</v>
      </c>
      <c r="BU140" s="132" t="s">
        <v>1549</v>
      </c>
      <c r="BV140" s="132" t="s">
        <v>1549</v>
      </c>
      <c r="BW140" s="132" t="s">
        <v>1549</v>
      </c>
      <c r="BX140" s="132" t="s">
        <v>1549</v>
      </c>
      <c r="BY140" s="132" t="s">
        <v>1549</v>
      </c>
      <c r="BZ140" s="132" t="s">
        <v>1549</v>
      </c>
      <c r="CA140" s="132" t="s">
        <v>1549</v>
      </c>
      <c r="CB140" s="132" t="s">
        <v>1549</v>
      </c>
      <c r="CC140" s="132" t="s">
        <v>1549</v>
      </c>
      <c r="CD140" s="132" t="s">
        <v>1549</v>
      </c>
      <c r="CE140" s="132" t="s">
        <v>1549</v>
      </c>
      <c r="CF140" s="132" t="s">
        <v>1549</v>
      </c>
      <c r="CG140" s="132" t="s">
        <v>1549</v>
      </c>
      <c r="CH140" s="132" t="s">
        <v>1549</v>
      </c>
      <c r="CI140" s="132" t="s">
        <v>1549</v>
      </c>
      <c r="CJ140" s="132" t="s">
        <v>1549</v>
      </c>
      <c r="CK140" s="132" t="s">
        <v>1549</v>
      </c>
      <c r="CL140" s="132" t="s">
        <v>1549</v>
      </c>
      <c r="CM140" s="132" t="s">
        <v>1549</v>
      </c>
      <c r="CN140" s="132" t="s">
        <v>1549</v>
      </c>
      <c r="CO140" s="132" t="s">
        <v>1549</v>
      </c>
      <c r="CP140" s="132" t="s">
        <v>1549</v>
      </c>
      <c r="CQ140" s="132" t="s">
        <v>1549</v>
      </c>
      <c r="CR140" s="132" t="s">
        <v>1549</v>
      </c>
      <c r="CS140" s="132" t="s">
        <v>1549</v>
      </c>
      <c r="CT140" s="132" t="s">
        <v>1549</v>
      </c>
      <c r="CU140" s="132" t="s">
        <v>1549</v>
      </c>
      <c r="CV140" s="132" t="s">
        <v>1549</v>
      </c>
      <c r="CW140" s="132" t="s">
        <v>1549</v>
      </c>
      <c r="CX140" s="132" t="s">
        <v>1549</v>
      </c>
      <c r="CY140" s="132" t="s">
        <v>1549</v>
      </c>
      <c r="CZ140" s="132" t="s">
        <v>1549</v>
      </c>
      <c r="DA140" s="175">
        <f>$AL140*INDEX('Byproduct Conc'!$E:$E,MATCH(DA$2,'Byproduct Conc'!$C:$C,0))</f>
        <v>6.5997635999999991E-3</v>
      </c>
      <c r="DB140" s="176">
        <f>$AL140*INDEX('Byproduct Conc'!$E:$E,MATCH(DB$2,'Byproduct Conc'!$C:$C,0))</f>
        <v>7.9378599999999986E-5</v>
      </c>
      <c r="DC140" s="176">
        <f>$AL140*INDEX('Byproduct Conc'!$E:$E,MATCH(DC$2,'Byproduct Conc'!$C:$C,0))</f>
        <v>3.4019399999999999E-4</v>
      </c>
      <c r="DD140" s="176">
        <f>$AL140*INDEX('Byproduct Conc'!$E:$E,MATCH(DD$2,'Byproduct Conc'!$C:$C,0))</f>
        <v>2.2656920400000004E-3</v>
      </c>
      <c r="DE140" s="177">
        <f>$AL140*INDEX('Byproduct Conc'!$E:$E,MATCH(DE$2,'Byproduct Conc'!$C:$C,0))</f>
        <v>3.40194E-3</v>
      </c>
      <c r="DF140" s="178">
        <f t="shared" si="78"/>
        <v>1.8856467428571425E-5</v>
      </c>
      <c r="DG140" s="176">
        <f t="shared" si="79"/>
        <v>2.2679599999999996E-7</v>
      </c>
      <c r="DH140" s="176">
        <f t="shared" si="80"/>
        <v>9.7198285714285712E-7</v>
      </c>
      <c r="DI140" s="176">
        <f t="shared" si="81"/>
        <v>6.4734058285714297E-6</v>
      </c>
      <c r="DJ140" s="177">
        <f t="shared" si="82"/>
        <v>9.7198285714285716E-6</v>
      </c>
    </row>
    <row r="141" spans="2:114" x14ac:dyDescent="0.25">
      <c r="B141" s="132" t="s">
        <v>1134</v>
      </c>
      <c r="C141" s="132">
        <v>2023</v>
      </c>
      <c r="D141"/>
      <c r="E141" s="132" t="s">
        <v>1207</v>
      </c>
      <c r="F141" s="132" t="s">
        <v>5122</v>
      </c>
      <c r="G141" s="132" t="s">
        <v>1204</v>
      </c>
      <c r="H141" s="132" t="s">
        <v>1205</v>
      </c>
      <c r="I141" s="132" t="s">
        <v>1572</v>
      </c>
      <c r="J141" s="132" t="s">
        <v>1206</v>
      </c>
      <c r="K141" s="132">
        <v>63630</v>
      </c>
      <c r="L141" s="132">
        <v>110017980443</v>
      </c>
      <c r="M141" s="172">
        <v>110017980443</v>
      </c>
      <c r="N141" s="172" t="str">
        <f t="shared" si="71"/>
        <v/>
      </c>
      <c r="O141" s="172" t="str">
        <f t="shared" si="72"/>
        <v>63630BCKMNHIGHW</v>
      </c>
      <c r="P141" s="132">
        <v>37.983333000000002</v>
      </c>
      <c r="Q141" s="132">
        <v>-90.690832999999998</v>
      </c>
      <c r="R141" s="132">
        <v>1323222170995</v>
      </c>
      <c r="S141" s="132" t="s">
        <v>2121</v>
      </c>
      <c r="T141" s="132" t="s">
        <v>1393</v>
      </c>
      <c r="U141" s="132">
        <v>6</v>
      </c>
      <c r="V141" s="132" t="s">
        <v>1442</v>
      </c>
      <c r="W141" s="201">
        <v>7</v>
      </c>
      <c r="X141" s="175">
        <v>0</v>
      </c>
      <c r="Y141" s="176" t="s">
        <v>1556</v>
      </c>
      <c r="Z141" s="180"/>
      <c r="AA141" s="175">
        <f>$X141*INDEX('Byproduct Conc'!$E:$E,MATCH(AA$2,'Byproduct Conc'!$C:$C,0))</f>
        <v>0</v>
      </c>
      <c r="AB141" s="176">
        <f>$X141*INDEX('Byproduct Conc'!$E:$E,MATCH(AB$2,'Byproduct Conc'!$C:$C,0))</f>
        <v>0</v>
      </c>
      <c r="AC141" s="176">
        <f>$X141*INDEX('Byproduct Conc'!$E:$E,MATCH(AC$2,'Byproduct Conc'!$C:$C,0))</f>
        <v>0</v>
      </c>
      <c r="AD141" s="176">
        <f>$X141*INDEX('Byproduct Conc'!$E:$E,MATCH(AD$2,'Byproduct Conc'!$C:$C,0))</f>
        <v>0</v>
      </c>
      <c r="AE141" s="177">
        <f>$X141*INDEX('Byproduct Conc'!$E:$E,MATCH(AE$2,'Byproduct Conc'!$C:$C,0))</f>
        <v>0</v>
      </c>
      <c r="AF141" s="178">
        <f t="shared" si="73"/>
        <v>0</v>
      </c>
      <c r="AG141" s="176">
        <f t="shared" si="74"/>
        <v>0</v>
      </c>
      <c r="AH141" s="176">
        <f t="shared" si="75"/>
        <v>0</v>
      </c>
      <c r="AI141" s="176">
        <f t="shared" si="76"/>
        <v>0</v>
      </c>
      <c r="AJ141" s="177">
        <f t="shared" si="77"/>
        <v>0</v>
      </c>
      <c r="AK141" s="202">
        <v>77</v>
      </c>
      <c r="AL141" s="203">
        <f t="shared" si="65"/>
        <v>34.926583999999998</v>
      </c>
      <c r="AM141" s="132" t="s">
        <v>1573</v>
      </c>
      <c r="AN141" s="132"/>
      <c r="AO141" s="132" t="s">
        <v>5125</v>
      </c>
      <c r="AP141" s="132">
        <v>325998</v>
      </c>
      <c r="AQ141" s="132" t="s">
        <v>283</v>
      </c>
      <c r="AR141" s="132"/>
      <c r="AS141" s="132"/>
      <c r="AT141" s="132"/>
      <c r="AU141" s="132"/>
      <c r="AV141" s="132" t="s">
        <v>1140</v>
      </c>
      <c r="AW141" s="132"/>
      <c r="AX141" s="132"/>
      <c r="AY141" s="204" t="s">
        <v>1548</v>
      </c>
      <c r="AZ141" s="204" t="s">
        <v>1549</v>
      </c>
      <c r="BA141" s="204" t="s">
        <v>1549</v>
      </c>
      <c r="BB141" s="132" t="s">
        <v>1549</v>
      </c>
      <c r="BC141" s="132" t="s">
        <v>1549</v>
      </c>
      <c r="BD141" s="132" t="s">
        <v>1548</v>
      </c>
      <c r="BE141" s="132" t="s">
        <v>1548</v>
      </c>
      <c r="BF141" s="132" t="s">
        <v>1549</v>
      </c>
      <c r="BG141" s="132" t="s">
        <v>1548</v>
      </c>
      <c r="BH141" s="132" t="s">
        <v>1549</v>
      </c>
      <c r="BI141" s="132" t="s">
        <v>1549</v>
      </c>
      <c r="BJ141" s="132" t="s">
        <v>1549</v>
      </c>
      <c r="BK141" s="132" t="s">
        <v>1549</v>
      </c>
      <c r="BL141" s="132" t="s">
        <v>1549</v>
      </c>
      <c r="BM141" s="132" t="s">
        <v>1549</v>
      </c>
      <c r="BN141" s="132" t="s">
        <v>1549</v>
      </c>
      <c r="BO141" s="132" t="s">
        <v>1549</v>
      </c>
      <c r="BP141" s="132" t="s">
        <v>1549</v>
      </c>
      <c r="BQ141" s="132" t="s">
        <v>1549</v>
      </c>
      <c r="BR141" s="132" t="s">
        <v>1549</v>
      </c>
      <c r="BS141" s="132" t="s">
        <v>1549</v>
      </c>
      <c r="BT141" s="132" t="s">
        <v>1549</v>
      </c>
      <c r="BU141" s="132" t="s">
        <v>1549</v>
      </c>
      <c r="BV141" s="132" t="s">
        <v>1549</v>
      </c>
      <c r="BW141" s="132" t="s">
        <v>1549</v>
      </c>
      <c r="BX141" s="132" t="s">
        <v>1549</v>
      </c>
      <c r="BY141" s="132" t="s">
        <v>1549</v>
      </c>
      <c r="BZ141" s="132" t="s">
        <v>1548</v>
      </c>
      <c r="CA141" s="132" t="s">
        <v>1549</v>
      </c>
      <c r="CB141" s="132" t="s">
        <v>1549</v>
      </c>
      <c r="CC141" s="132" t="s">
        <v>1549</v>
      </c>
      <c r="CD141" s="132" t="s">
        <v>1549</v>
      </c>
      <c r="CE141" s="132" t="s">
        <v>1549</v>
      </c>
      <c r="CF141" s="132" t="s">
        <v>1549</v>
      </c>
      <c r="CG141" s="132" t="s">
        <v>1549</v>
      </c>
      <c r="CH141" s="132" t="s">
        <v>1549</v>
      </c>
      <c r="CI141" s="132" t="s">
        <v>1549</v>
      </c>
      <c r="CJ141" s="132" t="s">
        <v>1549</v>
      </c>
      <c r="CK141" s="132" t="s">
        <v>1549</v>
      </c>
      <c r="CL141" s="132" t="s">
        <v>1549</v>
      </c>
      <c r="CM141" s="132" t="s">
        <v>1549</v>
      </c>
      <c r="CN141" s="132" t="s">
        <v>1549</v>
      </c>
      <c r="CO141" s="132" t="s">
        <v>1549</v>
      </c>
      <c r="CP141" s="132" t="s">
        <v>1549</v>
      </c>
      <c r="CQ141" s="132" t="s">
        <v>1549</v>
      </c>
      <c r="CR141" s="132" t="s">
        <v>1549</v>
      </c>
      <c r="CS141" s="132" t="s">
        <v>1549</v>
      </c>
      <c r="CT141" s="132" t="s">
        <v>1549</v>
      </c>
      <c r="CU141" s="132" t="s">
        <v>1549</v>
      </c>
      <c r="CV141" s="132" t="s">
        <v>1549</v>
      </c>
      <c r="CW141" s="132" t="s">
        <v>1549</v>
      </c>
      <c r="CX141" s="132" t="s">
        <v>1549</v>
      </c>
      <c r="CY141" s="132" t="s">
        <v>1549</v>
      </c>
      <c r="CZ141" s="132" t="s">
        <v>1549</v>
      </c>
      <c r="DA141" s="175">
        <f>$AL141*INDEX('Byproduct Conc'!$E:$E,MATCH(DA$2,'Byproduct Conc'!$C:$C,0))</f>
        <v>0.10163635943999999</v>
      </c>
      <c r="DB141" s="176">
        <f>$AL141*INDEX('Byproduct Conc'!$E:$E,MATCH(DB$2,'Byproduct Conc'!$C:$C,0))</f>
        <v>1.2224304399999998E-3</v>
      </c>
      <c r="DC141" s="176">
        <f>$AL141*INDEX('Byproduct Conc'!$E:$E,MATCH(DC$2,'Byproduct Conc'!$C:$C,0))</f>
        <v>5.238987599999999E-3</v>
      </c>
      <c r="DD141" s="176">
        <f>$AL141*INDEX('Byproduct Conc'!$E:$E,MATCH(DD$2,'Byproduct Conc'!$C:$C,0))</f>
        <v>3.4891657416000005E-2</v>
      </c>
      <c r="DE141" s="177">
        <f>$AL141*INDEX('Byproduct Conc'!$E:$E,MATCH(DE$2,'Byproduct Conc'!$C:$C,0))</f>
        <v>5.2389876000000002E-2</v>
      </c>
      <c r="DF141" s="178">
        <f t="shared" si="78"/>
        <v>2.9038959839999996E-4</v>
      </c>
      <c r="DG141" s="176">
        <f t="shared" si="79"/>
        <v>3.4926583999999995E-6</v>
      </c>
      <c r="DH141" s="176">
        <f t="shared" si="80"/>
        <v>1.4968535999999998E-5</v>
      </c>
      <c r="DI141" s="176">
        <f t="shared" si="81"/>
        <v>9.9690449760000011E-5</v>
      </c>
      <c r="DJ141" s="177">
        <f t="shared" si="82"/>
        <v>1.4968536000000001E-4</v>
      </c>
    </row>
    <row r="142" spans="2:114" x14ac:dyDescent="0.25">
      <c r="B142" s="132" t="s">
        <v>1134</v>
      </c>
      <c r="C142" s="132">
        <v>2024</v>
      </c>
      <c r="D142"/>
      <c r="E142" s="132" t="s">
        <v>1207</v>
      </c>
      <c r="F142" s="132" t="s">
        <v>5122</v>
      </c>
      <c r="G142" s="132" t="s">
        <v>1204</v>
      </c>
      <c r="H142" s="132" t="s">
        <v>1205</v>
      </c>
      <c r="I142" s="132" t="s">
        <v>1572</v>
      </c>
      <c r="J142" s="132" t="s">
        <v>1206</v>
      </c>
      <c r="K142" s="132">
        <v>63630</v>
      </c>
      <c r="L142" s="132">
        <v>110017980443</v>
      </c>
      <c r="M142" s="172">
        <v>110017980443</v>
      </c>
      <c r="N142" s="172" t="str">
        <f t="shared" si="71"/>
        <v/>
      </c>
      <c r="O142" s="172" t="str">
        <f t="shared" si="72"/>
        <v>63630BCKMNHIGHW</v>
      </c>
      <c r="P142" s="132">
        <v>37.983333000000002</v>
      </c>
      <c r="Q142" s="132">
        <v>-90.690832999999998</v>
      </c>
      <c r="R142" s="132">
        <v>1324223108554</v>
      </c>
      <c r="S142" s="132" t="s">
        <v>2121</v>
      </c>
      <c r="T142" s="132" t="s">
        <v>1393</v>
      </c>
      <c r="U142" s="132">
        <v>1</v>
      </c>
      <c r="V142" s="132" t="s">
        <v>1600</v>
      </c>
      <c r="W142" s="201">
        <v>393</v>
      </c>
      <c r="X142" s="175">
        <v>0</v>
      </c>
      <c r="Y142" s="176" t="s">
        <v>1556</v>
      </c>
      <c r="Z142" s="180"/>
      <c r="AA142" s="175">
        <f>$X142*INDEX('Byproduct Conc'!$E:$E,MATCH(AA$2,'Byproduct Conc'!$C:$C,0))</f>
        <v>0</v>
      </c>
      <c r="AB142" s="176">
        <f>$X142*INDEX('Byproduct Conc'!$E:$E,MATCH(AB$2,'Byproduct Conc'!$C:$C,0))</f>
        <v>0</v>
      </c>
      <c r="AC142" s="176">
        <f>$X142*INDEX('Byproduct Conc'!$E:$E,MATCH(AC$2,'Byproduct Conc'!$C:$C,0))</f>
        <v>0</v>
      </c>
      <c r="AD142" s="176">
        <f>$X142*INDEX('Byproduct Conc'!$E:$E,MATCH(AD$2,'Byproduct Conc'!$C:$C,0))</f>
        <v>0</v>
      </c>
      <c r="AE142" s="177">
        <f>$X142*INDEX('Byproduct Conc'!$E:$E,MATCH(AE$2,'Byproduct Conc'!$C:$C,0))</f>
        <v>0</v>
      </c>
      <c r="AF142" s="178">
        <f t="shared" si="73"/>
        <v>0</v>
      </c>
      <c r="AG142" s="176">
        <f t="shared" si="74"/>
        <v>0</v>
      </c>
      <c r="AH142" s="176">
        <f t="shared" si="75"/>
        <v>0</v>
      </c>
      <c r="AI142" s="176">
        <f t="shared" si="76"/>
        <v>0</v>
      </c>
      <c r="AJ142" s="177">
        <f t="shared" si="77"/>
        <v>0</v>
      </c>
      <c r="AK142" s="202">
        <v>10</v>
      </c>
      <c r="AL142" s="203">
        <f t="shared" si="65"/>
        <v>4.53592</v>
      </c>
      <c r="AM142" s="132" t="s">
        <v>1543</v>
      </c>
      <c r="AN142" s="132"/>
      <c r="AO142" s="132" t="s">
        <v>5125</v>
      </c>
      <c r="AP142" s="132">
        <v>325199</v>
      </c>
      <c r="AQ142" s="132" t="s">
        <v>261</v>
      </c>
      <c r="AR142" s="132"/>
      <c r="AS142" s="132"/>
      <c r="AT142" s="132"/>
      <c r="AU142" s="132"/>
      <c r="AV142" s="132" t="s">
        <v>1140</v>
      </c>
      <c r="AW142" s="132"/>
      <c r="AX142" s="132"/>
      <c r="AY142" s="204" t="s">
        <v>1548</v>
      </c>
      <c r="AZ142" s="204" t="s">
        <v>1549</v>
      </c>
      <c r="BA142" s="204" t="s">
        <v>1548</v>
      </c>
      <c r="BB142" s="132" t="s">
        <v>1549</v>
      </c>
      <c r="BC142" s="132" t="s">
        <v>1548</v>
      </c>
      <c r="BD142" s="132" t="s">
        <v>1549</v>
      </c>
      <c r="BE142" s="132" t="s">
        <v>1548</v>
      </c>
      <c r="BF142" s="132" t="s">
        <v>1549</v>
      </c>
      <c r="BG142" s="132" t="s">
        <v>1548</v>
      </c>
      <c r="BH142" s="132" t="s">
        <v>1549</v>
      </c>
      <c r="BI142" s="132" t="s">
        <v>1549</v>
      </c>
      <c r="BJ142" s="132" t="s">
        <v>1549</v>
      </c>
      <c r="BK142" s="132" t="s">
        <v>1549</v>
      </c>
      <c r="BL142" s="132" t="s">
        <v>1549</v>
      </c>
      <c r="BM142" s="132" t="s">
        <v>1549</v>
      </c>
      <c r="BN142" s="132" t="s">
        <v>1549</v>
      </c>
      <c r="BO142" s="132" t="s">
        <v>1549</v>
      </c>
      <c r="BP142" s="132" t="s">
        <v>1549</v>
      </c>
      <c r="BQ142" s="132" t="s">
        <v>1549</v>
      </c>
      <c r="BR142" s="132" t="s">
        <v>1549</v>
      </c>
      <c r="BS142" s="132" t="s">
        <v>1549</v>
      </c>
      <c r="BT142" s="132" t="s">
        <v>1549</v>
      </c>
      <c r="BU142" s="132" t="s">
        <v>1549</v>
      </c>
      <c r="BV142" s="132" t="s">
        <v>1549</v>
      </c>
      <c r="BW142" s="132" t="s">
        <v>1549</v>
      </c>
      <c r="BX142" s="132" t="s">
        <v>1549</v>
      </c>
      <c r="BY142" s="132" t="s">
        <v>1549</v>
      </c>
      <c r="BZ142" s="132" t="s">
        <v>1549</v>
      </c>
      <c r="CA142" s="132" t="s">
        <v>1549</v>
      </c>
      <c r="CB142" s="132" t="s">
        <v>1549</v>
      </c>
      <c r="CC142" s="132" t="s">
        <v>1549</v>
      </c>
      <c r="CD142" s="132" t="s">
        <v>1549</v>
      </c>
      <c r="CE142" s="132" t="s">
        <v>1549</v>
      </c>
      <c r="CF142" s="132" t="s">
        <v>1549</v>
      </c>
      <c r="CG142" s="132" t="s">
        <v>1549</v>
      </c>
      <c r="CH142" s="132" t="s">
        <v>1549</v>
      </c>
      <c r="CI142" s="132" t="s">
        <v>1549</v>
      </c>
      <c r="CJ142" s="132" t="s">
        <v>1549</v>
      </c>
      <c r="CK142" s="132" t="s">
        <v>1549</v>
      </c>
      <c r="CL142" s="132" t="s">
        <v>1549</v>
      </c>
      <c r="CM142" s="132" t="s">
        <v>1549</v>
      </c>
      <c r="CN142" s="132" t="s">
        <v>1549</v>
      </c>
      <c r="CO142" s="132" t="s">
        <v>1549</v>
      </c>
      <c r="CP142" s="132" t="s">
        <v>1549</v>
      </c>
      <c r="CQ142" s="132" t="s">
        <v>1549</v>
      </c>
      <c r="CR142" s="132" t="s">
        <v>1549</v>
      </c>
      <c r="CS142" s="132" t="s">
        <v>1549</v>
      </c>
      <c r="CT142" s="132" t="s">
        <v>1549</v>
      </c>
      <c r="CU142" s="132" t="s">
        <v>1549</v>
      </c>
      <c r="CV142" s="132" t="s">
        <v>1549</v>
      </c>
      <c r="CW142" s="132" t="s">
        <v>1549</v>
      </c>
      <c r="CX142" s="132" t="s">
        <v>1549</v>
      </c>
      <c r="CY142" s="132" t="s">
        <v>1549</v>
      </c>
      <c r="CZ142" s="132" t="s">
        <v>1549</v>
      </c>
      <c r="DA142" s="175">
        <f>$AL142*INDEX('Byproduct Conc'!$E:$E,MATCH(DA$2,'Byproduct Conc'!$C:$C,0))</f>
        <v>1.3199527199999998E-2</v>
      </c>
      <c r="DB142" s="176">
        <f>$AL142*INDEX('Byproduct Conc'!$E:$E,MATCH(DB$2,'Byproduct Conc'!$C:$C,0))</f>
        <v>1.5875719999999997E-4</v>
      </c>
      <c r="DC142" s="176">
        <f>$AL142*INDEX('Byproduct Conc'!$E:$E,MATCH(DC$2,'Byproduct Conc'!$C:$C,0))</f>
        <v>6.8038799999999998E-4</v>
      </c>
      <c r="DD142" s="176">
        <f>$AL142*INDEX('Byproduct Conc'!$E:$E,MATCH(DD$2,'Byproduct Conc'!$C:$C,0))</f>
        <v>4.5313840800000008E-3</v>
      </c>
      <c r="DE142" s="177">
        <f>$AL142*INDEX('Byproduct Conc'!$E:$E,MATCH(DE$2,'Byproduct Conc'!$C:$C,0))</f>
        <v>6.80388E-3</v>
      </c>
      <c r="DF142" s="178">
        <f t="shared" si="78"/>
        <v>3.771293485714285E-5</v>
      </c>
      <c r="DG142" s="176">
        <f t="shared" si="79"/>
        <v>4.5359199999999992E-7</v>
      </c>
      <c r="DH142" s="176">
        <f t="shared" si="80"/>
        <v>1.9439657142857142E-6</v>
      </c>
      <c r="DI142" s="176">
        <f t="shared" si="81"/>
        <v>1.2946811657142859E-5</v>
      </c>
      <c r="DJ142" s="177">
        <f t="shared" si="82"/>
        <v>1.9439657142857143E-5</v>
      </c>
    </row>
    <row r="143" spans="2:114" x14ac:dyDescent="0.25">
      <c r="B143" s="132" t="s">
        <v>1134</v>
      </c>
      <c r="C143" s="132">
        <v>2022</v>
      </c>
      <c r="D143"/>
      <c r="E143" s="132" t="s">
        <v>1580</v>
      </c>
      <c r="F143" s="132" t="s">
        <v>1581</v>
      </c>
      <c r="G143" s="132" t="s">
        <v>1582</v>
      </c>
      <c r="H143" s="132" t="s">
        <v>1583</v>
      </c>
      <c r="I143" s="132" t="s">
        <v>1584</v>
      </c>
      <c r="J143" s="132" t="s">
        <v>1195</v>
      </c>
      <c r="K143" s="132">
        <v>41129</v>
      </c>
      <c r="L143" s="132">
        <v>110008459578</v>
      </c>
      <c r="M143" s="172">
        <v>110008459578</v>
      </c>
      <c r="N143" s="172" t="str">
        <f t="shared" si="71"/>
        <v/>
      </c>
      <c r="O143" s="172" t="str">
        <f t="shared" si="72"/>
        <v>41129CLGNCUSROU</v>
      </c>
      <c r="P143" s="132">
        <v>38.337209999999999</v>
      </c>
      <c r="Q143" s="132">
        <v>-82.589250000000007</v>
      </c>
      <c r="R143" s="132">
        <v>1322221333824</v>
      </c>
      <c r="S143" s="132" t="s">
        <v>2121</v>
      </c>
      <c r="T143" s="132" t="s">
        <v>1393</v>
      </c>
      <c r="U143" s="132">
        <v>4</v>
      </c>
      <c r="V143" s="132" t="s">
        <v>1409</v>
      </c>
      <c r="W143" s="201">
        <v>2</v>
      </c>
      <c r="X143" s="175">
        <v>0</v>
      </c>
      <c r="Y143" s="176" t="s">
        <v>1556</v>
      </c>
      <c r="Z143" s="180"/>
      <c r="AA143" s="175">
        <f>$X143*INDEX('Byproduct Conc'!$E:$E,MATCH(AA$2,'Byproduct Conc'!$C:$C,0))</f>
        <v>0</v>
      </c>
      <c r="AB143" s="176">
        <f>$X143*INDEX('Byproduct Conc'!$E:$E,MATCH(AB$2,'Byproduct Conc'!$C:$C,0))</f>
        <v>0</v>
      </c>
      <c r="AC143" s="176">
        <f>$X143*INDEX('Byproduct Conc'!$E:$E,MATCH(AC$2,'Byproduct Conc'!$C:$C,0))</f>
        <v>0</v>
      </c>
      <c r="AD143" s="176">
        <f>$X143*INDEX('Byproduct Conc'!$E:$E,MATCH(AD$2,'Byproduct Conc'!$C:$C,0))</f>
        <v>0</v>
      </c>
      <c r="AE143" s="177">
        <f>$X143*INDEX('Byproduct Conc'!$E:$E,MATCH(AE$2,'Byproduct Conc'!$C:$C,0))</f>
        <v>0</v>
      </c>
      <c r="AF143" s="178">
        <f t="shared" si="73"/>
        <v>0</v>
      </c>
      <c r="AG143" s="176">
        <f t="shared" si="74"/>
        <v>0</v>
      </c>
      <c r="AH143" s="176">
        <f t="shared" si="75"/>
        <v>0</v>
      </c>
      <c r="AI143" s="176">
        <f t="shared" si="76"/>
        <v>0</v>
      </c>
      <c r="AJ143" s="177">
        <f t="shared" si="77"/>
        <v>0</v>
      </c>
      <c r="AK143" s="202">
        <v>218</v>
      </c>
      <c r="AL143" s="203">
        <f t="shared" si="65"/>
        <v>98.883055999999996</v>
      </c>
      <c r="AM143" s="132" t="s">
        <v>1556</v>
      </c>
      <c r="AN143" s="132"/>
      <c r="AO143" s="132" t="s">
        <v>5125</v>
      </c>
      <c r="AP143" s="132">
        <v>325998</v>
      </c>
      <c r="AQ143" s="132" t="s">
        <v>283</v>
      </c>
      <c r="AR143" s="132"/>
      <c r="AS143" s="132"/>
      <c r="AT143" s="132"/>
      <c r="AU143" s="132"/>
      <c r="AV143" s="132" t="s">
        <v>1140</v>
      </c>
      <c r="AW143" s="132"/>
      <c r="AX143" s="132"/>
      <c r="AY143" s="204" t="s">
        <v>1548</v>
      </c>
      <c r="AZ143" s="204" t="s">
        <v>1549</v>
      </c>
      <c r="BA143" s="204" t="s">
        <v>1549</v>
      </c>
      <c r="BB143" s="132" t="s">
        <v>1549</v>
      </c>
      <c r="BC143" s="132" t="s">
        <v>1549</v>
      </c>
      <c r="BD143" s="132" t="s">
        <v>1548</v>
      </c>
      <c r="BE143" s="132" t="s">
        <v>1549</v>
      </c>
      <c r="BF143" s="132" t="s">
        <v>1549</v>
      </c>
      <c r="BG143" s="132" t="s">
        <v>1549</v>
      </c>
      <c r="BH143" s="132" t="s">
        <v>1549</v>
      </c>
      <c r="BI143" s="132" t="s">
        <v>1549</v>
      </c>
      <c r="BJ143" s="132" t="s">
        <v>1549</v>
      </c>
      <c r="BK143" s="132" t="s">
        <v>1549</v>
      </c>
      <c r="BL143" s="132" t="s">
        <v>1549</v>
      </c>
      <c r="BM143" s="132" t="s">
        <v>1549</v>
      </c>
      <c r="BN143" s="132" t="s">
        <v>1549</v>
      </c>
      <c r="BO143" s="132" t="s">
        <v>1549</v>
      </c>
      <c r="BP143" s="132" t="s">
        <v>1549</v>
      </c>
      <c r="BQ143" s="132" t="s">
        <v>1549</v>
      </c>
      <c r="BR143" s="132" t="s">
        <v>1549</v>
      </c>
      <c r="BS143" s="132" t="s">
        <v>1549</v>
      </c>
      <c r="BT143" s="132" t="s">
        <v>1549</v>
      </c>
      <c r="BU143" s="132" t="s">
        <v>1549</v>
      </c>
      <c r="BV143" s="132" t="s">
        <v>1549</v>
      </c>
      <c r="BW143" s="132" t="s">
        <v>1549</v>
      </c>
      <c r="BX143" s="132" t="s">
        <v>1549</v>
      </c>
      <c r="BY143" s="132" t="s">
        <v>1549</v>
      </c>
      <c r="BZ143" s="132" t="s">
        <v>1549</v>
      </c>
      <c r="CA143" s="132" t="s">
        <v>1549</v>
      </c>
      <c r="CB143" s="132" t="s">
        <v>1549</v>
      </c>
      <c r="CC143" s="132" t="s">
        <v>1549</v>
      </c>
      <c r="CD143" s="132" t="s">
        <v>1549</v>
      </c>
      <c r="CE143" s="132" t="s">
        <v>1549</v>
      </c>
      <c r="CF143" s="132" t="s">
        <v>1549</v>
      </c>
      <c r="CG143" s="132" t="s">
        <v>1549</v>
      </c>
      <c r="CH143" s="132" t="s">
        <v>1549</v>
      </c>
      <c r="CI143" s="132" t="s">
        <v>1549</v>
      </c>
      <c r="CJ143" s="132" t="s">
        <v>1549</v>
      </c>
      <c r="CK143" s="132" t="s">
        <v>1549</v>
      </c>
      <c r="CL143" s="132" t="s">
        <v>1549</v>
      </c>
      <c r="CM143" s="132" t="s">
        <v>1549</v>
      </c>
      <c r="CN143" s="132" t="s">
        <v>1549</v>
      </c>
      <c r="CO143" s="132" t="s">
        <v>1549</v>
      </c>
      <c r="CP143" s="132" t="s">
        <v>1549</v>
      </c>
      <c r="CQ143" s="132" t="s">
        <v>1548</v>
      </c>
      <c r="CR143" s="132" t="s">
        <v>1549</v>
      </c>
      <c r="CS143" s="132" t="s">
        <v>1549</v>
      </c>
      <c r="CT143" s="132" t="s">
        <v>1549</v>
      </c>
      <c r="CU143" s="132" t="s">
        <v>1549</v>
      </c>
      <c r="CV143" s="132" t="s">
        <v>1549</v>
      </c>
      <c r="CW143" s="132" t="s">
        <v>1549</v>
      </c>
      <c r="CX143" s="132" t="s">
        <v>1549</v>
      </c>
      <c r="CY143" s="132" t="s">
        <v>1549</v>
      </c>
      <c r="CZ143" s="132" t="s">
        <v>1548</v>
      </c>
      <c r="DA143" s="175">
        <f>$AL143*INDEX('Byproduct Conc'!$E:$E,MATCH(DA$2,'Byproduct Conc'!$C:$C,0))</f>
        <v>0.28774969295999997</v>
      </c>
      <c r="DB143" s="176">
        <f>$AL143*INDEX('Byproduct Conc'!$E:$E,MATCH(DB$2,'Byproduct Conc'!$C:$C,0))</f>
        <v>3.4609069599999998E-3</v>
      </c>
      <c r="DC143" s="176">
        <f>$AL143*INDEX('Byproduct Conc'!$E:$E,MATCH(DC$2,'Byproduct Conc'!$C:$C,0))</f>
        <v>1.4832458399999998E-2</v>
      </c>
      <c r="DD143" s="176">
        <f>$AL143*INDEX('Byproduct Conc'!$E:$E,MATCH(DD$2,'Byproduct Conc'!$C:$C,0))</f>
        <v>9.8784172944000007E-2</v>
      </c>
      <c r="DE143" s="177">
        <f>$AL143*INDEX('Byproduct Conc'!$E:$E,MATCH(DE$2,'Byproduct Conc'!$C:$C,0))</f>
        <v>0.14832458400000001</v>
      </c>
      <c r="DF143" s="178">
        <f t="shared" si="78"/>
        <v>8.2214197988571421E-4</v>
      </c>
      <c r="DG143" s="176">
        <f t="shared" si="79"/>
        <v>9.8883055999999998E-6</v>
      </c>
      <c r="DH143" s="176">
        <f t="shared" si="80"/>
        <v>4.2378452571428568E-5</v>
      </c>
      <c r="DI143" s="176">
        <f t="shared" si="81"/>
        <v>2.8224049412571431E-4</v>
      </c>
      <c r="DJ143" s="177">
        <f t="shared" si="82"/>
        <v>4.2378452571428576E-4</v>
      </c>
    </row>
    <row r="144" spans="2:114" x14ac:dyDescent="0.25">
      <c r="B144" s="132" t="s">
        <v>1134</v>
      </c>
      <c r="C144" s="132">
        <v>2021</v>
      </c>
      <c r="D144"/>
      <c r="E144" s="132" t="s">
        <v>1145</v>
      </c>
      <c r="F144" s="132" t="s">
        <v>1142</v>
      </c>
      <c r="G144" s="132" t="s">
        <v>1143</v>
      </c>
      <c r="H144" s="132" t="s">
        <v>1144</v>
      </c>
      <c r="I144" s="132" t="s">
        <v>1402</v>
      </c>
      <c r="J144" s="132" t="s">
        <v>1138</v>
      </c>
      <c r="K144" s="132">
        <v>70669</v>
      </c>
      <c r="L144" s="132">
        <v>110000494894</v>
      </c>
      <c r="M144" s="172">
        <v>110000494894</v>
      </c>
      <c r="N144" s="172" t="str">
        <f t="shared" si="71"/>
        <v/>
      </c>
      <c r="O144" s="172" t="str">
        <f t="shared" si="72"/>
        <v>70669PPGNDCOLUM</v>
      </c>
      <c r="P144" s="132">
        <v>30.223500000000001</v>
      </c>
      <c r="Q144" s="132">
        <v>-93.286900000000003</v>
      </c>
      <c r="R144" s="132">
        <v>1321219746916</v>
      </c>
      <c r="S144" s="132" t="s">
        <v>2121</v>
      </c>
      <c r="T144" s="132" t="s">
        <v>1393</v>
      </c>
      <c r="U144" s="132">
        <v>7</v>
      </c>
      <c r="V144" s="132" t="s">
        <v>1403</v>
      </c>
      <c r="W144" s="201">
        <v>24000</v>
      </c>
      <c r="X144" s="175">
        <v>0</v>
      </c>
      <c r="Y144" s="176" t="s">
        <v>1573</v>
      </c>
      <c r="Z144" s="180"/>
      <c r="AA144" s="175">
        <f>$X144*INDEX('Byproduct Conc'!$E:$E,MATCH(AA$2,'Byproduct Conc'!$C:$C,0))</f>
        <v>0</v>
      </c>
      <c r="AB144" s="176">
        <f>$X144*INDEX('Byproduct Conc'!$E:$E,MATCH(AB$2,'Byproduct Conc'!$C:$C,0))</f>
        <v>0</v>
      </c>
      <c r="AC144" s="176">
        <f>$X144*INDEX('Byproduct Conc'!$E:$E,MATCH(AC$2,'Byproduct Conc'!$C:$C,0))</f>
        <v>0</v>
      </c>
      <c r="AD144" s="176">
        <f>$X144*INDEX('Byproduct Conc'!$E:$E,MATCH(AD$2,'Byproduct Conc'!$C:$C,0))</f>
        <v>0</v>
      </c>
      <c r="AE144" s="177">
        <f>$X144*INDEX('Byproduct Conc'!$E:$E,MATCH(AE$2,'Byproduct Conc'!$C:$C,0))</f>
        <v>0</v>
      </c>
      <c r="AF144" s="178">
        <f t="shared" si="73"/>
        <v>0</v>
      </c>
      <c r="AG144" s="176">
        <f t="shared" si="74"/>
        <v>0</v>
      </c>
      <c r="AH144" s="176">
        <f t="shared" si="75"/>
        <v>0</v>
      </c>
      <c r="AI144" s="176">
        <f t="shared" si="76"/>
        <v>0</v>
      </c>
      <c r="AJ144" s="177">
        <f t="shared" si="77"/>
        <v>0</v>
      </c>
      <c r="AK144" s="202">
        <v>8600</v>
      </c>
      <c r="AL144" s="203">
        <f t="shared" si="65"/>
        <v>3900.8912</v>
      </c>
      <c r="AM144" s="132" t="s">
        <v>1594</v>
      </c>
      <c r="AN144" s="132"/>
      <c r="AO144" s="132" t="s">
        <v>5125</v>
      </c>
      <c r="AP144" s="132">
        <v>325180</v>
      </c>
      <c r="AQ144" s="132" t="s">
        <v>258</v>
      </c>
      <c r="AR144" s="132"/>
      <c r="AS144" s="132"/>
      <c r="AT144" s="132"/>
      <c r="AU144" s="132"/>
      <c r="AV144" s="132" t="s">
        <v>1140</v>
      </c>
      <c r="AW144" s="132"/>
      <c r="AX144" s="132"/>
      <c r="AY144" s="204" t="s">
        <v>1548</v>
      </c>
      <c r="AZ144" s="204" t="s">
        <v>1549</v>
      </c>
      <c r="BA144" s="204" t="s">
        <v>1548</v>
      </c>
      <c r="BB144" s="132" t="s">
        <v>1548</v>
      </c>
      <c r="BC144" s="132" t="s">
        <v>1548</v>
      </c>
      <c r="BD144" s="132" t="s">
        <v>1548</v>
      </c>
      <c r="BE144" s="132" t="s">
        <v>1548</v>
      </c>
      <c r="BF144" s="132" t="s">
        <v>1549</v>
      </c>
      <c r="BG144" s="132" t="s">
        <v>1549</v>
      </c>
      <c r="BH144" s="132" t="s">
        <v>1549</v>
      </c>
      <c r="BI144" s="132" t="s">
        <v>1549</v>
      </c>
      <c r="BJ144" s="132" t="s">
        <v>1548</v>
      </c>
      <c r="BK144" s="132" t="s">
        <v>1549</v>
      </c>
      <c r="BL144" s="132" t="s">
        <v>1549</v>
      </c>
      <c r="BM144" s="132" t="s">
        <v>1549</v>
      </c>
      <c r="BN144" s="132" t="s">
        <v>1549</v>
      </c>
      <c r="BO144" s="132" t="s">
        <v>1549</v>
      </c>
      <c r="BP144" s="132" t="s">
        <v>1549</v>
      </c>
      <c r="BQ144" s="132" t="s">
        <v>1549</v>
      </c>
      <c r="BR144" s="132" t="s">
        <v>1549</v>
      </c>
      <c r="BS144" s="132" t="s">
        <v>1549</v>
      </c>
      <c r="BT144" s="132" t="s">
        <v>1549</v>
      </c>
      <c r="BU144" s="132" t="s">
        <v>1549</v>
      </c>
      <c r="BV144" s="132" t="s">
        <v>1549</v>
      </c>
      <c r="BW144" s="132" t="s">
        <v>1549</v>
      </c>
      <c r="BX144" s="132" t="s">
        <v>1549</v>
      </c>
      <c r="BY144" s="132" t="s">
        <v>1549</v>
      </c>
      <c r="BZ144" s="132" t="s">
        <v>1549</v>
      </c>
      <c r="CA144" s="132" t="s">
        <v>1549</v>
      </c>
      <c r="CB144" s="132" t="s">
        <v>1549</v>
      </c>
      <c r="CC144" s="132" t="s">
        <v>1549</v>
      </c>
      <c r="CD144" s="132" t="s">
        <v>1549</v>
      </c>
      <c r="CE144" s="132" t="s">
        <v>1549</v>
      </c>
      <c r="CF144" s="132" t="s">
        <v>1549</v>
      </c>
      <c r="CG144" s="132" t="s">
        <v>1549</v>
      </c>
      <c r="CH144" s="132" t="s">
        <v>1549</v>
      </c>
      <c r="CI144" s="132" t="s">
        <v>1549</v>
      </c>
      <c r="CJ144" s="132" t="s">
        <v>1549</v>
      </c>
      <c r="CK144" s="132" t="s">
        <v>1549</v>
      </c>
      <c r="CL144" s="132" t="s">
        <v>1549</v>
      </c>
      <c r="CM144" s="132" t="s">
        <v>1549</v>
      </c>
      <c r="CN144" s="132" t="s">
        <v>1549</v>
      </c>
      <c r="CO144" s="132" t="s">
        <v>1549</v>
      </c>
      <c r="CP144" s="132" t="s">
        <v>1549</v>
      </c>
      <c r="CQ144" s="132" t="s">
        <v>1549</v>
      </c>
      <c r="CR144" s="132" t="s">
        <v>1549</v>
      </c>
      <c r="CS144" s="132" t="s">
        <v>1549</v>
      </c>
      <c r="CT144" s="132" t="s">
        <v>1549</v>
      </c>
      <c r="CU144" s="132" t="s">
        <v>1549</v>
      </c>
      <c r="CV144" s="132" t="s">
        <v>1549</v>
      </c>
      <c r="CW144" s="132" t="s">
        <v>1549</v>
      </c>
      <c r="CX144" s="132" t="s">
        <v>1549</v>
      </c>
      <c r="CY144" s="132" t="s">
        <v>1549</v>
      </c>
      <c r="CZ144" s="132" t="s">
        <v>1549</v>
      </c>
      <c r="DA144" s="175">
        <f>$AL144*INDEX('Byproduct Conc'!$E:$E,MATCH(DA$2,'Byproduct Conc'!$C:$C,0))</f>
        <v>11.351593392</v>
      </c>
      <c r="DB144" s="176">
        <f>$AL144*INDEX('Byproduct Conc'!$E:$E,MATCH(DB$2,'Byproduct Conc'!$C:$C,0))</f>
        <v>0.136531192</v>
      </c>
      <c r="DC144" s="176">
        <f>$AL144*INDEX('Byproduct Conc'!$E:$E,MATCH(DC$2,'Byproduct Conc'!$C:$C,0))</f>
        <v>0.58513367999999999</v>
      </c>
      <c r="DD144" s="176">
        <f>$AL144*INDEX('Byproduct Conc'!$E:$E,MATCH(DD$2,'Byproduct Conc'!$C:$C,0))</f>
        <v>3.8969903088000004</v>
      </c>
      <c r="DE144" s="177">
        <f>$AL144*INDEX('Byproduct Conc'!$E:$E,MATCH(DE$2,'Byproduct Conc'!$C:$C,0))</f>
        <v>5.8513368000000003</v>
      </c>
      <c r="DF144" s="178">
        <f t="shared" si="78"/>
        <v>3.2433123977142854E-2</v>
      </c>
      <c r="DG144" s="176">
        <f t="shared" si="79"/>
        <v>3.9008911999999999E-4</v>
      </c>
      <c r="DH144" s="176">
        <f t="shared" si="80"/>
        <v>1.6718105142857142E-3</v>
      </c>
      <c r="DI144" s="176">
        <f t="shared" si="81"/>
        <v>1.1134258025142858E-2</v>
      </c>
      <c r="DJ144" s="177">
        <f t="shared" si="82"/>
        <v>1.6718105142857143E-2</v>
      </c>
    </row>
    <row r="145" spans="2:114" x14ac:dyDescent="0.25">
      <c r="B145" s="132" t="s">
        <v>1134</v>
      </c>
      <c r="C145" s="132">
        <v>2021</v>
      </c>
      <c r="D145"/>
      <c r="E145" s="132" t="s">
        <v>1405</v>
      </c>
      <c r="F145" s="132" t="s">
        <v>1406</v>
      </c>
      <c r="G145" s="132" t="s">
        <v>1407</v>
      </c>
      <c r="H145" s="132" t="s">
        <v>1275</v>
      </c>
      <c r="I145" s="132" t="s">
        <v>1408</v>
      </c>
      <c r="J145" s="132" t="s">
        <v>1160</v>
      </c>
      <c r="K145" s="132">
        <v>77503</v>
      </c>
      <c r="L145" s="132">
        <v>110070135413</v>
      </c>
      <c r="M145" s="172">
        <v>110070135413</v>
      </c>
      <c r="N145" s="172" t="str">
        <f t="shared" si="71"/>
        <v/>
      </c>
      <c r="O145" s="172" t="str">
        <f t="shared" si="72"/>
        <v/>
      </c>
      <c r="P145" s="132">
        <v>29.734055999999999</v>
      </c>
      <c r="Q145" s="132">
        <v>-95.17</v>
      </c>
      <c r="R145" s="132">
        <v>1321219740774</v>
      </c>
      <c r="S145" s="132" t="s">
        <v>2121</v>
      </c>
      <c r="T145" s="132" t="s">
        <v>1393</v>
      </c>
      <c r="U145" s="132">
        <v>2</v>
      </c>
      <c r="V145" s="132" t="s">
        <v>1649</v>
      </c>
      <c r="W145" s="201">
        <v>0</v>
      </c>
      <c r="X145" s="175">
        <v>0</v>
      </c>
      <c r="Y145" s="176" t="s">
        <v>1556</v>
      </c>
      <c r="Z145" s="180"/>
      <c r="AA145" s="175">
        <f>$X145*INDEX('Byproduct Conc'!$E:$E,MATCH(AA$2,'Byproduct Conc'!$C:$C,0))</f>
        <v>0</v>
      </c>
      <c r="AB145" s="176">
        <f>$X145*INDEX('Byproduct Conc'!$E:$E,MATCH(AB$2,'Byproduct Conc'!$C:$C,0))</f>
        <v>0</v>
      </c>
      <c r="AC145" s="176">
        <f>$X145*INDEX('Byproduct Conc'!$E:$E,MATCH(AC$2,'Byproduct Conc'!$C:$C,0))</f>
        <v>0</v>
      </c>
      <c r="AD145" s="176">
        <f>$X145*INDEX('Byproduct Conc'!$E:$E,MATCH(AD$2,'Byproduct Conc'!$C:$C,0))</f>
        <v>0</v>
      </c>
      <c r="AE145" s="177">
        <f>$X145*INDEX('Byproduct Conc'!$E:$E,MATCH(AE$2,'Byproduct Conc'!$C:$C,0))</f>
        <v>0</v>
      </c>
      <c r="AF145" s="178">
        <f t="shared" si="73"/>
        <v>0</v>
      </c>
      <c r="AG145" s="176">
        <f t="shared" si="74"/>
        <v>0</v>
      </c>
      <c r="AH145" s="176">
        <f t="shared" si="75"/>
        <v>0</v>
      </c>
      <c r="AI145" s="176">
        <f t="shared" si="76"/>
        <v>0</v>
      </c>
      <c r="AJ145" s="177">
        <f t="shared" si="77"/>
        <v>0</v>
      </c>
      <c r="AK145" s="202">
        <v>0</v>
      </c>
      <c r="AL145" s="203">
        <f t="shared" si="65"/>
        <v>0</v>
      </c>
      <c r="AM145" s="132" t="s">
        <v>1556</v>
      </c>
      <c r="AN145" s="132"/>
      <c r="AO145" s="132" t="s">
        <v>5125</v>
      </c>
      <c r="AP145" s="132">
        <v>325199</v>
      </c>
      <c r="AQ145" s="132" t="s">
        <v>261</v>
      </c>
      <c r="AR145" s="132"/>
      <c r="AS145" s="132"/>
      <c r="AT145" s="132"/>
      <c r="AU145" s="132"/>
      <c r="AV145" s="132" t="s">
        <v>1140</v>
      </c>
      <c r="AW145" s="132"/>
      <c r="AX145" s="132"/>
      <c r="AY145" s="204" t="s">
        <v>1549</v>
      </c>
      <c r="AZ145" s="204" t="s">
        <v>1549</v>
      </c>
      <c r="BA145" s="204" t="s">
        <v>1549</v>
      </c>
      <c r="BB145" s="132" t="s">
        <v>1549</v>
      </c>
      <c r="BC145" s="132" t="s">
        <v>1549</v>
      </c>
      <c r="BD145" s="132" t="s">
        <v>1549</v>
      </c>
      <c r="BE145" s="132" t="s">
        <v>1549</v>
      </c>
      <c r="BF145" s="132" t="s">
        <v>1549</v>
      </c>
      <c r="BG145" s="132" t="s">
        <v>1549</v>
      </c>
      <c r="BH145" s="132" t="s">
        <v>1549</v>
      </c>
      <c r="BI145" s="132" t="s">
        <v>1549</v>
      </c>
      <c r="BJ145" s="132" t="s">
        <v>1549</v>
      </c>
      <c r="BK145" s="132" t="s">
        <v>1548</v>
      </c>
      <c r="BL145" s="132" t="s">
        <v>1549</v>
      </c>
      <c r="BM145" s="132" t="s">
        <v>1549</v>
      </c>
      <c r="BN145" s="132" t="s">
        <v>1549</v>
      </c>
      <c r="BO145" s="132" t="s">
        <v>1549</v>
      </c>
      <c r="BP145" s="132" t="s">
        <v>1549</v>
      </c>
      <c r="BQ145" s="132" t="s">
        <v>1549</v>
      </c>
      <c r="BR145" s="132" t="s">
        <v>1549</v>
      </c>
      <c r="BS145" s="132" t="s">
        <v>1549</v>
      </c>
      <c r="BT145" s="132" t="s">
        <v>1549</v>
      </c>
      <c r="BU145" s="132" t="s">
        <v>1549</v>
      </c>
      <c r="BV145" s="132" t="s">
        <v>1549</v>
      </c>
      <c r="BW145" s="132" t="s">
        <v>1548</v>
      </c>
      <c r="BX145" s="132" t="s">
        <v>1549</v>
      </c>
      <c r="BY145" s="132" t="s">
        <v>1549</v>
      </c>
      <c r="BZ145" s="132" t="s">
        <v>1549</v>
      </c>
      <c r="CA145" s="132" t="s">
        <v>1549</v>
      </c>
      <c r="CB145" s="132" t="s">
        <v>1549</v>
      </c>
      <c r="CC145" s="132" t="s">
        <v>1549</v>
      </c>
      <c r="CD145" s="132" t="s">
        <v>1549</v>
      </c>
      <c r="CE145" s="132" t="s">
        <v>1549</v>
      </c>
      <c r="CF145" s="132" t="s">
        <v>1549</v>
      </c>
      <c r="CG145" s="132" t="s">
        <v>1549</v>
      </c>
      <c r="CH145" s="132" t="s">
        <v>1549</v>
      </c>
      <c r="CI145" s="132" t="s">
        <v>1549</v>
      </c>
      <c r="CJ145" s="132" t="s">
        <v>1549</v>
      </c>
      <c r="CK145" s="132" t="s">
        <v>1549</v>
      </c>
      <c r="CL145" s="132" t="s">
        <v>1549</v>
      </c>
      <c r="CM145" s="132" t="s">
        <v>1549</v>
      </c>
      <c r="CN145" s="132" t="s">
        <v>1549</v>
      </c>
      <c r="CO145" s="132" t="s">
        <v>1549</v>
      </c>
      <c r="CP145" s="132" t="s">
        <v>1549</v>
      </c>
      <c r="CQ145" s="132" t="s">
        <v>1549</v>
      </c>
      <c r="CR145" s="132" t="s">
        <v>1549</v>
      </c>
      <c r="CS145" s="132" t="s">
        <v>1549</v>
      </c>
      <c r="CT145" s="132" t="s">
        <v>1549</v>
      </c>
      <c r="CU145" s="132" t="s">
        <v>1549</v>
      </c>
      <c r="CV145" s="132" t="s">
        <v>1549</v>
      </c>
      <c r="CW145" s="132" t="s">
        <v>1549</v>
      </c>
      <c r="CX145" s="132" t="s">
        <v>1549</v>
      </c>
      <c r="CY145" s="132" t="s">
        <v>1549</v>
      </c>
      <c r="CZ145" s="132" t="s">
        <v>1549</v>
      </c>
      <c r="DA145" s="175">
        <f>$AL145*INDEX('Byproduct Conc'!$E:$E,MATCH(DA$2,'Byproduct Conc'!$C:$C,0))</f>
        <v>0</v>
      </c>
      <c r="DB145" s="176">
        <f>$AL145*INDEX('Byproduct Conc'!$E:$E,MATCH(DB$2,'Byproduct Conc'!$C:$C,0))</f>
        <v>0</v>
      </c>
      <c r="DC145" s="176">
        <f>$AL145*INDEX('Byproduct Conc'!$E:$E,MATCH(DC$2,'Byproduct Conc'!$C:$C,0))</f>
        <v>0</v>
      </c>
      <c r="DD145" s="176">
        <f>$AL145*INDEX('Byproduct Conc'!$E:$E,MATCH(DD$2,'Byproduct Conc'!$C:$C,0))</f>
        <v>0</v>
      </c>
      <c r="DE145" s="177">
        <f>$AL145*INDEX('Byproduct Conc'!$E:$E,MATCH(DE$2,'Byproduct Conc'!$C:$C,0))</f>
        <v>0</v>
      </c>
      <c r="DF145" s="178">
        <f t="shared" si="78"/>
        <v>0</v>
      </c>
      <c r="DG145" s="176">
        <f t="shared" si="79"/>
        <v>0</v>
      </c>
      <c r="DH145" s="176">
        <f t="shared" si="80"/>
        <v>0</v>
      </c>
      <c r="DI145" s="176">
        <f t="shared" si="81"/>
        <v>0</v>
      </c>
      <c r="DJ145" s="177">
        <f t="shared" si="82"/>
        <v>0</v>
      </c>
    </row>
    <row r="146" spans="2:114" x14ac:dyDescent="0.25">
      <c r="B146" s="132" t="s">
        <v>1134</v>
      </c>
      <c r="C146" s="132">
        <v>2022</v>
      </c>
      <c r="D146"/>
      <c r="E146" s="132" t="s">
        <v>1405</v>
      </c>
      <c r="F146" s="132" t="s">
        <v>1406</v>
      </c>
      <c r="G146" s="132" t="s">
        <v>1407</v>
      </c>
      <c r="H146" s="132" t="s">
        <v>1275</v>
      </c>
      <c r="I146" s="132" t="s">
        <v>1408</v>
      </c>
      <c r="J146" s="132" t="s">
        <v>1160</v>
      </c>
      <c r="K146" s="132">
        <v>77503</v>
      </c>
      <c r="L146" s="132">
        <v>110070135413</v>
      </c>
      <c r="M146" s="172">
        <v>110070135413</v>
      </c>
      <c r="N146" s="172" t="str">
        <f t="shared" si="71"/>
        <v/>
      </c>
      <c r="O146" s="172" t="str">
        <f t="shared" si="72"/>
        <v/>
      </c>
      <c r="P146" s="132">
        <v>29.734055999999999</v>
      </c>
      <c r="Q146" s="132">
        <v>-95.17</v>
      </c>
      <c r="R146" s="132">
        <v>1322220805511</v>
      </c>
      <c r="S146" s="132" t="s">
        <v>2121</v>
      </c>
      <c r="T146" s="132" t="s">
        <v>1393</v>
      </c>
      <c r="U146" s="132">
        <v>2</v>
      </c>
      <c r="V146" s="132" t="s">
        <v>1649</v>
      </c>
      <c r="W146" s="201">
        <v>0</v>
      </c>
      <c r="X146" s="175">
        <v>0</v>
      </c>
      <c r="Y146" s="176" t="s">
        <v>1556</v>
      </c>
      <c r="Z146" s="180"/>
      <c r="AA146" s="175">
        <f>$X146*INDEX('Byproduct Conc'!$E:$E,MATCH(AA$2,'Byproduct Conc'!$C:$C,0))</f>
        <v>0</v>
      </c>
      <c r="AB146" s="176">
        <f>$X146*INDEX('Byproduct Conc'!$E:$E,MATCH(AB$2,'Byproduct Conc'!$C:$C,0))</f>
        <v>0</v>
      </c>
      <c r="AC146" s="176">
        <f>$X146*INDEX('Byproduct Conc'!$E:$E,MATCH(AC$2,'Byproduct Conc'!$C:$C,0))</f>
        <v>0</v>
      </c>
      <c r="AD146" s="176">
        <f>$X146*INDEX('Byproduct Conc'!$E:$E,MATCH(AD$2,'Byproduct Conc'!$C:$C,0))</f>
        <v>0</v>
      </c>
      <c r="AE146" s="177">
        <f>$X146*INDEX('Byproduct Conc'!$E:$E,MATCH(AE$2,'Byproduct Conc'!$C:$C,0))</f>
        <v>0</v>
      </c>
      <c r="AF146" s="178">
        <f t="shared" si="73"/>
        <v>0</v>
      </c>
      <c r="AG146" s="176">
        <f t="shared" si="74"/>
        <v>0</v>
      </c>
      <c r="AH146" s="176">
        <f t="shared" si="75"/>
        <v>0</v>
      </c>
      <c r="AI146" s="176">
        <f t="shared" si="76"/>
        <v>0</v>
      </c>
      <c r="AJ146" s="177">
        <f t="shared" si="77"/>
        <v>0</v>
      </c>
      <c r="AK146" s="202">
        <v>0</v>
      </c>
      <c r="AL146" s="203">
        <f t="shared" si="65"/>
        <v>0</v>
      </c>
      <c r="AM146" s="132" t="s">
        <v>1556</v>
      </c>
      <c r="AN146" s="132"/>
      <c r="AO146" s="132" t="s">
        <v>5125</v>
      </c>
      <c r="AP146" s="132">
        <v>325199</v>
      </c>
      <c r="AQ146" s="132" t="s">
        <v>261</v>
      </c>
      <c r="AR146" s="132"/>
      <c r="AS146" s="132"/>
      <c r="AT146" s="132"/>
      <c r="AU146" s="132"/>
      <c r="AV146" s="132" t="s">
        <v>1140</v>
      </c>
      <c r="AW146" s="132"/>
      <c r="AX146" s="132"/>
      <c r="AY146" s="204" t="s">
        <v>1549</v>
      </c>
      <c r="AZ146" s="204" t="s">
        <v>1549</v>
      </c>
      <c r="BA146" s="204" t="s">
        <v>1549</v>
      </c>
      <c r="BB146" s="132" t="s">
        <v>1549</v>
      </c>
      <c r="BC146" s="132" t="s">
        <v>1549</v>
      </c>
      <c r="BD146" s="132" t="s">
        <v>1549</v>
      </c>
      <c r="BE146" s="132" t="s">
        <v>1549</v>
      </c>
      <c r="BF146" s="132" t="s">
        <v>1549</v>
      </c>
      <c r="BG146" s="132" t="s">
        <v>1549</v>
      </c>
      <c r="BH146" s="132" t="s">
        <v>1549</v>
      </c>
      <c r="BI146" s="132" t="s">
        <v>1549</v>
      </c>
      <c r="BJ146" s="132" t="s">
        <v>1549</v>
      </c>
      <c r="BK146" s="132" t="s">
        <v>1548</v>
      </c>
      <c r="BL146" s="132" t="s">
        <v>1549</v>
      </c>
      <c r="BM146" s="132" t="s">
        <v>1549</v>
      </c>
      <c r="BN146" s="132" t="s">
        <v>1549</v>
      </c>
      <c r="BO146" s="132" t="s">
        <v>1549</v>
      </c>
      <c r="BP146" s="132" t="s">
        <v>1549</v>
      </c>
      <c r="BQ146" s="132" t="s">
        <v>1549</v>
      </c>
      <c r="BR146" s="132" t="s">
        <v>1549</v>
      </c>
      <c r="BS146" s="132" t="s">
        <v>1549</v>
      </c>
      <c r="BT146" s="132" t="s">
        <v>1549</v>
      </c>
      <c r="BU146" s="132" t="s">
        <v>1549</v>
      </c>
      <c r="BV146" s="132" t="s">
        <v>1549</v>
      </c>
      <c r="BW146" s="132" t="s">
        <v>1548</v>
      </c>
      <c r="BX146" s="132" t="s">
        <v>1549</v>
      </c>
      <c r="BY146" s="132" t="s">
        <v>1549</v>
      </c>
      <c r="BZ146" s="132" t="s">
        <v>1549</v>
      </c>
      <c r="CA146" s="132" t="s">
        <v>1549</v>
      </c>
      <c r="CB146" s="132" t="s">
        <v>1549</v>
      </c>
      <c r="CC146" s="132" t="s">
        <v>1549</v>
      </c>
      <c r="CD146" s="132" t="s">
        <v>1549</v>
      </c>
      <c r="CE146" s="132" t="s">
        <v>1549</v>
      </c>
      <c r="CF146" s="132" t="s">
        <v>1549</v>
      </c>
      <c r="CG146" s="132" t="s">
        <v>1549</v>
      </c>
      <c r="CH146" s="132" t="s">
        <v>1549</v>
      </c>
      <c r="CI146" s="132" t="s">
        <v>1549</v>
      </c>
      <c r="CJ146" s="132" t="s">
        <v>1549</v>
      </c>
      <c r="CK146" s="132" t="s">
        <v>1549</v>
      </c>
      <c r="CL146" s="132" t="s">
        <v>1549</v>
      </c>
      <c r="CM146" s="132" t="s">
        <v>1549</v>
      </c>
      <c r="CN146" s="132" t="s">
        <v>1549</v>
      </c>
      <c r="CO146" s="132" t="s">
        <v>1549</v>
      </c>
      <c r="CP146" s="132" t="s">
        <v>1549</v>
      </c>
      <c r="CQ146" s="132" t="s">
        <v>1549</v>
      </c>
      <c r="CR146" s="132" t="s">
        <v>1549</v>
      </c>
      <c r="CS146" s="132" t="s">
        <v>1549</v>
      </c>
      <c r="CT146" s="132" t="s">
        <v>1549</v>
      </c>
      <c r="CU146" s="132" t="s">
        <v>1549</v>
      </c>
      <c r="CV146" s="132" t="s">
        <v>1549</v>
      </c>
      <c r="CW146" s="132" t="s">
        <v>1549</v>
      </c>
      <c r="CX146" s="132" t="s">
        <v>1549</v>
      </c>
      <c r="CY146" s="132" t="s">
        <v>1549</v>
      </c>
      <c r="CZ146" s="132" t="s">
        <v>1549</v>
      </c>
      <c r="DA146" s="175">
        <f>$AL146*INDEX('Byproduct Conc'!$E:$E,MATCH(DA$2,'Byproduct Conc'!$C:$C,0))</f>
        <v>0</v>
      </c>
      <c r="DB146" s="176">
        <f>$AL146*INDEX('Byproduct Conc'!$E:$E,MATCH(DB$2,'Byproduct Conc'!$C:$C,0))</f>
        <v>0</v>
      </c>
      <c r="DC146" s="176">
        <f>$AL146*INDEX('Byproduct Conc'!$E:$E,MATCH(DC$2,'Byproduct Conc'!$C:$C,0))</f>
        <v>0</v>
      </c>
      <c r="DD146" s="176">
        <f>$AL146*INDEX('Byproduct Conc'!$E:$E,MATCH(DD$2,'Byproduct Conc'!$C:$C,0))</f>
        <v>0</v>
      </c>
      <c r="DE146" s="177">
        <f>$AL146*INDEX('Byproduct Conc'!$E:$E,MATCH(DE$2,'Byproduct Conc'!$C:$C,0))</f>
        <v>0</v>
      </c>
      <c r="DF146" s="178">
        <f t="shared" si="78"/>
        <v>0</v>
      </c>
      <c r="DG146" s="176">
        <f t="shared" si="79"/>
        <v>0</v>
      </c>
      <c r="DH146" s="176">
        <f t="shared" si="80"/>
        <v>0</v>
      </c>
      <c r="DI146" s="176">
        <f t="shared" si="81"/>
        <v>0</v>
      </c>
      <c r="DJ146" s="177">
        <f t="shared" si="82"/>
        <v>0</v>
      </c>
    </row>
    <row r="147" spans="2:114" x14ac:dyDescent="0.25">
      <c r="B147" s="132" t="s">
        <v>1134</v>
      </c>
      <c r="C147" s="132">
        <v>2021</v>
      </c>
      <c r="D147"/>
      <c r="E147" s="132" t="s">
        <v>1155</v>
      </c>
      <c r="F147" s="132" t="s">
        <v>1152</v>
      </c>
      <c r="G147" s="132" t="s">
        <v>1153</v>
      </c>
      <c r="H147" s="132" t="s">
        <v>1154</v>
      </c>
      <c r="I147" s="132" t="s">
        <v>1422</v>
      </c>
      <c r="J147" s="132" t="s">
        <v>1138</v>
      </c>
      <c r="K147" s="132">
        <v>70805</v>
      </c>
      <c r="L147" s="132">
        <v>110000597444</v>
      </c>
      <c r="M147" s="172">
        <v>110000597444</v>
      </c>
      <c r="N147" s="172" t="str">
        <f t="shared" si="71"/>
        <v/>
      </c>
      <c r="O147" s="172" t="str">
        <f t="shared" si="72"/>
        <v>70805FRMSPGULFS</v>
      </c>
      <c r="P147" s="132">
        <v>30.498203</v>
      </c>
      <c r="Q147" s="132">
        <v>-91.189148000000003</v>
      </c>
      <c r="R147" s="132">
        <v>1321220383893</v>
      </c>
      <c r="S147" s="132" t="s">
        <v>2121</v>
      </c>
      <c r="T147" s="132" t="s">
        <v>1393</v>
      </c>
      <c r="U147" s="132">
        <v>7</v>
      </c>
      <c r="V147" s="132" t="s">
        <v>1403</v>
      </c>
      <c r="W147" s="201">
        <v>25793</v>
      </c>
      <c r="X147" s="175">
        <v>0</v>
      </c>
      <c r="Y147" s="176" t="s">
        <v>1556</v>
      </c>
      <c r="Z147" s="180"/>
      <c r="AA147" s="175">
        <f>$X147*INDEX('Byproduct Conc'!$E:$E,MATCH(AA$2,'Byproduct Conc'!$C:$C,0))</f>
        <v>0</v>
      </c>
      <c r="AB147" s="176">
        <f>$X147*INDEX('Byproduct Conc'!$E:$E,MATCH(AB$2,'Byproduct Conc'!$C:$C,0))</f>
        <v>0</v>
      </c>
      <c r="AC147" s="176">
        <f>$X147*INDEX('Byproduct Conc'!$E:$E,MATCH(AC$2,'Byproduct Conc'!$C:$C,0))</f>
        <v>0</v>
      </c>
      <c r="AD147" s="176">
        <f>$X147*INDEX('Byproduct Conc'!$E:$E,MATCH(AD$2,'Byproduct Conc'!$C:$C,0))</f>
        <v>0</v>
      </c>
      <c r="AE147" s="177">
        <f>$X147*INDEX('Byproduct Conc'!$E:$E,MATCH(AE$2,'Byproduct Conc'!$C:$C,0))</f>
        <v>0</v>
      </c>
      <c r="AF147" s="178">
        <f t="shared" si="73"/>
        <v>0</v>
      </c>
      <c r="AG147" s="176">
        <f t="shared" si="74"/>
        <v>0</v>
      </c>
      <c r="AH147" s="176">
        <f t="shared" si="75"/>
        <v>0</v>
      </c>
      <c r="AI147" s="176">
        <f t="shared" si="76"/>
        <v>0</v>
      </c>
      <c r="AJ147" s="177">
        <f t="shared" si="77"/>
        <v>0</v>
      </c>
      <c r="AK147" s="202">
        <v>10580</v>
      </c>
      <c r="AL147" s="203">
        <f t="shared" si="65"/>
        <v>4799.0033599999997</v>
      </c>
      <c r="AM147" s="132" t="s">
        <v>1556</v>
      </c>
      <c r="AN147" s="132"/>
      <c r="AO147" s="132" t="s">
        <v>5125</v>
      </c>
      <c r="AP147" s="132">
        <v>325211</v>
      </c>
      <c r="AQ147" s="132" t="s">
        <v>262</v>
      </c>
      <c r="AR147" s="132"/>
      <c r="AS147" s="132"/>
      <c r="AT147" s="132"/>
      <c r="AU147" s="132"/>
      <c r="AV147" s="132" t="s">
        <v>1140</v>
      </c>
      <c r="AW147" s="132"/>
      <c r="AX147" s="132"/>
      <c r="AY147" s="204" t="s">
        <v>1548</v>
      </c>
      <c r="AZ147" s="204" t="s">
        <v>1549</v>
      </c>
      <c r="BA147" s="204" t="s">
        <v>1548</v>
      </c>
      <c r="BB147" s="132" t="s">
        <v>1549</v>
      </c>
      <c r="BC147" s="132" t="s">
        <v>1549</v>
      </c>
      <c r="BD147" s="132" t="s">
        <v>1549</v>
      </c>
      <c r="BE147" s="132" t="s">
        <v>1548</v>
      </c>
      <c r="BF147" s="132" t="s">
        <v>1548</v>
      </c>
      <c r="BG147" s="132" t="s">
        <v>1549</v>
      </c>
      <c r="BH147" s="132" t="s">
        <v>1549</v>
      </c>
      <c r="BI147" s="132" t="s">
        <v>1549</v>
      </c>
      <c r="BJ147" s="132" t="s">
        <v>1549</v>
      </c>
      <c r="BK147" s="132" t="s">
        <v>1549</v>
      </c>
      <c r="BL147" s="132" t="s">
        <v>1549</v>
      </c>
      <c r="BM147" s="132" t="s">
        <v>1549</v>
      </c>
      <c r="BN147" s="132" t="s">
        <v>1549</v>
      </c>
      <c r="BO147" s="132" t="s">
        <v>1549</v>
      </c>
      <c r="BP147" s="132" t="s">
        <v>1549</v>
      </c>
      <c r="BQ147" s="132" t="s">
        <v>1549</v>
      </c>
      <c r="BR147" s="132" t="s">
        <v>1549</v>
      </c>
      <c r="BS147" s="132" t="s">
        <v>1549</v>
      </c>
      <c r="BT147" s="132" t="s">
        <v>1549</v>
      </c>
      <c r="BU147" s="132" t="s">
        <v>1549</v>
      </c>
      <c r="BV147" s="132" t="s">
        <v>1549</v>
      </c>
      <c r="BW147" s="132" t="s">
        <v>1549</v>
      </c>
      <c r="BX147" s="132" t="s">
        <v>1549</v>
      </c>
      <c r="BY147" s="132" t="s">
        <v>1549</v>
      </c>
      <c r="BZ147" s="132" t="s">
        <v>1549</v>
      </c>
      <c r="CA147" s="132" t="s">
        <v>1549</v>
      </c>
      <c r="CB147" s="132" t="s">
        <v>1549</v>
      </c>
      <c r="CC147" s="132" t="s">
        <v>1549</v>
      </c>
      <c r="CD147" s="132" t="s">
        <v>1549</v>
      </c>
      <c r="CE147" s="132" t="s">
        <v>1549</v>
      </c>
      <c r="CF147" s="132" t="s">
        <v>1549</v>
      </c>
      <c r="CG147" s="132" t="s">
        <v>1549</v>
      </c>
      <c r="CH147" s="132" t="s">
        <v>1549</v>
      </c>
      <c r="CI147" s="132" t="s">
        <v>1549</v>
      </c>
      <c r="CJ147" s="132" t="s">
        <v>1549</v>
      </c>
      <c r="CK147" s="132" t="s">
        <v>1549</v>
      </c>
      <c r="CL147" s="132" t="s">
        <v>1549</v>
      </c>
      <c r="CM147" s="132" t="s">
        <v>1549</v>
      </c>
      <c r="CN147" s="132" t="s">
        <v>1549</v>
      </c>
      <c r="CO147" s="132" t="s">
        <v>1549</v>
      </c>
      <c r="CP147" s="132" t="s">
        <v>1549</v>
      </c>
      <c r="CQ147" s="132" t="s">
        <v>1548</v>
      </c>
      <c r="CR147" s="132" t="s">
        <v>1549</v>
      </c>
      <c r="CS147" s="132" t="s">
        <v>1549</v>
      </c>
      <c r="CT147" s="132" t="s">
        <v>1549</v>
      </c>
      <c r="CU147" s="132" t="s">
        <v>1549</v>
      </c>
      <c r="CV147" s="132" t="s">
        <v>1549</v>
      </c>
      <c r="CW147" s="132" t="s">
        <v>1549</v>
      </c>
      <c r="CX147" s="132" t="s">
        <v>1549</v>
      </c>
      <c r="CY147" s="132" t="s">
        <v>1549</v>
      </c>
      <c r="CZ147" s="132" t="s">
        <v>1548</v>
      </c>
      <c r="DA147" s="175">
        <f>$AL147*INDEX('Byproduct Conc'!$E:$E,MATCH(DA$2,'Byproduct Conc'!$C:$C,0))</f>
        <v>13.965099777599999</v>
      </c>
      <c r="DB147" s="176">
        <f>$AL147*INDEX('Byproduct Conc'!$E:$E,MATCH(DB$2,'Byproduct Conc'!$C:$C,0))</f>
        <v>0.16796511759999996</v>
      </c>
      <c r="DC147" s="176">
        <f>$AL147*INDEX('Byproduct Conc'!$E:$E,MATCH(DC$2,'Byproduct Conc'!$C:$C,0))</f>
        <v>0.71985050399999995</v>
      </c>
      <c r="DD147" s="176">
        <f>$AL147*INDEX('Byproduct Conc'!$E:$E,MATCH(DD$2,'Byproduct Conc'!$C:$C,0))</f>
        <v>4.7942043566399999</v>
      </c>
      <c r="DE147" s="177">
        <f>$AL147*INDEX('Byproduct Conc'!$E:$E,MATCH(DE$2,'Byproduct Conc'!$C:$C,0))</f>
        <v>7.1985050399999997</v>
      </c>
      <c r="DF147" s="178">
        <f t="shared" si="78"/>
        <v>3.9900285078857137E-2</v>
      </c>
      <c r="DG147" s="176">
        <f t="shared" si="79"/>
        <v>4.7990033599999991E-4</v>
      </c>
      <c r="DH147" s="176">
        <f t="shared" si="80"/>
        <v>2.0567157257142857E-3</v>
      </c>
      <c r="DI147" s="176">
        <f t="shared" si="81"/>
        <v>1.3697726733257143E-2</v>
      </c>
      <c r="DJ147" s="177">
        <f t="shared" si="82"/>
        <v>2.0567157257142855E-2</v>
      </c>
    </row>
    <row r="148" spans="2:114" x14ac:dyDescent="0.25">
      <c r="B148" s="132" t="s">
        <v>1134</v>
      </c>
      <c r="C148" s="132">
        <v>2022</v>
      </c>
      <c r="D148"/>
      <c r="E148" s="132" t="s">
        <v>1155</v>
      </c>
      <c r="F148" s="132" t="s">
        <v>1152</v>
      </c>
      <c r="G148" s="132" t="s">
        <v>1153</v>
      </c>
      <c r="H148" s="132" t="s">
        <v>1154</v>
      </c>
      <c r="I148" s="132" t="s">
        <v>1422</v>
      </c>
      <c r="J148" s="132" t="s">
        <v>1138</v>
      </c>
      <c r="K148" s="132">
        <v>70805</v>
      </c>
      <c r="L148" s="132">
        <v>110000597444</v>
      </c>
      <c r="M148" s="172">
        <v>110000597444</v>
      </c>
      <c r="N148" s="172" t="str">
        <f t="shared" si="71"/>
        <v/>
      </c>
      <c r="O148" s="172" t="str">
        <f t="shared" si="72"/>
        <v>70805FRMSPGULFS</v>
      </c>
      <c r="P148" s="132">
        <v>30.503799999999998</v>
      </c>
      <c r="Q148" s="132">
        <v>-91.186496000000005</v>
      </c>
      <c r="R148" s="132">
        <v>1322221163076</v>
      </c>
      <c r="S148" s="132" t="s">
        <v>2121</v>
      </c>
      <c r="T148" s="132" t="s">
        <v>1393</v>
      </c>
      <c r="U148" s="132">
        <v>7</v>
      </c>
      <c r="V148" s="132" t="s">
        <v>1403</v>
      </c>
      <c r="W148" s="201">
        <v>25464</v>
      </c>
      <c r="X148" s="175">
        <v>0</v>
      </c>
      <c r="Y148" s="176" t="s">
        <v>1556</v>
      </c>
      <c r="Z148" s="180"/>
      <c r="AA148" s="175">
        <f>$X148*INDEX('Byproduct Conc'!$E:$E,MATCH(AA$2,'Byproduct Conc'!$C:$C,0))</f>
        <v>0</v>
      </c>
      <c r="AB148" s="176">
        <f>$X148*INDEX('Byproduct Conc'!$E:$E,MATCH(AB$2,'Byproduct Conc'!$C:$C,0))</f>
        <v>0</v>
      </c>
      <c r="AC148" s="176">
        <f>$X148*INDEX('Byproduct Conc'!$E:$E,MATCH(AC$2,'Byproduct Conc'!$C:$C,0))</f>
        <v>0</v>
      </c>
      <c r="AD148" s="176">
        <f>$X148*INDEX('Byproduct Conc'!$E:$E,MATCH(AD$2,'Byproduct Conc'!$C:$C,0))</f>
        <v>0</v>
      </c>
      <c r="AE148" s="177">
        <f>$X148*INDEX('Byproduct Conc'!$E:$E,MATCH(AE$2,'Byproduct Conc'!$C:$C,0))</f>
        <v>0</v>
      </c>
      <c r="AF148" s="178">
        <f t="shared" si="73"/>
        <v>0</v>
      </c>
      <c r="AG148" s="176">
        <f t="shared" si="74"/>
        <v>0</v>
      </c>
      <c r="AH148" s="176">
        <f t="shared" si="75"/>
        <v>0</v>
      </c>
      <c r="AI148" s="176">
        <f t="shared" si="76"/>
        <v>0</v>
      </c>
      <c r="AJ148" s="177">
        <f t="shared" si="77"/>
        <v>0</v>
      </c>
      <c r="AK148" s="202">
        <v>12377</v>
      </c>
      <c r="AL148" s="203">
        <f t="shared" si="65"/>
        <v>5614.1081839999997</v>
      </c>
      <c r="AM148" s="132" t="s">
        <v>1556</v>
      </c>
      <c r="AN148" s="132"/>
      <c r="AO148" s="132" t="s">
        <v>5125</v>
      </c>
      <c r="AP148" s="132">
        <v>325211</v>
      </c>
      <c r="AQ148" s="132" t="s">
        <v>262</v>
      </c>
      <c r="AR148" s="132"/>
      <c r="AS148" s="132"/>
      <c r="AT148" s="132"/>
      <c r="AU148" s="132"/>
      <c r="AV148" s="132" t="s">
        <v>1140</v>
      </c>
      <c r="AW148" s="132"/>
      <c r="AX148" s="132"/>
      <c r="AY148" s="204" t="s">
        <v>1548</v>
      </c>
      <c r="AZ148" s="204" t="s">
        <v>1549</v>
      </c>
      <c r="BA148" s="204" t="s">
        <v>1548</v>
      </c>
      <c r="BB148" s="132" t="s">
        <v>1549</v>
      </c>
      <c r="BC148" s="132" t="s">
        <v>1549</v>
      </c>
      <c r="BD148" s="132" t="s">
        <v>1549</v>
      </c>
      <c r="BE148" s="132" t="s">
        <v>1548</v>
      </c>
      <c r="BF148" s="132" t="s">
        <v>1548</v>
      </c>
      <c r="BG148" s="132" t="s">
        <v>1549</v>
      </c>
      <c r="BH148" s="132" t="s">
        <v>1549</v>
      </c>
      <c r="BI148" s="132" t="s">
        <v>1549</v>
      </c>
      <c r="BJ148" s="132" t="s">
        <v>1549</v>
      </c>
      <c r="BK148" s="132" t="s">
        <v>1549</v>
      </c>
      <c r="BL148" s="132" t="s">
        <v>1549</v>
      </c>
      <c r="BM148" s="132" t="s">
        <v>1549</v>
      </c>
      <c r="BN148" s="132" t="s">
        <v>1549</v>
      </c>
      <c r="BO148" s="132" t="s">
        <v>1549</v>
      </c>
      <c r="BP148" s="132" t="s">
        <v>1549</v>
      </c>
      <c r="BQ148" s="132" t="s">
        <v>1549</v>
      </c>
      <c r="BR148" s="132" t="s">
        <v>1549</v>
      </c>
      <c r="BS148" s="132" t="s">
        <v>1549</v>
      </c>
      <c r="BT148" s="132" t="s">
        <v>1549</v>
      </c>
      <c r="BU148" s="132" t="s">
        <v>1549</v>
      </c>
      <c r="BV148" s="132" t="s">
        <v>1549</v>
      </c>
      <c r="BW148" s="132" t="s">
        <v>1549</v>
      </c>
      <c r="BX148" s="132" t="s">
        <v>1549</v>
      </c>
      <c r="BY148" s="132" t="s">
        <v>1549</v>
      </c>
      <c r="BZ148" s="132" t="s">
        <v>1549</v>
      </c>
      <c r="CA148" s="132" t="s">
        <v>1549</v>
      </c>
      <c r="CB148" s="132" t="s">
        <v>1549</v>
      </c>
      <c r="CC148" s="132" t="s">
        <v>1549</v>
      </c>
      <c r="CD148" s="132" t="s">
        <v>1549</v>
      </c>
      <c r="CE148" s="132" t="s">
        <v>1549</v>
      </c>
      <c r="CF148" s="132" t="s">
        <v>1549</v>
      </c>
      <c r="CG148" s="132" t="s">
        <v>1549</v>
      </c>
      <c r="CH148" s="132" t="s">
        <v>1549</v>
      </c>
      <c r="CI148" s="132" t="s">
        <v>1549</v>
      </c>
      <c r="CJ148" s="132" t="s">
        <v>1549</v>
      </c>
      <c r="CK148" s="132" t="s">
        <v>1549</v>
      </c>
      <c r="CL148" s="132" t="s">
        <v>1549</v>
      </c>
      <c r="CM148" s="132" t="s">
        <v>1549</v>
      </c>
      <c r="CN148" s="132" t="s">
        <v>1549</v>
      </c>
      <c r="CO148" s="132" t="s">
        <v>1549</v>
      </c>
      <c r="CP148" s="132" t="s">
        <v>1549</v>
      </c>
      <c r="CQ148" s="132" t="s">
        <v>1548</v>
      </c>
      <c r="CR148" s="132" t="s">
        <v>1549</v>
      </c>
      <c r="CS148" s="132" t="s">
        <v>1549</v>
      </c>
      <c r="CT148" s="132" t="s">
        <v>1549</v>
      </c>
      <c r="CU148" s="132" t="s">
        <v>1549</v>
      </c>
      <c r="CV148" s="132" t="s">
        <v>1549</v>
      </c>
      <c r="CW148" s="132" t="s">
        <v>1549</v>
      </c>
      <c r="CX148" s="132" t="s">
        <v>1549</v>
      </c>
      <c r="CY148" s="132" t="s">
        <v>1549</v>
      </c>
      <c r="CZ148" s="132" t="s">
        <v>1548</v>
      </c>
      <c r="DA148" s="175">
        <f>$AL148*INDEX('Byproduct Conc'!$E:$E,MATCH(DA$2,'Byproduct Conc'!$C:$C,0))</f>
        <v>16.337054815439998</v>
      </c>
      <c r="DB148" s="176">
        <f>$AL148*INDEX('Byproduct Conc'!$E:$E,MATCH(DB$2,'Byproduct Conc'!$C:$C,0))</f>
        <v>0.19649378643999998</v>
      </c>
      <c r="DC148" s="176">
        <f>$AL148*INDEX('Byproduct Conc'!$E:$E,MATCH(DC$2,'Byproduct Conc'!$C:$C,0))</f>
        <v>0.84211622759999993</v>
      </c>
      <c r="DD148" s="176">
        <f>$AL148*INDEX('Byproduct Conc'!$E:$E,MATCH(DD$2,'Byproduct Conc'!$C:$C,0))</f>
        <v>5.608494075816</v>
      </c>
      <c r="DE148" s="177">
        <f>$AL148*INDEX('Byproduct Conc'!$E:$E,MATCH(DE$2,'Byproduct Conc'!$C:$C,0))</f>
        <v>8.4211622760000004</v>
      </c>
      <c r="DF148" s="178">
        <f t="shared" si="78"/>
        <v>4.6677299472685709E-2</v>
      </c>
      <c r="DG148" s="176">
        <f t="shared" si="79"/>
        <v>5.6141081839999993E-4</v>
      </c>
      <c r="DH148" s="176">
        <f t="shared" si="80"/>
        <v>2.4060463645714284E-3</v>
      </c>
      <c r="DI148" s="176">
        <f t="shared" si="81"/>
        <v>1.6024268788045713E-2</v>
      </c>
      <c r="DJ148" s="177">
        <f t="shared" si="82"/>
        <v>2.4060463645714288E-2</v>
      </c>
    </row>
    <row r="149" spans="2:114" x14ac:dyDescent="0.25">
      <c r="B149" s="132" t="s">
        <v>1134</v>
      </c>
      <c r="C149" s="132">
        <v>2023</v>
      </c>
      <c r="D149"/>
      <c r="E149" s="132" t="s">
        <v>1155</v>
      </c>
      <c r="F149" s="132" t="s">
        <v>1152</v>
      </c>
      <c r="G149" s="132" t="s">
        <v>1153</v>
      </c>
      <c r="H149" s="132" t="s">
        <v>1154</v>
      </c>
      <c r="I149" s="132" t="s">
        <v>1422</v>
      </c>
      <c r="J149" s="132" t="s">
        <v>1138</v>
      </c>
      <c r="K149" s="132">
        <v>70805</v>
      </c>
      <c r="L149" s="132">
        <v>110000597444</v>
      </c>
      <c r="M149" s="172">
        <v>110000597444</v>
      </c>
      <c r="N149" s="172" t="str">
        <f t="shared" si="71"/>
        <v/>
      </c>
      <c r="O149" s="172" t="str">
        <f t="shared" si="72"/>
        <v>70805FRMSPGULFS</v>
      </c>
      <c r="P149" s="132">
        <v>30.503799999999998</v>
      </c>
      <c r="Q149" s="132">
        <v>-91.186496000000005</v>
      </c>
      <c r="R149" s="132">
        <v>1323222078483</v>
      </c>
      <c r="S149" s="132" t="s">
        <v>2121</v>
      </c>
      <c r="T149" s="132" t="s">
        <v>1393</v>
      </c>
      <c r="U149" s="132">
        <v>7</v>
      </c>
      <c r="V149" s="132" t="s">
        <v>1403</v>
      </c>
      <c r="W149" s="201">
        <v>33726</v>
      </c>
      <c r="X149" s="175">
        <v>0</v>
      </c>
      <c r="Y149" s="176" t="s">
        <v>1556</v>
      </c>
      <c r="Z149" s="180"/>
      <c r="AA149" s="175">
        <f>$X149*INDEX('Byproduct Conc'!$E:$E,MATCH(AA$2,'Byproduct Conc'!$C:$C,0))</f>
        <v>0</v>
      </c>
      <c r="AB149" s="176">
        <f>$X149*INDEX('Byproduct Conc'!$E:$E,MATCH(AB$2,'Byproduct Conc'!$C:$C,0))</f>
        <v>0</v>
      </c>
      <c r="AC149" s="176">
        <f>$X149*INDEX('Byproduct Conc'!$E:$E,MATCH(AC$2,'Byproduct Conc'!$C:$C,0))</f>
        <v>0</v>
      </c>
      <c r="AD149" s="176">
        <f>$X149*INDEX('Byproduct Conc'!$E:$E,MATCH(AD$2,'Byproduct Conc'!$C:$C,0))</f>
        <v>0</v>
      </c>
      <c r="AE149" s="177">
        <f>$X149*INDEX('Byproduct Conc'!$E:$E,MATCH(AE$2,'Byproduct Conc'!$C:$C,0))</f>
        <v>0</v>
      </c>
      <c r="AF149" s="178">
        <f t="shared" si="73"/>
        <v>0</v>
      </c>
      <c r="AG149" s="176">
        <f t="shared" si="74"/>
        <v>0</v>
      </c>
      <c r="AH149" s="176">
        <f t="shared" si="75"/>
        <v>0</v>
      </c>
      <c r="AI149" s="176">
        <f t="shared" si="76"/>
        <v>0</v>
      </c>
      <c r="AJ149" s="177">
        <f t="shared" si="77"/>
        <v>0</v>
      </c>
      <c r="AK149" s="202">
        <v>5620</v>
      </c>
      <c r="AL149" s="203">
        <f t="shared" si="65"/>
        <v>2549.1870399999998</v>
      </c>
      <c r="AM149" s="132" t="s">
        <v>1556</v>
      </c>
      <c r="AN149" s="132"/>
      <c r="AO149" s="132" t="s">
        <v>5125</v>
      </c>
      <c r="AP149" s="132">
        <v>325211</v>
      </c>
      <c r="AQ149" s="132" t="s">
        <v>262</v>
      </c>
      <c r="AR149" s="132"/>
      <c r="AS149" s="132"/>
      <c r="AT149" s="132"/>
      <c r="AU149" s="132"/>
      <c r="AV149" s="132" t="s">
        <v>1140</v>
      </c>
      <c r="AW149" s="132"/>
      <c r="AX149" s="132"/>
      <c r="AY149" s="204" t="s">
        <v>1548</v>
      </c>
      <c r="AZ149" s="204" t="s">
        <v>1549</v>
      </c>
      <c r="BA149" s="204" t="s">
        <v>1548</v>
      </c>
      <c r="BB149" s="132" t="s">
        <v>1549</v>
      </c>
      <c r="BC149" s="132" t="s">
        <v>1549</v>
      </c>
      <c r="BD149" s="132" t="s">
        <v>1549</v>
      </c>
      <c r="BE149" s="132" t="s">
        <v>1548</v>
      </c>
      <c r="BF149" s="132" t="s">
        <v>1548</v>
      </c>
      <c r="BG149" s="132" t="s">
        <v>1549</v>
      </c>
      <c r="BH149" s="132" t="s">
        <v>1549</v>
      </c>
      <c r="BI149" s="132" t="s">
        <v>1549</v>
      </c>
      <c r="BJ149" s="132" t="s">
        <v>1549</v>
      </c>
      <c r="BK149" s="132" t="s">
        <v>1549</v>
      </c>
      <c r="BL149" s="132" t="s">
        <v>1549</v>
      </c>
      <c r="BM149" s="132" t="s">
        <v>1549</v>
      </c>
      <c r="BN149" s="132" t="s">
        <v>1549</v>
      </c>
      <c r="BO149" s="132" t="s">
        <v>1549</v>
      </c>
      <c r="BP149" s="132" t="s">
        <v>1549</v>
      </c>
      <c r="BQ149" s="132" t="s">
        <v>1549</v>
      </c>
      <c r="BR149" s="132" t="s">
        <v>1549</v>
      </c>
      <c r="BS149" s="132" t="s">
        <v>1549</v>
      </c>
      <c r="BT149" s="132" t="s">
        <v>1549</v>
      </c>
      <c r="BU149" s="132" t="s">
        <v>1549</v>
      </c>
      <c r="BV149" s="132" t="s">
        <v>1549</v>
      </c>
      <c r="BW149" s="132" t="s">
        <v>1549</v>
      </c>
      <c r="BX149" s="132" t="s">
        <v>1549</v>
      </c>
      <c r="BY149" s="132" t="s">
        <v>1549</v>
      </c>
      <c r="BZ149" s="132" t="s">
        <v>1549</v>
      </c>
      <c r="CA149" s="132" t="s">
        <v>1549</v>
      </c>
      <c r="CB149" s="132" t="s">
        <v>1549</v>
      </c>
      <c r="CC149" s="132" t="s">
        <v>1549</v>
      </c>
      <c r="CD149" s="132" t="s">
        <v>1549</v>
      </c>
      <c r="CE149" s="132" t="s">
        <v>1549</v>
      </c>
      <c r="CF149" s="132" t="s">
        <v>1549</v>
      </c>
      <c r="CG149" s="132" t="s">
        <v>1549</v>
      </c>
      <c r="CH149" s="132" t="s">
        <v>1549</v>
      </c>
      <c r="CI149" s="132" t="s">
        <v>1549</v>
      </c>
      <c r="CJ149" s="132" t="s">
        <v>1549</v>
      </c>
      <c r="CK149" s="132" t="s">
        <v>1549</v>
      </c>
      <c r="CL149" s="132" t="s">
        <v>1549</v>
      </c>
      <c r="CM149" s="132" t="s">
        <v>1549</v>
      </c>
      <c r="CN149" s="132" t="s">
        <v>1549</v>
      </c>
      <c r="CO149" s="132" t="s">
        <v>1549</v>
      </c>
      <c r="CP149" s="132" t="s">
        <v>1549</v>
      </c>
      <c r="CQ149" s="132" t="s">
        <v>1548</v>
      </c>
      <c r="CR149" s="132" t="s">
        <v>1549</v>
      </c>
      <c r="CS149" s="132" t="s">
        <v>1549</v>
      </c>
      <c r="CT149" s="132" t="s">
        <v>1549</v>
      </c>
      <c r="CU149" s="132" t="s">
        <v>1549</v>
      </c>
      <c r="CV149" s="132" t="s">
        <v>1549</v>
      </c>
      <c r="CW149" s="132" t="s">
        <v>1549</v>
      </c>
      <c r="CX149" s="132" t="s">
        <v>1549</v>
      </c>
      <c r="CY149" s="132" t="s">
        <v>1549</v>
      </c>
      <c r="CZ149" s="132" t="s">
        <v>1548</v>
      </c>
      <c r="DA149" s="175">
        <f>$AL149*INDEX('Byproduct Conc'!$E:$E,MATCH(DA$2,'Byproduct Conc'!$C:$C,0))</f>
        <v>7.4181342863999991</v>
      </c>
      <c r="DB149" s="176">
        <f>$AL149*INDEX('Byproduct Conc'!$E:$E,MATCH(DB$2,'Byproduct Conc'!$C:$C,0))</f>
        <v>8.922154639999999E-2</v>
      </c>
      <c r="DC149" s="176">
        <f>$AL149*INDEX('Byproduct Conc'!$E:$E,MATCH(DC$2,'Byproduct Conc'!$C:$C,0))</f>
        <v>0.38237805599999991</v>
      </c>
      <c r="DD149" s="176">
        <f>$AL149*INDEX('Byproduct Conc'!$E:$E,MATCH(DD$2,'Byproduct Conc'!$C:$C,0))</f>
        <v>2.54663785296</v>
      </c>
      <c r="DE149" s="177">
        <f>$AL149*INDEX('Byproduct Conc'!$E:$E,MATCH(DE$2,'Byproduct Conc'!$C:$C,0))</f>
        <v>3.8237805599999999</v>
      </c>
      <c r="DF149" s="178">
        <f t="shared" si="78"/>
        <v>2.1194669389714284E-2</v>
      </c>
      <c r="DG149" s="176">
        <f t="shared" si="79"/>
        <v>2.5491870399999998E-4</v>
      </c>
      <c r="DH149" s="176">
        <f t="shared" si="80"/>
        <v>1.0925087314285712E-3</v>
      </c>
      <c r="DI149" s="176">
        <f t="shared" si="81"/>
        <v>7.2761081513142856E-3</v>
      </c>
      <c r="DJ149" s="177">
        <f t="shared" si="82"/>
        <v>1.0925087314285714E-2</v>
      </c>
    </row>
    <row r="150" spans="2:114" x14ac:dyDescent="0.25">
      <c r="B150" s="132" t="s">
        <v>1134</v>
      </c>
      <c r="C150" s="132">
        <v>2024</v>
      </c>
      <c r="D150"/>
      <c r="E150" s="132" t="s">
        <v>1155</v>
      </c>
      <c r="F150" s="132" t="s">
        <v>1152</v>
      </c>
      <c r="G150" s="132" t="s">
        <v>1153</v>
      </c>
      <c r="H150" s="132" t="s">
        <v>1154</v>
      </c>
      <c r="I150" s="132" t="s">
        <v>1422</v>
      </c>
      <c r="J150" s="132" t="s">
        <v>1138</v>
      </c>
      <c r="K150" s="132">
        <v>70805</v>
      </c>
      <c r="L150" s="132">
        <v>110000597444</v>
      </c>
      <c r="M150" s="172">
        <v>110000597444</v>
      </c>
      <c r="N150" s="172" t="str">
        <f t="shared" si="71"/>
        <v/>
      </c>
      <c r="O150" s="172" t="str">
        <f t="shared" si="72"/>
        <v>70805FRMSPGULFS</v>
      </c>
      <c r="P150" s="132">
        <v>30.501300000000001</v>
      </c>
      <c r="Q150" s="132">
        <v>-91.192329999999998</v>
      </c>
      <c r="R150" s="132">
        <v>1324223140373</v>
      </c>
      <c r="S150" s="132" t="s">
        <v>2121</v>
      </c>
      <c r="T150" s="132" t="s">
        <v>1393</v>
      </c>
      <c r="U150" s="132">
        <v>5</v>
      </c>
      <c r="V150" s="132" t="s">
        <v>1423</v>
      </c>
      <c r="W150" s="201">
        <v>800</v>
      </c>
      <c r="X150" s="175">
        <v>0</v>
      </c>
      <c r="Y150" s="176" t="s">
        <v>1556</v>
      </c>
      <c r="Z150" s="180"/>
      <c r="AA150" s="175">
        <f>$X150*INDEX('Byproduct Conc'!$E:$E,MATCH(AA$2,'Byproduct Conc'!$C:$C,0))</f>
        <v>0</v>
      </c>
      <c r="AB150" s="176">
        <f>$X150*INDEX('Byproduct Conc'!$E:$E,MATCH(AB$2,'Byproduct Conc'!$C:$C,0))</f>
        <v>0</v>
      </c>
      <c r="AC150" s="176">
        <f>$X150*INDEX('Byproduct Conc'!$E:$E,MATCH(AC$2,'Byproduct Conc'!$C:$C,0))</f>
        <v>0</v>
      </c>
      <c r="AD150" s="176">
        <f>$X150*INDEX('Byproduct Conc'!$E:$E,MATCH(AD$2,'Byproduct Conc'!$C:$C,0))</f>
        <v>0</v>
      </c>
      <c r="AE150" s="177">
        <f>$X150*INDEX('Byproduct Conc'!$E:$E,MATCH(AE$2,'Byproduct Conc'!$C:$C,0))</f>
        <v>0</v>
      </c>
      <c r="AF150" s="178">
        <f t="shared" si="73"/>
        <v>0</v>
      </c>
      <c r="AG150" s="176">
        <f t="shared" si="74"/>
        <v>0</v>
      </c>
      <c r="AH150" s="176">
        <f t="shared" si="75"/>
        <v>0</v>
      </c>
      <c r="AI150" s="176">
        <f t="shared" si="76"/>
        <v>0</v>
      </c>
      <c r="AJ150" s="177">
        <f t="shared" si="77"/>
        <v>0</v>
      </c>
      <c r="AK150" s="202">
        <v>198</v>
      </c>
      <c r="AL150" s="203">
        <f t="shared" si="65"/>
        <v>89.811216000000002</v>
      </c>
      <c r="AM150" s="132" t="s">
        <v>1556</v>
      </c>
      <c r="AN150" s="132"/>
      <c r="AO150" s="132" t="s">
        <v>5125</v>
      </c>
      <c r="AP150" s="132">
        <v>325180</v>
      </c>
      <c r="AQ150" s="132" t="s">
        <v>258</v>
      </c>
      <c r="AR150" s="132"/>
      <c r="AS150" s="132"/>
      <c r="AT150" s="132"/>
      <c r="AU150" s="132"/>
      <c r="AV150" s="132" t="s">
        <v>1140</v>
      </c>
      <c r="AW150" s="132"/>
      <c r="AX150" s="132"/>
      <c r="AY150" s="204" t="s">
        <v>1548</v>
      </c>
      <c r="AZ150" s="204" t="s">
        <v>1549</v>
      </c>
      <c r="BA150" s="204" t="s">
        <v>1548</v>
      </c>
      <c r="BB150" s="132" t="s">
        <v>1549</v>
      </c>
      <c r="BC150" s="132" t="s">
        <v>1549</v>
      </c>
      <c r="BD150" s="132" t="s">
        <v>1549</v>
      </c>
      <c r="BE150" s="132" t="s">
        <v>1548</v>
      </c>
      <c r="BF150" s="132" t="s">
        <v>1548</v>
      </c>
      <c r="BG150" s="132" t="s">
        <v>1549</v>
      </c>
      <c r="BH150" s="132" t="s">
        <v>1549</v>
      </c>
      <c r="BI150" s="132" t="s">
        <v>1549</v>
      </c>
      <c r="BJ150" s="132" t="s">
        <v>1549</v>
      </c>
      <c r="BK150" s="132" t="s">
        <v>1549</v>
      </c>
      <c r="BL150" s="132" t="s">
        <v>1549</v>
      </c>
      <c r="BM150" s="132" t="s">
        <v>1549</v>
      </c>
      <c r="BN150" s="132" t="s">
        <v>1549</v>
      </c>
      <c r="BO150" s="132" t="s">
        <v>1549</v>
      </c>
      <c r="BP150" s="132" t="s">
        <v>1549</v>
      </c>
      <c r="BQ150" s="132" t="s">
        <v>1549</v>
      </c>
      <c r="BR150" s="132" t="s">
        <v>1549</v>
      </c>
      <c r="BS150" s="132" t="s">
        <v>1549</v>
      </c>
      <c r="BT150" s="132" t="s">
        <v>1549</v>
      </c>
      <c r="BU150" s="132" t="s">
        <v>1549</v>
      </c>
      <c r="BV150" s="132" t="s">
        <v>1549</v>
      </c>
      <c r="BW150" s="132" t="s">
        <v>1549</v>
      </c>
      <c r="BX150" s="132" t="s">
        <v>1549</v>
      </c>
      <c r="BY150" s="132" t="s">
        <v>1549</v>
      </c>
      <c r="BZ150" s="132" t="s">
        <v>1549</v>
      </c>
      <c r="CA150" s="132" t="s">
        <v>1549</v>
      </c>
      <c r="CB150" s="132" t="s">
        <v>1549</v>
      </c>
      <c r="CC150" s="132" t="s">
        <v>1549</v>
      </c>
      <c r="CD150" s="132" t="s">
        <v>1549</v>
      </c>
      <c r="CE150" s="132" t="s">
        <v>1549</v>
      </c>
      <c r="CF150" s="132" t="s">
        <v>1549</v>
      </c>
      <c r="CG150" s="132" t="s">
        <v>1549</v>
      </c>
      <c r="CH150" s="132" t="s">
        <v>1549</v>
      </c>
      <c r="CI150" s="132" t="s">
        <v>1549</v>
      </c>
      <c r="CJ150" s="132" t="s">
        <v>1549</v>
      </c>
      <c r="CK150" s="132" t="s">
        <v>1549</v>
      </c>
      <c r="CL150" s="132" t="s">
        <v>1549</v>
      </c>
      <c r="CM150" s="132" t="s">
        <v>1549</v>
      </c>
      <c r="CN150" s="132" t="s">
        <v>1549</v>
      </c>
      <c r="CO150" s="132" t="s">
        <v>1549</v>
      </c>
      <c r="CP150" s="132" t="s">
        <v>1549</v>
      </c>
      <c r="CQ150" s="132" t="s">
        <v>1548</v>
      </c>
      <c r="CR150" s="132" t="s">
        <v>1549</v>
      </c>
      <c r="CS150" s="132" t="s">
        <v>1549</v>
      </c>
      <c r="CT150" s="132" t="s">
        <v>1549</v>
      </c>
      <c r="CU150" s="132" t="s">
        <v>1549</v>
      </c>
      <c r="CV150" s="132" t="s">
        <v>1549</v>
      </c>
      <c r="CW150" s="132" t="s">
        <v>1549</v>
      </c>
      <c r="CX150" s="132" t="s">
        <v>1549</v>
      </c>
      <c r="CY150" s="132" t="s">
        <v>1549</v>
      </c>
      <c r="CZ150" s="132" t="s">
        <v>1548</v>
      </c>
      <c r="DA150" s="175">
        <f>$AL150*INDEX('Byproduct Conc'!$E:$E,MATCH(DA$2,'Byproduct Conc'!$C:$C,0))</f>
        <v>0.26135063856000001</v>
      </c>
      <c r="DB150" s="176">
        <f>$AL150*INDEX('Byproduct Conc'!$E:$E,MATCH(DB$2,'Byproduct Conc'!$C:$C,0))</f>
        <v>3.14339256E-3</v>
      </c>
      <c r="DC150" s="176">
        <f>$AL150*INDEX('Byproduct Conc'!$E:$E,MATCH(DC$2,'Byproduct Conc'!$C:$C,0))</f>
        <v>1.3471682399999999E-2</v>
      </c>
      <c r="DD150" s="176">
        <f>$AL150*INDEX('Byproduct Conc'!$E:$E,MATCH(DD$2,'Byproduct Conc'!$C:$C,0))</f>
        <v>8.9721404784000008E-2</v>
      </c>
      <c r="DE150" s="177">
        <f>$AL150*INDEX('Byproduct Conc'!$E:$E,MATCH(DE$2,'Byproduct Conc'!$C:$C,0))</f>
        <v>0.13471682400000001</v>
      </c>
      <c r="DF150" s="178">
        <f t="shared" si="78"/>
        <v>7.4671611017142865E-4</v>
      </c>
      <c r="DG150" s="176">
        <f t="shared" si="79"/>
        <v>8.9811215999999999E-6</v>
      </c>
      <c r="DH150" s="176">
        <f t="shared" si="80"/>
        <v>3.8490521142857139E-5</v>
      </c>
      <c r="DI150" s="176">
        <f t="shared" si="81"/>
        <v>2.5634687081142857E-4</v>
      </c>
      <c r="DJ150" s="177">
        <f t="shared" si="82"/>
        <v>3.8490521142857148E-4</v>
      </c>
    </row>
    <row r="151" spans="2:114" x14ac:dyDescent="0.25">
      <c r="B151" s="132" t="s">
        <v>1134</v>
      </c>
      <c r="C151" s="132">
        <v>2021</v>
      </c>
      <c r="D151"/>
      <c r="E151" s="132" t="s">
        <v>1190</v>
      </c>
      <c r="F151" s="132" t="s">
        <v>1187</v>
      </c>
      <c r="G151" s="132" t="s">
        <v>1188</v>
      </c>
      <c r="H151" s="132" t="s">
        <v>1189</v>
      </c>
      <c r="I151" s="132" t="s">
        <v>1412</v>
      </c>
      <c r="J151" s="132" t="s">
        <v>1160</v>
      </c>
      <c r="K151" s="132">
        <v>77978</v>
      </c>
      <c r="L151" s="132">
        <v>110018925957</v>
      </c>
      <c r="M151" s="172">
        <v>110018925957</v>
      </c>
      <c r="N151" s="172" t="str">
        <f t="shared" si="71"/>
        <v/>
      </c>
      <c r="O151" s="172" t="str">
        <f t="shared" si="72"/>
        <v>77978FRMSPPOBOX</v>
      </c>
      <c r="P151" s="132">
        <v>28.6753</v>
      </c>
      <c r="Q151" s="132">
        <v>-96.549499999999995</v>
      </c>
      <c r="R151" s="132">
        <v>1321220408443</v>
      </c>
      <c r="S151" s="132" t="s">
        <v>2121</v>
      </c>
      <c r="T151" s="132" t="s">
        <v>1393</v>
      </c>
      <c r="U151" s="132">
        <v>7</v>
      </c>
      <c r="V151" s="132" t="s">
        <v>1403</v>
      </c>
      <c r="W151" s="201">
        <v>12787</v>
      </c>
      <c r="X151" s="175">
        <v>0</v>
      </c>
      <c r="Y151" s="176" t="s">
        <v>1556</v>
      </c>
      <c r="Z151" s="180"/>
      <c r="AA151" s="175">
        <f>$X151*INDEX('Byproduct Conc'!$E:$E,MATCH(AA$2,'Byproduct Conc'!$C:$C,0))</f>
        <v>0</v>
      </c>
      <c r="AB151" s="176">
        <f>$X151*INDEX('Byproduct Conc'!$E:$E,MATCH(AB$2,'Byproduct Conc'!$C:$C,0))</f>
        <v>0</v>
      </c>
      <c r="AC151" s="176">
        <f>$X151*INDEX('Byproduct Conc'!$E:$E,MATCH(AC$2,'Byproduct Conc'!$C:$C,0))</f>
        <v>0</v>
      </c>
      <c r="AD151" s="176">
        <f>$X151*INDEX('Byproduct Conc'!$E:$E,MATCH(AD$2,'Byproduct Conc'!$C:$C,0))</f>
        <v>0</v>
      </c>
      <c r="AE151" s="177">
        <f>$X151*INDEX('Byproduct Conc'!$E:$E,MATCH(AE$2,'Byproduct Conc'!$C:$C,0))</f>
        <v>0</v>
      </c>
      <c r="AF151" s="178">
        <f t="shared" si="73"/>
        <v>0</v>
      </c>
      <c r="AG151" s="176">
        <f t="shared" si="74"/>
        <v>0</v>
      </c>
      <c r="AH151" s="176">
        <f t="shared" si="75"/>
        <v>0</v>
      </c>
      <c r="AI151" s="176">
        <f t="shared" si="76"/>
        <v>0</v>
      </c>
      <c r="AJ151" s="177">
        <f t="shared" si="77"/>
        <v>0</v>
      </c>
      <c r="AK151" s="202">
        <v>1183</v>
      </c>
      <c r="AL151" s="203">
        <f t="shared" si="65"/>
        <v>536.59933599999999</v>
      </c>
      <c r="AM151" s="132" t="s">
        <v>1556</v>
      </c>
      <c r="AN151" s="132"/>
      <c r="AO151" s="132" t="s">
        <v>5125</v>
      </c>
      <c r="AP151" s="132">
        <v>325211</v>
      </c>
      <c r="AQ151" s="132" t="s">
        <v>262</v>
      </c>
      <c r="AR151" s="132"/>
      <c r="AS151" s="132"/>
      <c r="AT151" s="132"/>
      <c r="AU151" s="132"/>
      <c r="AV151" s="132" t="s">
        <v>1140</v>
      </c>
      <c r="AW151" s="132"/>
      <c r="AX151" s="132"/>
      <c r="AY151" s="204" t="s">
        <v>1548</v>
      </c>
      <c r="AZ151" s="204" t="s">
        <v>1549</v>
      </c>
      <c r="BA151" s="204" t="s">
        <v>1548</v>
      </c>
      <c r="BB151" s="132" t="s">
        <v>1548</v>
      </c>
      <c r="BC151" s="132" t="s">
        <v>1549</v>
      </c>
      <c r="BD151" s="132" t="s">
        <v>1549</v>
      </c>
      <c r="BE151" s="132" t="s">
        <v>1548</v>
      </c>
      <c r="BF151" s="132" t="s">
        <v>1548</v>
      </c>
      <c r="BG151" s="132" t="s">
        <v>1549</v>
      </c>
      <c r="BH151" s="132" t="s">
        <v>1548</v>
      </c>
      <c r="BI151" s="132" t="s">
        <v>1549</v>
      </c>
      <c r="BJ151" s="132" t="s">
        <v>1549</v>
      </c>
      <c r="BK151" s="132" t="s">
        <v>1549</v>
      </c>
      <c r="BL151" s="132" t="s">
        <v>1549</v>
      </c>
      <c r="BM151" s="132" t="s">
        <v>1549</v>
      </c>
      <c r="BN151" s="132" t="s">
        <v>1549</v>
      </c>
      <c r="BO151" s="132" t="s">
        <v>1549</v>
      </c>
      <c r="BP151" s="132" t="s">
        <v>1549</v>
      </c>
      <c r="BQ151" s="132" t="s">
        <v>1549</v>
      </c>
      <c r="BR151" s="132" t="s">
        <v>1549</v>
      </c>
      <c r="BS151" s="132" t="s">
        <v>1549</v>
      </c>
      <c r="BT151" s="132" t="s">
        <v>1549</v>
      </c>
      <c r="BU151" s="132" t="s">
        <v>1549</v>
      </c>
      <c r="BV151" s="132" t="s">
        <v>1549</v>
      </c>
      <c r="BW151" s="132" t="s">
        <v>1549</v>
      </c>
      <c r="BX151" s="132" t="s">
        <v>1548</v>
      </c>
      <c r="BY151" s="132" t="s">
        <v>1548</v>
      </c>
      <c r="BZ151" s="132" t="s">
        <v>1549</v>
      </c>
      <c r="CA151" s="132" t="s">
        <v>1549</v>
      </c>
      <c r="CB151" s="132" t="s">
        <v>1548</v>
      </c>
      <c r="CC151" s="132" t="s">
        <v>1549</v>
      </c>
      <c r="CD151" s="132" t="s">
        <v>1548</v>
      </c>
      <c r="CE151" s="132" t="s">
        <v>1548</v>
      </c>
      <c r="CF151" s="132" t="s">
        <v>1549</v>
      </c>
      <c r="CG151" s="132" t="s">
        <v>1549</v>
      </c>
      <c r="CH151" s="132" t="s">
        <v>1549</v>
      </c>
      <c r="CI151" s="132" t="s">
        <v>1549</v>
      </c>
      <c r="CJ151" s="132" t="s">
        <v>1549</v>
      </c>
      <c r="CK151" s="132" t="s">
        <v>1549</v>
      </c>
      <c r="CL151" s="132" t="s">
        <v>1549</v>
      </c>
      <c r="CM151" s="132" t="s">
        <v>1549</v>
      </c>
      <c r="CN151" s="132" t="s">
        <v>1549</v>
      </c>
      <c r="CO151" s="132" t="s">
        <v>1549</v>
      </c>
      <c r="CP151" s="132" t="s">
        <v>1549</v>
      </c>
      <c r="CQ151" s="132" t="s">
        <v>1549</v>
      </c>
      <c r="CR151" s="132" t="s">
        <v>1549</v>
      </c>
      <c r="CS151" s="132" t="s">
        <v>1549</v>
      </c>
      <c r="CT151" s="132" t="s">
        <v>1549</v>
      </c>
      <c r="CU151" s="132" t="s">
        <v>1549</v>
      </c>
      <c r="CV151" s="132" t="s">
        <v>1549</v>
      </c>
      <c r="CW151" s="132" t="s">
        <v>1549</v>
      </c>
      <c r="CX151" s="132" t="s">
        <v>1549</v>
      </c>
      <c r="CY151" s="132" t="s">
        <v>1549</v>
      </c>
      <c r="CZ151" s="132" t="s">
        <v>1549</v>
      </c>
      <c r="DA151" s="175">
        <f>$AL151*INDEX('Byproduct Conc'!$E:$E,MATCH(DA$2,'Byproduct Conc'!$C:$C,0))</f>
        <v>1.5615040677599998</v>
      </c>
      <c r="DB151" s="176">
        <f>$AL151*INDEX('Byproduct Conc'!$E:$E,MATCH(DB$2,'Byproduct Conc'!$C:$C,0))</f>
        <v>1.8780976759999998E-2</v>
      </c>
      <c r="DC151" s="176">
        <f>$AL151*INDEX('Byproduct Conc'!$E:$E,MATCH(DC$2,'Byproduct Conc'!$C:$C,0))</f>
        <v>8.0489900399999995E-2</v>
      </c>
      <c r="DD151" s="176">
        <f>$AL151*INDEX('Byproduct Conc'!$E:$E,MATCH(DD$2,'Byproduct Conc'!$C:$C,0))</f>
        <v>0.53606273666400006</v>
      </c>
      <c r="DE151" s="177">
        <f>$AL151*INDEX('Byproduct Conc'!$E:$E,MATCH(DE$2,'Byproduct Conc'!$C:$C,0))</f>
        <v>0.80489900400000003</v>
      </c>
      <c r="DF151" s="178">
        <f t="shared" si="78"/>
        <v>4.4614401935999994E-3</v>
      </c>
      <c r="DG151" s="176">
        <f t="shared" si="79"/>
        <v>5.3659933599999998E-5</v>
      </c>
      <c r="DH151" s="176">
        <f t="shared" si="80"/>
        <v>2.2997114399999998E-4</v>
      </c>
      <c r="DI151" s="176">
        <f t="shared" si="81"/>
        <v>1.5316078190400003E-3</v>
      </c>
      <c r="DJ151" s="177">
        <f t="shared" si="82"/>
        <v>2.2997114400000003E-3</v>
      </c>
    </row>
    <row r="152" spans="2:114" x14ac:dyDescent="0.25">
      <c r="B152" s="132" t="s">
        <v>1134</v>
      </c>
      <c r="C152" s="132">
        <v>2022</v>
      </c>
      <c r="D152"/>
      <c r="E152" s="132" t="s">
        <v>1190</v>
      </c>
      <c r="F152" s="132" t="s">
        <v>1187</v>
      </c>
      <c r="G152" s="132" t="s">
        <v>1188</v>
      </c>
      <c r="H152" s="132" t="s">
        <v>1189</v>
      </c>
      <c r="I152" s="132" t="s">
        <v>1412</v>
      </c>
      <c r="J152" s="132" t="s">
        <v>1160</v>
      </c>
      <c r="K152" s="132">
        <v>77978</v>
      </c>
      <c r="L152" s="132">
        <v>110018925957</v>
      </c>
      <c r="M152" s="172">
        <v>110018925957</v>
      </c>
      <c r="N152" s="172" t="str">
        <f t="shared" si="71"/>
        <v/>
      </c>
      <c r="O152" s="172" t="str">
        <f t="shared" si="72"/>
        <v>77978FRMSPPOBOX</v>
      </c>
      <c r="P152" s="132">
        <v>28.697590000000002</v>
      </c>
      <c r="Q152" s="132">
        <v>-96.542101000000002</v>
      </c>
      <c r="R152" s="132">
        <v>1322221556133</v>
      </c>
      <c r="S152" s="132" t="s">
        <v>2121</v>
      </c>
      <c r="T152" s="132" t="s">
        <v>1393</v>
      </c>
      <c r="U152" s="132">
        <v>7</v>
      </c>
      <c r="V152" s="132" t="s">
        <v>1403</v>
      </c>
      <c r="W152" s="201">
        <v>13060</v>
      </c>
      <c r="X152" s="175">
        <v>0</v>
      </c>
      <c r="Y152" s="176" t="s">
        <v>1556</v>
      </c>
      <c r="Z152" s="180"/>
      <c r="AA152" s="175">
        <f>$X152*INDEX('Byproduct Conc'!$E:$E,MATCH(AA$2,'Byproduct Conc'!$C:$C,0))</f>
        <v>0</v>
      </c>
      <c r="AB152" s="176">
        <f>$X152*INDEX('Byproduct Conc'!$E:$E,MATCH(AB$2,'Byproduct Conc'!$C:$C,0))</f>
        <v>0</v>
      </c>
      <c r="AC152" s="176">
        <f>$X152*INDEX('Byproduct Conc'!$E:$E,MATCH(AC$2,'Byproduct Conc'!$C:$C,0))</f>
        <v>0</v>
      </c>
      <c r="AD152" s="176">
        <f>$X152*INDEX('Byproduct Conc'!$E:$E,MATCH(AD$2,'Byproduct Conc'!$C:$C,0))</f>
        <v>0</v>
      </c>
      <c r="AE152" s="177">
        <f>$X152*INDEX('Byproduct Conc'!$E:$E,MATCH(AE$2,'Byproduct Conc'!$C:$C,0))</f>
        <v>0</v>
      </c>
      <c r="AF152" s="178">
        <f t="shared" si="73"/>
        <v>0</v>
      </c>
      <c r="AG152" s="176">
        <f t="shared" si="74"/>
        <v>0</v>
      </c>
      <c r="AH152" s="176">
        <f t="shared" si="75"/>
        <v>0</v>
      </c>
      <c r="AI152" s="176">
        <f t="shared" si="76"/>
        <v>0</v>
      </c>
      <c r="AJ152" s="177">
        <f t="shared" si="77"/>
        <v>0</v>
      </c>
      <c r="AK152" s="202">
        <v>1846</v>
      </c>
      <c r="AL152" s="203">
        <f t="shared" si="65"/>
        <v>837.33083199999999</v>
      </c>
      <c r="AM152" s="132" t="s">
        <v>1556</v>
      </c>
      <c r="AN152" s="132"/>
      <c r="AO152" s="132" t="s">
        <v>5125</v>
      </c>
      <c r="AP152" s="132">
        <v>325199</v>
      </c>
      <c r="AQ152" s="132" t="s">
        <v>261</v>
      </c>
      <c r="AR152" s="132"/>
      <c r="AS152" s="132"/>
      <c r="AT152" s="132"/>
      <c r="AU152" s="132"/>
      <c r="AV152" s="132" t="s">
        <v>1140</v>
      </c>
      <c r="AW152" s="132"/>
      <c r="AX152" s="132"/>
      <c r="AY152" s="204" t="s">
        <v>1548</v>
      </c>
      <c r="AZ152" s="204" t="s">
        <v>1549</v>
      </c>
      <c r="BA152" s="204" t="s">
        <v>1548</v>
      </c>
      <c r="BB152" s="132" t="s">
        <v>1548</v>
      </c>
      <c r="BC152" s="132" t="s">
        <v>1549</v>
      </c>
      <c r="BD152" s="132" t="s">
        <v>1549</v>
      </c>
      <c r="BE152" s="132" t="s">
        <v>1548</v>
      </c>
      <c r="BF152" s="132" t="s">
        <v>1548</v>
      </c>
      <c r="BG152" s="132" t="s">
        <v>1549</v>
      </c>
      <c r="BH152" s="132" t="s">
        <v>1548</v>
      </c>
      <c r="BI152" s="132" t="s">
        <v>1549</v>
      </c>
      <c r="BJ152" s="132" t="s">
        <v>1549</v>
      </c>
      <c r="BK152" s="132" t="s">
        <v>1549</v>
      </c>
      <c r="BL152" s="132" t="s">
        <v>1549</v>
      </c>
      <c r="BM152" s="132" t="s">
        <v>1549</v>
      </c>
      <c r="BN152" s="132" t="s">
        <v>1549</v>
      </c>
      <c r="BO152" s="132" t="s">
        <v>1549</v>
      </c>
      <c r="BP152" s="132" t="s">
        <v>1549</v>
      </c>
      <c r="BQ152" s="132" t="s">
        <v>1549</v>
      </c>
      <c r="BR152" s="132" t="s">
        <v>1549</v>
      </c>
      <c r="BS152" s="132" t="s">
        <v>1549</v>
      </c>
      <c r="BT152" s="132" t="s">
        <v>1549</v>
      </c>
      <c r="BU152" s="132" t="s">
        <v>1549</v>
      </c>
      <c r="BV152" s="132" t="s">
        <v>1549</v>
      </c>
      <c r="BW152" s="132" t="s">
        <v>1549</v>
      </c>
      <c r="BX152" s="132" t="s">
        <v>1548</v>
      </c>
      <c r="BY152" s="132" t="s">
        <v>1548</v>
      </c>
      <c r="BZ152" s="132" t="s">
        <v>1549</v>
      </c>
      <c r="CA152" s="132" t="s">
        <v>1549</v>
      </c>
      <c r="CB152" s="132" t="s">
        <v>1548</v>
      </c>
      <c r="CC152" s="132" t="s">
        <v>1549</v>
      </c>
      <c r="CD152" s="132" t="s">
        <v>1548</v>
      </c>
      <c r="CE152" s="132" t="s">
        <v>1548</v>
      </c>
      <c r="CF152" s="132" t="s">
        <v>1549</v>
      </c>
      <c r="CG152" s="132" t="s">
        <v>1549</v>
      </c>
      <c r="CH152" s="132" t="s">
        <v>1549</v>
      </c>
      <c r="CI152" s="132" t="s">
        <v>1549</v>
      </c>
      <c r="CJ152" s="132" t="s">
        <v>1549</v>
      </c>
      <c r="CK152" s="132" t="s">
        <v>1549</v>
      </c>
      <c r="CL152" s="132" t="s">
        <v>1549</v>
      </c>
      <c r="CM152" s="132" t="s">
        <v>1549</v>
      </c>
      <c r="CN152" s="132" t="s">
        <v>1549</v>
      </c>
      <c r="CO152" s="132" t="s">
        <v>1549</v>
      </c>
      <c r="CP152" s="132" t="s">
        <v>1549</v>
      </c>
      <c r="CQ152" s="132" t="s">
        <v>1549</v>
      </c>
      <c r="CR152" s="132" t="s">
        <v>1549</v>
      </c>
      <c r="CS152" s="132" t="s">
        <v>1549</v>
      </c>
      <c r="CT152" s="132" t="s">
        <v>1549</v>
      </c>
      <c r="CU152" s="132" t="s">
        <v>1549</v>
      </c>
      <c r="CV152" s="132" t="s">
        <v>1549</v>
      </c>
      <c r="CW152" s="132" t="s">
        <v>1549</v>
      </c>
      <c r="CX152" s="132" t="s">
        <v>1549</v>
      </c>
      <c r="CY152" s="132" t="s">
        <v>1549</v>
      </c>
      <c r="CZ152" s="132" t="s">
        <v>1549</v>
      </c>
      <c r="DA152" s="175">
        <f>$AL152*INDEX('Byproduct Conc'!$E:$E,MATCH(DA$2,'Byproduct Conc'!$C:$C,0))</f>
        <v>2.4366327211199996</v>
      </c>
      <c r="DB152" s="176">
        <f>$AL152*INDEX('Byproduct Conc'!$E:$E,MATCH(DB$2,'Byproduct Conc'!$C:$C,0))</f>
        <v>2.9306579119999995E-2</v>
      </c>
      <c r="DC152" s="176">
        <f>$AL152*INDEX('Byproduct Conc'!$E:$E,MATCH(DC$2,'Byproduct Conc'!$C:$C,0))</f>
        <v>0.12559962479999998</v>
      </c>
      <c r="DD152" s="176">
        <f>$AL152*INDEX('Byproduct Conc'!$E:$E,MATCH(DD$2,'Byproduct Conc'!$C:$C,0))</f>
        <v>0.83649350116800003</v>
      </c>
      <c r="DE152" s="177">
        <f>$AL152*INDEX('Byproduct Conc'!$E:$E,MATCH(DE$2,'Byproduct Conc'!$C:$C,0))</f>
        <v>1.255996248</v>
      </c>
      <c r="DF152" s="178">
        <f t="shared" si="78"/>
        <v>6.96180777462857E-3</v>
      </c>
      <c r="DG152" s="176">
        <f t="shared" si="79"/>
        <v>8.3733083199999983E-5</v>
      </c>
      <c r="DH152" s="176">
        <f t="shared" si="80"/>
        <v>3.5885607085714281E-4</v>
      </c>
      <c r="DI152" s="176">
        <f t="shared" si="81"/>
        <v>2.3899814319085716E-3</v>
      </c>
      <c r="DJ152" s="177">
        <f t="shared" si="82"/>
        <v>3.5885607085714287E-3</v>
      </c>
    </row>
    <row r="153" spans="2:114" x14ac:dyDescent="0.25">
      <c r="B153" s="132" t="s">
        <v>1134</v>
      </c>
      <c r="C153" s="132">
        <v>2023</v>
      </c>
      <c r="D153"/>
      <c r="E153" s="132" t="s">
        <v>1190</v>
      </c>
      <c r="F153" s="132" t="s">
        <v>1187</v>
      </c>
      <c r="G153" s="132" t="s">
        <v>1188</v>
      </c>
      <c r="H153" s="132" t="s">
        <v>1189</v>
      </c>
      <c r="I153" s="132" t="s">
        <v>1412</v>
      </c>
      <c r="J153" s="132" t="s">
        <v>1160</v>
      </c>
      <c r="K153" s="132">
        <v>77978</v>
      </c>
      <c r="L153" s="132">
        <v>110018925957</v>
      </c>
      <c r="M153" s="172">
        <v>110018925957</v>
      </c>
      <c r="N153" s="172" t="str">
        <f t="shared" si="71"/>
        <v/>
      </c>
      <c r="O153" s="172" t="str">
        <f t="shared" si="72"/>
        <v>77978FRMSPPOBOX</v>
      </c>
      <c r="P153" s="132">
        <v>28.697590000000002</v>
      </c>
      <c r="Q153" s="132">
        <v>-96.542101000000002</v>
      </c>
      <c r="R153" s="132">
        <v>1323221956358</v>
      </c>
      <c r="S153" s="132" t="s">
        <v>2121</v>
      </c>
      <c r="T153" s="132" t="s">
        <v>1393</v>
      </c>
      <c r="U153" s="132">
        <v>7</v>
      </c>
      <c r="V153" s="132" t="s">
        <v>1403</v>
      </c>
      <c r="W153" s="201">
        <v>19251</v>
      </c>
      <c r="X153" s="175">
        <v>0</v>
      </c>
      <c r="Y153" s="176" t="s">
        <v>1594</v>
      </c>
      <c r="Z153" s="180"/>
      <c r="AA153" s="175">
        <f>$X153*INDEX('Byproduct Conc'!$E:$E,MATCH(AA$2,'Byproduct Conc'!$C:$C,0))</f>
        <v>0</v>
      </c>
      <c r="AB153" s="176">
        <f>$X153*INDEX('Byproduct Conc'!$E:$E,MATCH(AB$2,'Byproduct Conc'!$C:$C,0))</f>
        <v>0</v>
      </c>
      <c r="AC153" s="176">
        <f>$X153*INDEX('Byproduct Conc'!$E:$E,MATCH(AC$2,'Byproduct Conc'!$C:$C,0))</f>
        <v>0</v>
      </c>
      <c r="AD153" s="176">
        <f>$X153*INDEX('Byproduct Conc'!$E:$E,MATCH(AD$2,'Byproduct Conc'!$C:$C,0))</f>
        <v>0</v>
      </c>
      <c r="AE153" s="177">
        <f>$X153*INDEX('Byproduct Conc'!$E:$E,MATCH(AE$2,'Byproduct Conc'!$C:$C,0))</f>
        <v>0</v>
      </c>
      <c r="AF153" s="178">
        <f t="shared" si="73"/>
        <v>0</v>
      </c>
      <c r="AG153" s="176">
        <f t="shared" si="74"/>
        <v>0</v>
      </c>
      <c r="AH153" s="176">
        <f t="shared" si="75"/>
        <v>0</v>
      </c>
      <c r="AI153" s="176">
        <f t="shared" si="76"/>
        <v>0</v>
      </c>
      <c r="AJ153" s="177">
        <f t="shared" si="77"/>
        <v>0</v>
      </c>
      <c r="AK153" s="202">
        <v>14899</v>
      </c>
      <c r="AL153" s="203">
        <f t="shared" si="65"/>
        <v>6758.0672079999995</v>
      </c>
      <c r="AM153" s="132" t="s">
        <v>1594</v>
      </c>
      <c r="AN153" s="132"/>
      <c r="AO153" s="132" t="s">
        <v>5125</v>
      </c>
      <c r="AP153" s="132">
        <v>325211</v>
      </c>
      <c r="AQ153" s="132" t="s">
        <v>262</v>
      </c>
      <c r="AR153" s="132"/>
      <c r="AS153" s="132"/>
      <c r="AT153" s="132"/>
      <c r="AU153" s="132"/>
      <c r="AV153" s="132" t="s">
        <v>1140</v>
      </c>
      <c r="AW153" s="132"/>
      <c r="AX153" s="132"/>
      <c r="AY153" s="204" t="s">
        <v>1548</v>
      </c>
      <c r="AZ153" s="204" t="s">
        <v>1549</v>
      </c>
      <c r="BA153" s="204" t="s">
        <v>1548</v>
      </c>
      <c r="BB153" s="132" t="s">
        <v>1548</v>
      </c>
      <c r="BC153" s="132" t="s">
        <v>1549</v>
      </c>
      <c r="BD153" s="132" t="s">
        <v>1549</v>
      </c>
      <c r="BE153" s="132" t="s">
        <v>1548</v>
      </c>
      <c r="BF153" s="132" t="s">
        <v>1548</v>
      </c>
      <c r="BG153" s="132" t="s">
        <v>1549</v>
      </c>
      <c r="BH153" s="132" t="s">
        <v>1548</v>
      </c>
      <c r="BI153" s="132" t="s">
        <v>1549</v>
      </c>
      <c r="BJ153" s="132" t="s">
        <v>1549</v>
      </c>
      <c r="BK153" s="132" t="s">
        <v>1549</v>
      </c>
      <c r="BL153" s="132" t="s">
        <v>1549</v>
      </c>
      <c r="BM153" s="132" t="s">
        <v>1549</v>
      </c>
      <c r="BN153" s="132" t="s">
        <v>1549</v>
      </c>
      <c r="BO153" s="132" t="s">
        <v>1549</v>
      </c>
      <c r="BP153" s="132" t="s">
        <v>1549</v>
      </c>
      <c r="BQ153" s="132" t="s">
        <v>1549</v>
      </c>
      <c r="BR153" s="132" t="s">
        <v>1549</v>
      </c>
      <c r="BS153" s="132" t="s">
        <v>1549</v>
      </c>
      <c r="BT153" s="132" t="s">
        <v>1549</v>
      </c>
      <c r="BU153" s="132" t="s">
        <v>1549</v>
      </c>
      <c r="BV153" s="132" t="s">
        <v>1549</v>
      </c>
      <c r="BW153" s="132" t="s">
        <v>1549</v>
      </c>
      <c r="BX153" s="132" t="s">
        <v>1548</v>
      </c>
      <c r="BY153" s="132" t="s">
        <v>1548</v>
      </c>
      <c r="BZ153" s="132" t="s">
        <v>1549</v>
      </c>
      <c r="CA153" s="132" t="s">
        <v>1549</v>
      </c>
      <c r="CB153" s="132" t="s">
        <v>1548</v>
      </c>
      <c r="CC153" s="132" t="s">
        <v>1549</v>
      </c>
      <c r="CD153" s="132" t="s">
        <v>1548</v>
      </c>
      <c r="CE153" s="132" t="s">
        <v>1548</v>
      </c>
      <c r="CF153" s="132" t="s">
        <v>1549</v>
      </c>
      <c r="CG153" s="132" t="s">
        <v>1549</v>
      </c>
      <c r="CH153" s="132" t="s">
        <v>1549</v>
      </c>
      <c r="CI153" s="132" t="s">
        <v>1549</v>
      </c>
      <c r="CJ153" s="132" t="s">
        <v>1549</v>
      </c>
      <c r="CK153" s="132" t="s">
        <v>1549</v>
      </c>
      <c r="CL153" s="132" t="s">
        <v>1549</v>
      </c>
      <c r="CM153" s="132" t="s">
        <v>1549</v>
      </c>
      <c r="CN153" s="132" t="s">
        <v>1549</v>
      </c>
      <c r="CO153" s="132" t="s">
        <v>1549</v>
      </c>
      <c r="CP153" s="132" t="s">
        <v>1549</v>
      </c>
      <c r="CQ153" s="132" t="s">
        <v>1549</v>
      </c>
      <c r="CR153" s="132" t="s">
        <v>1549</v>
      </c>
      <c r="CS153" s="132" t="s">
        <v>1549</v>
      </c>
      <c r="CT153" s="132" t="s">
        <v>1549</v>
      </c>
      <c r="CU153" s="132" t="s">
        <v>1549</v>
      </c>
      <c r="CV153" s="132" t="s">
        <v>1549</v>
      </c>
      <c r="CW153" s="132" t="s">
        <v>1549</v>
      </c>
      <c r="CX153" s="132" t="s">
        <v>1549</v>
      </c>
      <c r="CY153" s="132" t="s">
        <v>1549</v>
      </c>
      <c r="CZ153" s="132" t="s">
        <v>1549</v>
      </c>
      <c r="DA153" s="175">
        <f>$AL153*INDEX('Byproduct Conc'!$E:$E,MATCH(DA$2,'Byproduct Conc'!$C:$C,0))</f>
        <v>19.665975575279997</v>
      </c>
      <c r="DB153" s="176">
        <f>$AL153*INDEX('Byproduct Conc'!$E:$E,MATCH(DB$2,'Byproduct Conc'!$C:$C,0))</f>
        <v>0.23653235227999997</v>
      </c>
      <c r="DC153" s="176">
        <f>$AL153*INDEX('Byproduct Conc'!$E:$E,MATCH(DC$2,'Byproduct Conc'!$C:$C,0))</f>
        <v>1.0137100811999997</v>
      </c>
      <c r="DD153" s="176">
        <f>$AL153*INDEX('Byproduct Conc'!$E:$E,MATCH(DD$2,'Byproduct Conc'!$C:$C,0))</f>
        <v>6.7513091407920003</v>
      </c>
      <c r="DE153" s="177">
        <f>$AL153*INDEX('Byproduct Conc'!$E:$E,MATCH(DE$2,'Byproduct Conc'!$C:$C,0))</f>
        <v>10.137100812</v>
      </c>
      <c r="DF153" s="178">
        <f t="shared" si="78"/>
        <v>5.6188501643657136E-2</v>
      </c>
      <c r="DG153" s="176">
        <f t="shared" si="79"/>
        <v>6.7580672079999991E-4</v>
      </c>
      <c r="DH153" s="176">
        <f t="shared" si="80"/>
        <v>2.8963145177142847E-3</v>
      </c>
      <c r="DI153" s="176">
        <f t="shared" si="81"/>
        <v>1.9289454687977145E-2</v>
      </c>
      <c r="DJ153" s="177">
        <f t="shared" si="82"/>
        <v>2.8963145177142859E-2</v>
      </c>
    </row>
    <row r="154" spans="2:114" x14ac:dyDescent="0.25">
      <c r="B154" s="132" t="s">
        <v>1134</v>
      </c>
      <c r="C154" s="132">
        <v>2024</v>
      </c>
      <c r="D154"/>
      <c r="E154" s="132" t="s">
        <v>1190</v>
      </c>
      <c r="F154" s="132" t="s">
        <v>1187</v>
      </c>
      <c r="G154" s="132" t="s">
        <v>1188</v>
      </c>
      <c r="H154" s="132" t="s">
        <v>1189</v>
      </c>
      <c r="I154" s="132" t="s">
        <v>1412</v>
      </c>
      <c r="J154" s="132" t="s">
        <v>1160</v>
      </c>
      <c r="K154" s="132">
        <v>77978</v>
      </c>
      <c r="L154" s="132">
        <v>110018925957</v>
      </c>
      <c r="M154" s="172">
        <v>110018925957</v>
      </c>
      <c r="N154" s="172" t="str">
        <f t="shared" si="71"/>
        <v/>
      </c>
      <c r="O154" s="172" t="str">
        <f t="shared" si="72"/>
        <v>77978FRMSPPOBOX</v>
      </c>
      <c r="P154" s="132">
        <v>28.697590000000002</v>
      </c>
      <c r="Q154" s="132">
        <v>-96.542101000000002</v>
      </c>
      <c r="R154" s="132">
        <v>1324222889937</v>
      </c>
      <c r="S154" s="132" t="s">
        <v>2121</v>
      </c>
      <c r="T154" s="132" t="s">
        <v>1393</v>
      </c>
      <c r="U154" s="132">
        <v>7</v>
      </c>
      <c r="V154" s="132" t="s">
        <v>1403</v>
      </c>
      <c r="W154" s="201">
        <v>8389</v>
      </c>
      <c r="X154" s="175">
        <v>0</v>
      </c>
      <c r="Y154" s="176" t="s">
        <v>1594</v>
      </c>
      <c r="Z154" s="180"/>
      <c r="AA154" s="175">
        <f>$X154*INDEX('Byproduct Conc'!$E:$E,MATCH(AA$2,'Byproduct Conc'!$C:$C,0))</f>
        <v>0</v>
      </c>
      <c r="AB154" s="176">
        <f>$X154*INDEX('Byproduct Conc'!$E:$E,MATCH(AB$2,'Byproduct Conc'!$C:$C,0))</f>
        <v>0</v>
      </c>
      <c r="AC154" s="176">
        <f>$X154*INDEX('Byproduct Conc'!$E:$E,MATCH(AC$2,'Byproduct Conc'!$C:$C,0))</f>
        <v>0</v>
      </c>
      <c r="AD154" s="176">
        <f>$X154*INDEX('Byproduct Conc'!$E:$E,MATCH(AD$2,'Byproduct Conc'!$C:$C,0))</f>
        <v>0</v>
      </c>
      <c r="AE154" s="177">
        <f>$X154*INDEX('Byproduct Conc'!$E:$E,MATCH(AE$2,'Byproduct Conc'!$C:$C,0))</f>
        <v>0</v>
      </c>
      <c r="AF154" s="178">
        <f t="shared" si="73"/>
        <v>0</v>
      </c>
      <c r="AG154" s="176">
        <f t="shared" si="74"/>
        <v>0</v>
      </c>
      <c r="AH154" s="176">
        <f t="shared" si="75"/>
        <v>0</v>
      </c>
      <c r="AI154" s="176">
        <f t="shared" si="76"/>
        <v>0</v>
      </c>
      <c r="AJ154" s="177">
        <f t="shared" si="77"/>
        <v>0</v>
      </c>
      <c r="AK154" s="202">
        <v>1985</v>
      </c>
      <c r="AL154" s="203">
        <f t="shared" si="65"/>
        <v>900.38012000000003</v>
      </c>
      <c r="AM154" s="132" t="s">
        <v>1594</v>
      </c>
      <c r="AN154" s="132"/>
      <c r="AO154" s="132" t="s">
        <v>5125</v>
      </c>
      <c r="AP154" s="132">
        <v>325211</v>
      </c>
      <c r="AQ154" s="132" t="s">
        <v>262</v>
      </c>
      <c r="AR154" s="132"/>
      <c r="AS154" s="132"/>
      <c r="AT154" s="132"/>
      <c r="AU154" s="132"/>
      <c r="AV154" s="132" t="s">
        <v>1140</v>
      </c>
      <c r="AW154" s="132"/>
      <c r="AX154" s="132"/>
      <c r="AY154" s="204" t="s">
        <v>1548</v>
      </c>
      <c r="AZ154" s="204" t="s">
        <v>1549</v>
      </c>
      <c r="BA154" s="204" t="s">
        <v>1548</v>
      </c>
      <c r="BB154" s="132" t="s">
        <v>1548</v>
      </c>
      <c r="BC154" s="132" t="s">
        <v>1549</v>
      </c>
      <c r="BD154" s="132" t="s">
        <v>1549</v>
      </c>
      <c r="BE154" s="132" t="s">
        <v>1548</v>
      </c>
      <c r="BF154" s="132" t="s">
        <v>1548</v>
      </c>
      <c r="BG154" s="132" t="s">
        <v>1549</v>
      </c>
      <c r="BH154" s="132" t="s">
        <v>1548</v>
      </c>
      <c r="BI154" s="132" t="s">
        <v>1549</v>
      </c>
      <c r="BJ154" s="132" t="s">
        <v>1549</v>
      </c>
      <c r="BK154" s="132" t="s">
        <v>1549</v>
      </c>
      <c r="BL154" s="132" t="s">
        <v>1549</v>
      </c>
      <c r="BM154" s="132" t="s">
        <v>1549</v>
      </c>
      <c r="BN154" s="132" t="s">
        <v>1549</v>
      </c>
      <c r="BO154" s="132" t="s">
        <v>1549</v>
      </c>
      <c r="BP154" s="132" t="s">
        <v>1549</v>
      </c>
      <c r="BQ154" s="132" t="s">
        <v>1549</v>
      </c>
      <c r="BR154" s="132" t="s">
        <v>1549</v>
      </c>
      <c r="BS154" s="132" t="s">
        <v>1549</v>
      </c>
      <c r="BT154" s="132" t="s">
        <v>1549</v>
      </c>
      <c r="BU154" s="132" t="s">
        <v>1549</v>
      </c>
      <c r="BV154" s="132" t="s">
        <v>1549</v>
      </c>
      <c r="BW154" s="132" t="s">
        <v>1549</v>
      </c>
      <c r="BX154" s="132" t="s">
        <v>1548</v>
      </c>
      <c r="BY154" s="132" t="s">
        <v>1548</v>
      </c>
      <c r="BZ154" s="132" t="s">
        <v>1549</v>
      </c>
      <c r="CA154" s="132" t="s">
        <v>1549</v>
      </c>
      <c r="CB154" s="132" t="s">
        <v>1548</v>
      </c>
      <c r="CC154" s="132" t="s">
        <v>1549</v>
      </c>
      <c r="CD154" s="132" t="s">
        <v>1548</v>
      </c>
      <c r="CE154" s="132" t="s">
        <v>1548</v>
      </c>
      <c r="CF154" s="132" t="s">
        <v>1549</v>
      </c>
      <c r="CG154" s="132" t="s">
        <v>1549</v>
      </c>
      <c r="CH154" s="132" t="s">
        <v>1549</v>
      </c>
      <c r="CI154" s="132" t="s">
        <v>1549</v>
      </c>
      <c r="CJ154" s="132" t="s">
        <v>1549</v>
      </c>
      <c r="CK154" s="132" t="s">
        <v>1549</v>
      </c>
      <c r="CL154" s="132" t="s">
        <v>1549</v>
      </c>
      <c r="CM154" s="132" t="s">
        <v>1549</v>
      </c>
      <c r="CN154" s="132" t="s">
        <v>1549</v>
      </c>
      <c r="CO154" s="132" t="s">
        <v>1549</v>
      </c>
      <c r="CP154" s="132" t="s">
        <v>1549</v>
      </c>
      <c r="CQ154" s="132" t="s">
        <v>1549</v>
      </c>
      <c r="CR154" s="132" t="s">
        <v>1549</v>
      </c>
      <c r="CS154" s="132" t="s">
        <v>1549</v>
      </c>
      <c r="CT154" s="132" t="s">
        <v>1549</v>
      </c>
      <c r="CU154" s="132" t="s">
        <v>1549</v>
      </c>
      <c r="CV154" s="132" t="s">
        <v>1549</v>
      </c>
      <c r="CW154" s="132" t="s">
        <v>1549</v>
      </c>
      <c r="CX154" s="132" t="s">
        <v>1549</v>
      </c>
      <c r="CY154" s="132" t="s">
        <v>1549</v>
      </c>
      <c r="CZ154" s="132" t="s">
        <v>1549</v>
      </c>
      <c r="DA154" s="175">
        <f>$AL154*INDEX('Byproduct Conc'!$E:$E,MATCH(DA$2,'Byproduct Conc'!$C:$C,0))</f>
        <v>2.6201061491999997</v>
      </c>
      <c r="DB154" s="176">
        <f>$AL154*INDEX('Byproduct Conc'!$E:$E,MATCH(DB$2,'Byproduct Conc'!$C:$C,0))</f>
        <v>3.1513304200000002E-2</v>
      </c>
      <c r="DC154" s="176">
        <f>$AL154*INDEX('Byproduct Conc'!$E:$E,MATCH(DC$2,'Byproduct Conc'!$C:$C,0))</f>
        <v>0.135057018</v>
      </c>
      <c r="DD154" s="176">
        <f>$AL154*INDEX('Byproduct Conc'!$E:$E,MATCH(DD$2,'Byproduct Conc'!$C:$C,0))</f>
        <v>0.89947973988000007</v>
      </c>
      <c r="DE154" s="177">
        <f>$AL154*INDEX('Byproduct Conc'!$E:$E,MATCH(DE$2,'Byproduct Conc'!$C:$C,0))</f>
        <v>1.3505701800000001</v>
      </c>
      <c r="DF154" s="178">
        <f t="shared" si="78"/>
        <v>7.4860175691428563E-3</v>
      </c>
      <c r="DG154" s="176">
        <f t="shared" si="79"/>
        <v>9.0038012E-5</v>
      </c>
      <c r="DH154" s="176">
        <f t="shared" si="80"/>
        <v>3.8587719428571427E-4</v>
      </c>
      <c r="DI154" s="176">
        <f t="shared" si="81"/>
        <v>2.5699421139428573E-3</v>
      </c>
      <c r="DJ154" s="177">
        <f t="shared" si="82"/>
        <v>3.858771942857143E-3</v>
      </c>
    </row>
    <row r="155" spans="2:114" x14ac:dyDescent="0.25">
      <c r="B155" s="132" t="s">
        <v>1134</v>
      </c>
      <c r="C155" s="132">
        <v>2021</v>
      </c>
      <c r="D155"/>
      <c r="E155" s="132" t="s">
        <v>1201</v>
      </c>
      <c r="F155" s="132" t="s">
        <v>1210</v>
      </c>
      <c r="G155" s="132" t="s">
        <v>1211</v>
      </c>
      <c r="H155" s="132" t="s">
        <v>1200</v>
      </c>
      <c r="I155" s="132" t="s">
        <v>1416</v>
      </c>
      <c r="J155" s="132" t="s">
        <v>1160</v>
      </c>
      <c r="K155" s="132">
        <v>77541</v>
      </c>
      <c r="L155" s="132">
        <v>110066943605</v>
      </c>
      <c r="M155" s="172">
        <v>110066943605</v>
      </c>
      <c r="N155" s="172" t="str">
        <f t="shared" si="71"/>
        <v/>
      </c>
      <c r="O155" s="172" t="str">
        <f t="shared" si="72"/>
        <v>7754WBLCBP231NB</v>
      </c>
      <c r="P155" s="132">
        <v>28.969389</v>
      </c>
      <c r="Q155" s="132">
        <v>-95.379527999999993</v>
      </c>
      <c r="R155" s="132">
        <v>1321220195883</v>
      </c>
      <c r="S155" s="132" t="s">
        <v>2121</v>
      </c>
      <c r="T155" s="132" t="s">
        <v>1393</v>
      </c>
      <c r="U155" s="132">
        <v>9</v>
      </c>
      <c r="V155" s="132" t="s">
        <v>1417</v>
      </c>
      <c r="W155" s="201">
        <v>12290</v>
      </c>
      <c r="X155" s="175">
        <v>0</v>
      </c>
      <c r="Y155" s="176" t="s">
        <v>1543</v>
      </c>
      <c r="Z155" s="180"/>
      <c r="AA155" s="175">
        <f>$X155*INDEX('Byproduct Conc'!$E:$E,MATCH(AA$2,'Byproduct Conc'!$C:$C,0))</f>
        <v>0</v>
      </c>
      <c r="AB155" s="176">
        <f>$X155*INDEX('Byproduct Conc'!$E:$E,MATCH(AB$2,'Byproduct Conc'!$C:$C,0))</f>
        <v>0</v>
      </c>
      <c r="AC155" s="176">
        <f>$X155*INDEX('Byproduct Conc'!$E:$E,MATCH(AC$2,'Byproduct Conc'!$C:$C,0))</f>
        <v>0</v>
      </c>
      <c r="AD155" s="176">
        <f>$X155*INDEX('Byproduct Conc'!$E:$E,MATCH(AD$2,'Byproduct Conc'!$C:$C,0))</f>
        <v>0</v>
      </c>
      <c r="AE155" s="177">
        <f>$X155*INDEX('Byproduct Conc'!$E:$E,MATCH(AE$2,'Byproduct Conc'!$C:$C,0))</f>
        <v>0</v>
      </c>
      <c r="AF155" s="178">
        <f t="shared" si="73"/>
        <v>0</v>
      </c>
      <c r="AG155" s="176">
        <f t="shared" si="74"/>
        <v>0</v>
      </c>
      <c r="AH155" s="176">
        <f t="shared" si="75"/>
        <v>0</v>
      </c>
      <c r="AI155" s="176">
        <f t="shared" si="76"/>
        <v>0</v>
      </c>
      <c r="AJ155" s="177">
        <f t="shared" si="77"/>
        <v>0</v>
      </c>
      <c r="AK155" s="202">
        <v>5482</v>
      </c>
      <c r="AL155" s="203">
        <f t="shared" si="65"/>
        <v>2486.5913439999999</v>
      </c>
      <c r="AM155" s="132" t="s">
        <v>1613</v>
      </c>
      <c r="AN155" s="132"/>
      <c r="AO155" s="132" t="s">
        <v>5125</v>
      </c>
      <c r="AP155" s="132">
        <v>325199</v>
      </c>
      <c r="AQ155" s="132" t="s">
        <v>261</v>
      </c>
      <c r="AR155" s="132"/>
      <c r="AS155" s="132"/>
      <c r="AT155" s="132"/>
      <c r="AU155" s="132"/>
      <c r="AV155" s="132" t="s">
        <v>1140</v>
      </c>
      <c r="AW155" s="132"/>
      <c r="AX155" s="132"/>
      <c r="AY155" s="204" t="s">
        <v>1548</v>
      </c>
      <c r="AZ155" s="204" t="s">
        <v>1548</v>
      </c>
      <c r="BA155" s="204" t="s">
        <v>1548</v>
      </c>
      <c r="BB155" s="132" t="s">
        <v>1548</v>
      </c>
      <c r="BC155" s="132" t="s">
        <v>1548</v>
      </c>
      <c r="BD155" s="132" t="s">
        <v>1548</v>
      </c>
      <c r="BE155" s="132" t="s">
        <v>1548</v>
      </c>
      <c r="BF155" s="132" t="s">
        <v>1549</v>
      </c>
      <c r="BG155" s="132" t="s">
        <v>1549</v>
      </c>
      <c r="BH155" s="132" t="s">
        <v>1549</v>
      </c>
      <c r="BI155" s="132" t="s">
        <v>1549</v>
      </c>
      <c r="BJ155" s="132" t="s">
        <v>1548</v>
      </c>
      <c r="BK155" s="132" t="s">
        <v>1548</v>
      </c>
      <c r="BL155" s="132" t="s">
        <v>1549</v>
      </c>
      <c r="BM155" s="132" t="s">
        <v>1549</v>
      </c>
      <c r="BN155" s="132" t="s">
        <v>1549</v>
      </c>
      <c r="BO155" s="132" t="s">
        <v>1549</v>
      </c>
      <c r="BP155" s="132" t="s">
        <v>1549</v>
      </c>
      <c r="BQ155" s="132" t="s">
        <v>1549</v>
      </c>
      <c r="BR155" s="132" t="s">
        <v>1549</v>
      </c>
      <c r="BS155" s="132" t="s">
        <v>1549</v>
      </c>
      <c r="BT155" s="132" t="s">
        <v>1549</v>
      </c>
      <c r="BU155" s="132" t="s">
        <v>1549</v>
      </c>
      <c r="BV155" s="132" t="s">
        <v>1549</v>
      </c>
      <c r="BW155" s="132" t="s">
        <v>1548</v>
      </c>
      <c r="BX155" s="132" t="s">
        <v>1549</v>
      </c>
      <c r="BY155" s="132" t="s">
        <v>1548</v>
      </c>
      <c r="BZ155" s="132" t="s">
        <v>1549</v>
      </c>
      <c r="CA155" s="132" t="s">
        <v>1549</v>
      </c>
      <c r="CB155" s="132" t="s">
        <v>1549</v>
      </c>
      <c r="CC155" s="132" t="s">
        <v>1549</v>
      </c>
      <c r="CD155" s="132" t="s">
        <v>1549</v>
      </c>
      <c r="CE155" s="132" t="s">
        <v>1549</v>
      </c>
      <c r="CF155" s="132" t="s">
        <v>1549</v>
      </c>
      <c r="CG155" s="132" t="s">
        <v>1549</v>
      </c>
      <c r="CH155" s="132" t="s">
        <v>1549</v>
      </c>
      <c r="CI155" s="132" t="s">
        <v>1549</v>
      </c>
      <c r="CJ155" s="132" t="s">
        <v>1549</v>
      </c>
      <c r="CK155" s="132" t="s">
        <v>1549</v>
      </c>
      <c r="CL155" s="132" t="s">
        <v>1549</v>
      </c>
      <c r="CM155" s="132" t="s">
        <v>1549</v>
      </c>
      <c r="CN155" s="132" t="s">
        <v>1549</v>
      </c>
      <c r="CO155" s="132" t="s">
        <v>1549</v>
      </c>
      <c r="CP155" s="132" t="s">
        <v>1549</v>
      </c>
      <c r="CQ155" s="132" t="s">
        <v>1548</v>
      </c>
      <c r="CR155" s="132" t="s">
        <v>1549</v>
      </c>
      <c r="CS155" s="132" t="s">
        <v>1549</v>
      </c>
      <c r="CT155" s="132" t="s">
        <v>1549</v>
      </c>
      <c r="CU155" s="132" t="s">
        <v>1549</v>
      </c>
      <c r="CV155" s="132" t="s">
        <v>1549</v>
      </c>
      <c r="CW155" s="132" t="s">
        <v>1549</v>
      </c>
      <c r="CX155" s="132" t="s">
        <v>1549</v>
      </c>
      <c r="CY155" s="132" t="s">
        <v>1549</v>
      </c>
      <c r="CZ155" s="132" t="s">
        <v>1548</v>
      </c>
      <c r="DA155" s="175">
        <f>$AL155*INDEX('Byproduct Conc'!$E:$E,MATCH(DA$2,'Byproduct Conc'!$C:$C,0))</f>
        <v>7.2359808110399992</v>
      </c>
      <c r="DB155" s="176">
        <f>$AL155*INDEX('Byproduct Conc'!$E:$E,MATCH(DB$2,'Byproduct Conc'!$C:$C,0))</f>
        <v>8.7030697039999994E-2</v>
      </c>
      <c r="DC155" s="176">
        <f>$AL155*INDEX('Byproduct Conc'!$E:$E,MATCH(DC$2,'Byproduct Conc'!$C:$C,0))</f>
        <v>0.37298870159999997</v>
      </c>
      <c r="DD155" s="176">
        <f>$AL155*INDEX('Byproduct Conc'!$E:$E,MATCH(DD$2,'Byproduct Conc'!$C:$C,0))</f>
        <v>2.4841047526560001</v>
      </c>
      <c r="DE155" s="177">
        <f>$AL155*INDEX('Byproduct Conc'!$E:$E,MATCH(DE$2,'Byproduct Conc'!$C:$C,0))</f>
        <v>3.7298870160000002</v>
      </c>
      <c r="DF155" s="178">
        <f t="shared" si="78"/>
        <v>2.0674230888685714E-2</v>
      </c>
      <c r="DG155" s="176">
        <f t="shared" si="79"/>
        <v>2.4865913440000001E-4</v>
      </c>
      <c r="DH155" s="176">
        <f t="shared" si="80"/>
        <v>1.0656820045714284E-3</v>
      </c>
      <c r="DI155" s="176">
        <f t="shared" si="81"/>
        <v>7.0974421504457147E-3</v>
      </c>
      <c r="DJ155" s="177">
        <f t="shared" si="82"/>
        <v>1.0656820045714286E-2</v>
      </c>
    </row>
    <row r="156" spans="2:114" x14ac:dyDescent="0.25">
      <c r="B156" s="132" t="s">
        <v>1134</v>
      </c>
      <c r="C156" s="132">
        <v>2022</v>
      </c>
      <c r="D156"/>
      <c r="E156" s="132" t="s">
        <v>1201</v>
      </c>
      <c r="F156" s="132" t="s">
        <v>1210</v>
      </c>
      <c r="G156" s="132" t="s">
        <v>1211</v>
      </c>
      <c r="H156" s="132" t="s">
        <v>1200</v>
      </c>
      <c r="I156" s="132" t="s">
        <v>1416</v>
      </c>
      <c r="J156" s="132" t="s">
        <v>1160</v>
      </c>
      <c r="K156" s="132">
        <v>77541</v>
      </c>
      <c r="L156" s="132">
        <v>110066943605</v>
      </c>
      <c r="M156" s="172">
        <v>110066943605</v>
      </c>
      <c r="N156" s="172" t="str">
        <f t="shared" si="71"/>
        <v/>
      </c>
      <c r="O156" s="172" t="str">
        <f t="shared" si="72"/>
        <v>7754WBLCBP231NB</v>
      </c>
      <c r="P156" s="132">
        <v>28.969389</v>
      </c>
      <c r="Q156" s="132">
        <v>-95.379527999999993</v>
      </c>
      <c r="R156" s="132">
        <v>1322221322959</v>
      </c>
      <c r="S156" s="132" t="s">
        <v>2121</v>
      </c>
      <c r="T156" s="132" t="s">
        <v>1393</v>
      </c>
      <c r="U156" s="132">
        <v>9</v>
      </c>
      <c r="V156" s="132" t="s">
        <v>1417</v>
      </c>
      <c r="W156" s="201">
        <v>16193</v>
      </c>
      <c r="X156" s="175">
        <v>0</v>
      </c>
      <c r="Y156" s="176" t="s">
        <v>1543</v>
      </c>
      <c r="Z156" s="180"/>
      <c r="AA156" s="175">
        <f>$X156*INDEX('Byproduct Conc'!$E:$E,MATCH(AA$2,'Byproduct Conc'!$C:$C,0))</f>
        <v>0</v>
      </c>
      <c r="AB156" s="176">
        <f>$X156*INDEX('Byproduct Conc'!$E:$E,MATCH(AB$2,'Byproduct Conc'!$C:$C,0))</f>
        <v>0</v>
      </c>
      <c r="AC156" s="176">
        <f>$X156*INDEX('Byproduct Conc'!$E:$E,MATCH(AC$2,'Byproduct Conc'!$C:$C,0))</f>
        <v>0</v>
      </c>
      <c r="AD156" s="176">
        <f>$X156*INDEX('Byproduct Conc'!$E:$E,MATCH(AD$2,'Byproduct Conc'!$C:$C,0))</f>
        <v>0</v>
      </c>
      <c r="AE156" s="177">
        <f>$X156*INDEX('Byproduct Conc'!$E:$E,MATCH(AE$2,'Byproduct Conc'!$C:$C,0))</f>
        <v>0</v>
      </c>
      <c r="AF156" s="178">
        <f t="shared" si="73"/>
        <v>0</v>
      </c>
      <c r="AG156" s="176">
        <f t="shared" si="74"/>
        <v>0</v>
      </c>
      <c r="AH156" s="176">
        <f t="shared" si="75"/>
        <v>0</v>
      </c>
      <c r="AI156" s="176">
        <f t="shared" si="76"/>
        <v>0</v>
      </c>
      <c r="AJ156" s="177">
        <f t="shared" si="77"/>
        <v>0</v>
      </c>
      <c r="AK156" s="202">
        <v>5516</v>
      </c>
      <c r="AL156" s="203">
        <f t="shared" si="65"/>
        <v>2502.0134720000001</v>
      </c>
      <c r="AM156" s="132" t="s">
        <v>1543</v>
      </c>
      <c r="AN156" s="132"/>
      <c r="AO156" s="132" t="s">
        <v>5125</v>
      </c>
      <c r="AP156" s="132">
        <v>325199</v>
      </c>
      <c r="AQ156" s="132" t="s">
        <v>261</v>
      </c>
      <c r="AR156" s="132"/>
      <c r="AS156" s="132"/>
      <c r="AT156" s="132"/>
      <c r="AU156" s="132"/>
      <c r="AV156" s="132" t="s">
        <v>1140</v>
      </c>
      <c r="AW156" s="132"/>
      <c r="AX156" s="132"/>
      <c r="AY156" s="204" t="s">
        <v>1548</v>
      </c>
      <c r="AZ156" s="204" t="s">
        <v>1548</v>
      </c>
      <c r="BA156" s="204" t="s">
        <v>1548</v>
      </c>
      <c r="BB156" s="132" t="s">
        <v>1548</v>
      </c>
      <c r="BC156" s="132" t="s">
        <v>1548</v>
      </c>
      <c r="BD156" s="132" t="s">
        <v>1548</v>
      </c>
      <c r="BE156" s="132" t="s">
        <v>1548</v>
      </c>
      <c r="BF156" s="132" t="s">
        <v>1549</v>
      </c>
      <c r="BG156" s="132" t="s">
        <v>1549</v>
      </c>
      <c r="BH156" s="132" t="s">
        <v>1549</v>
      </c>
      <c r="BI156" s="132" t="s">
        <v>1549</v>
      </c>
      <c r="BJ156" s="132" t="s">
        <v>1548</v>
      </c>
      <c r="BK156" s="132" t="s">
        <v>1548</v>
      </c>
      <c r="BL156" s="132" t="s">
        <v>1549</v>
      </c>
      <c r="BM156" s="132" t="s">
        <v>1549</v>
      </c>
      <c r="BN156" s="132" t="s">
        <v>1549</v>
      </c>
      <c r="BO156" s="132" t="s">
        <v>1549</v>
      </c>
      <c r="BP156" s="132" t="s">
        <v>1549</v>
      </c>
      <c r="BQ156" s="132" t="s">
        <v>1549</v>
      </c>
      <c r="BR156" s="132" t="s">
        <v>1549</v>
      </c>
      <c r="BS156" s="132" t="s">
        <v>1549</v>
      </c>
      <c r="BT156" s="132" t="s">
        <v>1549</v>
      </c>
      <c r="BU156" s="132" t="s">
        <v>1549</v>
      </c>
      <c r="BV156" s="132" t="s">
        <v>1549</v>
      </c>
      <c r="BW156" s="132" t="s">
        <v>1548</v>
      </c>
      <c r="BX156" s="132" t="s">
        <v>1549</v>
      </c>
      <c r="BY156" s="132" t="s">
        <v>1548</v>
      </c>
      <c r="BZ156" s="132" t="s">
        <v>1549</v>
      </c>
      <c r="CA156" s="132" t="s">
        <v>1549</v>
      </c>
      <c r="CB156" s="132" t="s">
        <v>1549</v>
      </c>
      <c r="CC156" s="132" t="s">
        <v>1549</v>
      </c>
      <c r="CD156" s="132" t="s">
        <v>1549</v>
      </c>
      <c r="CE156" s="132" t="s">
        <v>1549</v>
      </c>
      <c r="CF156" s="132" t="s">
        <v>1549</v>
      </c>
      <c r="CG156" s="132" t="s">
        <v>1549</v>
      </c>
      <c r="CH156" s="132" t="s">
        <v>1549</v>
      </c>
      <c r="CI156" s="132" t="s">
        <v>1549</v>
      </c>
      <c r="CJ156" s="132" t="s">
        <v>1549</v>
      </c>
      <c r="CK156" s="132" t="s">
        <v>1549</v>
      </c>
      <c r="CL156" s="132" t="s">
        <v>1549</v>
      </c>
      <c r="CM156" s="132" t="s">
        <v>1549</v>
      </c>
      <c r="CN156" s="132" t="s">
        <v>1549</v>
      </c>
      <c r="CO156" s="132" t="s">
        <v>1549</v>
      </c>
      <c r="CP156" s="132" t="s">
        <v>1549</v>
      </c>
      <c r="CQ156" s="132" t="s">
        <v>1548</v>
      </c>
      <c r="CR156" s="132" t="s">
        <v>1549</v>
      </c>
      <c r="CS156" s="132" t="s">
        <v>1549</v>
      </c>
      <c r="CT156" s="132" t="s">
        <v>1549</v>
      </c>
      <c r="CU156" s="132" t="s">
        <v>1549</v>
      </c>
      <c r="CV156" s="132" t="s">
        <v>1549</v>
      </c>
      <c r="CW156" s="132" t="s">
        <v>1549</v>
      </c>
      <c r="CX156" s="132" t="s">
        <v>1549</v>
      </c>
      <c r="CY156" s="132" t="s">
        <v>1549</v>
      </c>
      <c r="CZ156" s="132" t="s">
        <v>1548</v>
      </c>
      <c r="DA156" s="175">
        <f>$AL156*INDEX('Byproduct Conc'!$E:$E,MATCH(DA$2,'Byproduct Conc'!$C:$C,0))</f>
        <v>7.2808592035199995</v>
      </c>
      <c r="DB156" s="176">
        <f>$AL156*INDEX('Byproduct Conc'!$E:$E,MATCH(DB$2,'Byproduct Conc'!$C:$C,0))</f>
        <v>8.7570471519999998E-2</v>
      </c>
      <c r="DC156" s="176">
        <f>$AL156*INDEX('Byproduct Conc'!$E:$E,MATCH(DC$2,'Byproduct Conc'!$C:$C,0))</f>
        <v>0.37530202079999997</v>
      </c>
      <c r="DD156" s="176">
        <f>$AL156*INDEX('Byproduct Conc'!$E:$E,MATCH(DD$2,'Byproduct Conc'!$C:$C,0))</f>
        <v>2.4995114585280005</v>
      </c>
      <c r="DE156" s="177">
        <f>$AL156*INDEX('Byproduct Conc'!$E:$E,MATCH(DE$2,'Byproduct Conc'!$C:$C,0))</f>
        <v>3.7530202080000001</v>
      </c>
      <c r="DF156" s="178">
        <f t="shared" si="78"/>
        <v>2.0802454867199997E-2</v>
      </c>
      <c r="DG156" s="176">
        <f t="shared" si="79"/>
        <v>2.502013472E-4</v>
      </c>
      <c r="DH156" s="176">
        <f t="shared" si="80"/>
        <v>1.072291488E-3</v>
      </c>
      <c r="DI156" s="176">
        <f t="shared" si="81"/>
        <v>7.1414613100800016E-3</v>
      </c>
      <c r="DJ156" s="177">
        <f t="shared" si="82"/>
        <v>1.072291488E-2</v>
      </c>
    </row>
    <row r="157" spans="2:114" x14ac:dyDescent="0.25">
      <c r="B157" s="132" t="s">
        <v>1134</v>
      </c>
      <c r="C157" s="132">
        <v>2023</v>
      </c>
      <c r="D157"/>
      <c r="E157" s="132" t="s">
        <v>1201</v>
      </c>
      <c r="F157" s="132" t="s">
        <v>1210</v>
      </c>
      <c r="G157" s="132" t="s">
        <v>1211</v>
      </c>
      <c r="H157" s="132" t="s">
        <v>1200</v>
      </c>
      <c r="I157" s="132" t="s">
        <v>1416</v>
      </c>
      <c r="J157" s="132" t="s">
        <v>1160</v>
      </c>
      <c r="K157" s="132">
        <v>77541</v>
      </c>
      <c r="L157" s="132">
        <v>110066943605</v>
      </c>
      <c r="M157" s="172">
        <v>110066943605</v>
      </c>
      <c r="N157" s="172" t="str">
        <f t="shared" si="71"/>
        <v/>
      </c>
      <c r="O157" s="172" t="str">
        <f t="shared" si="72"/>
        <v>7754WBLCBP231NB</v>
      </c>
      <c r="P157" s="132">
        <v>28.969389</v>
      </c>
      <c r="Q157" s="132">
        <v>-95.379527999999993</v>
      </c>
      <c r="R157" s="132">
        <v>1323221997594</v>
      </c>
      <c r="S157" s="132" t="s">
        <v>2121</v>
      </c>
      <c r="T157" s="132" t="s">
        <v>1393</v>
      </c>
      <c r="U157" s="132">
        <v>9</v>
      </c>
      <c r="V157" s="132" t="s">
        <v>1417</v>
      </c>
      <c r="W157" s="201">
        <v>10173</v>
      </c>
      <c r="X157" s="175">
        <v>0</v>
      </c>
      <c r="Y157" s="176" t="s">
        <v>1543</v>
      </c>
      <c r="Z157" s="180"/>
      <c r="AA157" s="175">
        <f>$X157*INDEX('Byproduct Conc'!$E:$E,MATCH(AA$2,'Byproduct Conc'!$C:$C,0))</f>
        <v>0</v>
      </c>
      <c r="AB157" s="176">
        <f>$X157*INDEX('Byproduct Conc'!$E:$E,MATCH(AB$2,'Byproduct Conc'!$C:$C,0))</f>
        <v>0</v>
      </c>
      <c r="AC157" s="176">
        <f>$X157*INDEX('Byproduct Conc'!$E:$E,MATCH(AC$2,'Byproduct Conc'!$C:$C,0))</f>
        <v>0</v>
      </c>
      <c r="AD157" s="176">
        <f>$X157*INDEX('Byproduct Conc'!$E:$E,MATCH(AD$2,'Byproduct Conc'!$C:$C,0))</f>
        <v>0</v>
      </c>
      <c r="AE157" s="177">
        <f>$X157*INDEX('Byproduct Conc'!$E:$E,MATCH(AE$2,'Byproduct Conc'!$C:$C,0))</f>
        <v>0</v>
      </c>
      <c r="AF157" s="178">
        <f t="shared" si="73"/>
        <v>0</v>
      </c>
      <c r="AG157" s="176">
        <f t="shared" si="74"/>
        <v>0</v>
      </c>
      <c r="AH157" s="176">
        <f t="shared" si="75"/>
        <v>0</v>
      </c>
      <c r="AI157" s="176">
        <f t="shared" si="76"/>
        <v>0</v>
      </c>
      <c r="AJ157" s="177">
        <f t="shared" si="77"/>
        <v>0</v>
      </c>
      <c r="AK157" s="202">
        <v>4213</v>
      </c>
      <c r="AL157" s="203">
        <f t="shared" si="65"/>
        <v>1910.9830959999999</v>
      </c>
      <c r="AM157" s="132" t="s">
        <v>1543</v>
      </c>
      <c r="AN157" s="132"/>
      <c r="AO157" s="132" t="s">
        <v>5125</v>
      </c>
      <c r="AP157" s="132">
        <v>325199</v>
      </c>
      <c r="AQ157" s="132" t="s">
        <v>261</v>
      </c>
      <c r="AR157" s="132"/>
      <c r="AS157" s="132"/>
      <c r="AT157" s="132"/>
      <c r="AU157" s="132"/>
      <c r="AV157" s="132" t="s">
        <v>1140</v>
      </c>
      <c r="AW157" s="132"/>
      <c r="AX157" s="132"/>
      <c r="AY157" s="204" t="s">
        <v>1548</v>
      </c>
      <c r="AZ157" s="204" t="s">
        <v>1548</v>
      </c>
      <c r="BA157" s="204" t="s">
        <v>1548</v>
      </c>
      <c r="BB157" s="132" t="s">
        <v>1548</v>
      </c>
      <c r="BC157" s="132" t="s">
        <v>1548</v>
      </c>
      <c r="BD157" s="132" t="s">
        <v>1548</v>
      </c>
      <c r="BE157" s="132" t="s">
        <v>1548</v>
      </c>
      <c r="BF157" s="132" t="s">
        <v>1549</v>
      </c>
      <c r="BG157" s="132" t="s">
        <v>1549</v>
      </c>
      <c r="BH157" s="132" t="s">
        <v>1549</v>
      </c>
      <c r="BI157" s="132" t="s">
        <v>1549</v>
      </c>
      <c r="BJ157" s="132" t="s">
        <v>1548</v>
      </c>
      <c r="BK157" s="132" t="s">
        <v>1548</v>
      </c>
      <c r="BL157" s="132" t="s">
        <v>1549</v>
      </c>
      <c r="BM157" s="132" t="s">
        <v>1549</v>
      </c>
      <c r="BN157" s="132" t="s">
        <v>1549</v>
      </c>
      <c r="BO157" s="132" t="s">
        <v>1549</v>
      </c>
      <c r="BP157" s="132" t="s">
        <v>1549</v>
      </c>
      <c r="BQ157" s="132" t="s">
        <v>1549</v>
      </c>
      <c r="BR157" s="132" t="s">
        <v>1549</v>
      </c>
      <c r="BS157" s="132" t="s">
        <v>1549</v>
      </c>
      <c r="BT157" s="132" t="s">
        <v>1549</v>
      </c>
      <c r="BU157" s="132" t="s">
        <v>1549</v>
      </c>
      <c r="BV157" s="132" t="s">
        <v>1549</v>
      </c>
      <c r="BW157" s="132" t="s">
        <v>1548</v>
      </c>
      <c r="BX157" s="132" t="s">
        <v>1549</v>
      </c>
      <c r="BY157" s="132" t="s">
        <v>1548</v>
      </c>
      <c r="BZ157" s="132" t="s">
        <v>1549</v>
      </c>
      <c r="CA157" s="132" t="s">
        <v>1549</v>
      </c>
      <c r="CB157" s="132" t="s">
        <v>1549</v>
      </c>
      <c r="CC157" s="132" t="s">
        <v>1549</v>
      </c>
      <c r="CD157" s="132" t="s">
        <v>1549</v>
      </c>
      <c r="CE157" s="132" t="s">
        <v>1549</v>
      </c>
      <c r="CF157" s="132" t="s">
        <v>1549</v>
      </c>
      <c r="CG157" s="132" t="s">
        <v>1549</v>
      </c>
      <c r="CH157" s="132" t="s">
        <v>1549</v>
      </c>
      <c r="CI157" s="132" t="s">
        <v>1549</v>
      </c>
      <c r="CJ157" s="132" t="s">
        <v>1549</v>
      </c>
      <c r="CK157" s="132" t="s">
        <v>1549</v>
      </c>
      <c r="CL157" s="132" t="s">
        <v>1549</v>
      </c>
      <c r="CM157" s="132" t="s">
        <v>1549</v>
      </c>
      <c r="CN157" s="132" t="s">
        <v>1549</v>
      </c>
      <c r="CO157" s="132" t="s">
        <v>1549</v>
      </c>
      <c r="CP157" s="132" t="s">
        <v>1549</v>
      </c>
      <c r="CQ157" s="132" t="s">
        <v>1548</v>
      </c>
      <c r="CR157" s="132" t="s">
        <v>1549</v>
      </c>
      <c r="CS157" s="132" t="s">
        <v>1549</v>
      </c>
      <c r="CT157" s="132" t="s">
        <v>1549</v>
      </c>
      <c r="CU157" s="132" t="s">
        <v>1549</v>
      </c>
      <c r="CV157" s="132" t="s">
        <v>1549</v>
      </c>
      <c r="CW157" s="132" t="s">
        <v>1549</v>
      </c>
      <c r="CX157" s="132" t="s">
        <v>1549</v>
      </c>
      <c r="CY157" s="132" t="s">
        <v>1549</v>
      </c>
      <c r="CZ157" s="132" t="s">
        <v>1548</v>
      </c>
      <c r="DA157" s="175">
        <f>$AL157*INDEX('Byproduct Conc'!$E:$E,MATCH(DA$2,'Byproduct Conc'!$C:$C,0))</f>
        <v>5.5609608093599991</v>
      </c>
      <c r="DB157" s="176">
        <f>$AL157*INDEX('Byproduct Conc'!$E:$E,MATCH(DB$2,'Byproduct Conc'!$C:$C,0))</f>
        <v>6.6884408359999994E-2</v>
      </c>
      <c r="DC157" s="176">
        <f>$AL157*INDEX('Byproduct Conc'!$E:$E,MATCH(DC$2,'Byproduct Conc'!$C:$C,0))</f>
        <v>0.28664746439999994</v>
      </c>
      <c r="DD157" s="176">
        <f>$AL157*INDEX('Byproduct Conc'!$E:$E,MATCH(DD$2,'Byproduct Conc'!$C:$C,0))</f>
        <v>1.909072112904</v>
      </c>
      <c r="DE157" s="177">
        <f>$AL157*INDEX('Byproduct Conc'!$E:$E,MATCH(DE$2,'Byproduct Conc'!$C:$C,0))</f>
        <v>2.8664746439999997</v>
      </c>
      <c r="DF157" s="178">
        <f t="shared" si="78"/>
        <v>1.5888459455314283E-2</v>
      </c>
      <c r="DG157" s="176">
        <f t="shared" si="79"/>
        <v>1.9109830959999999E-4</v>
      </c>
      <c r="DH157" s="176">
        <f t="shared" si="80"/>
        <v>8.1899275542857131E-4</v>
      </c>
      <c r="DI157" s="176">
        <f t="shared" si="81"/>
        <v>5.454491751154286E-3</v>
      </c>
      <c r="DJ157" s="177">
        <f t="shared" si="82"/>
        <v>8.1899275542857142E-3</v>
      </c>
    </row>
    <row r="158" spans="2:114" x14ac:dyDescent="0.25">
      <c r="B158" s="132" t="s">
        <v>1134</v>
      </c>
      <c r="C158" s="132">
        <v>2024</v>
      </c>
      <c r="D158"/>
      <c r="E158" s="132" t="s">
        <v>1201</v>
      </c>
      <c r="F158" s="132" t="s">
        <v>1210</v>
      </c>
      <c r="G158" s="132" t="s">
        <v>1211</v>
      </c>
      <c r="H158" s="132" t="s">
        <v>1200</v>
      </c>
      <c r="I158" s="132" t="s">
        <v>1416</v>
      </c>
      <c r="J158" s="132" t="s">
        <v>1160</v>
      </c>
      <c r="K158" s="132">
        <v>77541</v>
      </c>
      <c r="L158" s="132">
        <v>110066943605</v>
      </c>
      <c r="M158" s="172">
        <v>110066943605</v>
      </c>
      <c r="N158" s="172" t="str">
        <f t="shared" si="71"/>
        <v/>
      </c>
      <c r="O158" s="172" t="str">
        <f t="shared" si="72"/>
        <v>7754WBLCBP231NB</v>
      </c>
      <c r="P158" s="132">
        <v>28.981691999999999</v>
      </c>
      <c r="Q158" s="132">
        <v>-95.376501000000005</v>
      </c>
      <c r="R158" s="132">
        <v>1324223233242</v>
      </c>
      <c r="S158" s="132" t="s">
        <v>2121</v>
      </c>
      <c r="T158" s="132" t="s">
        <v>1393</v>
      </c>
      <c r="U158" s="132">
        <v>4</v>
      </c>
      <c r="V158" s="132" t="s">
        <v>1409</v>
      </c>
      <c r="W158" s="201">
        <v>83</v>
      </c>
      <c r="X158" s="175">
        <v>0</v>
      </c>
      <c r="Y158" s="176" t="s">
        <v>1543</v>
      </c>
      <c r="Z158" s="180"/>
      <c r="AA158" s="175">
        <f>$X158*INDEX('Byproduct Conc'!$E:$E,MATCH(AA$2,'Byproduct Conc'!$C:$C,0))</f>
        <v>0</v>
      </c>
      <c r="AB158" s="176">
        <f>$X158*INDEX('Byproduct Conc'!$E:$E,MATCH(AB$2,'Byproduct Conc'!$C:$C,0))</f>
        <v>0</v>
      </c>
      <c r="AC158" s="176">
        <f>$X158*INDEX('Byproduct Conc'!$E:$E,MATCH(AC$2,'Byproduct Conc'!$C:$C,0))</f>
        <v>0</v>
      </c>
      <c r="AD158" s="176">
        <f>$X158*INDEX('Byproduct Conc'!$E:$E,MATCH(AD$2,'Byproduct Conc'!$C:$C,0))</f>
        <v>0</v>
      </c>
      <c r="AE158" s="177">
        <f>$X158*INDEX('Byproduct Conc'!$E:$E,MATCH(AE$2,'Byproduct Conc'!$C:$C,0))</f>
        <v>0</v>
      </c>
      <c r="AF158" s="178">
        <f t="shared" si="73"/>
        <v>0</v>
      </c>
      <c r="AG158" s="176">
        <f t="shared" si="74"/>
        <v>0</v>
      </c>
      <c r="AH158" s="176">
        <f t="shared" si="75"/>
        <v>0</v>
      </c>
      <c r="AI158" s="176">
        <f t="shared" si="76"/>
        <v>0</v>
      </c>
      <c r="AJ158" s="177">
        <f t="shared" si="77"/>
        <v>0</v>
      </c>
      <c r="AK158" s="202">
        <v>21</v>
      </c>
      <c r="AL158" s="203">
        <f t="shared" si="65"/>
        <v>9.5254320000000003</v>
      </c>
      <c r="AM158" s="132" t="s">
        <v>1556</v>
      </c>
      <c r="AN158" s="132"/>
      <c r="AO158" s="132" t="s">
        <v>5125</v>
      </c>
      <c r="AP158" s="132">
        <v>325199</v>
      </c>
      <c r="AQ158" s="132" t="s">
        <v>261</v>
      </c>
      <c r="AR158" s="132"/>
      <c r="AS158" s="132"/>
      <c r="AT158" s="132"/>
      <c r="AU158" s="132"/>
      <c r="AV158" s="132" t="s">
        <v>1140</v>
      </c>
      <c r="AW158" s="132"/>
      <c r="AX158" s="132"/>
      <c r="AY158" s="204" t="s">
        <v>1548</v>
      </c>
      <c r="AZ158" s="204" t="s">
        <v>1548</v>
      </c>
      <c r="BA158" s="204" t="s">
        <v>1548</v>
      </c>
      <c r="BB158" s="132" t="s">
        <v>1548</v>
      </c>
      <c r="BC158" s="132" t="s">
        <v>1548</v>
      </c>
      <c r="BD158" s="132" t="s">
        <v>1548</v>
      </c>
      <c r="BE158" s="132" t="s">
        <v>1548</v>
      </c>
      <c r="BF158" s="132" t="s">
        <v>1549</v>
      </c>
      <c r="BG158" s="132" t="s">
        <v>1549</v>
      </c>
      <c r="BH158" s="132" t="s">
        <v>1549</v>
      </c>
      <c r="BI158" s="132" t="s">
        <v>1549</v>
      </c>
      <c r="BJ158" s="132" t="s">
        <v>1548</v>
      </c>
      <c r="BK158" s="132" t="s">
        <v>1548</v>
      </c>
      <c r="BL158" s="132" t="s">
        <v>1549</v>
      </c>
      <c r="BM158" s="132" t="s">
        <v>1549</v>
      </c>
      <c r="BN158" s="132" t="s">
        <v>1549</v>
      </c>
      <c r="BO158" s="132" t="s">
        <v>1549</v>
      </c>
      <c r="BP158" s="132" t="s">
        <v>1549</v>
      </c>
      <c r="BQ158" s="132" t="s">
        <v>1549</v>
      </c>
      <c r="BR158" s="132" t="s">
        <v>1549</v>
      </c>
      <c r="BS158" s="132" t="s">
        <v>1549</v>
      </c>
      <c r="BT158" s="132" t="s">
        <v>1549</v>
      </c>
      <c r="BU158" s="132" t="s">
        <v>1549</v>
      </c>
      <c r="BV158" s="132" t="s">
        <v>1549</v>
      </c>
      <c r="BW158" s="132" t="s">
        <v>1548</v>
      </c>
      <c r="BX158" s="132" t="s">
        <v>1549</v>
      </c>
      <c r="BY158" s="132" t="s">
        <v>1548</v>
      </c>
      <c r="BZ158" s="132" t="s">
        <v>1549</v>
      </c>
      <c r="CA158" s="132" t="s">
        <v>1549</v>
      </c>
      <c r="CB158" s="132" t="s">
        <v>1549</v>
      </c>
      <c r="CC158" s="132" t="s">
        <v>1549</v>
      </c>
      <c r="CD158" s="132" t="s">
        <v>1549</v>
      </c>
      <c r="CE158" s="132" t="s">
        <v>1549</v>
      </c>
      <c r="CF158" s="132" t="s">
        <v>1549</v>
      </c>
      <c r="CG158" s="132" t="s">
        <v>1549</v>
      </c>
      <c r="CH158" s="132" t="s">
        <v>1549</v>
      </c>
      <c r="CI158" s="132" t="s">
        <v>1549</v>
      </c>
      <c r="CJ158" s="132" t="s">
        <v>1549</v>
      </c>
      <c r="CK158" s="132" t="s">
        <v>1549</v>
      </c>
      <c r="CL158" s="132" t="s">
        <v>1549</v>
      </c>
      <c r="CM158" s="132" t="s">
        <v>1549</v>
      </c>
      <c r="CN158" s="132" t="s">
        <v>1549</v>
      </c>
      <c r="CO158" s="132" t="s">
        <v>1549</v>
      </c>
      <c r="CP158" s="132" t="s">
        <v>1549</v>
      </c>
      <c r="CQ158" s="132" t="s">
        <v>1548</v>
      </c>
      <c r="CR158" s="132" t="s">
        <v>1549</v>
      </c>
      <c r="CS158" s="132" t="s">
        <v>1549</v>
      </c>
      <c r="CT158" s="132" t="s">
        <v>1549</v>
      </c>
      <c r="CU158" s="132" t="s">
        <v>1549</v>
      </c>
      <c r="CV158" s="132" t="s">
        <v>1549</v>
      </c>
      <c r="CW158" s="132" t="s">
        <v>1549</v>
      </c>
      <c r="CX158" s="132" t="s">
        <v>1549</v>
      </c>
      <c r="CY158" s="132" t="s">
        <v>1549</v>
      </c>
      <c r="CZ158" s="132" t="s">
        <v>1548</v>
      </c>
      <c r="DA158" s="175">
        <f>$AL158*INDEX('Byproduct Conc'!$E:$E,MATCH(DA$2,'Byproduct Conc'!$C:$C,0))</f>
        <v>2.771900712E-2</v>
      </c>
      <c r="DB158" s="176">
        <f>$AL158*INDEX('Byproduct Conc'!$E:$E,MATCH(DB$2,'Byproduct Conc'!$C:$C,0))</f>
        <v>3.3339011999999999E-4</v>
      </c>
      <c r="DC158" s="176">
        <f>$AL158*INDEX('Byproduct Conc'!$E:$E,MATCH(DC$2,'Byproduct Conc'!$C:$C,0))</f>
        <v>1.4288147999999999E-3</v>
      </c>
      <c r="DD158" s="176">
        <f>$AL158*INDEX('Byproduct Conc'!$E:$E,MATCH(DD$2,'Byproduct Conc'!$C:$C,0))</f>
        <v>9.5159065680000005E-3</v>
      </c>
      <c r="DE158" s="177">
        <f>$AL158*INDEX('Byproduct Conc'!$E:$E,MATCH(DE$2,'Byproduct Conc'!$C:$C,0))</f>
        <v>1.4288148000000001E-2</v>
      </c>
      <c r="DF158" s="178">
        <f t="shared" si="78"/>
        <v>7.9197163200000003E-5</v>
      </c>
      <c r="DG158" s="176">
        <f t="shared" si="79"/>
        <v>9.5254319999999999E-7</v>
      </c>
      <c r="DH158" s="176">
        <f t="shared" si="80"/>
        <v>4.0823279999999998E-6</v>
      </c>
      <c r="DI158" s="176">
        <f t="shared" si="81"/>
        <v>2.7188304480000001E-5</v>
      </c>
      <c r="DJ158" s="177">
        <f t="shared" si="82"/>
        <v>4.0823280000000005E-5</v>
      </c>
    </row>
    <row r="159" spans="2:114" x14ac:dyDescent="0.25">
      <c r="B159" s="132" t="s">
        <v>1134</v>
      </c>
      <c r="C159" s="132">
        <v>2021</v>
      </c>
      <c r="D159"/>
      <c r="E159" s="132" t="s">
        <v>1180</v>
      </c>
      <c r="F159" s="132" t="s">
        <v>1176</v>
      </c>
      <c r="G159" s="132" t="s">
        <v>1177</v>
      </c>
      <c r="H159" s="132" t="s">
        <v>1178</v>
      </c>
      <c r="I159" s="132" t="s">
        <v>1178</v>
      </c>
      <c r="J159" s="132" t="s">
        <v>1179</v>
      </c>
      <c r="K159" s="132">
        <v>29405</v>
      </c>
      <c r="L159" s="132">
        <v>110017326963</v>
      </c>
      <c r="M159" s="172">
        <v>110017326963</v>
      </c>
      <c r="N159" s="172" t="str">
        <f t="shared" si="71"/>
        <v/>
      </c>
      <c r="O159" s="172" t="str">
        <f t="shared" si="72"/>
        <v>29415LBRGH2151K</v>
      </c>
      <c r="P159" s="132">
        <v>32.835301999999999</v>
      </c>
      <c r="Q159" s="132">
        <v>-79.958067999999997</v>
      </c>
      <c r="R159" s="132">
        <v>1321220319545</v>
      </c>
      <c r="S159" s="132" t="s">
        <v>2121</v>
      </c>
      <c r="T159" s="132" t="s">
        <v>1393</v>
      </c>
      <c r="U159" s="132">
        <v>6</v>
      </c>
      <c r="V159" s="132" t="s">
        <v>1442</v>
      </c>
      <c r="W159" s="201">
        <v>5</v>
      </c>
      <c r="X159" s="175">
        <v>0</v>
      </c>
      <c r="Y159" s="176" t="s">
        <v>1556</v>
      </c>
      <c r="Z159" s="180"/>
      <c r="AA159" s="175">
        <f>$X159*INDEX('Byproduct Conc'!$E:$E,MATCH(AA$2,'Byproduct Conc'!$C:$C,0))</f>
        <v>0</v>
      </c>
      <c r="AB159" s="176">
        <f>$X159*INDEX('Byproduct Conc'!$E:$E,MATCH(AB$2,'Byproduct Conc'!$C:$C,0))</f>
        <v>0</v>
      </c>
      <c r="AC159" s="176">
        <f>$X159*INDEX('Byproduct Conc'!$E:$E,MATCH(AC$2,'Byproduct Conc'!$C:$C,0))</f>
        <v>0</v>
      </c>
      <c r="AD159" s="176">
        <f>$X159*INDEX('Byproduct Conc'!$E:$E,MATCH(AD$2,'Byproduct Conc'!$C:$C,0))</f>
        <v>0</v>
      </c>
      <c r="AE159" s="177">
        <f>$X159*INDEX('Byproduct Conc'!$E:$E,MATCH(AE$2,'Byproduct Conc'!$C:$C,0))</f>
        <v>0</v>
      </c>
      <c r="AF159" s="178">
        <f t="shared" si="73"/>
        <v>0</v>
      </c>
      <c r="AG159" s="176">
        <f t="shared" si="74"/>
        <v>0</v>
      </c>
      <c r="AH159" s="176">
        <f t="shared" si="75"/>
        <v>0</v>
      </c>
      <c r="AI159" s="176">
        <f t="shared" si="76"/>
        <v>0</v>
      </c>
      <c r="AJ159" s="177">
        <f t="shared" si="77"/>
        <v>0</v>
      </c>
      <c r="AK159" s="202">
        <v>20127</v>
      </c>
      <c r="AL159" s="203">
        <f t="shared" si="65"/>
        <v>9129.4461840000004</v>
      </c>
      <c r="AM159" s="132" t="s">
        <v>1573</v>
      </c>
      <c r="AN159" s="132"/>
      <c r="AO159" s="132" t="s">
        <v>5125</v>
      </c>
      <c r="AP159" s="132">
        <v>325199</v>
      </c>
      <c r="AQ159" s="132" t="s">
        <v>261</v>
      </c>
      <c r="AR159" s="132"/>
      <c r="AS159" s="132"/>
      <c r="AT159" s="132"/>
      <c r="AU159" s="132"/>
      <c r="AV159" s="132" t="s">
        <v>1140</v>
      </c>
      <c r="AW159" s="132"/>
      <c r="AX159" s="132"/>
      <c r="AY159" s="204" t="s">
        <v>1548</v>
      </c>
      <c r="AZ159" s="204" t="s">
        <v>1549</v>
      </c>
      <c r="BA159" s="204" t="s">
        <v>1549</v>
      </c>
      <c r="BB159" s="132" t="s">
        <v>1549</v>
      </c>
      <c r="BC159" s="132" t="s">
        <v>1548</v>
      </c>
      <c r="BD159" s="132" t="s">
        <v>1549</v>
      </c>
      <c r="BE159" s="132" t="s">
        <v>1549</v>
      </c>
      <c r="BF159" s="132" t="s">
        <v>1549</v>
      </c>
      <c r="BG159" s="132" t="s">
        <v>1549</v>
      </c>
      <c r="BH159" s="132" t="s">
        <v>1549</v>
      </c>
      <c r="BI159" s="132" t="s">
        <v>1549</v>
      </c>
      <c r="BJ159" s="132" t="s">
        <v>1549</v>
      </c>
      <c r="BK159" s="132" t="s">
        <v>1549</v>
      </c>
      <c r="BL159" s="132" t="s">
        <v>1549</v>
      </c>
      <c r="BM159" s="132" t="s">
        <v>1549</v>
      </c>
      <c r="BN159" s="132" t="s">
        <v>1549</v>
      </c>
      <c r="BO159" s="132" t="s">
        <v>1549</v>
      </c>
      <c r="BP159" s="132" t="s">
        <v>1549</v>
      </c>
      <c r="BQ159" s="132" t="s">
        <v>1549</v>
      </c>
      <c r="BR159" s="132" t="s">
        <v>1549</v>
      </c>
      <c r="BS159" s="132" t="s">
        <v>1549</v>
      </c>
      <c r="BT159" s="132" t="s">
        <v>1549</v>
      </c>
      <c r="BU159" s="132" t="s">
        <v>1549</v>
      </c>
      <c r="BV159" s="132" t="s">
        <v>1549</v>
      </c>
      <c r="BW159" s="132" t="s">
        <v>1549</v>
      </c>
      <c r="BX159" s="132" t="s">
        <v>1549</v>
      </c>
      <c r="BY159" s="132" t="s">
        <v>1548</v>
      </c>
      <c r="BZ159" s="132" t="s">
        <v>1549</v>
      </c>
      <c r="CA159" s="132" t="s">
        <v>1549</v>
      </c>
      <c r="CB159" s="132" t="s">
        <v>1549</v>
      </c>
      <c r="CC159" s="132" t="s">
        <v>1549</v>
      </c>
      <c r="CD159" s="132" t="s">
        <v>1549</v>
      </c>
      <c r="CE159" s="132" t="s">
        <v>1549</v>
      </c>
      <c r="CF159" s="132" t="s">
        <v>1549</v>
      </c>
      <c r="CG159" s="132" t="s">
        <v>1549</v>
      </c>
      <c r="CH159" s="132" t="s">
        <v>1549</v>
      </c>
      <c r="CI159" s="132" t="s">
        <v>1549</v>
      </c>
      <c r="CJ159" s="132" t="s">
        <v>1549</v>
      </c>
      <c r="CK159" s="132" t="s">
        <v>1549</v>
      </c>
      <c r="CL159" s="132" t="s">
        <v>1549</v>
      </c>
      <c r="CM159" s="132" t="s">
        <v>1549</v>
      </c>
      <c r="CN159" s="132" t="s">
        <v>1549</v>
      </c>
      <c r="CO159" s="132" t="s">
        <v>1549</v>
      </c>
      <c r="CP159" s="132" t="s">
        <v>1549</v>
      </c>
      <c r="CQ159" s="132" t="s">
        <v>1549</v>
      </c>
      <c r="CR159" s="132" t="s">
        <v>1549</v>
      </c>
      <c r="CS159" s="132" t="s">
        <v>1549</v>
      </c>
      <c r="CT159" s="132" t="s">
        <v>1549</v>
      </c>
      <c r="CU159" s="132" t="s">
        <v>1549</v>
      </c>
      <c r="CV159" s="132" t="s">
        <v>1549</v>
      </c>
      <c r="CW159" s="132" t="s">
        <v>1549</v>
      </c>
      <c r="CX159" s="132" t="s">
        <v>1549</v>
      </c>
      <c r="CY159" s="132" t="s">
        <v>1549</v>
      </c>
      <c r="CZ159" s="132" t="s">
        <v>1549</v>
      </c>
      <c r="DA159" s="175">
        <f>$AL159*INDEX('Byproduct Conc'!$E:$E,MATCH(DA$2,'Byproduct Conc'!$C:$C,0))</f>
        <v>26.56668839544</v>
      </c>
      <c r="DB159" s="176">
        <f>$AL159*INDEX('Byproduct Conc'!$E:$E,MATCH(DB$2,'Byproduct Conc'!$C:$C,0))</f>
        <v>0.31953061643999997</v>
      </c>
      <c r="DC159" s="176">
        <f>$AL159*INDEX('Byproduct Conc'!$E:$E,MATCH(DC$2,'Byproduct Conc'!$C:$C,0))</f>
        <v>1.3694169275999999</v>
      </c>
      <c r="DD159" s="176">
        <f>$AL159*INDEX('Byproduct Conc'!$E:$E,MATCH(DD$2,'Byproduct Conc'!$C:$C,0))</f>
        <v>9.1203167378160011</v>
      </c>
      <c r="DE159" s="177">
        <f>$AL159*INDEX('Byproduct Conc'!$E:$E,MATCH(DE$2,'Byproduct Conc'!$C:$C,0))</f>
        <v>13.694169276</v>
      </c>
      <c r="DF159" s="178">
        <f t="shared" si="78"/>
        <v>7.5904823986971431E-2</v>
      </c>
      <c r="DG159" s="176">
        <f t="shared" si="79"/>
        <v>9.1294461839999989E-4</v>
      </c>
      <c r="DH159" s="176">
        <f t="shared" si="80"/>
        <v>3.9126197931428569E-3</v>
      </c>
      <c r="DI159" s="176">
        <f t="shared" si="81"/>
        <v>2.6058047822331433E-2</v>
      </c>
      <c r="DJ159" s="177">
        <f t="shared" si="82"/>
        <v>3.9126197931428575E-2</v>
      </c>
    </row>
    <row r="160" spans="2:114" x14ac:dyDescent="0.25">
      <c r="B160" s="132" t="s">
        <v>1134</v>
      </c>
      <c r="C160" s="132">
        <v>2022</v>
      </c>
      <c r="D160"/>
      <c r="E160" s="132" t="s">
        <v>1180</v>
      </c>
      <c r="F160" s="132" t="s">
        <v>1176</v>
      </c>
      <c r="G160" s="132" t="s">
        <v>1177</v>
      </c>
      <c r="H160" s="132" t="s">
        <v>1178</v>
      </c>
      <c r="I160" s="132" t="s">
        <v>1178</v>
      </c>
      <c r="J160" s="132" t="s">
        <v>1179</v>
      </c>
      <c r="K160" s="132">
        <v>29405</v>
      </c>
      <c r="L160" s="132">
        <v>110017326963</v>
      </c>
      <c r="M160" s="172">
        <v>110017326963</v>
      </c>
      <c r="N160" s="172" t="str">
        <f t="shared" si="71"/>
        <v/>
      </c>
      <c r="O160" s="172" t="str">
        <f t="shared" si="72"/>
        <v>29415LBRGH2151K</v>
      </c>
      <c r="P160" s="132">
        <v>32.833576999999998</v>
      </c>
      <c r="Q160" s="132">
        <v>-79.964774000000006</v>
      </c>
      <c r="R160" s="132">
        <v>1322221282433</v>
      </c>
      <c r="S160" s="132" t="s">
        <v>2121</v>
      </c>
      <c r="T160" s="132" t="s">
        <v>1393</v>
      </c>
      <c r="U160" s="132">
        <v>6</v>
      </c>
      <c r="V160" s="132" t="s">
        <v>1442</v>
      </c>
      <c r="W160" s="201">
        <v>0.42</v>
      </c>
      <c r="X160" s="175">
        <v>0</v>
      </c>
      <c r="Y160" s="176" t="s">
        <v>1594</v>
      </c>
      <c r="Z160" s="180"/>
      <c r="AA160" s="175">
        <f>$X160*INDEX('Byproduct Conc'!$E:$E,MATCH(AA$2,'Byproduct Conc'!$C:$C,0))</f>
        <v>0</v>
      </c>
      <c r="AB160" s="176">
        <f>$X160*INDEX('Byproduct Conc'!$E:$E,MATCH(AB$2,'Byproduct Conc'!$C:$C,0))</f>
        <v>0</v>
      </c>
      <c r="AC160" s="176">
        <f>$X160*INDEX('Byproduct Conc'!$E:$E,MATCH(AC$2,'Byproduct Conc'!$C:$C,0))</f>
        <v>0</v>
      </c>
      <c r="AD160" s="176">
        <f>$X160*INDEX('Byproduct Conc'!$E:$E,MATCH(AD$2,'Byproduct Conc'!$C:$C,0))</f>
        <v>0</v>
      </c>
      <c r="AE160" s="177">
        <f>$X160*INDEX('Byproduct Conc'!$E:$E,MATCH(AE$2,'Byproduct Conc'!$C:$C,0))</f>
        <v>0</v>
      </c>
      <c r="AF160" s="178">
        <f t="shared" si="73"/>
        <v>0</v>
      </c>
      <c r="AG160" s="176">
        <f t="shared" si="74"/>
        <v>0</v>
      </c>
      <c r="AH160" s="176">
        <f t="shared" si="75"/>
        <v>0</v>
      </c>
      <c r="AI160" s="176">
        <f t="shared" si="76"/>
        <v>0</v>
      </c>
      <c r="AJ160" s="177">
        <f t="shared" si="77"/>
        <v>0</v>
      </c>
      <c r="AK160" s="202">
        <v>9516</v>
      </c>
      <c r="AL160" s="203">
        <f t="shared" si="65"/>
        <v>4316.381472</v>
      </c>
      <c r="AM160" s="132" t="s">
        <v>1594</v>
      </c>
      <c r="AN160" s="132"/>
      <c r="AO160" s="132" t="s">
        <v>5125</v>
      </c>
      <c r="AP160" s="132">
        <v>325199</v>
      </c>
      <c r="AQ160" s="132" t="s">
        <v>261</v>
      </c>
      <c r="AR160" s="132"/>
      <c r="AS160" s="132"/>
      <c r="AT160" s="132"/>
      <c r="AU160" s="132"/>
      <c r="AV160" s="132" t="s">
        <v>1140</v>
      </c>
      <c r="AW160" s="132"/>
      <c r="AX160" s="132"/>
      <c r="AY160" s="204" t="s">
        <v>1548</v>
      </c>
      <c r="AZ160" s="204" t="s">
        <v>1549</v>
      </c>
      <c r="BA160" s="204" t="s">
        <v>1549</v>
      </c>
      <c r="BB160" s="132" t="s">
        <v>1549</v>
      </c>
      <c r="BC160" s="132" t="s">
        <v>1548</v>
      </c>
      <c r="BD160" s="132" t="s">
        <v>1549</v>
      </c>
      <c r="BE160" s="132" t="s">
        <v>1549</v>
      </c>
      <c r="BF160" s="132" t="s">
        <v>1549</v>
      </c>
      <c r="BG160" s="132" t="s">
        <v>1549</v>
      </c>
      <c r="BH160" s="132" t="s">
        <v>1549</v>
      </c>
      <c r="BI160" s="132" t="s">
        <v>1549</v>
      </c>
      <c r="BJ160" s="132" t="s">
        <v>1549</v>
      </c>
      <c r="BK160" s="132" t="s">
        <v>1549</v>
      </c>
      <c r="BL160" s="132" t="s">
        <v>1549</v>
      </c>
      <c r="BM160" s="132" t="s">
        <v>1549</v>
      </c>
      <c r="BN160" s="132" t="s">
        <v>1549</v>
      </c>
      <c r="BO160" s="132" t="s">
        <v>1549</v>
      </c>
      <c r="BP160" s="132" t="s">
        <v>1549</v>
      </c>
      <c r="BQ160" s="132" t="s">
        <v>1549</v>
      </c>
      <c r="BR160" s="132" t="s">
        <v>1549</v>
      </c>
      <c r="BS160" s="132" t="s">
        <v>1549</v>
      </c>
      <c r="BT160" s="132" t="s">
        <v>1549</v>
      </c>
      <c r="BU160" s="132" t="s">
        <v>1549</v>
      </c>
      <c r="BV160" s="132" t="s">
        <v>1549</v>
      </c>
      <c r="BW160" s="132" t="s">
        <v>1549</v>
      </c>
      <c r="BX160" s="132" t="s">
        <v>1549</v>
      </c>
      <c r="BY160" s="132" t="s">
        <v>1548</v>
      </c>
      <c r="BZ160" s="132" t="s">
        <v>1549</v>
      </c>
      <c r="CA160" s="132" t="s">
        <v>1549</v>
      </c>
      <c r="CB160" s="132" t="s">
        <v>1549</v>
      </c>
      <c r="CC160" s="132" t="s">
        <v>1549</v>
      </c>
      <c r="CD160" s="132" t="s">
        <v>1549</v>
      </c>
      <c r="CE160" s="132" t="s">
        <v>1549</v>
      </c>
      <c r="CF160" s="132" t="s">
        <v>1549</v>
      </c>
      <c r="CG160" s="132" t="s">
        <v>1549</v>
      </c>
      <c r="CH160" s="132" t="s">
        <v>1549</v>
      </c>
      <c r="CI160" s="132" t="s">
        <v>1549</v>
      </c>
      <c r="CJ160" s="132" t="s">
        <v>1549</v>
      </c>
      <c r="CK160" s="132" t="s">
        <v>1549</v>
      </c>
      <c r="CL160" s="132" t="s">
        <v>1549</v>
      </c>
      <c r="CM160" s="132" t="s">
        <v>1549</v>
      </c>
      <c r="CN160" s="132" t="s">
        <v>1549</v>
      </c>
      <c r="CO160" s="132" t="s">
        <v>1549</v>
      </c>
      <c r="CP160" s="132" t="s">
        <v>1549</v>
      </c>
      <c r="CQ160" s="132" t="s">
        <v>1549</v>
      </c>
      <c r="CR160" s="132" t="s">
        <v>1549</v>
      </c>
      <c r="CS160" s="132" t="s">
        <v>1549</v>
      </c>
      <c r="CT160" s="132" t="s">
        <v>1549</v>
      </c>
      <c r="CU160" s="132" t="s">
        <v>1549</v>
      </c>
      <c r="CV160" s="132" t="s">
        <v>1549</v>
      </c>
      <c r="CW160" s="132" t="s">
        <v>1549</v>
      </c>
      <c r="CX160" s="132" t="s">
        <v>1549</v>
      </c>
      <c r="CY160" s="132" t="s">
        <v>1549</v>
      </c>
      <c r="CZ160" s="132" t="s">
        <v>1549</v>
      </c>
      <c r="DA160" s="175">
        <f>$AL160*INDEX('Byproduct Conc'!$E:$E,MATCH(DA$2,'Byproduct Conc'!$C:$C,0))</f>
        <v>12.56067008352</v>
      </c>
      <c r="DB160" s="176">
        <f>$AL160*INDEX('Byproduct Conc'!$E:$E,MATCH(DB$2,'Byproduct Conc'!$C:$C,0))</f>
        <v>0.15107335151999998</v>
      </c>
      <c r="DC160" s="176">
        <f>$AL160*INDEX('Byproduct Conc'!$E:$E,MATCH(DC$2,'Byproduct Conc'!$C:$C,0))</f>
        <v>0.6474572207999999</v>
      </c>
      <c r="DD160" s="176">
        <f>$AL160*INDEX('Byproduct Conc'!$E:$E,MATCH(DD$2,'Byproduct Conc'!$C:$C,0))</f>
        <v>4.3120650905280007</v>
      </c>
      <c r="DE160" s="177">
        <f>$AL160*INDEX('Byproduct Conc'!$E:$E,MATCH(DE$2,'Byproduct Conc'!$C:$C,0))</f>
        <v>6.4745722080000006</v>
      </c>
      <c r="DF160" s="178">
        <f t="shared" si="78"/>
        <v>3.5887628810057144E-2</v>
      </c>
      <c r="DG160" s="176">
        <f t="shared" si="79"/>
        <v>4.3163814719999994E-4</v>
      </c>
      <c r="DH160" s="176">
        <f t="shared" si="80"/>
        <v>1.8498777737142853E-3</v>
      </c>
      <c r="DI160" s="176">
        <f t="shared" si="81"/>
        <v>1.2320185972937145E-2</v>
      </c>
      <c r="DJ160" s="177">
        <f t="shared" si="82"/>
        <v>1.8498777737142858E-2</v>
      </c>
    </row>
    <row r="161" spans="2:114" x14ac:dyDescent="0.25">
      <c r="B161" s="132" t="s">
        <v>1134</v>
      </c>
      <c r="C161" s="132">
        <v>2023</v>
      </c>
      <c r="D161"/>
      <c r="E161" s="132" t="s">
        <v>1180</v>
      </c>
      <c r="F161" s="132" t="s">
        <v>1176</v>
      </c>
      <c r="G161" s="132" t="s">
        <v>1177</v>
      </c>
      <c r="H161" s="132" t="s">
        <v>1178</v>
      </c>
      <c r="I161" s="132" t="s">
        <v>1178</v>
      </c>
      <c r="J161" s="132" t="s">
        <v>1179</v>
      </c>
      <c r="K161" s="132">
        <v>29405</v>
      </c>
      <c r="L161" s="132">
        <v>110017326963</v>
      </c>
      <c r="M161" s="172">
        <v>110017326963</v>
      </c>
      <c r="N161" s="172" t="str">
        <f t="shared" si="71"/>
        <v/>
      </c>
      <c r="O161" s="172" t="str">
        <f t="shared" si="72"/>
        <v>29415LBRGH2151K</v>
      </c>
      <c r="P161" s="132">
        <v>32.833576999999998</v>
      </c>
      <c r="Q161" s="132">
        <v>-79.964774000000006</v>
      </c>
      <c r="R161" s="132">
        <v>1323222181632</v>
      </c>
      <c r="S161" s="132" t="s">
        <v>2121</v>
      </c>
      <c r="T161" s="132" t="s">
        <v>1393</v>
      </c>
      <c r="U161" s="132">
        <v>6</v>
      </c>
      <c r="V161" s="132" t="s">
        <v>1442</v>
      </c>
      <c r="W161" s="201">
        <v>3941.01</v>
      </c>
      <c r="X161" s="175">
        <v>0</v>
      </c>
      <c r="Y161" s="176" t="s">
        <v>1594</v>
      </c>
      <c r="Z161" s="180"/>
      <c r="AA161" s="175">
        <f>$X161*INDEX('Byproduct Conc'!$E:$E,MATCH(AA$2,'Byproduct Conc'!$C:$C,0))</f>
        <v>0</v>
      </c>
      <c r="AB161" s="176">
        <f>$X161*INDEX('Byproduct Conc'!$E:$E,MATCH(AB$2,'Byproduct Conc'!$C:$C,0))</f>
        <v>0</v>
      </c>
      <c r="AC161" s="176">
        <f>$X161*INDEX('Byproduct Conc'!$E:$E,MATCH(AC$2,'Byproduct Conc'!$C:$C,0))</f>
        <v>0</v>
      </c>
      <c r="AD161" s="176">
        <f>$X161*INDEX('Byproduct Conc'!$E:$E,MATCH(AD$2,'Byproduct Conc'!$C:$C,0))</f>
        <v>0</v>
      </c>
      <c r="AE161" s="177">
        <f>$X161*INDEX('Byproduct Conc'!$E:$E,MATCH(AE$2,'Byproduct Conc'!$C:$C,0))</f>
        <v>0</v>
      </c>
      <c r="AF161" s="178">
        <f t="shared" si="73"/>
        <v>0</v>
      </c>
      <c r="AG161" s="176">
        <f t="shared" si="74"/>
        <v>0</v>
      </c>
      <c r="AH161" s="176">
        <f t="shared" si="75"/>
        <v>0</v>
      </c>
      <c r="AI161" s="176">
        <f t="shared" si="76"/>
        <v>0</v>
      </c>
      <c r="AJ161" s="177">
        <f t="shared" si="77"/>
        <v>0</v>
      </c>
      <c r="AK161" s="202">
        <v>6326</v>
      </c>
      <c r="AL161" s="203">
        <f t="shared" si="65"/>
        <v>2869.4229919999998</v>
      </c>
      <c r="AM161" s="132" t="s">
        <v>1573</v>
      </c>
      <c r="AN161" s="132"/>
      <c r="AO161" s="132" t="s">
        <v>5125</v>
      </c>
      <c r="AP161" s="132">
        <v>325199</v>
      </c>
      <c r="AQ161" s="132" t="s">
        <v>261</v>
      </c>
      <c r="AR161" s="132"/>
      <c r="AS161" s="132"/>
      <c r="AT161" s="132"/>
      <c r="AU161" s="132"/>
      <c r="AV161" s="132" t="s">
        <v>1140</v>
      </c>
      <c r="AW161" s="132"/>
      <c r="AX161" s="132"/>
      <c r="AY161" s="204" t="s">
        <v>1548</v>
      </c>
      <c r="AZ161" s="204" t="s">
        <v>1549</v>
      </c>
      <c r="BA161" s="204" t="s">
        <v>1549</v>
      </c>
      <c r="BB161" s="132" t="s">
        <v>1549</v>
      </c>
      <c r="BC161" s="132" t="s">
        <v>1548</v>
      </c>
      <c r="BD161" s="132" t="s">
        <v>1549</v>
      </c>
      <c r="BE161" s="132" t="s">
        <v>1549</v>
      </c>
      <c r="BF161" s="132" t="s">
        <v>1549</v>
      </c>
      <c r="BG161" s="132" t="s">
        <v>1549</v>
      </c>
      <c r="BH161" s="132" t="s">
        <v>1549</v>
      </c>
      <c r="BI161" s="132" t="s">
        <v>1549</v>
      </c>
      <c r="BJ161" s="132" t="s">
        <v>1549</v>
      </c>
      <c r="BK161" s="132" t="s">
        <v>1549</v>
      </c>
      <c r="BL161" s="132" t="s">
        <v>1549</v>
      </c>
      <c r="BM161" s="132" t="s">
        <v>1549</v>
      </c>
      <c r="BN161" s="132" t="s">
        <v>1549</v>
      </c>
      <c r="BO161" s="132" t="s">
        <v>1549</v>
      </c>
      <c r="BP161" s="132" t="s">
        <v>1549</v>
      </c>
      <c r="BQ161" s="132" t="s">
        <v>1549</v>
      </c>
      <c r="BR161" s="132" t="s">
        <v>1549</v>
      </c>
      <c r="BS161" s="132" t="s">
        <v>1549</v>
      </c>
      <c r="BT161" s="132" t="s">
        <v>1549</v>
      </c>
      <c r="BU161" s="132" t="s">
        <v>1549</v>
      </c>
      <c r="BV161" s="132" t="s">
        <v>1549</v>
      </c>
      <c r="BW161" s="132" t="s">
        <v>1549</v>
      </c>
      <c r="BX161" s="132" t="s">
        <v>1549</v>
      </c>
      <c r="BY161" s="132" t="s">
        <v>1549</v>
      </c>
      <c r="BZ161" s="132" t="s">
        <v>1549</v>
      </c>
      <c r="CA161" s="132" t="s">
        <v>1549</v>
      </c>
      <c r="CB161" s="132" t="s">
        <v>1549</v>
      </c>
      <c r="CC161" s="132" t="s">
        <v>1549</v>
      </c>
      <c r="CD161" s="132" t="s">
        <v>1549</v>
      </c>
      <c r="CE161" s="132" t="s">
        <v>1549</v>
      </c>
      <c r="CF161" s="132" t="s">
        <v>1549</v>
      </c>
      <c r="CG161" s="132" t="s">
        <v>1549</v>
      </c>
      <c r="CH161" s="132" t="s">
        <v>1549</v>
      </c>
      <c r="CI161" s="132" t="s">
        <v>1549</v>
      </c>
      <c r="CJ161" s="132" t="s">
        <v>1549</v>
      </c>
      <c r="CK161" s="132" t="s">
        <v>1549</v>
      </c>
      <c r="CL161" s="132" t="s">
        <v>1549</v>
      </c>
      <c r="CM161" s="132" t="s">
        <v>1549</v>
      </c>
      <c r="CN161" s="132" t="s">
        <v>1549</v>
      </c>
      <c r="CO161" s="132" t="s">
        <v>1549</v>
      </c>
      <c r="CP161" s="132" t="s">
        <v>1549</v>
      </c>
      <c r="CQ161" s="132" t="s">
        <v>1549</v>
      </c>
      <c r="CR161" s="132" t="s">
        <v>1549</v>
      </c>
      <c r="CS161" s="132" t="s">
        <v>1549</v>
      </c>
      <c r="CT161" s="132" t="s">
        <v>1549</v>
      </c>
      <c r="CU161" s="132" t="s">
        <v>1549</v>
      </c>
      <c r="CV161" s="132" t="s">
        <v>1549</v>
      </c>
      <c r="CW161" s="132" t="s">
        <v>1549</v>
      </c>
      <c r="CX161" s="132" t="s">
        <v>1549</v>
      </c>
      <c r="CY161" s="132" t="s">
        <v>1549</v>
      </c>
      <c r="CZ161" s="132" t="s">
        <v>1549</v>
      </c>
      <c r="DA161" s="175">
        <f>$AL161*INDEX('Byproduct Conc'!$E:$E,MATCH(DA$2,'Byproduct Conc'!$C:$C,0))</f>
        <v>8.3500209067199993</v>
      </c>
      <c r="DB161" s="176">
        <f>$AL161*INDEX('Byproduct Conc'!$E:$E,MATCH(DB$2,'Byproduct Conc'!$C:$C,0))</f>
        <v>0.10042980471999999</v>
      </c>
      <c r="DC161" s="176">
        <f>$AL161*INDEX('Byproduct Conc'!$E:$E,MATCH(DC$2,'Byproduct Conc'!$C:$C,0))</f>
        <v>0.43041344879999993</v>
      </c>
      <c r="DD161" s="176">
        <f>$AL161*INDEX('Byproduct Conc'!$E:$E,MATCH(DD$2,'Byproduct Conc'!$C:$C,0))</f>
        <v>2.866553569008</v>
      </c>
      <c r="DE161" s="177">
        <f>$AL161*INDEX('Byproduct Conc'!$E:$E,MATCH(DE$2,'Byproduct Conc'!$C:$C,0))</f>
        <v>4.3041344879999999</v>
      </c>
      <c r="DF161" s="178">
        <f t="shared" si="78"/>
        <v>2.3857202590628568E-2</v>
      </c>
      <c r="DG161" s="176">
        <f t="shared" si="79"/>
        <v>2.8694229919999995E-4</v>
      </c>
      <c r="DH161" s="176">
        <f t="shared" si="80"/>
        <v>1.2297527108571427E-3</v>
      </c>
      <c r="DI161" s="176">
        <f t="shared" si="81"/>
        <v>8.1901530543085719E-3</v>
      </c>
      <c r="DJ161" s="177">
        <f t="shared" si="82"/>
        <v>1.2297527108571429E-2</v>
      </c>
    </row>
    <row r="162" spans="2:114" x14ac:dyDescent="0.25">
      <c r="B162" s="132" t="s">
        <v>1134</v>
      </c>
      <c r="C162" s="132">
        <v>2024</v>
      </c>
      <c r="D162"/>
      <c r="E162" s="132" t="s">
        <v>1180</v>
      </c>
      <c r="F162" s="132" t="s">
        <v>1176</v>
      </c>
      <c r="G162" s="132" t="s">
        <v>1177</v>
      </c>
      <c r="H162" s="132" t="s">
        <v>1178</v>
      </c>
      <c r="I162" s="132" t="s">
        <v>1178</v>
      </c>
      <c r="J162" s="132" t="s">
        <v>1179</v>
      </c>
      <c r="K162" s="132">
        <v>29405</v>
      </c>
      <c r="L162" s="132">
        <v>110017326963</v>
      </c>
      <c r="M162" s="172">
        <v>110017326963</v>
      </c>
      <c r="N162" s="172" t="str">
        <f t="shared" si="71"/>
        <v/>
      </c>
      <c r="O162" s="172" t="str">
        <f t="shared" si="72"/>
        <v/>
      </c>
      <c r="P162" s="132">
        <v>32.833576999999998</v>
      </c>
      <c r="Q162" s="132">
        <v>-79.964774000000006</v>
      </c>
      <c r="R162" s="132">
        <v>1324222923827</v>
      </c>
      <c r="S162" s="132" t="s">
        <v>2121</v>
      </c>
      <c r="T162" s="132" t="s">
        <v>1393</v>
      </c>
      <c r="U162" s="132">
        <v>5</v>
      </c>
      <c r="V162" s="132" t="s">
        <v>1423</v>
      </c>
      <c r="W162" s="201">
        <v>469</v>
      </c>
      <c r="X162" s="175">
        <v>0</v>
      </c>
      <c r="Y162" s="176" t="s">
        <v>1573</v>
      </c>
      <c r="Z162" s="180"/>
      <c r="AA162" s="175">
        <f>$X162*INDEX('Byproduct Conc'!$E:$E,MATCH(AA$2,'Byproduct Conc'!$C:$C,0))</f>
        <v>0</v>
      </c>
      <c r="AB162" s="176">
        <f>$X162*INDEX('Byproduct Conc'!$E:$E,MATCH(AB$2,'Byproduct Conc'!$C:$C,0))</f>
        <v>0</v>
      </c>
      <c r="AC162" s="176">
        <f>$X162*INDEX('Byproduct Conc'!$E:$E,MATCH(AC$2,'Byproduct Conc'!$C:$C,0))</f>
        <v>0</v>
      </c>
      <c r="AD162" s="176">
        <f>$X162*INDEX('Byproduct Conc'!$E:$E,MATCH(AD$2,'Byproduct Conc'!$C:$C,0))</f>
        <v>0</v>
      </c>
      <c r="AE162" s="177">
        <f>$X162*INDEX('Byproduct Conc'!$E:$E,MATCH(AE$2,'Byproduct Conc'!$C:$C,0))</f>
        <v>0</v>
      </c>
      <c r="AF162" s="178">
        <f t="shared" si="73"/>
        <v>0</v>
      </c>
      <c r="AG162" s="176">
        <f t="shared" si="74"/>
        <v>0</v>
      </c>
      <c r="AH162" s="176">
        <f t="shared" si="75"/>
        <v>0</v>
      </c>
      <c r="AI162" s="176">
        <f t="shared" si="76"/>
        <v>0</v>
      </c>
      <c r="AJ162" s="177">
        <f t="shared" si="77"/>
        <v>0</v>
      </c>
      <c r="AK162" s="202">
        <v>0</v>
      </c>
      <c r="AL162" s="203">
        <f t="shared" si="65"/>
        <v>0</v>
      </c>
      <c r="AM162" s="132" t="s">
        <v>1573</v>
      </c>
      <c r="AN162" s="132"/>
      <c r="AO162" s="132" t="s">
        <v>5125</v>
      </c>
      <c r="AP162" s="132">
        <v>562211</v>
      </c>
      <c r="AQ162" s="132" t="s">
        <v>904</v>
      </c>
      <c r="AR162" s="132"/>
      <c r="AS162" s="132"/>
      <c r="AT162" s="132"/>
      <c r="AU162" s="132"/>
      <c r="AV162" s="132" t="s">
        <v>1140</v>
      </c>
      <c r="AW162" s="132"/>
      <c r="AX162" s="132"/>
      <c r="AY162" s="204" t="s">
        <v>1548</v>
      </c>
      <c r="AZ162" s="204" t="s">
        <v>1549</v>
      </c>
      <c r="BA162" s="204" t="s">
        <v>1549</v>
      </c>
      <c r="BB162" s="132" t="s">
        <v>1549</v>
      </c>
      <c r="BC162" s="132" t="s">
        <v>1548</v>
      </c>
      <c r="BD162" s="132" t="s">
        <v>1549</v>
      </c>
      <c r="BE162" s="132" t="s">
        <v>1549</v>
      </c>
      <c r="BF162" s="132" t="s">
        <v>1549</v>
      </c>
      <c r="BG162" s="132" t="s">
        <v>1549</v>
      </c>
      <c r="BH162" s="132" t="s">
        <v>1549</v>
      </c>
      <c r="BI162" s="132" t="s">
        <v>1549</v>
      </c>
      <c r="BJ162" s="132" t="s">
        <v>1549</v>
      </c>
      <c r="BK162" s="132" t="s">
        <v>1549</v>
      </c>
      <c r="BL162" s="132" t="s">
        <v>1549</v>
      </c>
      <c r="BM162" s="132" t="s">
        <v>1549</v>
      </c>
      <c r="BN162" s="132" t="s">
        <v>1549</v>
      </c>
      <c r="BO162" s="132" t="s">
        <v>1549</v>
      </c>
      <c r="BP162" s="132" t="s">
        <v>1549</v>
      </c>
      <c r="BQ162" s="132" t="s">
        <v>1549</v>
      </c>
      <c r="BR162" s="132" t="s">
        <v>1549</v>
      </c>
      <c r="BS162" s="132" t="s">
        <v>1549</v>
      </c>
      <c r="BT162" s="132" t="s">
        <v>1549</v>
      </c>
      <c r="BU162" s="132" t="s">
        <v>1549</v>
      </c>
      <c r="BV162" s="132" t="s">
        <v>1549</v>
      </c>
      <c r="BW162" s="132" t="s">
        <v>1549</v>
      </c>
      <c r="BX162" s="132" t="s">
        <v>1549</v>
      </c>
      <c r="BY162" s="132" t="s">
        <v>1549</v>
      </c>
      <c r="BZ162" s="132" t="s">
        <v>1549</v>
      </c>
      <c r="CA162" s="132" t="s">
        <v>1549</v>
      </c>
      <c r="CB162" s="132" t="s">
        <v>1549</v>
      </c>
      <c r="CC162" s="132" t="s">
        <v>1549</v>
      </c>
      <c r="CD162" s="132" t="s">
        <v>1549</v>
      </c>
      <c r="CE162" s="132" t="s">
        <v>1549</v>
      </c>
      <c r="CF162" s="132" t="s">
        <v>1549</v>
      </c>
      <c r="CG162" s="132" t="s">
        <v>1549</v>
      </c>
      <c r="CH162" s="132" t="s">
        <v>1549</v>
      </c>
      <c r="CI162" s="132" t="s">
        <v>1549</v>
      </c>
      <c r="CJ162" s="132" t="s">
        <v>1549</v>
      </c>
      <c r="CK162" s="132" t="s">
        <v>1549</v>
      </c>
      <c r="CL162" s="132" t="s">
        <v>1549</v>
      </c>
      <c r="CM162" s="132" t="s">
        <v>1549</v>
      </c>
      <c r="CN162" s="132" t="s">
        <v>1549</v>
      </c>
      <c r="CO162" s="132" t="s">
        <v>1549</v>
      </c>
      <c r="CP162" s="132" t="s">
        <v>1549</v>
      </c>
      <c r="CQ162" s="132" t="s">
        <v>1549</v>
      </c>
      <c r="CR162" s="132" t="s">
        <v>1549</v>
      </c>
      <c r="CS162" s="132" t="s">
        <v>1549</v>
      </c>
      <c r="CT162" s="132" t="s">
        <v>1549</v>
      </c>
      <c r="CU162" s="132" t="s">
        <v>1549</v>
      </c>
      <c r="CV162" s="132" t="s">
        <v>1549</v>
      </c>
      <c r="CW162" s="132" t="s">
        <v>1549</v>
      </c>
      <c r="CX162" s="132" t="s">
        <v>1549</v>
      </c>
      <c r="CY162" s="132" t="s">
        <v>1549</v>
      </c>
      <c r="CZ162" s="132" t="s">
        <v>1549</v>
      </c>
      <c r="DA162" s="175">
        <f>$AL162*INDEX('Byproduct Conc'!$E:$E,MATCH(DA$2,'Byproduct Conc'!$C:$C,0))</f>
        <v>0</v>
      </c>
      <c r="DB162" s="176">
        <f>$AL162*INDEX('Byproduct Conc'!$E:$E,MATCH(DB$2,'Byproduct Conc'!$C:$C,0))</f>
        <v>0</v>
      </c>
      <c r="DC162" s="176">
        <f>$AL162*INDEX('Byproduct Conc'!$E:$E,MATCH(DC$2,'Byproduct Conc'!$C:$C,0))</f>
        <v>0</v>
      </c>
      <c r="DD162" s="176">
        <f>$AL162*INDEX('Byproduct Conc'!$E:$E,MATCH(DD$2,'Byproduct Conc'!$C:$C,0))</f>
        <v>0</v>
      </c>
      <c r="DE162" s="177">
        <f>$AL162*INDEX('Byproduct Conc'!$E:$E,MATCH(DE$2,'Byproduct Conc'!$C:$C,0))</f>
        <v>0</v>
      </c>
      <c r="DF162" s="178">
        <f t="shared" si="78"/>
        <v>0</v>
      </c>
      <c r="DG162" s="176">
        <f t="shared" si="79"/>
        <v>0</v>
      </c>
      <c r="DH162" s="176">
        <f t="shared" si="80"/>
        <v>0</v>
      </c>
      <c r="DI162" s="176">
        <f t="shared" si="81"/>
        <v>0</v>
      </c>
      <c r="DJ162" s="177">
        <f t="shared" si="82"/>
        <v>0</v>
      </c>
    </row>
    <row r="163" spans="2:114" x14ac:dyDescent="0.25">
      <c r="B163" s="132" t="s">
        <v>1134</v>
      </c>
      <c r="C163" s="132">
        <v>2021</v>
      </c>
      <c r="D163"/>
      <c r="E163" s="132" t="s">
        <v>1161</v>
      </c>
      <c r="F163" s="132" t="s">
        <v>1157</v>
      </c>
      <c r="G163" s="132" t="s">
        <v>1158</v>
      </c>
      <c r="H163" s="132" t="s">
        <v>1159</v>
      </c>
      <c r="I163" s="132" t="s">
        <v>1426</v>
      </c>
      <c r="J163" s="132" t="s">
        <v>1160</v>
      </c>
      <c r="K163" s="132">
        <v>78359</v>
      </c>
      <c r="L163" s="132">
        <v>110000599807</v>
      </c>
      <c r="M163" s="172">
        <v>110000599807</v>
      </c>
      <c r="N163" s="172" t="str">
        <f t="shared" si="71"/>
        <v/>
      </c>
      <c r="O163" s="172" t="str">
        <f t="shared" si="72"/>
        <v>78359CCDNTHWY36</v>
      </c>
      <c r="P163" s="132">
        <v>27.883610999999998</v>
      </c>
      <c r="Q163" s="132">
        <v>-97.241382999999999</v>
      </c>
      <c r="R163" s="132">
        <v>1321220431454</v>
      </c>
      <c r="S163" s="132" t="s">
        <v>2121</v>
      </c>
      <c r="T163" s="132" t="s">
        <v>1393</v>
      </c>
      <c r="U163" s="132">
        <v>7</v>
      </c>
      <c r="V163" s="132" t="s">
        <v>1403</v>
      </c>
      <c r="W163" s="201">
        <v>13892</v>
      </c>
      <c r="X163" s="175">
        <v>0</v>
      </c>
      <c r="Y163" s="176" t="s">
        <v>1573</v>
      </c>
      <c r="Z163" s="180"/>
      <c r="AA163" s="175">
        <f>$X163*INDEX('Byproduct Conc'!$E:$E,MATCH(AA$2,'Byproduct Conc'!$C:$C,0))</f>
        <v>0</v>
      </c>
      <c r="AB163" s="176">
        <f>$X163*INDEX('Byproduct Conc'!$E:$E,MATCH(AB$2,'Byproduct Conc'!$C:$C,0))</f>
        <v>0</v>
      </c>
      <c r="AC163" s="176">
        <f>$X163*INDEX('Byproduct Conc'!$E:$E,MATCH(AC$2,'Byproduct Conc'!$C:$C,0))</f>
        <v>0</v>
      </c>
      <c r="AD163" s="176">
        <f>$X163*INDEX('Byproduct Conc'!$E:$E,MATCH(AD$2,'Byproduct Conc'!$C:$C,0))</f>
        <v>0</v>
      </c>
      <c r="AE163" s="177">
        <f>$X163*INDEX('Byproduct Conc'!$E:$E,MATCH(AE$2,'Byproduct Conc'!$C:$C,0))</f>
        <v>0</v>
      </c>
      <c r="AF163" s="178">
        <f t="shared" si="73"/>
        <v>0</v>
      </c>
      <c r="AG163" s="176">
        <f t="shared" si="74"/>
        <v>0</v>
      </c>
      <c r="AH163" s="176">
        <f t="shared" si="75"/>
        <v>0</v>
      </c>
      <c r="AI163" s="176">
        <f t="shared" si="76"/>
        <v>0</v>
      </c>
      <c r="AJ163" s="177">
        <f t="shared" si="77"/>
        <v>0</v>
      </c>
      <c r="AK163" s="202">
        <v>3869</v>
      </c>
      <c r="AL163" s="203">
        <f t="shared" si="65"/>
        <v>1754.9474479999999</v>
      </c>
      <c r="AM163" s="132" t="s">
        <v>1590</v>
      </c>
      <c r="AN163" s="132"/>
      <c r="AO163" s="132" t="s">
        <v>5125</v>
      </c>
      <c r="AP163" s="132">
        <v>325199</v>
      </c>
      <c r="AQ163" s="132" t="s">
        <v>261</v>
      </c>
      <c r="AR163" s="132"/>
      <c r="AS163" s="132"/>
      <c r="AT163" s="132"/>
      <c r="AU163" s="132"/>
      <c r="AV163" s="132" t="s">
        <v>1140</v>
      </c>
      <c r="AW163" s="132"/>
      <c r="AX163" s="132"/>
      <c r="AY163" s="204" t="s">
        <v>1548</v>
      </c>
      <c r="AZ163" s="204" t="s">
        <v>1549</v>
      </c>
      <c r="BA163" s="204" t="s">
        <v>1548</v>
      </c>
      <c r="BB163" s="132" t="s">
        <v>1549</v>
      </c>
      <c r="BC163" s="132" t="s">
        <v>1549</v>
      </c>
      <c r="BD163" s="132" t="s">
        <v>1549</v>
      </c>
      <c r="BE163" s="132" t="s">
        <v>1548</v>
      </c>
      <c r="BF163" s="132" t="s">
        <v>1549</v>
      </c>
      <c r="BG163" s="132" t="s">
        <v>1549</v>
      </c>
      <c r="BH163" s="132" t="s">
        <v>1549</v>
      </c>
      <c r="BI163" s="132" t="s">
        <v>1549</v>
      </c>
      <c r="BJ163" s="132" t="s">
        <v>1548</v>
      </c>
      <c r="BK163" s="132" t="s">
        <v>1549</v>
      </c>
      <c r="BL163" s="132" t="s">
        <v>1549</v>
      </c>
      <c r="BM163" s="132" t="s">
        <v>1549</v>
      </c>
      <c r="BN163" s="132" t="s">
        <v>1549</v>
      </c>
      <c r="BO163" s="132" t="s">
        <v>1549</v>
      </c>
      <c r="BP163" s="132" t="s">
        <v>1549</v>
      </c>
      <c r="BQ163" s="132" t="s">
        <v>1549</v>
      </c>
      <c r="BR163" s="132" t="s">
        <v>1549</v>
      </c>
      <c r="BS163" s="132" t="s">
        <v>1549</v>
      </c>
      <c r="BT163" s="132" t="s">
        <v>1549</v>
      </c>
      <c r="BU163" s="132" t="s">
        <v>1549</v>
      </c>
      <c r="BV163" s="132" t="s">
        <v>1549</v>
      </c>
      <c r="BW163" s="132" t="s">
        <v>1549</v>
      </c>
      <c r="BX163" s="132" t="s">
        <v>1549</v>
      </c>
      <c r="BY163" s="132" t="s">
        <v>1549</v>
      </c>
      <c r="BZ163" s="132" t="s">
        <v>1549</v>
      </c>
      <c r="CA163" s="132" t="s">
        <v>1549</v>
      </c>
      <c r="CB163" s="132" t="s">
        <v>1549</v>
      </c>
      <c r="CC163" s="132" t="s">
        <v>1549</v>
      </c>
      <c r="CD163" s="132" t="s">
        <v>1549</v>
      </c>
      <c r="CE163" s="132" t="s">
        <v>1549</v>
      </c>
      <c r="CF163" s="132" t="s">
        <v>1549</v>
      </c>
      <c r="CG163" s="132" t="s">
        <v>1549</v>
      </c>
      <c r="CH163" s="132" t="s">
        <v>1549</v>
      </c>
      <c r="CI163" s="132" t="s">
        <v>1549</v>
      </c>
      <c r="CJ163" s="132" t="s">
        <v>1549</v>
      </c>
      <c r="CK163" s="132" t="s">
        <v>1549</v>
      </c>
      <c r="CL163" s="132" t="s">
        <v>1549</v>
      </c>
      <c r="CM163" s="132" t="s">
        <v>1549</v>
      </c>
      <c r="CN163" s="132" t="s">
        <v>1549</v>
      </c>
      <c r="CO163" s="132" t="s">
        <v>1549</v>
      </c>
      <c r="CP163" s="132" t="s">
        <v>1549</v>
      </c>
      <c r="CQ163" s="132" t="s">
        <v>1548</v>
      </c>
      <c r="CR163" s="132" t="s">
        <v>1549</v>
      </c>
      <c r="CS163" s="132" t="s">
        <v>1549</v>
      </c>
      <c r="CT163" s="132" t="s">
        <v>1549</v>
      </c>
      <c r="CU163" s="132" t="s">
        <v>1549</v>
      </c>
      <c r="CV163" s="132" t="s">
        <v>1549</v>
      </c>
      <c r="CW163" s="132" t="s">
        <v>1549</v>
      </c>
      <c r="CX163" s="132" t="s">
        <v>1549</v>
      </c>
      <c r="CY163" s="132" t="s">
        <v>1549</v>
      </c>
      <c r="CZ163" s="132" t="s">
        <v>1548</v>
      </c>
      <c r="DA163" s="175">
        <f>$AL163*INDEX('Byproduct Conc'!$E:$E,MATCH(DA$2,'Byproduct Conc'!$C:$C,0))</f>
        <v>5.106897073679999</v>
      </c>
      <c r="DB163" s="176">
        <f>$AL163*INDEX('Byproduct Conc'!$E:$E,MATCH(DB$2,'Byproduct Conc'!$C:$C,0))</f>
        <v>6.1423160679999991E-2</v>
      </c>
      <c r="DC163" s="176">
        <f>$AL163*INDEX('Byproduct Conc'!$E:$E,MATCH(DC$2,'Byproduct Conc'!$C:$C,0))</f>
        <v>0.26324211719999996</v>
      </c>
      <c r="DD163" s="176">
        <f>$AL163*INDEX('Byproduct Conc'!$E:$E,MATCH(DD$2,'Byproduct Conc'!$C:$C,0))</f>
        <v>1.7531925005520002</v>
      </c>
      <c r="DE163" s="177">
        <f>$AL163*INDEX('Byproduct Conc'!$E:$E,MATCH(DE$2,'Byproduct Conc'!$C:$C,0))</f>
        <v>2.6324211719999999</v>
      </c>
      <c r="DF163" s="178">
        <f t="shared" si="78"/>
        <v>1.4591134496228569E-2</v>
      </c>
      <c r="DG163" s="176">
        <f t="shared" si="79"/>
        <v>1.7549474479999996E-4</v>
      </c>
      <c r="DH163" s="176">
        <f t="shared" si="80"/>
        <v>7.5212033485714278E-4</v>
      </c>
      <c r="DI163" s="176">
        <f t="shared" si="81"/>
        <v>5.0091214301485722E-3</v>
      </c>
      <c r="DJ163" s="177">
        <f t="shared" si="82"/>
        <v>7.5212033485714284E-3</v>
      </c>
    </row>
    <row r="164" spans="2:114" x14ac:dyDescent="0.25">
      <c r="B164" s="132" t="s">
        <v>1134</v>
      </c>
      <c r="C164" s="132">
        <v>2022</v>
      </c>
      <c r="D164"/>
      <c r="E164" s="132" t="s">
        <v>1161</v>
      </c>
      <c r="F164" s="132" t="s">
        <v>1157</v>
      </c>
      <c r="G164" s="132" t="s">
        <v>1158</v>
      </c>
      <c r="H164" s="132" t="s">
        <v>1159</v>
      </c>
      <c r="I164" s="132" t="s">
        <v>1426</v>
      </c>
      <c r="J164" s="132" t="s">
        <v>1160</v>
      </c>
      <c r="K164" s="132">
        <v>78359</v>
      </c>
      <c r="L164" s="132">
        <v>110000599807</v>
      </c>
      <c r="M164" s="172">
        <v>110000599807</v>
      </c>
      <c r="N164" s="172" t="str">
        <f t="shared" si="71"/>
        <v/>
      </c>
      <c r="O164" s="172" t="str">
        <f t="shared" si="72"/>
        <v>78359CCDNTHWY36</v>
      </c>
      <c r="P164" s="132">
        <v>27.883610999999998</v>
      </c>
      <c r="Q164" s="132">
        <v>-97.241382999999999</v>
      </c>
      <c r="R164" s="132">
        <v>1322221170475</v>
      </c>
      <c r="S164" s="132" t="s">
        <v>2121</v>
      </c>
      <c r="T164" s="132" t="s">
        <v>1393</v>
      </c>
      <c r="U164" s="132">
        <v>7</v>
      </c>
      <c r="V164" s="132" t="s">
        <v>1403</v>
      </c>
      <c r="W164" s="201">
        <v>11176</v>
      </c>
      <c r="X164" s="175">
        <v>0</v>
      </c>
      <c r="Y164" s="176" t="s">
        <v>1573</v>
      </c>
      <c r="Z164" s="180"/>
      <c r="AA164" s="175">
        <f>$X164*INDEX('Byproduct Conc'!$E:$E,MATCH(AA$2,'Byproduct Conc'!$C:$C,0))</f>
        <v>0</v>
      </c>
      <c r="AB164" s="176">
        <f>$X164*INDEX('Byproduct Conc'!$E:$E,MATCH(AB$2,'Byproduct Conc'!$C:$C,0))</f>
        <v>0</v>
      </c>
      <c r="AC164" s="176">
        <f>$X164*INDEX('Byproduct Conc'!$E:$E,MATCH(AC$2,'Byproduct Conc'!$C:$C,0))</f>
        <v>0</v>
      </c>
      <c r="AD164" s="176">
        <f>$X164*INDEX('Byproduct Conc'!$E:$E,MATCH(AD$2,'Byproduct Conc'!$C:$C,0))</f>
        <v>0</v>
      </c>
      <c r="AE164" s="177">
        <f>$X164*INDEX('Byproduct Conc'!$E:$E,MATCH(AE$2,'Byproduct Conc'!$C:$C,0))</f>
        <v>0</v>
      </c>
      <c r="AF164" s="178">
        <f t="shared" si="73"/>
        <v>0</v>
      </c>
      <c r="AG164" s="176">
        <f t="shared" si="74"/>
        <v>0</v>
      </c>
      <c r="AH164" s="176">
        <f t="shared" si="75"/>
        <v>0</v>
      </c>
      <c r="AI164" s="176">
        <f t="shared" si="76"/>
        <v>0</v>
      </c>
      <c r="AJ164" s="177">
        <f t="shared" si="77"/>
        <v>0</v>
      </c>
      <c r="AK164" s="202">
        <v>3867</v>
      </c>
      <c r="AL164" s="203">
        <f t="shared" si="65"/>
        <v>1754.040264</v>
      </c>
      <c r="AM164" s="132" t="s">
        <v>1590</v>
      </c>
      <c r="AN164" s="132"/>
      <c r="AO164" s="132" t="s">
        <v>5125</v>
      </c>
      <c r="AP164" s="132">
        <v>325199</v>
      </c>
      <c r="AQ164" s="132" t="s">
        <v>261</v>
      </c>
      <c r="AR164" s="132"/>
      <c r="AS164" s="132"/>
      <c r="AT164" s="132"/>
      <c r="AU164" s="132"/>
      <c r="AV164" s="132" t="s">
        <v>1140</v>
      </c>
      <c r="AW164" s="132"/>
      <c r="AX164" s="132"/>
      <c r="AY164" s="204" t="s">
        <v>1548</v>
      </c>
      <c r="AZ164" s="204" t="s">
        <v>1549</v>
      </c>
      <c r="BA164" s="204" t="s">
        <v>1548</v>
      </c>
      <c r="BB164" s="132" t="s">
        <v>1549</v>
      </c>
      <c r="BC164" s="132" t="s">
        <v>1549</v>
      </c>
      <c r="BD164" s="132" t="s">
        <v>1549</v>
      </c>
      <c r="BE164" s="132" t="s">
        <v>1548</v>
      </c>
      <c r="BF164" s="132" t="s">
        <v>1549</v>
      </c>
      <c r="BG164" s="132" t="s">
        <v>1549</v>
      </c>
      <c r="BH164" s="132" t="s">
        <v>1549</v>
      </c>
      <c r="BI164" s="132" t="s">
        <v>1549</v>
      </c>
      <c r="BJ164" s="132" t="s">
        <v>1548</v>
      </c>
      <c r="BK164" s="132" t="s">
        <v>1549</v>
      </c>
      <c r="BL164" s="132" t="s">
        <v>1549</v>
      </c>
      <c r="BM164" s="132" t="s">
        <v>1549</v>
      </c>
      <c r="BN164" s="132" t="s">
        <v>1549</v>
      </c>
      <c r="BO164" s="132" t="s">
        <v>1549</v>
      </c>
      <c r="BP164" s="132" t="s">
        <v>1549</v>
      </c>
      <c r="BQ164" s="132" t="s">
        <v>1549</v>
      </c>
      <c r="BR164" s="132" t="s">
        <v>1549</v>
      </c>
      <c r="BS164" s="132" t="s">
        <v>1549</v>
      </c>
      <c r="BT164" s="132" t="s">
        <v>1549</v>
      </c>
      <c r="BU164" s="132" t="s">
        <v>1549</v>
      </c>
      <c r="BV164" s="132" t="s">
        <v>1549</v>
      </c>
      <c r="BW164" s="132" t="s">
        <v>1549</v>
      </c>
      <c r="BX164" s="132" t="s">
        <v>1549</v>
      </c>
      <c r="BY164" s="132" t="s">
        <v>1549</v>
      </c>
      <c r="BZ164" s="132" t="s">
        <v>1549</v>
      </c>
      <c r="CA164" s="132" t="s">
        <v>1549</v>
      </c>
      <c r="CB164" s="132" t="s">
        <v>1549</v>
      </c>
      <c r="CC164" s="132" t="s">
        <v>1549</v>
      </c>
      <c r="CD164" s="132" t="s">
        <v>1549</v>
      </c>
      <c r="CE164" s="132" t="s">
        <v>1549</v>
      </c>
      <c r="CF164" s="132" t="s">
        <v>1549</v>
      </c>
      <c r="CG164" s="132" t="s">
        <v>1549</v>
      </c>
      <c r="CH164" s="132" t="s">
        <v>1549</v>
      </c>
      <c r="CI164" s="132" t="s">
        <v>1549</v>
      </c>
      <c r="CJ164" s="132" t="s">
        <v>1549</v>
      </c>
      <c r="CK164" s="132" t="s">
        <v>1549</v>
      </c>
      <c r="CL164" s="132" t="s">
        <v>1549</v>
      </c>
      <c r="CM164" s="132" t="s">
        <v>1549</v>
      </c>
      <c r="CN164" s="132" t="s">
        <v>1549</v>
      </c>
      <c r="CO164" s="132" t="s">
        <v>1549</v>
      </c>
      <c r="CP164" s="132" t="s">
        <v>1549</v>
      </c>
      <c r="CQ164" s="132" t="s">
        <v>1548</v>
      </c>
      <c r="CR164" s="132" t="s">
        <v>1549</v>
      </c>
      <c r="CS164" s="132" t="s">
        <v>1549</v>
      </c>
      <c r="CT164" s="132" t="s">
        <v>1549</v>
      </c>
      <c r="CU164" s="132" t="s">
        <v>1549</v>
      </c>
      <c r="CV164" s="132" t="s">
        <v>1549</v>
      </c>
      <c r="CW164" s="132" t="s">
        <v>1549</v>
      </c>
      <c r="CX164" s="132" t="s">
        <v>1549</v>
      </c>
      <c r="CY164" s="132" t="s">
        <v>1549</v>
      </c>
      <c r="CZ164" s="132" t="s">
        <v>1548</v>
      </c>
      <c r="DA164" s="175">
        <f>$AL164*INDEX('Byproduct Conc'!$E:$E,MATCH(DA$2,'Byproduct Conc'!$C:$C,0))</f>
        <v>5.1042571682399993</v>
      </c>
      <c r="DB164" s="176">
        <f>$AL164*INDEX('Byproduct Conc'!$E:$E,MATCH(DB$2,'Byproduct Conc'!$C:$C,0))</f>
        <v>6.1391409239999993E-2</v>
      </c>
      <c r="DC164" s="176">
        <f>$AL164*INDEX('Byproduct Conc'!$E:$E,MATCH(DC$2,'Byproduct Conc'!$C:$C,0))</f>
        <v>0.26310603959999995</v>
      </c>
      <c r="DD164" s="176">
        <f>$AL164*INDEX('Byproduct Conc'!$E:$E,MATCH(DD$2,'Byproduct Conc'!$C:$C,0))</f>
        <v>1.7522862237360002</v>
      </c>
      <c r="DE164" s="177">
        <f>$AL164*INDEX('Byproduct Conc'!$E:$E,MATCH(DE$2,'Byproduct Conc'!$C:$C,0))</f>
        <v>2.6310603960000001</v>
      </c>
      <c r="DF164" s="178">
        <f t="shared" si="78"/>
        <v>1.4583591909257142E-2</v>
      </c>
      <c r="DG164" s="176">
        <f t="shared" si="79"/>
        <v>1.7540402639999999E-4</v>
      </c>
      <c r="DH164" s="176">
        <f t="shared" si="80"/>
        <v>7.5173154171428557E-4</v>
      </c>
      <c r="DI164" s="176">
        <f t="shared" si="81"/>
        <v>5.0065320678171436E-3</v>
      </c>
      <c r="DJ164" s="177">
        <f t="shared" si="82"/>
        <v>7.5173154171428577E-3</v>
      </c>
    </row>
    <row r="165" spans="2:114" x14ac:dyDescent="0.25">
      <c r="B165" s="132" t="s">
        <v>1134</v>
      </c>
      <c r="C165" s="132">
        <v>2023</v>
      </c>
      <c r="D165"/>
      <c r="E165" s="132" t="s">
        <v>1161</v>
      </c>
      <c r="F165" s="132" t="s">
        <v>1157</v>
      </c>
      <c r="G165" s="132" t="s">
        <v>1158</v>
      </c>
      <c r="H165" s="132" t="s">
        <v>1159</v>
      </c>
      <c r="I165" s="132" t="s">
        <v>1426</v>
      </c>
      <c r="J165" s="132" t="s">
        <v>1160</v>
      </c>
      <c r="K165" s="132">
        <v>78359</v>
      </c>
      <c r="L165" s="132">
        <v>110000599807</v>
      </c>
      <c r="M165" s="172">
        <v>110000599807</v>
      </c>
      <c r="N165" s="172" t="str">
        <f t="shared" si="71"/>
        <v/>
      </c>
      <c r="O165" s="172" t="str">
        <f t="shared" si="72"/>
        <v>78359CCDNTHWY36</v>
      </c>
      <c r="P165" s="132">
        <v>27.883610999999998</v>
      </c>
      <c r="Q165" s="132">
        <v>-97.241382999999999</v>
      </c>
      <c r="R165" s="132">
        <v>1323222095642</v>
      </c>
      <c r="S165" s="132" t="s">
        <v>2121</v>
      </c>
      <c r="T165" s="132" t="s">
        <v>1393</v>
      </c>
      <c r="U165" s="132">
        <v>7</v>
      </c>
      <c r="V165" s="132" t="s">
        <v>1403</v>
      </c>
      <c r="W165" s="201">
        <v>10607</v>
      </c>
      <c r="X165" s="175">
        <v>0</v>
      </c>
      <c r="Y165" s="176" t="s">
        <v>1573</v>
      </c>
      <c r="Z165" s="180"/>
      <c r="AA165" s="175">
        <f>$X165*INDEX('Byproduct Conc'!$E:$E,MATCH(AA$2,'Byproduct Conc'!$C:$C,0))</f>
        <v>0</v>
      </c>
      <c r="AB165" s="176">
        <f>$X165*INDEX('Byproduct Conc'!$E:$E,MATCH(AB$2,'Byproduct Conc'!$C:$C,0))</f>
        <v>0</v>
      </c>
      <c r="AC165" s="176">
        <f>$X165*INDEX('Byproduct Conc'!$E:$E,MATCH(AC$2,'Byproduct Conc'!$C:$C,0))</f>
        <v>0</v>
      </c>
      <c r="AD165" s="176">
        <f>$X165*INDEX('Byproduct Conc'!$E:$E,MATCH(AD$2,'Byproduct Conc'!$C:$C,0))</f>
        <v>0</v>
      </c>
      <c r="AE165" s="177">
        <f>$X165*INDEX('Byproduct Conc'!$E:$E,MATCH(AE$2,'Byproduct Conc'!$C:$C,0))</f>
        <v>0</v>
      </c>
      <c r="AF165" s="178">
        <f t="shared" si="73"/>
        <v>0</v>
      </c>
      <c r="AG165" s="176">
        <f t="shared" si="74"/>
        <v>0</v>
      </c>
      <c r="AH165" s="176">
        <f t="shared" si="75"/>
        <v>0</v>
      </c>
      <c r="AI165" s="176">
        <f t="shared" si="76"/>
        <v>0</v>
      </c>
      <c r="AJ165" s="177">
        <f t="shared" si="77"/>
        <v>0</v>
      </c>
      <c r="AK165" s="202">
        <v>4203</v>
      </c>
      <c r="AL165" s="203">
        <f t="shared" si="65"/>
        <v>1906.4471759999999</v>
      </c>
      <c r="AM165" s="132" t="s">
        <v>1590</v>
      </c>
      <c r="AN165" s="132"/>
      <c r="AO165" s="132" t="s">
        <v>5125</v>
      </c>
      <c r="AP165" s="132">
        <v>325199</v>
      </c>
      <c r="AQ165" s="132" t="s">
        <v>261</v>
      </c>
      <c r="AR165" s="132"/>
      <c r="AS165" s="132"/>
      <c r="AT165" s="132"/>
      <c r="AU165" s="132"/>
      <c r="AV165" s="132" t="s">
        <v>1140</v>
      </c>
      <c r="AW165" s="132"/>
      <c r="AX165" s="132"/>
      <c r="AY165" s="204" t="s">
        <v>1548</v>
      </c>
      <c r="AZ165" s="204" t="s">
        <v>1549</v>
      </c>
      <c r="BA165" s="204" t="s">
        <v>1548</v>
      </c>
      <c r="BB165" s="132" t="s">
        <v>1549</v>
      </c>
      <c r="BC165" s="132" t="s">
        <v>1549</v>
      </c>
      <c r="BD165" s="132" t="s">
        <v>1549</v>
      </c>
      <c r="BE165" s="132" t="s">
        <v>1548</v>
      </c>
      <c r="BF165" s="132" t="s">
        <v>1549</v>
      </c>
      <c r="BG165" s="132" t="s">
        <v>1549</v>
      </c>
      <c r="BH165" s="132" t="s">
        <v>1549</v>
      </c>
      <c r="BI165" s="132" t="s">
        <v>1549</v>
      </c>
      <c r="BJ165" s="132" t="s">
        <v>1548</v>
      </c>
      <c r="BK165" s="132" t="s">
        <v>1549</v>
      </c>
      <c r="BL165" s="132" t="s">
        <v>1549</v>
      </c>
      <c r="BM165" s="132" t="s">
        <v>1549</v>
      </c>
      <c r="BN165" s="132" t="s">
        <v>1549</v>
      </c>
      <c r="BO165" s="132" t="s">
        <v>1549</v>
      </c>
      <c r="BP165" s="132" t="s">
        <v>1549</v>
      </c>
      <c r="BQ165" s="132" t="s">
        <v>1549</v>
      </c>
      <c r="BR165" s="132" t="s">
        <v>1549</v>
      </c>
      <c r="BS165" s="132" t="s">
        <v>1549</v>
      </c>
      <c r="BT165" s="132" t="s">
        <v>1549</v>
      </c>
      <c r="BU165" s="132" t="s">
        <v>1549</v>
      </c>
      <c r="BV165" s="132" t="s">
        <v>1549</v>
      </c>
      <c r="BW165" s="132" t="s">
        <v>1549</v>
      </c>
      <c r="BX165" s="132" t="s">
        <v>1549</v>
      </c>
      <c r="BY165" s="132" t="s">
        <v>1549</v>
      </c>
      <c r="BZ165" s="132" t="s">
        <v>1549</v>
      </c>
      <c r="CA165" s="132" t="s">
        <v>1549</v>
      </c>
      <c r="CB165" s="132" t="s">
        <v>1549</v>
      </c>
      <c r="CC165" s="132" t="s">
        <v>1549</v>
      </c>
      <c r="CD165" s="132" t="s">
        <v>1549</v>
      </c>
      <c r="CE165" s="132" t="s">
        <v>1549</v>
      </c>
      <c r="CF165" s="132" t="s">
        <v>1549</v>
      </c>
      <c r="CG165" s="132" t="s">
        <v>1549</v>
      </c>
      <c r="CH165" s="132" t="s">
        <v>1549</v>
      </c>
      <c r="CI165" s="132" t="s">
        <v>1549</v>
      </c>
      <c r="CJ165" s="132" t="s">
        <v>1549</v>
      </c>
      <c r="CK165" s="132" t="s">
        <v>1549</v>
      </c>
      <c r="CL165" s="132" t="s">
        <v>1549</v>
      </c>
      <c r="CM165" s="132" t="s">
        <v>1549</v>
      </c>
      <c r="CN165" s="132" t="s">
        <v>1549</v>
      </c>
      <c r="CO165" s="132" t="s">
        <v>1549</v>
      </c>
      <c r="CP165" s="132" t="s">
        <v>1549</v>
      </c>
      <c r="CQ165" s="132" t="s">
        <v>1548</v>
      </c>
      <c r="CR165" s="132" t="s">
        <v>1549</v>
      </c>
      <c r="CS165" s="132" t="s">
        <v>1549</v>
      </c>
      <c r="CT165" s="132" t="s">
        <v>1549</v>
      </c>
      <c r="CU165" s="132" t="s">
        <v>1549</v>
      </c>
      <c r="CV165" s="132" t="s">
        <v>1549</v>
      </c>
      <c r="CW165" s="132" t="s">
        <v>1549</v>
      </c>
      <c r="CX165" s="132" t="s">
        <v>1549</v>
      </c>
      <c r="CY165" s="132" t="s">
        <v>1549</v>
      </c>
      <c r="CZ165" s="132" t="s">
        <v>1548</v>
      </c>
      <c r="DA165" s="175">
        <f>$AL165*INDEX('Byproduct Conc'!$E:$E,MATCH(DA$2,'Byproduct Conc'!$C:$C,0))</f>
        <v>5.5477612821599998</v>
      </c>
      <c r="DB165" s="176">
        <f>$AL165*INDEX('Byproduct Conc'!$E:$E,MATCH(DB$2,'Byproduct Conc'!$C:$C,0))</f>
        <v>6.6725651159999996E-2</v>
      </c>
      <c r="DC165" s="176">
        <f>$AL165*INDEX('Byproduct Conc'!$E:$E,MATCH(DC$2,'Byproduct Conc'!$C:$C,0))</f>
        <v>0.28596707639999996</v>
      </c>
      <c r="DD165" s="176">
        <f>$AL165*INDEX('Byproduct Conc'!$E:$E,MATCH(DD$2,'Byproduct Conc'!$C:$C,0))</f>
        <v>1.9045407288240002</v>
      </c>
      <c r="DE165" s="177">
        <f>$AL165*INDEX('Byproduct Conc'!$E:$E,MATCH(DE$2,'Byproduct Conc'!$C:$C,0))</f>
        <v>2.8596707640000001</v>
      </c>
      <c r="DF165" s="178">
        <f t="shared" si="78"/>
        <v>1.5850746520457142E-2</v>
      </c>
      <c r="DG165" s="176">
        <f t="shared" si="79"/>
        <v>1.906447176E-4</v>
      </c>
      <c r="DH165" s="176">
        <f t="shared" si="80"/>
        <v>8.1704878971428562E-4</v>
      </c>
      <c r="DI165" s="176">
        <f t="shared" si="81"/>
        <v>5.4415449394971437E-3</v>
      </c>
      <c r="DJ165" s="177">
        <f t="shared" si="82"/>
        <v>8.1704878971428571E-3</v>
      </c>
    </row>
    <row r="166" spans="2:114" x14ac:dyDescent="0.25">
      <c r="B166" s="132" t="s">
        <v>1134</v>
      </c>
      <c r="C166" s="132">
        <v>2024</v>
      </c>
      <c r="D166"/>
      <c r="E166" s="132" t="s">
        <v>1161</v>
      </c>
      <c r="F166" s="132" t="s">
        <v>1157</v>
      </c>
      <c r="G166" s="132" t="s">
        <v>1158</v>
      </c>
      <c r="H166" s="132" t="s">
        <v>1159</v>
      </c>
      <c r="I166" s="132" t="s">
        <v>1426</v>
      </c>
      <c r="J166" s="132" t="s">
        <v>1160</v>
      </c>
      <c r="K166" s="132">
        <v>78359</v>
      </c>
      <c r="L166" s="132">
        <v>110070725501</v>
      </c>
      <c r="M166" s="172">
        <v>110070725501</v>
      </c>
      <c r="N166" s="172" t="str">
        <f t="shared" si="71"/>
        <v/>
      </c>
      <c r="O166" s="172" t="str">
        <f t="shared" si="72"/>
        <v>78359CCDNTHWY36</v>
      </c>
      <c r="P166" s="132">
        <v>27.883610999999998</v>
      </c>
      <c r="Q166" s="132">
        <v>-97.241382999999999</v>
      </c>
      <c r="R166" s="132">
        <v>1324223152265</v>
      </c>
      <c r="S166" s="132" t="s">
        <v>2121</v>
      </c>
      <c r="T166" s="132" t="s">
        <v>1393</v>
      </c>
      <c r="U166" s="132">
        <v>3</v>
      </c>
      <c r="V166" s="132" t="s">
        <v>1550</v>
      </c>
      <c r="W166" s="201">
        <v>2E-3</v>
      </c>
      <c r="X166" s="175">
        <v>0</v>
      </c>
      <c r="Y166" s="176" t="s">
        <v>1573</v>
      </c>
      <c r="Z166" s="180"/>
      <c r="AA166" s="175">
        <f>$X166*INDEX('Byproduct Conc'!$E:$E,MATCH(AA$2,'Byproduct Conc'!$C:$C,0))</f>
        <v>0</v>
      </c>
      <c r="AB166" s="176">
        <f>$X166*INDEX('Byproduct Conc'!$E:$E,MATCH(AB$2,'Byproduct Conc'!$C:$C,0))</f>
        <v>0</v>
      </c>
      <c r="AC166" s="176">
        <f>$X166*INDEX('Byproduct Conc'!$E:$E,MATCH(AC$2,'Byproduct Conc'!$C:$C,0))</f>
        <v>0</v>
      </c>
      <c r="AD166" s="176">
        <f>$X166*INDEX('Byproduct Conc'!$E:$E,MATCH(AD$2,'Byproduct Conc'!$C:$C,0))</f>
        <v>0</v>
      </c>
      <c r="AE166" s="177">
        <f>$X166*INDEX('Byproduct Conc'!$E:$E,MATCH(AE$2,'Byproduct Conc'!$C:$C,0))</f>
        <v>0</v>
      </c>
      <c r="AF166" s="178">
        <f t="shared" si="73"/>
        <v>0</v>
      </c>
      <c r="AG166" s="176">
        <f t="shared" si="74"/>
        <v>0</v>
      </c>
      <c r="AH166" s="176">
        <f t="shared" si="75"/>
        <v>0</v>
      </c>
      <c r="AI166" s="176">
        <f t="shared" si="76"/>
        <v>0</v>
      </c>
      <c r="AJ166" s="177">
        <f t="shared" si="77"/>
        <v>0</v>
      </c>
      <c r="AK166" s="202">
        <v>1E-3</v>
      </c>
      <c r="AL166" s="203">
        <f t="shared" si="65"/>
        <v>4.53592E-4</v>
      </c>
      <c r="AM166" s="132" t="s">
        <v>1573</v>
      </c>
      <c r="AN166" s="132"/>
      <c r="AO166" s="132" t="s">
        <v>5125</v>
      </c>
      <c r="AP166" s="132">
        <v>562211</v>
      </c>
      <c r="AQ166" s="132" t="s">
        <v>904</v>
      </c>
      <c r="AR166" s="132"/>
      <c r="AS166" s="132"/>
      <c r="AT166" s="132"/>
      <c r="AU166" s="132"/>
      <c r="AV166" s="132" t="s">
        <v>1140</v>
      </c>
      <c r="AW166" s="132"/>
      <c r="AX166" s="132"/>
      <c r="AY166" s="204" t="s">
        <v>1548</v>
      </c>
      <c r="AZ166" s="204" t="s">
        <v>1549</v>
      </c>
      <c r="BA166" s="204" t="s">
        <v>1548</v>
      </c>
      <c r="BB166" s="132" t="s">
        <v>1549</v>
      </c>
      <c r="BC166" s="132" t="s">
        <v>1549</v>
      </c>
      <c r="BD166" s="132" t="s">
        <v>1549</v>
      </c>
      <c r="BE166" s="132" t="s">
        <v>1548</v>
      </c>
      <c r="BF166" s="132" t="s">
        <v>1549</v>
      </c>
      <c r="BG166" s="132" t="s">
        <v>1549</v>
      </c>
      <c r="BH166" s="132" t="s">
        <v>1549</v>
      </c>
      <c r="BI166" s="132" t="s">
        <v>1549</v>
      </c>
      <c r="BJ166" s="132" t="s">
        <v>1548</v>
      </c>
      <c r="BK166" s="132" t="s">
        <v>1549</v>
      </c>
      <c r="BL166" s="132" t="s">
        <v>1549</v>
      </c>
      <c r="BM166" s="132" t="s">
        <v>1549</v>
      </c>
      <c r="BN166" s="132" t="s">
        <v>1549</v>
      </c>
      <c r="BO166" s="132" t="s">
        <v>1549</v>
      </c>
      <c r="BP166" s="132" t="s">
        <v>1549</v>
      </c>
      <c r="BQ166" s="132" t="s">
        <v>1549</v>
      </c>
      <c r="BR166" s="132" t="s">
        <v>1549</v>
      </c>
      <c r="BS166" s="132" t="s">
        <v>1549</v>
      </c>
      <c r="BT166" s="132" t="s">
        <v>1549</v>
      </c>
      <c r="BU166" s="132" t="s">
        <v>1549</v>
      </c>
      <c r="BV166" s="132" t="s">
        <v>1549</v>
      </c>
      <c r="BW166" s="132" t="s">
        <v>1549</v>
      </c>
      <c r="BX166" s="132" t="s">
        <v>1549</v>
      </c>
      <c r="BY166" s="132" t="s">
        <v>1549</v>
      </c>
      <c r="BZ166" s="132" t="s">
        <v>1549</v>
      </c>
      <c r="CA166" s="132" t="s">
        <v>1549</v>
      </c>
      <c r="CB166" s="132" t="s">
        <v>1549</v>
      </c>
      <c r="CC166" s="132" t="s">
        <v>1549</v>
      </c>
      <c r="CD166" s="132" t="s">
        <v>1549</v>
      </c>
      <c r="CE166" s="132" t="s">
        <v>1549</v>
      </c>
      <c r="CF166" s="132" t="s">
        <v>1549</v>
      </c>
      <c r="CG166" s="132" t="s">
        <v>1549</v>
      </c>
      <c r="CH166" s="132" t="s">
        <v>1549</v>
      </c>
      <c r="CI166" s="132" t="s">
        <v>1549</v>
      </c>
      <c r="CJ166" s="132" t="s">
        <v>1549</v>
      </c>
      <c r="CK166" s="132" t="s">
        <v>1549</v>
      </c>
      <c r="CL166" s="132" t="s">
        <v>1549</v>
      </c>
      <c r="CM166" s="132" t="s">
        <v>1549</v>
      </c>
      <c r="CN166" s="132" t="s">
        <v>1549</v>
      </c>
      <c r="CO166" s="132" t="s">
        <v>1549</v>
      </c>
      <c r="CP166" s="132" t="s">
        <v>1549</v>
      </c>
      <c r="CQ166" s="132" t="s">
        <v>1548</v>
      </c>
      <c r="CR166" s="132" t="s">
        <v>1549</v>
      </c>
      <c r="CS166" s="132" t="s">
        <v>1549</v>
      </c>
      <c r="CT166" s="132" t="s">
        <v>1549</v>
      </c>
      <c r="CU166" s="132" t="s">
        <v>1549</v>
      </c>
      <c r="CV166" s="132" t="s">
        <v>1549</v>
      </c>
      <c r="CW166" s="132" t="s">
        <v>1549</v>
      </c>
      <c r="CX166" s="132" t="s">
        <v>1549</v>
      </c>
      <c r="CY166" s="132" t="s">
        <v>1549</v>
      </c>
      <c r="CZ166" s="132" t="s">
        <v>1548</v>
      </c>
      <c r="DA166" s="175">
        <f>$AL166*INDEX('Byproduct Conc'!$E:$E,MATCH(DA$2,'Byproduct Conc'!$C:$C,0))</f>
        <v>1.3199527199999999E-6</v>
      </c>
      <c r="DB166" s="176">
        <f>$AL166*INDEX('Byproduct Conc'!$E:$E,MATCH(DB$2,'Byproduct Conc'!$C:$C,0))</f>
        <v>1.5875719999999999E-8</v>
      </c>
      <c r="DC166" s="176">
        <f>$AL166*INDEX('Byproduct Conc'!$E:$E,MATCH(DC$2,'Byproduct Conc'!$C:$C,0))</f>
        <v>6.8038799999999994E-8</v>
      </c>
      <c r="DD166" s="176">
        <f>$AL166*INDEX('Byproduct Conc'!$E:$E,MATCH(DD$2,'Byproduct Conc'!$C:$C,0))</f>
        <v>4.5313840800000004E-7</v>
      </c>
      <c r="DE166" s="177">
        <f>$AL166*INDEX('Byproduct Conc'!$E:$E,MATCH(DE$2,'Byproduct Conc'!$C:$C,0))</f>
        <v>6.8038800000000007E-7</v>
      </c>
      <c r="DF166" s="178">
        <f t="shared" si="78"/>
        <v>3.7712934857142852E-9</v>
      </c>
      <c r="DG166" s="176">
        <f t="shared" si="79"/>
        <v>4.5359199999999996E-11</v>
      </c>
      <c r="DH166" s="176">
        <f t="shared" si="80"/>
        <v>1.9439657142857141E-10</v>
      </c>
      <c r="DI166" s="176">
        <f t="shared" si="81"/>
        <v>1.2946811657142858E-9</v>
      </c>
      <c r="DJ166" s="177">
        <f t="shared" si="82"/>
        <v>1.9439657142857145E-9</v>
      </c>
    </row>
    <row r="167" spans="2:114" x14ac:dyDescent="0.25">
      <c r="B167" s="132" t="s">
        <v>1134</v>
      </c>
      <c r="C167" s="132">
        <v>2021</v>
      </c>
      <c r="D167"/>
      <c r="E167" s="132" t="s">
        <v>1150</v>
      </c>
      <c r="F167" s="132" t="s">
        <v>1147</v>
      </c>
      <c r="G167" s="132" t="s">
        <v>1148</v>
      </c>
      <c r="H167" s="132" t="s">
        <v>1149</v>
      </c>
      <c r="I167" s="132" t="s">
        <v>1429</v>
      </c>
      <c r="J167" s="132" t="s">
        <v>1138</v>
      </c>
      <c r="K167" s="132">
        <v>70723</v>
      </c>
      <c r="L167" s="132">
        <v>110000597328</v>
      </c>
      <c r="M167" s="172">
        <v>110000597328</v>
      </c>
      <c r="N167" s="172" t="str">
        <f t="shared" si="71"/>
        <v/>
      </c>
      <c r="O167" s="172" t="str">
        <f t="shared" si="72"/>
        <v>70723CCDNTHIGHW</v>
      </c>
      <c r="P167" s="132">
        <v>30.05509</v>
      </c>
      <c r="Q167" s="132">
        <v>-90.830839999999995</v>
      </c>
      <c r="R167" s="132">
        <v>1321220017875</v>
      </c>
      <c r="S167" s="132" t="s">
        <v>2121</v>
      </c>
      <c r="T167" s="132" t="s">
        <v>1393</v>
      </c>
      <c r="U167" s="132">
        <v>8</v>
      </c>
      <c r="V167" s="132" t="s">
        <v>1399</v>
      </c>
      <c r="W167" s="201">
        <v>4254</v>
      </c>
      <c r="X167" s="175">
        <v>0</v>
      </c>
      <c r="Y167" s="176" t="s">
        <v>1594</v>
      </c>
      <c r="Z167" s="180"/>
      <c r="AA167" s="175">
        <f>$X167*INDEX('Byproduct Conc'!$E:$E,MATCH(AA$2,'Byproduct Conc'!$C:$C,0))</f>
        <v>0</v>
      </c>
      <c r="AB167" s="176">
        <f>$X167*INDEX('Byproduct Conc'!$E:$E,MATCH(AB$2,'Byproduct Conc'!$C:$C,0))</f>
        <v>0</v>
      </c>
      <c r="AC167" s="176">
        <f>$X167*INDEX('Byproduct Conc'!$E:$E,MATCH(AC$2,'Byproduct Conc'!$C:$C,0))</f>
        <v>0</v>
      </c>
      <c r="AD167" s="176">
        <f>$X167*INDEX('Byproduct Conc'!$E:$E,MATCH(AD$2,'Byproduct Conc'!$C:$C,0))</f>
        <v>0</v>
      </c>
      <c r="AE167" s="177">
        <f>$X167*INDEX('Byproduct Conc'!$E:$E,MATCH(AE$2,'Byproduct Conc'!$C:$C,0))</f>
        <v>0</v>
      </c>
      <c r="AF167" s="178">
        <f t="shared" si="73"/>
        <v>0</v>
      </c>
      <c r="AG167" s="176">
        <f t="shared" si="74"/>
        <v>0</v>
      </c>
      <c r="AH167" s="176">
        <f t="shared" si="75"/>
        <v>0</v>
      </c>
      <c r="AI167" s="176">
        <f t="shared" si="76"/>
        <v>0</v>
      </c>
      <c r="AJ167" s="177">
        <f t="shared" si="77"/>
        <v>0</v>
      </c>
      <c r="AK167" s="202">
        <v>1942</v>
      </c>
      <c r="AL167" s="203">
        <f t="shared" si="65"/>
        <v>880.87566400000003</v>
      </c>
      <c r="AM167" s="132" t="s">
        <v>1543</v>
      </c>
      <c r="AN167" s="132"/>
      <c r="AO167" s="132" t="s">
        <v>5125</v>
      </c>
      <c r="AP167" s="132">
        <v>325180</v>
      </c>
      <c r="AQ167" s="132" t="s">
        <v>258</v>
      </c>
      <c r="AR167" s="132"/>
      <c r="AS167" s="132"/>
      <c r="AT167" s="132"/>
      <c r="AU167" s="132"/>
      <c r="AV167" s="132" t="s">
        <v>1140</v>
      </c>
      <c r="AW167" s="132"/>
      <c r="AX167" s="132"/>
      <c r="AY167" s="204" t="s">
        <v>1548</v>
      </c>
      <c r="AZ167" s="204" t="s">
        <v>1549</v>
      </c>
      <c r="BA167" s="204" t="s">
        <v>1549</v>
      </c>
      <c r="BB167" s="132" t="s">
        <v>1548</v>
      </c>
      <c r="BC167" s="132" t="s">
        <v>1549</v>
      </c>
      <c r="BD167" s="132" t="s">
        <v>1549</v>
      </c>
      <c r="BE167" s="132" t="s">
        <v>1549</v>
      </c>
      <c r="BF167" s="132" t="s">
        <v>1549</v>
      </c>
      <c r="BG167" s="132" t="s">
        <v>1549</v>
      </c>
      <c r="BH167" s="132" t="s">
        <v>1549</v>
      </c>
      <c r="BI167" s="132" t="s">
        <v>1549</v>
      </c>
      <c r="BJ167" s="132" t="s">
        <v>1549</v>
      </c>
      <c r="BK167" s="132" t="s">
        <v>1549</v>
      </c>
      <c r="BL167" s="132" t="s">
        <v>1549</v>
      </c>
      <c r="BM167" s="132" t="s">
        <v>1549</v>
      </c>
      <c r="BN167" s="132" t="s">
        <v>1549</v>
      </c>
      <c r="BO167" s="132" t="s">
        <v>1549</v>
      </c>
      <c r="BP167" s="132" t="s">
        <v>1549</v>
      </c>
      <c r="BQ167" s="132" t="s">
        <v>1549</v>
      </c>
      <c r="BR167" s="132" t="s">
        <v>1549</v>
      </c>
      <c r="BS167" s="132" t="s">
        <v>1549</v>
      </c>
      <c r="BT167" s="132" t="s">
        <v>1549</v>
      </c>
      <c r="BU167" s="132" t="s">
        <v>1549</v>
      </c>
      <c r="BV167" s="132" t="s">
        <v>1549</v>
      </c>
      <c r="BW167" s="132" t="s">
        <v>1549</v>
      </c>
      <c r="BX167" s="132" t="s">
        <v>1549</v>
      </c>
      <c r="BY167" s="132" t="s">
        <v>1549</v>
      </c>
      <c r="BZ167" s="132" t="s">
        <v>1549</v>
      </c>
      <c r="CA167" s="132" t="s">
        <v>1549</v>
      </c>
      <c r="CB167" s="132" t="s">
        <v>1549</v>
      </c>
      <c r="CC167" s="132" t="s">
        <v>1549</v>
      </c>
      <c r="CD167" s="132" t="s">
        <v>1549</v>
      </c>
      <c r="CE167" s="132" t="s">
        <v>1549</v>
      </c>
      <c r="CF167" s="132" t="s">
        <v>1549</v>
      </c>
      <c r="CG167" s="132" t="s">
        <v>1549</v>
      </c>
      <c r="CH167" s="132" t="s">
        <v>1549</v>
      </c>
      <c r="CI167" s="132" t="s">
        <v>1549</v>
      </c>
      <c r="CJ167" s="132" t="s">
        <v>1549</v>
      </c>
      <c r="CK167" s="132" t="s">
        <v>1549</v>
      </c>
      <c r="CL167" s="132" t="s">
        <v>1549</v>
      </c>
      <c r="CM167" s="132" t="s">
        <v>1549</v>
      </c>
      <c r="CN167" s="132" t="s">
        <v>1549</v>
      </c>
      <c r="CO167" s="132" t="s">
        <v>1549</v>
      </c>
      <c r="CP167" s="132" t="s">
        <v>1549</v>
      </c>
      <c r="CQ167" s="132" t="s">
        <v>1549</v>
      </c>
      <c r="CR167" s="132" t="s">
        <v>1549</v>
      </c>
      <c r="CS167" s="132" t="s">
        <v>1549</v>
      </c>
      <c r="CT167" s="132" t="s">
        <v>1549</v>
      </c>
      <c r="CU167" s="132" t="s">
        <v>1549</v>
      </c>
      <c r="CV167" s="132" t="s">
        <v>1549</v>
      </c>
      <c r="CW167" s="132" t="s">
        <v>1549</v>
      </c>
      <c r="CX167" s="132" t="s">
        <v>1549</v>
      </c>
      <c r="CY167" s="132" t="s">
        <v>1549</v>
      </c>
      <c r="CZ167" s="132" t="s">
        <v>1549</v>
      </c>
      <c r="DA167" s="175">
        <f>$AL167*INDEX('Byproduct Conc'!$E:$E,MATCH(DA$2,'Byproduct Conc'!$C:$C,0))</f>
        <v>2.5633481822399999</v>
      </c>
      <c r="DB167" s="176">
        <f>$AL167*INDEX('Byproduct Conc'!$E:$E,MATCH(DB$2,'Byproduct Conc'!$C:$C,0))</f>
        <v>3.0830648239999998E-2</v>
      </c>
      <c r="DC167" s="176">
        <f>$AL167*INDEX('Byproduct Conc'!$E:$E,MATCH(DC$2,'Byproduct Conc'!$C:$C,0))</f>
        <v>0.1321313496</v>
      </c>
      <c r="DD167" s="176">
        <f>$AL167*INDEX('Byproduct Conc'!$E:$E,MATCH(DD$2,'Byproduct Conc'!$C:$C,0))</f>
        <v>0.87999478833600009</v>
      </c>
      <c r="DE167" s="177">
        <f>$AL167*INDEX('Byproduct Conc'!$E:$E,MATCH(DE$2,'Byproduct Conc'!$C:$C,0))</f>
        <v>1.3213134960000001</v>
      </c>
      <c r="DF167" s="178">
        <f t="shared" si="78"/>
        <v>7.3238519492571427E-3</v>
      </c>
      <c r="DG167" s="176">
        <f t="shared" si="79"/>
        <v>8.8087566399999993E-5</v>
      </c>
      <c r="DH167" s="176">
        <f t="shared" si="80"/>
        <v>3.7751814171428573E-4</v>
      </c>
      <c r="DI167" s="176">
        <f t="shared" si="81"/>
        <v>2.5142708238171433E-3</v>
      </c>
      <c r="DJ167" s="177">
        <f t="shared" si="82"/>
        <v>3.7751814171428574E-3</v>
      </c>
    </row>
    <row r="168" spans="2:114" x14ac:dyDescent="0.25">
      <c r="B168" s="132" t="s">
        <v>1134</v>
      </c>
      <c r="C168" s="132">
        <v>2022</v>
      </c>
      <c r="D168"/>
      <c r="E168" s="132" t="s">
        <v>1150</v>
      </c>
      <c r="F168" s="132" t="s">
        <v>1147</v>
      </c>
      <c r="G168" s="132" t="s">
        <v>1148</v>
      </c>
      <c r="H168" s="132" t="s">
        <v>1149</v>
      </c>
      <c r="I168" s="132" t="s">
        <v>1429</v>
      </c>
      <c r="J168" s="132" t="s">
        <v>1138</v>
      </c>
      <c r="K168" s="132">
        <v>70723</v>
      </c>
      <c r="L168" s="132">
        <v>110000597328</v>
      </c>
      <c r="M168" s="172">
        <v>110000597328</v>
      </c>
      <c r="N168" s="172" t="str">
        <f t="shared" si="71"/>
        <v/>
      </c>
      <c r="O168" s="172" t="str">
        <f t="shared" si="72"/>
        <v>70723CCDNTHIGHW</v>
      </c>
      <c r="P168" s="132">
        <v>30.05509</v>
      </c>
      <c r="Q168" s="132">
        <v>-90.830839999999995</v>
      </c>
      <c r="R168" s="132">
        <v>1322221404066</v>
      </c>
      <c r="S168" s="132" t="s">
        <v>2121</v>
      </c>
      <c r="T168" s="132" t="s">
        <v>1393</v>
      </c>
      <c r="U168" s="132">
        <v>8</v>
      </c>
      <c r="V168" s="132" t="s">
        <v>1399</v>
      </c>
      <c r="W168" s="201">
        <v>6089</v>
      </c>
      <c r="X168" s="175">
        <v>0</v>
      </c>
      <c r="Y168" s="176" t="s">
        <v>1594</v>
      </c>
      <c r="Z168" s="180"/>
      <c r="AA168" s="175">
        <f>$X168*INDEX('Byproduct Conc'!$E:$E,MATCH(AA$2,'Byproduct Conc'!$C:$C,0))</f>
        <v>0</v>
      </c>
      <c r="AB168" s="176">
        <f>$X168*INDEX('Byproduct Conc'!$E:$E,MATCH(AB$2,'Byproduct Conc'!$C:$C,0))</f>
        <v>0</v>
      </c>
      <c r="AC168" s="176">
        <f>$X168*INDEX('Byproduct Conc'!$E:$E,MATCH(AC$2,'Byproduct Conc'!$C:$C,0))</f>
        <v>0</v>
      </c>
      <c r="AD168" s="176">
        <f>$X168*INDEX('Byproduct Conc'!$E:$E,MATCH(AD$2,'Byproduct Conc'!$C:$C,0))</f>
        <v>0</v>
      </c>
      <c r="AE168" s="177">
        <f>$X168*INDEX('Byproduct Conc'!$E:$E,MATCH(AE$2,'Byproduct Conc'!$C:$C,0))</f>
        <v>0</v>
      </c>
      <c r="AF168" s="178">
        <f t="shared" si="73"/>
        <v>0</v>
      </c>
      <c r="AG168" s="176">
        <f t="shared" si="74"/>
        <v>0</v>
      </c>
      <c r="AH168" s="176">
        <f t="shared" si="75"/>
        <v>0</v>
      </c>
      <c r="AI168" s="176">
        <f t="shared" si="76"/>
        <v>0</v>
      </c>
      <c r="AJ168" s="177">
        <f t="shared" si="77"/>
        <v>0</v>
      </c>
      <c r="AK168" s="202">
        <v>2093</v>
      </c>
      <c r="AL168" s="203">
        <f t="shared" si="65"/>
        <v>949.36805600000002</v>
      </c>
      <c r="AM168" s="132" t="s">
        <v>1543</v>
      </c>
      <c r="AN168" s="132"/>
      <c r="AO168" s="132" t="s">
        <v>5125</v>
      </c>
      <c r="AP168" s="132">
        <v>325180</v>
      </c>
      <c r="AQ168" s="132" t="s">
        <v>258</v>
      </c>
      <c r="AR168" s="132"/>
      <c r="AS168" s="132"/>
      <c r="AT168" s="132"/>
      <c r="AU168" s="132"/>
      <c r="AV168" s="132" t="s">
        <v>1140</v>
      </c>
      <c r="AW168" s="132"/>
      <c r="AX168" s="132"/>
      <c r="AY168" s="204" t="s">
        <v>1548</v>
      </c>
      <c r="AZ168" s="204" t="s">
        <v>1549</v>
      </c>
      <c r="BA168" s="204" t="s">
        <v>1549</v>
      </c>
      <c r="BB168" s="132" t="s">
        <v>1548</v>
      </c>
      <c r="BC168" s="132" t="s">
        <v>1549</v>
      </c>
      <c r="BD168" s="132" t="s">
        <v>1549</v>
      </c>
      <c r="BE168" s="132" t="s">
        <v>1549</v>
      </c>
      <c r="BF168" s="132" t="s">
        <v>1549</v>
      </c>
      <c r="BG168" s="132" t="s">
        <v>1549</v>
      </c>
      <c r="BH168" s="132" t="s">
        <v>1549</v>
      </c>
      <c r="BI168" s="132" t="s">
        <v>1549</v>
      </c>
      <c r="BJ168" s="132" t="s">
        <v>1549</v>
      </c>
      <c r="BK168" s="132" t="s">
        <v>1549</v>
      </c>
      <c r="BL168" s="132" t="s">
        <v>1549</v>
      </c>
      <c r="BM168" s="132" t="s">
        <v>1549</v>
      </c>
      <c r="BN168" s="132" t="s">
        <v>1549</v>
      </c>
      <c r="BO168" s="132" t="s">
        <v>1549</v>
      </c>
      <c r="BP168" s="132" t="s">
        <v>1549</v>
      </c>
      <c r="BQ168" s="132" t="s">
        <v>1549</v>
      </c>
      <c r="BR168" s="132" t="s">
        <v>1549</v>
      </c>
      <c r="BS168" s="132" t="s">
        <v>1549</v>
      </c>
      <c r="BT168" s="132" t="s">
        <v>1549</v>
      </c>
      <c r="BU168" s="132" t="s">
        <v>1549</v>
      </c>
      <c r="BV168" s="132" t="s">
        <v>1549</v>
      </c>
      <c r="BW168" s="132" t="s">
        <v>1549</v>
      </c>
      <c r="BX168" s="132" t="s">
        <v>1549</v>
      </c>
      <c r="BY168" s="132" t="s">
        <v>1549</v>
      </c>
      <c r="BZ168" s="132" t="s">
        <v>1549</v>
      </c>
      <c r="CA168" s="132" t="s">
        <v>1549</v>
      </c>
      <c r="CB168" s="132" t="s">
        <v>1549</v>
      </c>
      <c r="CC168" s="132" t="s">
        <v>1549</v>
      </c>
      <c r="CD168" s="132" t="s">
        <v>1549</v>
      </c>
      <c r="CE168" s="132" t="s">
        <v>1549</v>
      </c>
      <c r="CF168" s="132" t="s">
        <v>1549</v>
      </c>
      <c r="CG168" s="132" t="s">
        <v>1549</v>
      </c>
      <c r="CH168" s="132" t="s">
        <v>1549</v>
      </c>
      <c r="CI168" s="132" t="s">
        <v>1549</v>
      </c>
      <c r="CJ168" s="132" t="s">
        <v>1549</v>
      </c>
      <c r="CK168" s="132" t="s">
        <v>1549</v>
      </c>
      <c r="CL168" s="132" t="s">
        <v>1549</v>
      </c>
      <c r="CM168" s="132" t="s">
        <v>1549</v>
      </c>
      <c r="CN168" s="132" t="s">
        <v>1549</v>
      </c>
      <c r="CO168" s="132" t="s">
        <v>1549</v>
      </c>
      <c r="CP168" s="132" t="s">
        <v>1549</v>
      </c>
      <c r="CQ168" s="132" t="s">
        <v>1549</v>
      </c>
      <c r="CR168" s="132" t="s">
        <v>1549</v>
      </c>
      <c r="CS168" s="132" t="s">
        <v>1549</v>
      </c>
      <c r="CT168" s="132" t="s">
        <v>1549</v>
      </c>
      <c r="CU168" s="132" t="s">
        <v>1549</v>
      </c>
      <c r="CV168" s="132" t="s">
        <v>1549</v>
      </c>
      <c r="CW168" s="132" t="s">
        <v>1549</v>
      </c>
      <c r="CX168" s="132" t="s">
        <v>1549</v>
      </c>
      <c r="CY168" s="132" t="s">
        <v>1549</v>
      </c>
      <c r="CZ168" s="132" t="s">
        <v>1549</v>
      </c>
      <c r="DA168" s="175">
        <f>$AL168*INDEX('Byproduct Conc'!$E:$E,MATCH(DA$2,'Byproduct Conc'!$C:$C,0))</f>
        <v>2.76266104296</v>
      </c>
      <c r="DB168" s="176">
        <f>$AL168*INDEX('Byproduct Conc'!$E:$E,MATCH(DB$2,'Byproduct Conc'!$C:$C,0))</f>
        <v>3.3227881959999997E-2</v>
      </c>
      <c r="DC168" s="176">
        <f>$AL168*INDEX('Byproduct Conc'!$E:$E,MATCH(DC$2,'Byproduct Conc'!$C:$C,0))</f>
        <v>0.14240520839999998</v>
      </c>
      <c r="DD168" s="176">
        <f>$AL168*INDEX('Byproduct Conc'!$E:$E,MATCH(DD$2,'Byproduct Conc'!$C:$C,0))</f>
        <v>0.94841868794400008</v>
      </c>
      <c r="DE168" s="177">
        <f>$AL168*INDEX('Byproduct Conc'!$E:$E,MATCH(DE$2,'Byproduct Conc'!$C:$C,0))</f>
        <v>1.4240520840000002</v>
      </c>
      <c r="DF168" s="178">
        <f t="shared" si="78"/>
        <v>7.8933172656000007E-3</v>
      </c>
      <c r="DG168" s="176">
        <f t="shared" si="79"/>
        <v>9.4936805599999985E-5</v>
      </c>
      <c r="DH168" s="176">
        <f t="shared" si="80"/>
        <v>4.0687202399999998E-4</v>
      </c>
      <c r="DI168" s="176">
        <f t="shared" si="81"/>
        <v>2.7097676798400003E-3</v>
      </c>
      <c r="DJ168" s="177">
        <f t="shared" si="82"/>
        <v>4.0687202400000004E-3</v>
      </c>
    </row>
    <row r="169" spans="2:114" x14ac:dyDescent="0.25">
      <c r="B169" s="132" t="s">
        <v>1134</v>
      </c>
      <c r="C169" s="132">
        <v>2023</v>
      </c>
      <c r="D169"/>
      <c r="E169" s="132" t="s">
        <v>1150</v>
      </c>
      <c r="F169" s="132" t="s">
        <v>1147</v>
      </c>
      <c r="G169" s="132" t="s">
        <v>1148</v>
      </c>
      <c r="H169" s="132" t="s">
        <v>1149</v>
      </c>
      <c r="I169" s="132" t="s">
        <v>1429</v>
      </c>
      <c r="J169" s="132" t="s">
        <v>1138</v>
      </c>
      <c r="K169" s="132">
        <v>70723</v>
      </c>
      <c r="L169" s="132">
        <v>110000597328</v>
      </c>
      <c r="M169" s="172">
        <v>110000597328</v>
      </c>
      <c r="N169" s="172" t="str">
        <f t="shared" si="71"/>
        <v/>
      </c>
      <c r="O169" s="172" t="str">
        <f t="shared" si="72"/>
        <v>70723CCDNTHIGHW</v>
      </c>
      <c r="P169" s="132">
        <v>30.05509</v>
      </c>
      <c r="Q169" s="132">
        <v>-90.830839999999995</v>
      </c>
      <c r="R169" s="132">
        <v>1323222024263</v>
      </c>
      <c r="S169" s="132" t="s">
        <v>2121</v>
      </c>
      <c r="T169" s="132" t="s">
        <v>1393</v>
      </c>
      <c r="U169" s="132">
        <v>8</v>
      </c>
      <c r="V169" s="132" t="s">
        <v>1399</v>
      </c>
      <c r="W169" s="201">
        <v>6805</v>
      </c>
      <c r="X169" s="175">
        <v>0</v>
      </c>
      <c r="Y169" s="176" t="s">
        <v>1594</v>
      </c>
      <c r="Z169" s="180"/>
      <c r="AA169" s="175">
        <f>$X169*INDEX('Byproduct Conc'!$E:$E,MATCH(AA$2,'Byproduct Conc'!$C:$C,0))</f>
        <v>0</v>
      </c>
      <c r="AB169" s="176">
        <f>$X169*INDEX('Byproduct Conc'!$E:$E,MATCH(AB$2,'Byproduct Conc'!$C:$C,0))</f>
        <v>0</v>
      </c>
      <c r="AC169" s="176">
        <f>$X169*INDEX('Byproduct Conc'!$E:$E,MATCH(AC$2,'Byproduct Conc'!$C:$C,0))</f>
        <v>0</v>
      </c>
      <c r="AD169" s="176">
        <f>$X169*INDEX('Byproduct Conc'!$E:$E,MATCH(AD$2,'Byproduct Conc'!$C:$C,0))</f>
        <v>0</v>
      </c>
      <c r="AE169" s="177">
        <f>$X169*INDEX('Byproduct Conc'!$E:$E,MATCH(AE$2,'Byproduct Conc'!$C:$C,0))</f>
        <v>0</v>
      </c>
      <c r="AF169" s="178">
        <f t="shared" si="73"/>
        <v>0</v>
      </c>
      <c r="AG169" s="176">
        <f t="shared" si="74"/>
        <v>0</v>
      </c>
      <c r="AH169" s="176">
        <f t="shared" si="75"/>
        <v>0</v>
      </c>
      <c r="AI169" s="176">
        <f t="shared" si="76"/>
        <v>0</v>
      </c>
      <c r="AJ169" s="177">
        <f t="shared" si="77"/>
        <v>0</v>
      </c>
      <c r="AK169" s="202">
        <v>1780.31</v>
      </c>
      <c r="AL169" s="203">
        <f t="shared" si="65"/>
        <v>807.53437351999992</v>
      </c>
      <c r="AM169" s="132" t="s">
        <v>1543</v>
      </c>
      <c r="AN169" s="132"/>
      <c r="AO169" s="132" t="s">
        <v>5125</v>
      </c>
      <c r="AP169" s="132">
        <v>325180</v>
      </c>
      <c r="AQ169" s="132" t="s">
        <v>258</v>
      </c>
      <c r="AR169" s="132"/>
      <c r="AS169" s="132"/>
      <c r="AT169" s="132"/>
      <c r="AU169" s="132"/>
      <c r="AV169" s="132" t="s">
        <v>1140</v>
      </c>
      <c r="AW169" s="132"/>
      <c r="AX169" s="132"/>
      <c r="AY169" s="204" t="s">
        <v>1548</v>
      </c>
      <c r="AZ169" s="204" t="s">
        <v>1549</v>
      </c>
      <c r="BA169" s="204" t="s">
        <v>1549</v>
      </c>
      <c r="BB169" s="132" t="s">
        <v>1548</v>
      </c>
      <c r="BC169" s="132" t="s">
        <v>1549</v>
      </c>
      <c r="BD169" s="132" t="s">
        <v>1549</v>
      </c>
      <c r="BE169" s="132" t="s">
        <v>1549</v>
      </c>
      <c r="BF169" s="132" t="s">
        <v>1549</v>
      </c>
      <c r="BG169" s="132" t="s">
        <v>1549</v>
      </c>
      <c r="BH169" s="132" t="s">
        <v>1549</v>
      </c>
      <c r="BI169" s="132" t="s">
        <v>1549</v>
      </c>
      <c r="BJ169" s="132" t="s">
        <v>1549</v>
      </c>
      <c r="BK169" s="132" t="s">
        <v>1549</v>
      </c>
      <c r="BL169" s="132" t="s">
        <v>1549</v>
      </c>
      <c r="BM169" s="132" t="s">
        <v>1549</v>
      </c>
      <c r="BN169" s="132" t="s">
        <v>1549</v>
      </c>
      <c r="BO169" s="132" t="s">
        <v>1549</v>
      </c>
      <c r="BP169" s="132" t="s">
        <v>1549</v>
      </c>
      <c r="BQ169" s="132" t="s">
        <v>1549</v>
      </c>
      <c r="BR169" s="132" t="s">
        <v>1549</v>
      </c>
      <c r="BS169" s="132" t="s">
        <v>1549</v>
      </c>
      <c r="BT169" s="132" t="s">
        <v>1549</v>
      </c>
      <c r="BU169" s="132" t="s">
        <v>1549</v>
      </c>
      <c r="BV169" s="132" t="s">
        <v>1549</v>
      </c>
      <c r="BW169" s="132" t="s">
        <v>1549</v>
      </c>
      <c r="BX169" s="132" t="s">
        <v>1549</v>
      </c>
      <c r="BY169" s="132" t="s">
        <v>1549</v>
      </c>
      <c r="BZ169" s="132" t="s">
        <v>1549</v>
      </c>
      <c r="CA169" s="132" t="s">
        <v>1549</v>
      </c>
      <c r="CB169" s="132" t="s">
        <v>1549</v>
      </c>
      <c r="CC169" s="132" t="s">
        <v>1549</v>
      </c>
      <c r="CD169" s="132" t="s">
        <v>1549</v>
      </c>
      <c r="CE169" s="132" t="s">
        <v>1549</v>
      </c>
      <c r="CF169" s="132" t="s">
        <v>1549</v>
      </c>
      <c r="CG169" s="132" t="s">
        <v>1549</v>
      </c>
      <c r="CH169" s="132" t="s">
        <v>1549</v>
      </c>
      <c r="CI169" s="132" t="s">
        <v>1549</v>
      </c>
      <c r="CJ169" s="132" t="s">
        <v>1549</v>
      </c>
      <c r="CK169" s="132" t="s">
        <v>1549</v>
      </c>
      <c r="CL169" s="132" t="s">
        <v>1549</v>
      </c>
      <c r="CM169" s="132" t="s">
        <v>1549</v>
      </c>
      <c r="CN169" s="132" t="s">
        <v>1549</v>
      </c>
      <c r="CO169" s="132" t="s">
        <v>1549</v>
      </c>
      <c r="CP169" s="132" t="s">
        <v>1549</v>
      </c>
      <c r="CQ169" s="132" t="s">
        <v>1549</v>
      </c>
      <c r="CR169" s="132" t="s">
        <v>1549</v>
      </c>
      <c r="CS169" s="132" t="s">
        <v>1549</v>
      </c>
      <c r="CT169" s="132" t="s">
        <v>1549</v>
      </c>
      <c r="CU169" s="132" t="s">
        <v>1549</v>
      </c>
      <c r="CV169" s="132" t="s">
        <v>1549</v>
      </c>
      <c r="CW169" s="132" t="s">
        <v>1549</v>
      </c>
      <c r="CX169" s="132" t="s">
        <v>1549</v>
      </c>
      <c r="CY169" s="132" t="s">
        <v>1549</v>
      </c>
      <c r="CZ169" s="132" t="s">
        <v>1549</v>
      </c>
      <c r="DA169" s="175">
        <f>$AL169*INDEX('Byproduct Conc'!$E:$E,MATCH(DA$2,'Byproduct Conc'!$C:$C,0))</f>
        <v>2.3499250269431995</v>
      </c>
      <c r="DB169" s="176">
        <f>$AL169*INDEX('Byproduct Conc'!$E:$E,MATCH(DB$2,'Byproduct Conc'!$C:$C,0))</f>
        <v>2.8263703073199996E-2</v>
      </c>
      <c r="DC169" s="176">
        <f>$AL169*INDEX('Byproduct Conc'!$E:$E,MATCH(DC$2,'Byproduct Conc'!$C:$C,0))</f>
        <v>0.12113015602799998</v>
      </c>
      <c r="DD169" s="176">
        <f>$AL169*INDEX('Byproduct Conc'!$E:$E,MATCH(DD$2,'Byproduct Conc'!$C:$C,0))</f>
        <v>0.80672683914648002</v>
      </c>
      <c r="DE169" s="177">
        <f>$AL169*INDEX('Byproduct Conc'!$E:$E,MATCH(DE$2,'Byproduct Conc'!$C:$C,0))</f>
        <v>1.2113015602799999</v>
      </c>
      <c r="DF169" s="178">
        <f t="shared" si="78"/>
        <v>6.714071505551999E-3</v>
      </c>
      <c r="DG169" s="176">
        <f t="shared" si="79"/>
        <v>8.0753437351999984E-5</v>
      </c>
      <c r="DH169" s="176">
        <f t="shared" si="80"/>
        <v>3.4608616007999993E-4</v>
      </c>
      <c r="DI169" s="176">
        <f t="shared" si="81"/>
        <v>2.3049338261328001E-3</v>
      </c>
      <c r="DJ169" s="177">
        <f t="shared" si="82"/>
        <v>3.4608616007999996E-3</v>
      </c>
    </row>
    <row r="170" spans="2:114" x14ac:dyDescent="0.25">
      <c r="B170" s="132" t="s">
        <v>1134</v>
      </c>
      <c r="C170" s="132">
        <v>2024</v>
      </c>
      <c r="D170"/>
      <c r="E170" s="132" t="s">
        <v>1150</v>
      </c>
      <c r="F170" s="132" t="s">
        <v>1147</v>
      </c>
      <c r="G170" s="132" t="s">
        <v>1148</v>
      </c>
      <c r="H170" s="132" t="s">
        <v>1149</v>
      </c>
      <c r="I170" s="132" t="s">
        <v>1429</v>
      </c>
      <c r="J170" s="132" t="s">
        <v>1138</v>
      </c>
      <c r="K170" s="132">
        <v>70723</v>
      </c>
      <c r="L170" s="132">
        <v>110000597328</v>
      </c>
      <c r="M170" s="172">
        <v>110000597328</v>
      </c>
      <c r="N170" s="172" t="str">
        <f t="shared" si="71"/>
        <v/>
      </c>
      <c r="O170" s="172" t="str">
        <f t="shared" si="72"/>
        <v>70723CCDNTHIGHW</v>
      </c>
      <c r="P170" s="132">
        <v>30.05509</v>
      </c>
      <c r="Q170" s="132">
        <v>-90.830839999999995</v>
      </c>
      <c r="R170" s="132">
        <v>1324223000074</v>
      </c>
      <c r="S170" s="132" t="s">
        <v>2121</v>
      </c>
      <c r="T170" s="132" t="s">
        <v>1393</v>
      </c>
      <c r="U170" s="132">
        <v>2</v>
      </c>
      <c r="V170" s="132" t="s">
        <v>1649</v>
      </c>
      <c r="W170" s="201">
        <v>6.5</v>
      </c>
      <c r="X170" s="175">
        <v>0</v>
      </c>
      <c r="Y170" s="176" t="s">
        <v>1556</v>
      </c>
      <c r="Z170" s="180"/>
      <c r="AA170" s="175">
        <f>$X170*INDEX('Byproduct Conc'!$E:$E,MATCH(AA$2,'Byproduct Conc'!$C:$C,0))</f>
        <v>0</v>
      </c>
      <c r="AB170" s="176">
        <f>$X170*INDEX('Byproduct Conc'!$E:$E,MATCH(AB$2,'Byproduct Conc'!$C:$C,0))</f>
        <v>0</v>
      </c>
      <c r="AC170" s="176">
        <f>$X170*INDEX('Byproduct Conc'!$E:$E,MATCH(AC$2,'Byproduct Conc'!$C:$C,0))</f>
        <v>0</v>
      </c>
      <c r="AD170" s="176">
        <f>$X170*INDEX('Byproduct Conc'!$E:$E,MATCH(AD$2,'Byproduct Conc'!$C:$C,0))</f>
        <v>0</v>
      </c>
      <c r="AE170" s="177">
        <f>$X170*INDEX('Byproduct Conc'!$E:$E,MATCH(AE$2,'Byproduct Conc'!$C:$C,0))</f>
        <v>0</v>
      </c>
      <c r="AF170" s="178">
        <f t="shared" si="73"/>
        <v>0</v>
      </c>
      <c r="AG170" s="176">
        <f t="shared" si="74"/>
        <v>0</v>
      </c>
      <c r="AH170" s="176">
        <f t="shared" si="75"/>
        <v>0</v>
      </c>
      <c r="AI170" s="176">
        <f t="shared" si="76"/>
        <v>0</v>
      </c>
      <c r="AJ170" s="177">
        <f t="shared" si="77"/>
        <v>0</v>
      </c>
      <c r="AK170" s="202">
        <v>1.3</v>
      </c>
      <c r="AL170" s="203">
        <f t="shared" si="65"/>
        <v>0.58966960000000002</v>
      </c>
      <c r="AM170" s="132" t="s">
        <v>1556</v>
      </c>
      <c r="AN170" s="132"/>
      <c r="AO170" s="132" t="s">
        <v>5125</v>
      </c>
      <c r="AP170" s="132">
        <v>327310</v>
      </c>
      <c r="AQ170" s="132" t="s">
        <v>306</v>
      </c>
      <c r="AR170" s="132"/>
      <c r="AS170" s="132"/>
      <c r="AT170" s="132"/>
      <c r="AU170" s="132"/>
      <c r="AV170" s="132" t="s">
        <v>1140</v>
      </c>
      <c r="AW170" s="132"/>
      <c r="AX170" s="132"/>
      <c r="AY170" s="204" t="s">
        <v>1548</v>
      </c>
      <c r="AZ170" s="204" t="s">
        <v>1549</v>
      </c>
      <c r="BA170" s="204" t="s">
        <v>1549</v>
      </c>
      <c r="BB170" s="132" t="s">
        <v>1548</v>
      </c>
      <c r="BC170" s="132" t="s">
        <v>1549</v>
      </c>
      <c r="BD170" s="132" t="s">
        <v>1549</v>
      </c>
      <c r="BE170" s="132" t="s">
        <v>1549</v>
      </c>
      <c r="BF170" s="132" t="s">
        <v>1549</v>
      </c>
      <c r="BG170" s="132" t="s">
        <v>1549</v>
      </c>
      <c r="BH170" s="132" t="s">
        <v>1549</v>
      </c>
      <c r="BI170" s="132" t="s">
        <v>1549</v>
      </c>
      <c r="BJ170" s="132" t="s">
        <v>1549</v>
      </c>
      <c r="BK170" s="132" t="s">
        <v>1549</v>
      </c>
      <c r="BL170" s="132" t="s">
        <v>1549</v>
      </c>
      <c r="BM170" s="132" t="s">
        <v>1549</v>
      </c>
      <c r="BN170" s="132" t="s">
        <v>1549</v>
      </c>
      <c r="BO170" s="132" t="s">
        <v>1549</v>
      </c>
      <c r="BP170" s="132" t="s">
        <v>1549</v>
      </c>
      <c r="BQ170" s="132" t="s">
        <v>1549</v>
      </c>
      <c r="BR170" s="132" t="s">
        <v>1549</v>
      </c>
      <c r="BS170" s="132" t="s">
        <v>1549</v>
      </c>
      <c r="BT170" s="132" t="s">
        <v>1549</v>
      </c>
      <c r="BU170" s="132" t="s">
        <v>1549</v>
      </c>
      <c r="BV170" s="132" t="s">
        <v>1549</v>
      </c>
      <c r="BW170" s="132" t="s">
        <v>1549</v>
      </c>
      <c r="BX170" s="132" t="s">
        <v>1549</v>
      </c>
      <c r="BY170" s="132" t="s">
        <v>1549</v>
      </c>
      <c r="BZ170" s="132" t="s">
        <v>1549</v>
      </c>
      <c r="CA170" s="132" t="s">
        <v>1549</v>
      </c>
      <c r="CB170" s="132" t="s">
        <v>1549</v>
      </c>
      <c r="CC170" s="132" t="s">
        <v>1549</v>
      </c>
      <c r="CD170" s="132" t="s">
        <v>1549</v>
      </c>
      <c r="CE170" s="132" t="s">
        <v>1549</v>
      </c>
      <c r="CF170" s="132" t="s">
        <v>1549</v>
      </c>
      <c r="CG170" s="132" t="s">
        <v>1549</v>
      </c>
      <c r="CH170" s="132" t="s">
        <v>1549</v>
      </c>
      <c r="CI170" s="132" t="s">
        <v>1549</v>
      </c>
      <c r="CJ170" s="132" t="s">
        <v>1549</v>
      </c>
      <c r="CK170" s="132" t="s">
        <v>1549</v>
      </c>
      <c r="CL170" s="132" t="s">
        <v>1549</v>
      </c>
      <c r="CM170" s="132" t="s">
        <v>1549</v>
      </c>
      <c r="CN170" s="132" t="s">
        <v>1549</v>
      </c>
      <c r="CO170" s="132" t="s">
        <v>1549</v>
      </c>
      <c r="CP170" s="132" t="s">
        <v>1549</v>
      </c>
      <c r="CQ170" s="132" t="s">
        <v>1549</v>
      </c>
      <c r="CR170" s="132" t="s">
        <v>1549</v>
      </c>
      <c r="CS170" s="132" t="s">
        <v>1549</v>
      </c>
      <c r="CT170" s="132" t="s">
        <v>1549</v>
      </c>
      <c r="CU170" s="132" t="s">
        <v>1549</v>
      </c>
      <c r="CV170" s="132" t="s">
        <v>1549</v>
      </c>
      <c r="CW170" s="132" t="s">
        <v>1549</v>
      </c>
      <c r="CX170" s="132" t="s">
        <v>1549</v>
      </c>
      <c r="CY170" s="132" t="s">
        <v>1549</v>
      </c>
      <c r="CZ170" s="132" t="s">
        <v>1549</v>
      </c>
      <c r="DA170" s="175">
        <f>$AL170*INDEX('Byproduct Conc'!$E:$E,MATCH(DA$2,'Byproduct Conc'!$C:$C,0))</f>
        <v>1.715938536E-3</v>
      </c>
      <c r="DB170" s="176">
        <f>$AL170*INDEX('Byproduct Conc'!$E:$E,MATCH(DB$2,'Byproduct Conc'!$C:$C,0))</f>
        <v>2.0638435999999997E-5</v>
      </c>
      <c r="DC170" s="176">
        <f>$AL170*INDEX('Byproduct Conc'!$E:$E,MATCH(DC$2,'Byproduct Conc'!$C:$C,0))</f>
        <v>8.8450439999999999E-5</v>
      </c>
      <c r="DD170" s="176">
        <f>$AL170*INDEX('Byproduct Conc'!$E:$E,MATCH(DD$2,'Byproduct Conc'!$C:$C,0))</f>
        <v>5.8907993040000005E-4</v>
      </c>
      <c r="DE170" s="177">
        <f>$AL170*INDEX('Byproduct Conc'!$E:$E,MATCH(DE$2,'Byproduct Conc'!$C:$C,0))</f>
        <v>8.8450440000000007E-4</v>
      </c>
      <c r="DF170" s="178">
        <f t="shared" si="78"/>
        <v>4.9026815314285713E-6</v>
      </c>
      <c r="DG170" s="176">
        <f t="shared" si="79"/>
        <v>5.8966959999999995E-8</v>
      </c>
      <c r="DH170" s="176">
        <f t="shared" si="80"/>
        <v>2.5271554285714285E-7</v>
      </c>
      <c r="DI170" s="176">
        <f t="shared" si="81"/>
        <v>1.6830855154285715E-6</v>
      </c>
      <c r="DJ170" s="177">
        <f t="shared" si="82"/>
        <v>2.5271554285714286E-6</v>
      </c>
    </row>
    <row r="171" spans="2:114" x14ac:dyDescent="0.25">
      <c r="B171" s="132" t="s">
        <v>1134</v>
      </c>
      <c r="C171" s="132">
        <v>2021</v>
      </c>
      <c r="D171"/>
      <c r="E171" s="132" t="s">
        <v>1139</v>
      </c>
      <c r="F171" s="132" t="s">
        <v>1135</v>
      </c>
      <c r="G171" s="132" t="s">
        <v>1136</v>
      </c>
      <c r="H171" s="132" t="s">
        <v>1137</v>
      </c>
      <c r="I171" s="132" t="s">
        <v>1431</v>
      </c>
      <c r="J171" s="132" t="s">
        <v>1138</v>
      </c>
      <c r="K171" s="132">
        <v>70734</v>
      </c>
      <c r="L171" s="132">
        <v>110000449774</v>
      </c>
      <c r="M171" s="172">
        <v>110000449774</v>
      </c>
      <c r="N171" s="172" t="str">
        <f t="shared" si="71"/>
        <v/>
      </c>
      <c r="O171" s="172" t="str">
        <f t="shared" si="72"/>
        <v>70734VLCNMASHLA</v>
      </c>
      <c r="P171" s="132">
        <v>30.185099999999998</v>
      </c>
      <c r="Q171" s="132">
        <v>-90.980400000000003</v>
      </c>
      <c r="R171" s="132">
        <v>1321220303162</v>
      </c>
      <c r="S171" s="132" t="s">
        <v>2121</v>
      </c>
      <c r="T171" s="132" t="s">
        <v>1393</v>
      </c>
      <c r="U171" s="132">
        <v>9</v>
      </c>
      <c r="V171" s="132" t="s">
        <v>1417</v>
      </c>
      <c r="W171" s="201">
        <v>3028</v>
      </c>
      <c r="X171" s="175">
        <v>0</v>
      </c>
      <c r="Y171" s="176" t="s">
        <v>1594</v>
      </c>
      <c r="Z171" s="180"/>
      <c r="AA171" s="175">
        <f>$X171*INDEX('Byproduct Conc'!$E:$E,MATCH(AA$2,'Byproduct Conc'!$C:$C,0))</f>
        <v>0</v>
      </c>
      <c r="AB171" s="176">
        <f>$X171*INDEX('Byproduct Conc'!$E:$E,MATCH(AB$2,'Byproduct Conc'!$C:$C,0))</f>
        <v>0</v>
      </c>
      <c r="AC171" s="176">
        <f>$X171*INDEX('Byproduct Conc'!$E:$E,MATCH(AC$2,'Byproduct Conc'!$C:$C,0))</f>
        <v>0</v>
      </c>
      <c r="AD171" s="176">
        <f>$X171*INDEX('Byproduct Conc'!$E:$E,MATCH(AD$2,'Byproduct Conc'!$C:$C,0))</f>
        <v>0</v>
      </c>
      <c r="AE171" s="177">
        <f>$X171*INDEX('Byproduct Conc'!$E:$E,MATCH(AE$2,'Byproduct Conc'!$C:$C,0))</f>
        <v>0</v>
      </c>
      <c r="AF171" s="178">
        <f t="shared" si="73"/>
        <v>0</v>
      </c>
      <c r="AG171" s="176">
        <f t="shared" si="74"/>
        <v>0</v>
      </c>
      <c r="AH171" s="176">
        <f t="shared" si="75"/>
        <v>0</v>
      </c>
      <c r="AI171" s="176">
        <f t="shared" si="76"/>
        <v>0</v>
      </c>
      <c r="AJ171" s="177">
        <f t="shared" si="77"/>
        <v>0</v>
      </c>
      <c r="AK171" s="202">
        <v>10439</v>
      </c>
      <c r="AL171" s="203">
        <f t="shared" si="65"/>
        <v>4735.0468879999999</v>
      </c>
      <c r="AM171" s="132" t="s">
        <v>1613</v>
      </c>
      <c r="AN171" s="132"/>
      <c r="AO171" s="132" t="s">
        <v>5125</v>
      </c>
      <c r="AP171" s="132">
        <v>325199</v>
      </c>
      <c r="AQ171" s="132" t="s">
        <v>261</v>
      </c>
      <c r="AR171" s="132"/>
      <c r="AS171" s="132"/>
      <c r="AT171" s="132"/>
      <c r="AU171" s="132"/>
      <c r="AV171" s="132" t="s">
        <v>1140</v>
      </c>
      <c r="AW171" s="132"/>
      <c r="AX171" s="132"/>
      <c r="AY171" s="204" t="s">
        <v>1548</v>
      </c>
      <c r="AZ171" s="204" t="s">
        <v>1549</v>
      </c>
      <c r="BA171" s="204" t="s">
        <v>1549</v>
      </c>
      <c r="BB171" s="132" t="s">
        <v>1548</v>
      </c>
      <c r="BC171" s="132" t="s">
        <v>1548</v>
      </c>
      <c r="BD171" s="132" t="s">
        <v>1549</v>
      </c>
      <c r="BE171" s="132" t="s">
        <v>1548</v>
      </c>
      <c r="BF171" s="132" t="s">
        <v>1548</v>
      </c>
      <c r="BG171" s="132" t="s">
        <v>1549</v>
      </c>
      <c r="BH171" s="132" t="s">
        <v>1549</v>
      </c>
      <c r="BI171" s="132" t="s">
        <v>1549</v>
      </c>
      <c r="BJ171" s="132" t="s">
        <v>1549</v>
      </c>
      <c r="BK171" s="132" t="s">
        <v>1549</v>
      </c>
      <c r="BL171" s="132" t="s">
        <v>1549</v>
      </c>
      <c r="BM171" s="132" t="s">
        <v>1549</v>
      </c>
      <c r="BN171" s="132" t="s">
        <v>1549</v>
      </c>
      <c r="BO171" s="132" t="s">
        <v>1549</v>
      </c>
      <c r="BP171" s="132" t="s">
        <v>1549</v>
      </c>
      <c r="BQ171" s="132" t="s">
        <v>1549</v>
      </c>
      <c r="BR171" s="132" t="s">
        <v>1549</v>
      </c>
      <c r="BS171" s="132" t="s">
        <v>1549</v>
      </c>
      <c r="BT171" s="132" t="s">
        <v>1549</v>
      </c>
      <c r="BU171" s="132" t="s">
        <v>1549</v>
      </c>
      <c r="BV171" s="132" t="s">
        <v>1549</v>
      </c>
      <c r="BW171" s="132" t="s">
        <v>1549</v>
      </c>
      <c r="BX171" s="132" t="s">
        <v>1549</v>
      </c>
      <c r="BY171" s="132" t="s">
        <v>1549</v>
      </c>
      <c r="BZ171" s="132" t="s">
        <v>1549</v>
      </c>
      <c r="CA171" s="132" t="s">
        <v>1549</v>
      </c>
      <c r="CB171" s="132" t="s">
        <v>1549</v>
      </c>
      <c r="CC171" s="132" t="s">
        <v>1549</v>
      </c>
      <c r="CD171" s="132" t="s">
        <v>1549</v>
      </c>
      <c r="CE171" s="132" t="s">
        <v>1549</v>
      </c>
      <c r="CF171" s="132" t="s">
        <v>1549</v>
      </c>
      <c r="CG171" s="132" t="s">
        <v>1549</v>
      </c>
      <c r="CH171" s="132" t="s">
        <v>1549</v>
      </c>
      <c r="CI171" s="132" t="s">
        <v>1549</v>
      </c>
      <c r="CJ171" s="132" t="s">
        <v>1549</v>
      </c>
      <c r="CK171" s="132" t="s">
        <v>1549</v>
      </c>
      <c r="CL171" s="132" t="s">
        <v>1549</v>
      </c>
      <c r="CM171" s="132" t="s">
        <v>1549</v>
      </c>
      <c r="CN171" s="132" t="s">
        <v>1549</v>
      </c>
      <c r="CO171" s="132" t="s">
        <v>1549</v>
      </c>
      <c r="CP171" s="132" t="s">
        <v>1549</v>
      </c>
      <c r="CQ171" s="132" t="s">
        <v>1548</v>
      </c>
      <c r="CR171" s="132" t="s">
        <v>1549</v>
      </c>
      <c r="CS171" s="132" t="s">
        <v>1549</v>
      </c>
      <c r="CT171" s="132" t="s">
        <v>1549</v>
      </c>
      <c r="CU171" s="132" t="s">
        <v>1549</v>
      </c>
      <c r="CV171" s="132" t="s">
        <v>1549</v>
      </c>
      <c r="CW171" s="132" t="s">
        <v>1549</v>
      </c>
      <c r="CX171" s="132" t="s">
        <v>1549</v>
      </c>
      <c r="CY171" s="132" t="s">
        <v>1549</v>
      </c>
      <c r="CZ171" s="132" t="s">
        <v>1548</v>
      </c>
      <c r="DA171" s="175">
        <f>$AL171*INDEX('Byproduct Conc'!$E:$E,MATCH(DA$2,'Byproduct Conc'!$C:$C,0))</f>
        <v>13.778986444079999</v>
      </c>
      <c r="DB171" s="176">
        <f>$AL171*INDEX('Byproduct Conc'!$E:$E,MATCH(DB$2,'Byproduct Conc'!$C:$C,0))</f>
        <v>0.16572664107999999</v>
      </c>
      <c r="DC171" s="176">
        <f>$AL171*INDEX('Byproduct Conc'!$E:$E,MATCH(DC$2,'Byproduct Conc'!$C:$C,0))</f>
        <v>0.71025703319999989</v>
      </c>
      <c r="DD171" s="176">
        <f>$AL171*INDEX('Byproduct Conc'!$E:$E,MATCH(DD$2,'Byproduct Conc'!$C:$C,0))</f>
        <v>4.730311841112</v>
      </c>
      <c r="DE171" s="177">
        <f>$AL171*INDEX('Byproduct Conc'!$E:$E,MATCH(DE$2,'Byproduct Conc'!$C:$C,0))</f>
        <v>7.102570332</v>
      </c>
      <c r="DF171" s="178">
        <f t="shared" si="78"/>
        <v>3.9368532697371429E-2</v>
      </c>
      <c r="DG171" s="176">
        <f t="shared" si="79"/>
        <v>4.7350468879999997E-4</v>
      </c>
      <c r="DH171" s="176">
        <f t="shared" si="80"/>
        <v>2.0293058091428568E-3</v>
      </c>
      <c r="DI171" s="176">
        <f t="shared" si="81"/>
        <v>1.3515176688891429E-2</v>
      </c>
      <c r="DJ171" s="177">
        <f t="shared" si="82"/>
        <v>2.0293058091428572E-2</v>
      </c>
    </row>
    <row r="172" spans="2:114" x14ac:dyDescent="0.25">
      <c r="B172" s="132" t="s">
        <v>1134</v>
      </c>
      <c r="C172" s="132">
        <v>2022</v>
      </c>
      <c r="D172"/>
      <c r="E172" s="132" t="s">
        <v>1139</v>
      </c>
      <c r="F172" s="132" t="s">
        <v>1135</v>
      </c>
      <c r="G172" s="132" t="s">
        <v>1136</v>
      </c>
      <c r="H172" s="132" t="s">
        <v>1137</v>
      </c>
      <c r="I172" s="132" t="s">
        <v>1431</v>
      </c>
      <c r="J172" s="132" t="s">
        <v>1138</v>
      </c>
      <c r="K172" s="132">
        <v>70734</v>
      </c>
      <c r="L172" s="132">
        <v>110000449774</v>
      </c>
      <c r="M172" s="172">
        <v>110000449774</v>
      </c>
      <c r="N172" s="172" t="str">
        <f t="shared" si="71"/>
        <v/>
      </c>
      <c r="O172" s="172" t="str">
        <f t="shared" si="72"/>
        <v>70734VLCNMASHLA</v>
      </c>
      <c r="P172" s="132">
        <v>30.181861999999999</v>
      </c>
      <c r="Q172" s="132">
        <v>-90.986958999999999</v>
      </c>
      <c r="R172" s="132">
        <v>1322221279882</v>
      </c>
      <c r="S172" s="132" t="s">
        <v>2121</v>
      </c>
      <c r="T172" s="132" t="s">
        <v>1393</v>
      </c>
      <c r="U172" s="132">
        <v>9</v>
      </c>
      <c r="V172" s="132" t="s">
        <v>1417</v>
      </c>
      <c r="W172" s="201">
        <v>3920</v>
      </c>
      <c r="X172" s="175">
        <v>0</v>
      </c>
      <c r="Y172" s="176" t="s">
        <v>1594</v>
      </c>
      <c r="Z172" s="180"/>
      <c r="AA172" s="175">
        <f>$X172*INDEX('Byproduct Conc'!$E:$E,MATCH(AA$2,'Byproduct Conc'!$C:$C,0))</f>
        <v>0</v>
      </c>
      <c r="AB172" s="176">
        <f>$X172*INDEX('Byproduct Conc'!$E:$E,MATCH(AB$2,'Byproduct Conc'!$C:$C,0))</f>
        <v>0</v>
      </c>
      <c r="AC172" s="176">
        <f>$X172*INDEX('Byproduct Conc'!$E:$E,MATCH(AC$2,'Byproduct Conc'!$C:$C,0))</f>
        <v>0</v>
      </c>
      <c r="AD172" s="176">
        <f>$X172*INDEX('Byproduct Conc'!$E:$E,MATCH(AD$2,'Byproduct Conc'!$C:$C,0))</f>
        <v>0</v>
      </c>
      <c r="AE172" s="177">
        <f>$X172*INDEX('Byproduct Conc'!$E:$E,MATCH(AE$2,'Byproduct Conc'!$C:$C,0))</f>
        <v>0</v>
      </c>
      <c r="AF172" s="178">
        <f t="shared" si="73"/>
        <v>0</v>
      </c>
      <c r="AG172" s="176">
        <f t="shared" si="74"/>
        <v>0</v>
      </c>
      <c r="AH172" s="176">
        <f t="shared" si="75"/>
        <v>0</v>
      </c>
      <c r="AI172" s="176">
        <f t="shared" si="76"/>
        <v>0</v>
      </c>
      <c r="AJ172" s="177">
        <f t="shared" si="77"/>
        <v>0</v>
      </c>
      <c r="AK172" s="202">
        <v>9691</v>
      </c>
      <c r="AL172" s="203">
        <f t="shared" si="65"/>
        <v>4395.760072</v>
      </c>
      <c r="AM172" s="132" t="s">
        <v>1613</v>
      </c>
      <c r="AN172" s="132"/>
      <c r="AO172" s="132" t="s">
        <v>5125</v>
      </c>
      <c r="AP172" s="132">
        <v>325199</v>
      </c>
      <c r="AQ172" s="132" t="s">
        <v>261</v>
      </c>
      <c r="AR172" s="132"/>
      <c r="AS172" s="132"/>
      <c r="AT172" s="132"/>
      <c r="AU172" s="132"/>
      <c r="AV172" s="132" t="s">
        <v>1140</v>
      </c>
      <c r="AW172" s="132"/>
      <c r="AX172" s="132"/>
      <c r="AY172" s="204" t="s">
        <v>1548</v>
      </c>
      <c r="AZ172" s="204" t="s">
        <v>1549</v>
      </c>
      <c r="BA172" s="204" t="s">
        <v>1549</v>
      </c>
      <c r="BB172" s="132" t="s">
        <v>1548</v>
      </c>
      <c r="BC172" s="132" t="s">
        <v>1548</v>
      </c>
      <c r="BD172" s="132" t="s">
        <v>1549</v>
      </c>
      <c r="BE172" s="132" t="s">
        <v>1548</v>
      </c>
      <c r="BF172" s="132" t="s">
        <v>1548</v>
      </c>
      <c r="BG172" s="132" t="s">
        <v>1549</v>
      </c>
      <c r="BH172" s="132" t="s">
        <v>1549</v>
      </c>
      <c r="BI172" s="132" t="s">
        <v>1549</v>
      </c>
      <c r="BJ172" s="132" t="s">
        <v>1549</v>
      </c>
      <c r="BK172" s="132" t="s">
        <v>1549</v>
      </c>
      <c r="BL172" s="132" t="s">
        <v>1549</v>
      </c>
      <c r="BM172" s="132" t="s">
        <v>1549</v>
      </c>
      <c r="BN172" s="132" t="s">
        <v>1549</v>
      </c>
      <c r="BO172" s="132" t="s">
        <v>1549</v>
      </c>
      <c r="BP172" s="132" t="s">
        <v>1549</v>
      </c>
      <c r="BQ172" s="132" t="s">
        <v>1549</v>
      </c>
      <c r="BR172" s="132" t="s">
        <v>1549</v>
      </c>
      <c r="BS172" s="132" t="s">
        <v>1549</v>
      </c>
      <c r="BT172" s="132" t="s">
        <v>1549</v>
      </c>
      <c r="BU172" s="132" t="s">
        <v>1549</v>
      </c>
      <c r="BV172" s="132" t="s">
        <v>1549</v>
      </c>
      <c r="BW172" s="132" t="s">
        <v>1549</v>
      </c>
      <c r="BX172" s="132" t="s">
        <v>1549</v>
      </c>
      <c r="BY172" s="132" t="s">
        <v>1549</v>
      </c>
      <c r="BZ172" s="132" t="s">
        <v>1549</v>
      </c>
      <c r="CA172" s="132" t="s">
        <v>1549</v>
      </c>
      <c r="CB172" s="132" t="s">
        <v>1549</v>
      </c>
      <c r="CC172" s="132" t="s">
        <v>1549</v>
      </c>
      <c r="CD172" s="132" t="s">
        <v>1549</v>
      </c>
      <c r="CE172" s="132" t="s">
        <v>1549</v>
      </c>
      <c r="CF172" s="132" t="s">
        <v>1549</v>
      </c>
      <c r="CG172" s="132" t="s">
        <v>1549</v>
      </c>
      <c r="CH172" s="132" t="s">
        <v>1549</v>
      </c>
      <c r="CI172" s="132" t="s">
        <v>1549</v>
      </c>
      <c r="CJ172" s="132" t="s">
        <v>1549</v>
      </c>
      <c r="CK172" s="132" t="s">
        <v>1549</v>
      </c>
      <c r="CL172" s="132" t="s">
        <v>1549</v>
      </c>
      <c r="CM172" s="132" t="s">
        <v>1549</v>
      </c>
      <c r="CN172" s="132" t="s">
        <v>1549</v>
      </c>
      <c r="CO172" s="132" t="s">
        <v>1549</v>
      </c>
      <c r="CP172" s="132" t="s">
        <v>1549</v>
      </c>
      <c r="CQ172" s="132" t="s">
        <v>1548</v>
      </c>
      <c r="CR172" s="132" t="s">
        <v>1549</v>
      </c>
      <c r="CS172" s="132" t="s">
        <v>1549</v>
      </c>
      <c r="CT172" s="132" t="s">
        <v>1549</v>
      </c>
      <c r="CU172" s="132" t="s">
        <v>1549</v>
      </c>
      <c r="CV172" s="132" t="s">
        <v>1549</v>
      </c>
      <c r="CW172" s="132" t="s">
        <v>1549</v>
      </c>
      <c r="CX172" s="132" t="s">
        <v>1549</v>
      </c>
      <c r="CY172" s="132" t="s">
        <v>1549</v>
      </c>
      <c r="CZ172" s="132" t="s">
        <v>1548</v>
      </c>
      <c r="DA172" s="175">
        <f>$AL172*INDEX('Byproduct Conc'!$E:$E,MATCH(DA$2,'Byproduct Conc'!$C:$C,0))</f>
        <v>12.791661809519999</v>
      </c>
      <c r="DB172" s="176">
        <f>$AL172*INDEX('Byproduct Conc'!$E:$E,MATCH(DB$2,'Byproduct Conc'!$C:$C,0))</f>
        <v>0.15385160251999999</v>
      </c>
      <c r="DC172" s="176">
        <f>$AL172*INDEX('Byproduct Conc'!$E:$E,MATCH(DC$2,'Byproduct Conc'!$C:$C,0))</f>
        <v>0.65936401079999996</v>
      </c>
      <c r="DD172" s="176">
        <f>$AL172*INDEX('Byproduct Conc'!$E:$E,MATCH(DD$2,'Byproduct Conc'!$C:$C,0))</f>
        <v>4.3913643119280001</v>
      </c>
      <c r="DE172" s="177">
        <f>$AL172*INDEX('Byproduct Conc'!$E:$E,MATCH(DE$2,'Byproduct Conc'!$C:$C,0))</f>
        <v>6.5936401079999998</v>
      </c>
      <c r="DF172" s="178">
        <f t="shared" si="78"/>
        <v>3.6547605170057139E-2</v>
      </c>
      <c r="DG172" s="176">
        <f t="shared" si="79"/>
        <v>4.3957600719999999E-4</v>
      </c>
      <c r="DH172" s="176">
        <f t="shared" si="80"/>
        <v>1.8838971737142856E-3</v>
      </c>
      <c r="DI172" s="176">
        <f t="shared" si="81"/>
        <v>1.2546755176937143E-2</v>
      </c>
      <c r="DJ172" s="177">
        <f t="shared" si="82"/>
        <v>1.8838971737142857E-2</v>
      </c>
    </row>
    <row r="173" spans="2:114" x14ac:dyDescent="0.25">
      <c r="B173" s="132" t="s">
        <v>1134</v>
      </c>
      <c r="C173" s="132">
        <v>2023</v>
      </c>
      <c r="D173"/>
      <c r="E173" s="132" t="s">
        <v>1139</v>
      </c>
      <c r="F173" s="132" t="s">
        <v>1135</v>
      </c>
      <c r="G173" s="132" t="s">
        <v>1136</v>
      </c>
      <c r="H173" s="132" t="s">
        <v>1137</v>
      </c>
      <c r="I173" s="132" t="s">
        <v>1431</v>
      </c>
      <c r="J173" s="132" t="s">
        <v>1138</v>
      </c>
      <c r="K173" s="132">
        <v>70734</v>
      </c>
      <c r="L173" s="132">
        <v>110000449774</v>
      </c>
      <c r="M173" s="172">
        <v>110000449774</v>
      </c>
      <c r="N173" s="172" t="str">
        <f t="shared" si="71"/>
        <v/>
      </c>
      <c r="O173" s="172" t="str">
        <f t="shared" si="72"/>
        <v>70734VLCNMASHLA</v>
      </c>
      <c r="P173" s="132">
        <v>30.181861999999999</v>
      </c>
      <c r="Q173" s="132">
        <v>-90.986958999999999</v>
      </c>
      <c r="R173" s="132">
        <v>1323222086252</v>
      </c>
      <c r="S173" s="132" t="s">
        <v>2121</v>
      </c>
      <c r="T173" s="132" t="s">
        <v>1393</v>
      </c>
      <c r="U173" s="132">
        <v>9</v>
      </c>
      <c r="V173" s="132" t="s">
        <v>1417</v>
      </c>
      <c r="W173" s="201">
        <v>5933</v>
      </c>
      <c r="X173" s="175">
        <v>0</v>
      </c>
      <c r="Y173" s="176" t="s">
        <v>1594</v>
      </c>
      <c r="Z173" s="180"/>
      <c r="AA173" s="175">
        <f>$X173*INDEX('Byproduct Conc'!$E:$E,MATCH(AA$2,'Byproduct Conc'!$C:$C,0))</f>
        <v>0</v>
      </c>
      <c r="AB173" s="176">
        <f>$X173*INDEX('Byproduct Conc'!$E:$E,MATCH(AB$2,'Byproduct Conc'!$C:$C,0))</f>
        <v>0</v>
      </c>
      <c r="AC173" s="176">
        <f>$X173*INDEX('Byproduct Conc'!$E:$E,MATCH(AC$2,'Byproduct Conc'!$C:$C,0))</f>
        <v>0</v>
      </c>
      <c r="AD173" s="176">
        <f>$X173*INDEX('Byproduct Conc'!$E:$E,MATCH(AD$2,'Byproduct Conc'!$C:$C,0))</f>
        <v>0</v>
      </c>
      <c r="AE173" s="177">
        <f>$X173*INDEX('Byproduct Conc'!$E:$E,MATCH(AE$2,'Byproduct Conc'!$C:$C,0))</f>
        <v>0</v>
      </c>
      <c r="AF173" s="178">
        <f t="shared" si="73"/>
        <v>0</v>
      </c>
      <c r="AG173" s="176">
        <f t="shared" si="74"/>
        <v>0</v>
      </c>
      <c r="AH173" s="176">
        <f t="shared" si="75"/>
        <v>0</v>
      </c>
      <c r="AI173" s="176">
        <f t="shared" si="76"/>
        <v>0</v>
      </c>
      <c r="AJ173" s="177">
        <f t="shared" si="77"/>
        <v>0</v>
      </c>
      <c r="AK173" s="202">
        <v>8115</v>
      </c>
      <c r="AL173" s="203">
        <f t="shared" si="65"/>
        <v>3680.8990800000001</v>
      </c>
      <c r="AM173" s="132" t="s">
        <v>1613</v>
      </c>
      <c r="AN173" s="132"/>
      <c r="AO173" s="132" t="s">
        <v>5125</v>
      </c>
      <c r="AP173" s="132">
        <v>325199</v>
      </c>
      <c r="AQ173" s="132" t="s">
        <v>261</v>
      </c>
      <c r="AR173" s="132"/>
      <c r="AS173" s="132"/>
      <c r="AT173" s="132"/>
      <c r="AU173" s="132"/>
      <c r="AV173" s="132" t="s">
        <v>1140</v>
      </c>
      <c r="AW173" s="132"/>
      <c r="AX173" s="132"/>
      <c r="AY173" s="204" t="s">
        <v>1548</v>
      </c>
      <c r="AZ173" s="204" t="s">
        <v>1549</v>
      </c>
      <c r="BA173" s="204" t="s">
        <v>1549</v>
      </c>
      <c r="BB173" s="132" t="s">
        <v>1548</v>
      </c>
      <c r="BC173" s="132" t="s">
        <v>1548</v>
      </c>
      <c r="BD173" s="132" t="s">
        <v>1549</v>
      </c>
      <c r="BE173" s="132" t="s">
        <v>1548</v>
      </c>
      <c r="BF173" s="132" t="s">
        <v>1548</v>
      </c>
      <c r="BG173" s="132" t="s">
        <v>1549</v>
      </c>
      <c r="BH173" s="132" t="s">
        <v>1549</v>
      </c>
      <c r="BI173" s="132" t="s">
        <v>1549</v>
      </c>
      <c r="BJ173" s="132" t="s">
        <v>1549</v>
      </c>
      <c r="BK173" s="132" t="s">
        <v>1549</v>
      </c>
      <c r="BL173" s="132" t="s">
        <v>1549</v>
      </c>
      <c r="BM173" s="132" t="s">
        <v>1549</v>
      </c>
      <c r="BN173" s="132" t="s">
        <v>1549</v>
      </c>
      <c r="BO173" s="132" t="s">
        <v>1549</v>
      </c>
      <c r="BP173" s="132" t="s">
        <v>1549</v>
      </c>
      <c r="BQ173" s="132" t="s">
        <v>1549</v>
      </c>
      <c r="BR173" s="132" t="s">
        <v>1549</v>
      </c>
      <c r="BS173" s="132" t="s">
        <v>1549</v>
      </c>
      <c r="BT173" s="132" t="s">
        <v>1549</v>
      </c>
      <c r="BU173" s="132" t="s">
        <v>1549</v>
      </c>
      <c r="BV173" s="132" t="s">
        <v>1549</v>
      </c>
      <c r="BW173" s="132" t="s">
        <v>1549</v>
      </c>
      <c r="BX173" s="132" t="s">
        <v>1549</v>
      </c>
      <c r="BY173" s="132" t="s">
        <v>1549</v>
      </c>
      <c r="BZ173" s="132" t="s">
        <v>1549</v>
      </c>
      <c r="CA173" s="132" t="s">
        <v>1549</v>
      </c>
      <c r="CB173" s="132" t="s">
        <v>1549</v>
      </c>
      <c r="CC173" s="132" t="s">
        <v>1549</v>
      </c>
      <c r="CD173" s="132" t="s">
        <v>1549</v>
      </c>
      <c r="CE173" s="132" t="s">
        <v>1549</v>
      </c>
      <c r="CF173" s="132" t="s">
        <v>1549</v>
      </c>
      <c r="CG173" s="132" t="s">
        <v>1549</v>
      </c>
      <c r="CH173" s="132" t="s">
        <v>1549</v>
      </c>
      <c r="CI173" s="132" t="s">
        <v>1549</v>
      </c>
      <c r="CJ173" s="132" t="s">
        <v>1549</v>
      </c>
      <c r="CK173" s="132" t="s">
        <v>1549</v>
      </c>
      <c r="CL173" s="132" t="s">
        <v>1549</v>
      </c>
      <c r="CM173" s="132" t="s">
        <v>1549</v>
      </c>
      <c r="CN173" s="132" t="s">
        <v>1549</v>
      </c>
      <c r="CO173" s="132" t="s">
        <v>1549</v>
      </c>
      <c r="CP173" s="132" t="s">
        <v>1549</v>
      </c>
      <c r="CQ173" s="132" t="s">
        <v>1548</v>
      </c>
      <c r="CR173" s="132" t="s">
        <v>1549</v>
      </c>
      <c r="CS173" s="132" t="s">
        <v>1549</v>
      </c>
      <c r="CT173" s="132" t="s">
        <v>1549</v>
      </c>
      <c r="CU173" s="132" t="s">
        <v>1549</v>
      </c>
      <c r="CV173" s="132" t="s">
        <v>1549</v>
      </c>
      <c r="CW173" s="132" t="s">
        <v>1549</v>
      </c>
      <c r="CX173" s="132" t="s">
        <v>1549</v>
      </c>
      <c r="CY173" s="132" t="s">
        <v>1549</v>
      </c>
      <c r="CZ173" s="132" t="s">
        <v>1548</v>
      </c>
      <c r="DA173" s="175">
        <f>$AL173*INDEX('Byproduct Conc'!$E:$E,MATCH(DA$2,'Byproduct Conc'!$C:$C,0))</f>
        <v>10.7114163228</v>
      </c>
      <c r="DB173" s="176">
        <f>$AL173*INDEX('Byproduct Conc'!$E:$E,MATCH(DB$2,'Byproduct Conc'!$C:$C,0))</f>
        <v>0.12883146779999999</v>
      </c>
      <c r="DC173" s="176">
        <f>$AL173*INDEX('Byproduct Conc'!$E:$E,MATCH(DC$2,'Byproduct Conc'!$C:$C,0))</f>
        <v>0.55213486199999995</v>
      </c>
      <c r="DD173" s="176">
        <f>$AL173*INDEX('Byproduct Conc'!$E:$E,MATCH(DD$2,'Byproduct Conc'!$C:$C,0))</f>
        <v>3.6772181809200006</v>
      </c>
      <c r="DE173" s="177">
        <f>$AL173*INDEX('Byproduct Conc'!$E:$E,MATCH(DE$2,'Byproduct Conc'!$C:$C,0))</f>
        <v>5.5213486200000004</v>
      </c>
      <c r="DF173" s="178">
        <f t="shared" si="78"/>
        <v>3.0604046636571427E-2</v>
      </c>
      <c r="DG173" s="176">
        <f t="shared" si="79"/>
        <v>3.6808990799999994E-4</v>
      </c>
      <c r="DH173" s="176">
        <f t="shared" si="80"/>
        <v>1.5775281771428569E-3</v>
      </c>
      <c r="DI173" s="176">
        <f t="shared" si="81"/>
        <v>1.0506337659771431E-2</v>
      </c>
      <c r="DJ173" s="177">
        <f t="shared" si="82"/>
        <v>1.5775281771428572E-2</v>
      </c>
    </row>
    <row r="174" spans="2:114" x14ac:dyDescent="0.25">
      <c r="B174" s="132" t="s">
        <v>1134</v>
      </c>
      <c r="C174" s="132">
        <v>2024</v>
      </c>
      <c r="D174"/>
      <c r="E174" s="132" t="s">
        <v>1139</v>
      </c>
      <c r="F174" s="132" t="s">
        <v>1135</v>
      </c>
      <c r="G174" s="132" t="s">
        <v>1136</v>
      </c>
      <c r="H174" s="132" t="s">
        <v>1137</v>
      </c>
      <c r="I174" s="132" t="s">
        <v>1431</v>
      </c>
      <c r="J174" s="132" t="s">
        <v>1138</v>
      </c>
      <c r="K174" s="132">
        <v>70734</v>
      </c>
      <c r="L174" s="132">
        <v>110000449774</v>
      </c>
      <c r="M174" s="172">
        <v>110000449774</v>
      </c>
      <c r="N174" s="172" t="str">
        <f t="shared" si="71"/>
        <v/>
      </c>
      <c r="O174" s="172" t="str">
        <f t="shared" si="72"/>
        <v>70734VLCNMASHLA</v>
      </c>
      <c r="P174" s="132">
        <v>30.181861999999999</v>
      </c>
      <c r="Q174" s="132">
        <v>-90.986958999999999</v>
      </c>
      <c r="R174" s="132">
        <v>1324222969634</v>
      </c>
      <c r="S174" s="132" t="s">
        <v>2121</v>
      </c>
      <c r="T174" s="132" t="s">
        <v>1393</v>
      </c>
      <c r="U174" s="132">
        <v>5</v>
      </c>
      <c r="V174" s="132" t="s">
        <v>1423</v>
      </c>
      <c r="W174" s="201">
        <v>260</v>
      </c>
      <c r="X174" s="175">
        <v>0</v>
      </c>
      <c r="Y174" s="176" t="s">
        <v>1543</v>
      </c>
      <c r="Z174" s="180"/>
      <c r="AA174" s="175">
        <f>$X174*INDEX('Byproduct Conc'!$E:$E,MATCH(AA$2,'Byproduct Conc'!$C:$C,0))</f>
        <v>0</v>
      </c>
      <c r="AB174" s="176">
        <f>$X174*INDEX('Byproduct Conc'!$E:$E,MATCH(AB$2,'Byproduct Conc'!$C:$C,0))</f>
        <v>0</v>
      </c>
      <c r="AC174" s="176">
        <f>$X174*INDEX('Byproduct Conc'!$E:$E,MATCH(AC$2,'Byproduct Conc'!$C:$C,0))</f>
        <v>0</v>
      </c>
      <c r="AD174" s="176">
        <f>$X174*INDEX('Byproduct Conc'!$E:$E,MATCH(AD$2,'Byproduct Conc'!$C:$C,0))</f>
        <v>0</v>
      </c>
      <c r="AE174" s="177">
        <f>$X174*INDEX('Byproduct Conc'!$E:$E,MATCH(AE$2,'Byproduct Conc'!$C:$C,0))</f>
        <v>0</v>
      </c>
      <c r="AF174" s="178">
        <f t="shared" si="73"/>
        <v>0</v>
      </c>
      <c r="AG174" s="176">
        <f t="shared" si="74"/>
        <v>0</v>
      </c>
      <c r="AH174" s="176">
        <f t="shared" si="75"/>
        <v>0</v>
      </c>
      <c r="AI174" s="176">
        <f t="shared" si="76"/>
        <v>0</v>
      </c>
      <c r="AJ174" s="177">
        <f t="shared" si="77"/>
        <v>0</v>
      </c>
      <c r="AK174" s="202">
        <v>10</v>
      </c>
      <c r="AL174" s="203">
        <f t="shared" si="65"/>
        <v>4.53592</v>
      </c>
      <c r="AM174" s="132" t="s">
        <v>1556</v>
      </c>
      <c r="AN174" s="132"/>
      <c r="AO174" s="132" t="s">
        <v>5125</v>
      </c>
      <c r="AP174" s="132">
        <v>325998</v>
      </c>
      <c r="AQ174" s="132" t="s">
        <v>283</v>
      </c>
      <c r="AR174" s="132"/>
      <c r="AS174" s="132"/>
      <c r="AT174" s="132"/>
      <c r="AU174" s="132"/>
      <c r="AV174" s="132" t="s">
        <v>1140</v>
      </c>
      <c r="AW174" s="132"/>
      <c r="AX174" s="132"/>
      <c r="AY174" s="204" t="s">
        <v>1548</v>
      </c>
      <c r="AZ174" s="204" t="s">
        <v>1549</v>
      </c>
      <c r="BA174" s="204" t="s">
        <v>1549</v>
      </c>
      <c r="BB174" s="132" t="s">
        <v>1548</v>
      </c>
      <c r="BC174" s="132" t="s">
        <v>1548</v>
      </c>
      <c r="BD174" s="132" t="s">
        <v>1549</v>
      </c>
      <c r="BE174" s="132" t="s">
        <v>1548</v>
      </c>
      <c r="BF174" s="132" t="s">
        <v>1548</v>
      </c>
      <c r="BG174" s="132" t="s">
        <v>1549</v>
      </c>
      <c r="BH174" s="132" t="s">
        <v>1549</v>
      </c>
      <c r="BI174" s="132" t="s">
        <v>1549</v>
      </c>
      <c r="BJ174" s="132" t="s">
        <v>1549</v>
      </c>
      <c r="BK174" s="132" t="s">
        <v>1549</v>
      </c>
      <c r="BL174" s="132" t="s">
        <v>1549</v>
      </c>
      <c r="BM174" s="132" t="s">
        <v>1549</v>
      </c>
      <c r="BN174" s="132" t="s">
        <v>1549</v>
      </c>
      <c r="BO174" s="132" t="s">
        <v>1549</v>
      </c>
      <c r="BP174" s="132" t="s">
        <v>1549</v>
      </c>
      <c r="BQ174" s="132" t="s">
        <v>1549</v>
      </c>
      <c r="BR174" s="132" t="s">
        <v>1549</v>
      </c>
      <c r="BS174" s="132" t="s">
        <v>1549</v>
      </c>
      <c r="BT174" s="132" t="s">
        <v>1549</v>
      </c>
      <c r="BU174" s="132" t="s">
        <v>1549</v>
      </c>
      <c r="BV174" s="132" t="s">
        <v>1549</v>
      </c>
      <c r="BW174" s="132" t="s">
        <v>1549</v>
      </c>
      <c r="BX174" s="132" t="s">
        <v>1549</v>
      </c>
      <c r="BY174" s="132" t="s">
        <v>1549</v>
      </c>
      <c r="BZ174" s="132" t="s">
        <v>1549</v>
      </c>
      <c r="CA174" s="132" t="s">
        <v>1549</v>
      </c>
      <c r="CB174" s="132" t="s">
        <v>1549</v>
      </c>
      <c r="CC174" s="132" t="s">
        <v>1549</v>
      </c>
      <c r="CD174" s="132" t="s">
        <v>1549</v>
      </c>
      <c r="CE174" s="132" t="s">
        <v>1549</v>
      </c>
      <c r="CF174" s="132" t="s">
        <v>1549</v>
      </c>
      <c r="CG174" s="132" t="s">
        <v>1549</v>
      </c>
      <c r="CH174" s="132" t="s">
        <v>1549</v>
      </c>
      <c r="CI174" s="132" t="s">
        <v>1549</v>
      </c>
      <c r="CJ174" s="132" t="s">
        <v>1549</v>
      </c>
      <c r="CK174" s="132" t="s">
        <v>1549</v>
      </c>
      <c r="CL174" s="132" t="s">
        <v>1549</v>
      </c>
      <c r="CM174" s="132" t="s">
        <v>1549</v>
      </c>
      <c r="CN174" s="132" t="s">
        <v>1549</v>
      </c>
      <c r="CO174" s="132" t="s">
        <v>1549</v>
      </c>
      <c r="CP174" s="132" t="s">
        <v>1549</v>
      </c>
      <c r="CQ174" s="132" t="s">
        <v>1548</v>
      </c>
      <c r="CR174" s="132" t="s">
        <v>1549</v>
      </c>
      <c r="CS174" s="132" t="s">
        <v>1549</v>
      </c>
      <c r="CT174" s="132" t="s">
        <v>1549</v>
      </c>
      <c r="CU174" s="132" t="s">
        <v>1549</v>
      </c>
      <c r="CV174" s="132" t="s">
        <v>1549</v>
      </c>
      <c r="CW174" s="132" t="s">
        <v>1549</v>
      </c>
      <c r="CX174" s="132" t="s">
        <v>1549</v>
      </c>
      <c r="CY174" s="132" t="s">
        <v>1549</v>
      </c>
      <c r="CZ174" s="132" t="s">
        <v>1548</v>
      </c>
      <c r="DA174" s="175">
        <f>$AL174*INDEX('Byproduct Conc'!$E:$E,MATCH(DA$2,'Byproduct Conc'!$C:$C,0))</f>
        <v>1.3199527199999998E-2</v>
      </c>
      <c r="DB174" s="176">
        <f>$AL174*INDEX('Byproduct Conc'!$E:$E,MATCH(DB$2,'Byproduct Conc'!$C:$C,0))</f>
        <v>1.5875719999999997E-4</v>
      </c>
      <c r="DC174" s="176">
        <f>$AL174*INDEX('Byproduct Conc'!$E:$E,MATCH(DC$2,'Byproduct Conc'!$C:$C,0))</f>
        <v>6.8038799999999998E-4</v>
      </c>
      <c r="DD174" s="176">
        <f>$AL174*INDEX('Byproduct Conc'!$E:$E,MATCH(DD$2,'Byproduct Conc'!$C:$C,0))</f>
        <v>4.5313840800000008E-3</v>
      </c>
      <c r="DE174" s="177">
        <f>$AL174*INDEX('Byproduct Conc'!$E:$E,MATCH(DE$2,'Byproduct Conc'!$C:$C,0))</f>
        <v>6.80388E-3</v>
      </c>
      <c r="DF174" s="178">
        <f t="shared" si="78"/>
        <v>3.771293485714285E-5</v>
      </c>
      <c r="DG174" s="176">
        <f t="shared" si="79"/>
        <v>4.5359199999999992E-7</v>
      </c>
      <c r="DH174" s="176">
        <f t="shared" si="80"/>
        <v>1.9439657142857142E-6</v>
      </c>
      <c r="DI174" s="176">
        <f t="shared" si="81"/>
        <v>1.2946811657142859E-5</v>
      </c>
      <c r="DJ174" s="177">
        <f t="shared" si="82"/>
        <v>1.9439657142857143E-5</v>
      </c>
    </row>
    <row r="175" spans="2:114" x14ac:dyDescent="0.25">
      <c r="B175" s="132" t="s">
        <v>1134</v>
      </c>
      <c r="C175" s="132">
        <v>2021</v>
      </c>
      <c r="D175"/>
      <c r="E175" s="132" t="s">
        <v>1175</v>
      </c>
      <c r="F175" s="132" t="s">
        <v>1172</v>
      </c>
      <c r="G175" s="132" t="s">
        <v>1173</v>
      </c>
      <c r="H175" s="132" t="s">
        <v>1174</v>
      </c>
      <c r="I175" s="132" t="s">
        <v>1408</v>
      </c>
      <c r="J175" s="132" t="s">
        <v>1160</v>
      </c>
      <c r="K175" s="132">
        <v>77536</v>
      </c>
      <c r="L175" s="132">
        <v>110015742204</v>
      </c>
      <c r="M175" s="172">
        <v>110015742204</v>
      </c>
      <c r="N175" s="172" t="str">
        <f t="shared" si="71"/>
        <v/>
      </c>
      <c r="O175" s="172" t="str">
        <f t="shared" si="72"/>
        <v>77536CCDNTTIDAL</v>
      </c>
      <c r="P175" s="132">
        <v>29.710967</v>
      </c>
      <c r="Q175" s="132">
        <v>-95.119144000000006</v>
      </c>
      <c r="R175" s="132">
        <v>1321219718754</v>
      </c>
      <c r="S175" s="132" t="s">
        <v>2121</v>
      </c>
      <c r="T175" s="132" t="s">
        <v>1393</v>
      </c>
      <c r="U175" s="132">
        <v>7</v>
      </c>
      <c r="V175" s="132" t="s">
        <v>1403</v>
      </c>
      <c r="W175" s="201">
        <v>11103</v>
      </c>
      <c r="X175" s="175">
        <v>0</v>
      </c>
      <c r="Y175" s="176" t="s">
        <v>1594</v>
      </c>
      <c r="Z175" s="180"/>
      <c r="AA175" s="175">
        <f>$X175*INDEX('Byproduct Conc'!$E:$E,MATCH(AA$2,'Byproduct Conc'!$C:$C,0))</f>
        <v>0</v>
      </c>
      <c r="AB175" s="176">
        <f>$X175*INDEX('Byproduct Conc'!$E:$E,MATCH(AB$2,'Byproduct Conc'!$C:$C,0))</f>
        <v>0</v>
      </c>
      <c r="AC175" s="176">
        <f>$X175*INDEX('Byproduct Conc'!$E:$E,MATCH(AC$2,'Byproduct Conc'!$C:$C,0))</f>
        <v>0</v>
      </c>
      <c r="AD175" s="176">
        <f>$X175*INDEX('Byproduct Conc'!$E:$E,MATCH(AD$2,'Byproduct Conc'!$C:$C,0))</f>
        <v>0</v>
      </c>
      <c r="AE175" s="177">
        <f>$X175*INDEX('Byproduct Conc'!$E:$E,MATCH(AE$2,'Byproduct Conc'!$C:$C,0))</f>
        <v>0</v>
      </c>
      <c r="AF175" s="178">
        <f t="shared" si="73"/>
        <v>0</v>
      </c>
      <c r="AG175" s="176">
        <f t="shared" si="74"/>
        <v>0</v>
      </c>
      <c r="AH175" s="176">
        <f t="shared" si="75"/>
        <v>0</v>
      </c>
      <c r="AI175" s="176">
        <f t="shared" si="76"/>
        <v>0</v>
      </c>
      <c r="AJ175" s="177">
        <f t="shared" si="77"/>
        <v>0</v>
      </c>
      <c r="AK175" s="202">
        <v>2386</v>
      </c>
      <c r="AL175" s="203">
        <f t="shared" si="65"/>
        <v>1082.2705120000001</v>
      </c>
      <c r="AM175" s="132" t="s">
        <v>1556</v>
      </c>
      <c r="AN175" s="132"/>
      <c r="AO175" s="132" t="s">
        <v>5125</v>
      </c>
      <c r="AP175" s="132">
        <v>325199</v>
      </c>
      <c r="AQ175" s="132" t="s">
        <v>261</v>
      </c>
      <c r="AR175" s="132"/>
      <c r="AS175" s="132"/>
      <c r="AT175" s="132"/>
      <c r="AU175" s="132"/>
      <c r="AV175" s="132" t="s">
        <v>1140</v>
      </c>
      <c r="AW175" s="132"/>
      <c r="AX175" s="132"/>
      <c r="AY175" s="204" t="s">
        <v>1548</v>
      </c>
      <c r="AZ175" s="204" t="s">
        <v>1549</v>
      </c>
      <c r="BA175" s="204" t="s">
        <v>1548</v>
      </c>
      <c r="BB175" s="132" t="s">
        <v>1549</v>
      </c>
      <c r="BC175" s="132" t="s">
        <v>1549</v>
      </c>
      <c r="BD175" s="132" t="s">
        <v>1549</v>
      </c>
      <c r="BE175" s="132" t="s">
        <v>1548</v>
      </c>
      <c r="BF175" s="132" t="s">
        <v>1548</v>
      </c>
      <c r="BG175" s="132" t="s">
        <v>1549</v>
      </c>
      <c r="BH175" s="132" t="s">
        <v>1549</v>
      </c>
      <c r="BI175" s="132" t="s">
        <v>1549</v>
      </c>
      <c r="BJ175" s="132" t="s">
        <v>1549</v>
      </c>
      <c r="BK175" s="132" t="s">
        <v>1549</v>
      </c>
      <c r="BL175" s="132" t="s">
        <v>1549</v>
      </c>
      <c r="BM175" s="132" t="s">
        <v>1549</v>
      </c>
      <c r="BN175" s="132" t="s">
        <v>1549</v>
      </c>
      <c r="BO175" s="132" t="s">
        <v>1549</v>
      </c>
      <c r="BP175" s="132" t="s">
        <v>1549</v>
      </c>
      <c r="BQ175" s="132" t="s">
        <v>1549</v>
      </c>
      <c r="BR175" s="132" t="s">
        <v>1549</v>
      </c>
      <c r="BS175" s="132" t="s">
        <v>1549</v>
      </c>
      <c r="BT175" s="132" t="s">
        <v>1549</v>
      </c>
      <c r="BU175" s="132" t="s">
        <v>1549</v>
      </c>
      <c r="BV175" s="132" t="s">
        <v>1549</v>
      </c>
      <c r="BW175" s="132" t="s">
        <v>1549</v>
      </c>
      <c r="BX175" s="132" t="s">
        <v>1549</v>
      </c>
      <c r="BY175" s="132" t="s">
        <v>1549</v>
      </c>
      <c r="BZ175" s="132" t="s">
        <v>1549</v>
      </c>
      <c r="CA175" s="132" t="s">
        <v>1549</v>
      </c>
      <c r="CB175" s="132" t="s">
        <v>1549</v>
      </c>
      <c r="CC175" s="132" t="s">
        <v>1549</v>
      </c>
      <c r="CD175" s="132" t="s">
        <v>1549</v>
      </c>
      <c r="CE175" s="132" t="s">
        <v>1549</v>
      </c>
      <c r="CF175" s="132" t="s">
        <v>1549</v>
      </c>
      <c r="CG175" s="132" t="s">
        <v>1549</v>
      </c>
      <c r="CH175" s="132" t="s">
        <v>1549</v>
      </c>
      <c r="CI175" s="132" t="s">
        <v>1549</v>
      </c>
      <c r="CJ175" s="132" t="s">
        <v>1549</v>
      </c>
      <c r="CK175" s="132" t="s">
        <v>1549</v>
      </c>
      <c r="CL175" s="132" t="s">
        <v>1549</v>
      </c>
      <c r="CM175" s="132" t="s">
        <v>1549</v>
      </c>
      <c r="CN175" s="132" t="s">
        <v>1549</v>
      </c>
      <c r="CO175" s="132" t="s">
        <v>1549</v>
      </c>
      <c r="CP175" s="132" t="s">
        <v>1549</v>
      </c>
      <c r="CQ175" s="132" t="s">
        <v>1548</v>
      </c>
      <c r="CR175" s="132" t="s">
        <v>1549</v>
      </c>
      <c r="CS175" s="132" t="s">
        <v>1549</v>
      </c>
      <c r="CT175" s="132" t="s">
        <v>1549</v>
      </c>
      <c r="CU175" s="132" t="s">
        <v>1549</v>
      </c>
      <c r="CV175" s="132" t="s">
        <v>1549</v>
      </c>
      <c r="CW175" s="132" t="s">
        <v>1548</v>
      </c>
      <c r="CX175" s="132" t="s">
        <v>1549</v>
      </c>
      <c r="CY175" s="132" t="s">
        <v>1549</v>
      </c>
      <c r="CZ175" s="132" t="s">
        <v>1549</v>
      </c>
      <c r="DA175" s="175">
        <f>$AL175*INDEX('Byproduct Conc'!$E:$E,MATCH(DA$2,'Byproduct Conc'!$C:$C,0))</f>
        <v>3.1494071899199998</v>
      </c>
      <c r="DB175" s="176">
        <f>$AL175*INDEX('Byproduct Conc'!$E:$E,MATCH(DB$2,'Byproduct Conc'!$C:$C,0))</f>
        <v>3.787946792E-2</v>
      </c>
      <c r="DC175" s="176">
        <f>$AL175*INDEX('Byproduct Conc'!$E:$E,MATCH(DC$2,'Byproduct Conc'!$C:$C,0))</f>
        <v>0.1623405768</v>
      </c>
      <c r="DD175" s="176">
        <f>$AL175*INDEX('Byproduct Conc'!$E:$E,MATCH(DD$2,'Byproduct Conc'!$C:$C,0))</f>
        <v>1.0811882414880001</v>
      </c>
      <c r="DE175" s="177">
        <f>$AL175*INDEX('Byproduct Conc'!$E:$E,MATCH(DE$2,'Byproduct Conc'!$C:$C,0))</f>
        <v>1.623405768</v>
      </c>
      <c r="DF175" s="178">
        <f t="shared" si="78"/>
        <v>8.9983062569142843E-3</v>
      </c>
      <c r="DG175" s="176">
        <f t="shared" si="79"/>
        <v>1.082270512E-4</v>
      </c>
      <c r="DH175" s="176">
        <f t="shared" si="80"/>
        <v>4.6383021942857143E-4</v>
      </c>
      <c r="DI175" s="176">
        <f t="shared" si="81"/>
        <v>3.089109261394286E-3</v>
      </c>
      <c r="DJ175" s="177">
        <f t="shared" si="82"/>
        <v>4.6383021942857146E-3</v>
      </c>
    </row>
    <row r="176" spans="2:114" x14ac:dyDescent="0.25">
      <c r="B176" s="132" t="s">
        <v>1134</v>
      </c>
      <c r="C176" s="132">
        <v>2022</v>
      </c>
      <c r="D176"/>
      <c r="E176" s="132" t="s">
        <v>1175</v>
      </c>
      <c r="F176" s="132" t="s">
        <v>1172</v>
      </c>
      <c r="G176" s="132" t="s">
        <v>1173</v>
      </c>
      <c r="H176" s="132" t="s">
        <v>1174</v>
      </c>
      <c r="I176" s="132" t="s">
        <v>1408</v>
      </c>
      <c r="J176" s="132" t="s">
        <v>1160</v>
      </c>
      <c r="K176" s="132">
        <v>77536</v>
      </c>
      <c r="L176" s="132">
        <v>110015742204</v>
      </c>
      <c r="M176" s="172">
        <v>110015742204</v>
      </c>
      <c r="N176" s="172" t="str">
        <f t="shared" si="71"/>
        <v/>
      </c>
      <c r="O176" s="172" t="str">
        <f t="shared" si="72"/>
        <v>77536CCDNTTIDAL</v>
      </c>
      <c r="P176" s="132">
        <v>29.728559000000001</v>
      </c>
      <c r="Q176" s="132">
        <v>-95.110764000000003</v>
      </c>
      <c r="R176" s="132">
        <v>1322221049719</v>
      </c>
      <c r="S176" s="132" t="s">
        <v>2121</v>
      </c>
      <c r="T176" s="132" t="s">
        <v>1393</v>
      </c>
      <c r="U176" s="132">
        <v>7</v>
      </c>
      <c r="V176" s="132" t="s">
        <v>1403</v>
      </c>
      <c r="W176" s="201">
        <v>10087</v>
      </c>
      <c r="X176" s="175">
        <v>0</v>
      </c>
      <c r="Y176" s="176" t="s">
        <v>1594</v>
      </c>
      <c r="Z176" s="180"/>
      <c r="AA176" s="175">
        <f>$X176*INDEX('Byproduct Conc'!$E:$E,MATCH(AA$2,'Byproduct Conc'!$C:$C,0))</f>
        <v>0</v>
      </c>
      <c r="AB176" s="176">
        <f>$X176*INDEX('Byproduct Conc'!$E:$E,MATCH(AB$2,'Byproduct Conc'!$C:$C,0))</f>
        <v>0</v>
      </c>
      <c r="AC176" s="176">
        <f>$X176*INDEX('Byproduct Conc'!$E:$E,MATCH(AC$2,'Byproduct Conc'!$C:$C,0))</f>
        <v>0</v>
      </c>
      <c r="AD176" s="176">
        <f>$X176*INDEX('Byproduct Conc'!$E:$E,MATCH(AD$2,'Byproduct Conc'!$C:$C,0))</f>
        <v>0</v>
      </c>
      <c r="AE176" s="177">
        <f>$X176*INDEX('Byproduct Conc'!$E:$E,MATCH(AE$2,'Byproduct Conc'!$C:$C,0))</f>
        <v>0</v>
      </c>
      <c r="AF176" s="178">
        <f t="shared" si="73"/>
        <v>0</v>
      </c>
      <c r="AG176" s="176">
        <f t="shared" si="74"/>
        <v>0</v>
      </c>
      <c r="AH176" s="176">
        <f t="shared" si="75"/>
        <v>0</v>
      </c>
      <c r="AI176" s="176">
        <f t="shared" si="76"/>
        <v>0</v>
      </c>
      <c r="AJ176" s="177">
        <f t="shared" si="77"/>
        <v>0</v>
      </c>
      <c r="AK176" s="202">
        <v>1614</v>
      </c>
      <c r="AL176" s="203">
        <f t="shared" si="65"/>
        <v>732.097488</v>
      </c>
      <c r="AM176" s="132" t="s">
        <v>1556</v>
      </c>
      <c r="AN176" s="132"/>
      <c r="AO176" s="132" t="s">
        <v>5125</v>
      </c>
      <c r="AP176" s="132">
        <v>325199</v>
      </c>
      <c r="AQ176" s="132" t="s">
        <v>261</v>
      </c>
      <c r="AR176" s="132"/>
      <c r="AS176" s="132"/>
      <c r="AT176" s="132"/>
      <c r="AU176" s="132"/>
      <c r="AV176" s="132" t="s">
        <v>1140</v>
      </c>
      <c r="AW176" s="132"/>
      <c r="AX176" s="132"/>
      <c r="AY176" s="204" t="s">
        <v>1548</v>
      </c>
      <c r="AZ176" s="204" t="s">
        <v>1549</v>
      </c>
      <c r="BA176" s="204" t="s">
        <v>1548</v>
      </c>
      <c r="BB176" s="132" t="s">
        <v>1549</v>
      </c>
      <c r="BC176" s="132" t="s">
        <v>1549</v>
      </c>
      <c r="BD176" s="132" t="s">
        <v>1549</v>
      </c>
      <c r="BE176" s="132" t="s">
        <v>1548</v>
      </c>
      <c r="BF176" s="132" t="s">
        <v>1548</v>
      </c>
      <c r="BG176" s="132" t="s">
        <v>1549</v>
      </c>
      <c r="BH176" s="132" t="s">
        <v>1549</v>
      </c>
      <c r="BI176" s="132" t="s">
        <v>1549</v>
      </c>
      <c r="BJ176" s="132" t="s">
        <v>1549</v>
      </c>
      <c r="BK176" s="132" t="s">
        <v>1549</v>
      </c>
      <c r="BL176" s="132" t="s">
        <v>1549</v>
      </c>
      <c r="BM176" s="132" t="s">
        <v>1549</v>
      </c>
      <c r="BN176" s="132" t="s">
        <v>1549</v>
      </c>
      <c r="BO176" s="132" t="s">
        <v>1549</v>
      </c>
      <c r="BP176" s="132" t="s">
        <v>1549</v>
      </c>
      <c r="BQ176" s="132" t="s">
        <v>1549</v>
      </c>
      <c r="BR176" s="132" t="s">
        <v>1549</v>
      </c>
      <c r="BS176" s="132" t="s">
        <v>1549</v>
      </c>
      <c r="BT176" s="132" t="s">
        <v>1549</v>
      </c>
      <c r="BU176" s="132" t="s">
        <v>1549</v>
      </c>
      <c r="BV176" s="132" t="s">
        <v>1549</v>
      </c>
      <c r="BW176" s="132" t="s">
        <v>1549</v>
      </c>
      <c r="BX176" s="132" t="s">
        <v>1549</v>
      </c>
      <c r="BY176" s="132" t="s">
        <v>1549</v>
      </c>
      <c r="BZ176" s="132" t="s">
        <v>1549</v>
      </c>
      <c r="CA176" s="132" t="s">
        <v>1549</v>
      </c>
      <c r="CB176" s="132" t="s">
        <v>1549</v>
      </c>
      <c r="CC176" s="132" t="s">
        <v>1549</v>
      </c>
      <c r="CD176" s="132" t="s">
        <v>1549</v>
      </c>
      <c r="CE176" s="132" t="s">
        <v>1549</v>
      </c>
      <c r="CF176" s="132" t="s">
        <v>1549</v>
      </c>
      <c r="CG176" s="132" t="s">
        <v>1549</v>
      </c>
      <c r="CH176" s="132" t="s">
        <v>1549</v>
      </c>
      <c r="CI176" s="132" t="s">
        <v>1549</v>
      </c>
      <c r="CJ176" s="132" t="s">
        <v>1549</v>
      </c>
      <c r="CK176" s="132" t="s">
        <v>1549</v>
      </c>
      <c r="CL176" s="132" t="s">
        <v>1549</v>
      </c>
      <c r="CM176" s="132" t="s">
        <v>1549</v>
      </c>
      <c r="CN176" s="132" t="s">
        <v>1549</v>
      </c>
      <c r="CO176" s="132" t="s">
        <v>1549</v>
      </c>
      <c r="CP176" s="132" t="s">
        <v>1549</v>
      </c>
      <c r="CQ176" s="132" t="s">
        <v>1548</v>
      </c>
      <c r="CR176" s="132" t="s">
        <v>1549</v>
      </c>
      <c r="CS176" s="132" t="s">
        <v>1549</v>
      </c>
      <c r="CT176" s="132" t="s">
        <v>1549</v>
      </c>
      <c r="CU176" s="132" t="s">
        <v>1549</v>
      </c>
      <c r="CV176" s="132" t="s">
        <v>1549</v>
      </c>
      <c r="CW176" s="132" t="s">
        <v>1548</v>
      </c>
      <c r="CX176" s="132" t="s">
        <v>1549</v>
      </c>
      <c r="CY176" s="132" t="s">
        <v>1549</v>
      </c>
      <c r="CZ176" s="132" t="s">
        <v>1549</v>
      </c>
      <c r="DA176" s="175">
        <f>$AL176*INDEX('Byproduct Conc'!$E:$E,MATCH(DA$2,'Byproduct Conc'!$C:$C,0))</f>
        <v>2.1304036900800001</v>
      </c>
      <c r="DB176" s="176">
        <f>$AL176*INDEX('Byproduct Conc'!$E:$E,MATCH(DB$2,'Byproduct Conc'!$C:$C,0))</f>
        <v>2.5623412079999998E-2</v>
      </c>
      <c r="DC176" s="176">
        <f>$AL176*INDEX('Byproduct Conc'!$E:$E,MATCH(DC$2,'Byproduct Conc'!$C:$C,0))</f>
        <v>0.10981462319999999</v>
      </c>
      <c r="DD176" s="176">
        <f>$AL176*INDEX('Byproduct Conc'!$E:$E,MATCH(DD$2,'Byproduct Conc'!$C:$C,0))</f>
        <v>0.73136539051200011</v>
      </c>
      <c r="DE176" s="177">
        <f>$AL176*INDEX('Byproduct Conc'!$E:$E,MATCH(DE$2,'Byproduct Conc'!$C:$C,0))</f>
        <v>1.0981462319999999</v>
      </c>
      <c r="DF176" s="178">
        <f t="shared" si="78"/>
        <v>6.0868676859428573E-3</v>
      </c>
      <c r="DG176" s="176">
        <f t="shared" si="79"/>
        <v>7.3209748799999989E-5</v>
      </c>
      <c r="DH176" s="176">
        <f t="shared" si="80"/>
        <v>3.1375606628571427E-4</v>
      </c>
      <c r="DI176" s="176">
        <f t="shared" si="81"/>
        <v>2.0896154014628573E-3</v>
      </c>
      <c r="DJ176" s="177">
        <f t="shared" si="82"/>
        <v>3.1375606628571426E-3</v>
      </c>
    </row>
    <row r="177" spans="2:114" x14ac:dyDescent="0.25">
      <c r="B177" s="132" t="s">
        <v>1134</v>
      </c>
      <c r="C177" s="132">
        <v>2023</v>
      </c>
      <c r="D177"/>
      <c r="E177" s="132" t="s">
        <v>1175</v>
      </c>
      <c r="F177" s="132" t="s">
        <v>1172</v>
      </c>
      <c r="G177" s="132" t="s">
        <v>1173</v>
      </c>
      <c r="H177" s="132" t="s">
        <v>1174</v>
      </c>
      <c r="I177" s="132" t="s">
        <v>1408</v>
      </c>
      <c r="J177" s="132" t="s">
        <v>1160</v>
      </c>
      <c r="K177" s="132">
        <v>77536</v>
      </c>
      <c r="L177" s="132">
        <v>110015742204</v>
      </c>
      <c r="M177" s="172">
        <v>110015742204</v>
      </c>
      <c r="N177" s="172" t="str">
        <f t="shared" si="71"/>
        <v/>
      </c>
      <c r="O177" s="172" t="str">
        <f t="shared" si="72"/>
        <v>77536CCDNTTIDAL</v>
      </c>
      <c r="P177" s="132">
        <v>29.728559000000001</v>
      </c>
      <c r="Q177" s="132">
        <v>-95.110764000000003</v>
      </c>
      <c r="R177" s="132">
        <v>1323222040572</v>
      </c>
      <c r="S177" s="132" t="s">
        <v>2121</v>
      </c>
      <c r="T177" s="132" t="s">
        <v>1393</v>
      </c>
      <c r="U177" s="132">
        <v>7</v>
      </c>
      <c r="V177" s="132" t="s">
        <v>1403</v>
      </c>
      <c r="W177" s="201">
        <v>8358</v>
      </c>
      <c r="X177" s="175">
        <v>0</v>
      </c>
      <c r="Y177" s="176" t="s">
        <v>1594</v>
      </c>
      <c r="Z177" s="180"/>
      <c r="AA177" s="175">
        <f>$X177*INDEX('Byproduct Conc'!$E:$E,MATCH(AA$2,'Byproduct Conc'!$C:$C,0))</f>
        <v>0</v>
      </c>
      <c r="AB177" s="176">
        <f>$X177*INDEX('Byproduct Conc'!$E:$E,MATCH(AB$2,'Byproduct Conc'!$C:$C,0))</f>
        <v>0</v>
      </c>
      <c r="AC177" s="176">
        <f>$X177*INDEX('Byproduct Conc'!$E:$E,MATCH(AC$2,'Byproduct Conc'!$C:$C,0))</f>
        <v>0</v>
      </c>
      <c r="AD177" s="176">
        <f>$X177*INDEX('Byproduct Conc'!$E:$E,MATCH(AD$2,'Byproduct Conc'!$C:$C,0))</f>
        <v>0</v>
      </c>
      <c r="AE177" s="177">
        <f>$X177*INDEX('Byproduct Conc'!$E:$E,MATCH(AE$2,'Byproduct Conc'!$C:$C,0))</f>
        <v>0</v>
      </c>
      <c r="AF177" s="178">
        <f t="shared" si="73"/>
        <v>0</v>
      </c>
      <c r="AG177" s="176">
        <f t="shared" si="74"/>
        <v>0</v>
      </c>
      <c r="AH177" s="176">
        <f t="shared" si="75"/>
        <v>0</v>
      </c>
      <c r="AI177" s="176">
        <f t="shared" si="76"/>
        <v>0</v>
      </c>
      <c r="AJ177" s="177">
        <f t="shared" si="77"/>
        <v>0</v>
      </c>
      <c r="AK177" s="202">
        <v>1426</v>
      </c>
      <c r="AL177" s="203">
        <f t="shared" si="65"/>
        <v>646.82219199999997</v>
      </c>
      <c r="AM177" s="132" t="s">
        <v>1556</v>
      </c>
      <c r="AN177" s="132"/>
      <c r="AO177" s="132" t="s">
        <v>5125</v>
      </c>
      <c r="AP177" s="132">
        <v>325199</v>
      </c>
      <c r="AQ177" s="132" t="s">
        <v>261</v>
      </c>
      <c r="AR177" s="132"/>
      <c r="AS177" s="132"/>
      <c r="AT177" s="132"/>
      <c r="AU177" s="132"/>
      <c r="AV177" s="132" t="s">
        <v>1140</v>
      </c>
      <c r="AW177" s="132"/>
      <c r="AX177" s="132"/>
      <c r="AY177" s="204" t="s">
        <v>1548</v>
      </c>
      <c r="AZ177" s="204" t="s">
        <v>1549</v>
      </c>
      <c r="BA177" s="204" t="s">
        <v>1548</v>
      </c>
      <c r="BB177" s="132" t="s">
        <v>1549</v>
      </c>
      <c r="BC177" s="132" t="s">
        <v>1549</v>
      </c>
      <c r="BD177" s="132" t="s">
        <v>1549</v>
      </c>
      <c r="BE177" s="132" t="s">
        <v>1548</v>
      </c>
      <c r="BF177" s="132" t="s">
        <v>1548</v>
      </c>
      <c r="BG177" s="132" t="s">
        <v>1549</v>
      </c>
      <c r="BH177" s="132" t="s">
        <v>1549</v>
      </c>
      <c r="BI177" s="132" t="s">
        <v>1549</v>
      </c>
      <c r="BJ177" s="132" t="s">
        <v>1549</v>
      </c>
      <c r="BK177" s="132" t="s">
        <v>1549</v>
      </c>
      <c r="BL177" s="132" t="s">
        <v>1549</v>
      </c>
      <c r="BM177" s="132" t="s">
        <v>1549</v>
      </c>
      <c r="BN177" s="132" t="s">
        <v>1549</v>
      </c>
      <c r="BO177" s="132" t="s">
        <v>1549</v>
      </c>
      <c r="BP177" s="132" t="s">
        <v>1549</v>
      </c>
      <c r="BQ177" s="132" t="s">
        <v>1549</v>
      </c>
      <c r="BR177" s="132" t="s">
        <v>1549</v>
      </c>
      <c r="BS177" s="132" t="s">
        <v>1549</v>
      </c>
      <c r="BT177" s="132" t="s">
        <v>1549</v>
      </c>
      <c r="BU177" s="132" t="s">
        <v>1549</v>
      </c>
      <c r="BV177" s="132" t="s">
        <v>1549</v>
      </c>
      <c r="BW177" s="132" t="s">
        <v>1549</v>
      </c>
      <c r="BX177" s="132" t="s">
        <v>1549</v>
      </c>
      <c r="BY177" s="132" t="s">
        <v>1549</v>
      </c>
      <c r="BZ177" s="132" t="s">
        <v>1549</v>
      </c>
      <c r="CA177" s="132" t="s">
        <v>1549</v>
      </c>
      <c r="CB177" s="132" t="s">
        <v>1549</v>
      </c>
      <c r="CC177" s="132" t="s">
        <v>1549</v>
      </c>
      <c r="CD177" s="132" t="s">
        <v>1549</v>
      </c>
      <c r="CE177" s="132" t="s">
        <v>1549</v>
      </c>
      <c r="CF177" s="132" t="s">
        <v>1549</v>
      </c>
      <c r="CG177" s="132" t="s">
        <v>1549</v>
      </c>
      <c r="CH177" s="132" t="s">
        <v>1549</v>
      </c>
      <c r="CI177" s="132" t="s">
        <v>1549</v>
      </c>
      <c r="CJ177" s="132" t="s">
        <v>1549</v>
      </c>
      <c r="CK177" s="132" t="s">
        <v>1549</v>
      </c>
      <c r="CL177" s="132" t="s">
        <v>1549</v>
      </c>
      <c r="CM177" s="132" t="s">
        <v>1549</v>
      </c>
      <c r="CN177" s="132" t="s">
        <v>1549</v>
      </c>
      <c r="CO177" s="132" t="s">
        <v>1549</v>
      </c>
      <c r="CP177" s="132" t="s">
        <v>1549</v>
      </c>
      <c r="CQ177" s="132" t="s">
        <v>1548</v>
      </c>
      <c r="CR177" s="132" t="s">
        <v>1549</v>
      </c>
      <c r="CS177" s="132" t="s">
        <v>1549</v>
      </c>
      <c r="CT177" s="132" t="s">
        <v>1549</v>
      </c>
      <c r="CU177" s="132" t="s">
        <v>1549</v>
      </c>
      <c r="CV177" s="132" t="s">
        <v>1549</v>
      </c>
      <c r="CW177" s="132" t="s">
        <v>1548</v>
      </c>
      <c r="CX177" s="132" t="s">
        <v>1549</v>
      </c>
      <c r="CY177" s="132" t="s">
        <v>1549</v>
      </c>
      <c r="CZ177" s="132" t="s">
        <v>1549</v>
      </c>
      <c r="DA177" s="175">
        <f>$AL177*INDEX('Byproduct Conc'!$E:$E,MATCH(DA$2,'Byproduct Conc'!$C:$C,0))</f>
        <v>1.8822525787199997</v>
      </c>
      <c r="DB177" s="176">
        <f>$AL177*INDEX('Byproduct Conc'!$E:$E,MATCH(DB$2,'Byproduct Conc'!$C:$C,0))</f>
        <v>2.2638776719999996E-2</v>
      </c>
      <c r="DC177" s="176">
        <f>$AL177*INDEX('Byproduct Conc'!$E:$E,MATCH(DC$2,'Byproduct Conc'!$C:$C,0))</f>
        <v>9.7023328799999989E-2</v>
      </c>
      <c r="DD177" s="176">
        <f>$AL177*INDEX('Byproduct Conc'!$E:$E,MATCH(DD$2,'Byproduct Conc'!$C:$C,0))</f>
        <v>0.64617536980800006</v>
      </c>
      <c r="DE177" s="177">
        <f>$AL177*INDEX('Byproduct Conc'!$E:$E,MATCH(DE$2,'Byproduct Conc'!$C:$C,0))</f>
        <v>0.97023328799999997</v>
      </c>
      <c r="DF177" s="178">
        <f t="shared" si="78"/>
        <v>5.3778645106285711E-3</v>
      </c>
      <c r="DG177" s="176">
        <f t="shared" si="79"/>
        <v>6.4682219199999991E-5</v>
      </c>
      <c r="DH177" s="176">
        <f t="shared" si="80"/>
        <v>2.7720951085714282E-4</v>
      </c>
      <c r="DI177" s="176">
        <f t="shared" si="81"/>
        <v>1.8462153423085717E-3</v>
      </c>
      <c r="DJ177" s="177">
        <f t="shared" si="82"/>
        <v>2.7720951085714284E-3</v>
      </c>
    </row>
    <row r="178" spans="2:114" x14ac:dyDescent="0.25">
      <c r="B178" s="132" t="s">
        <v>1134</v>
      </c>
      <c r="C178" s="132">
        <v>2024</v>
      </c>
      <c r="D178"/>
      <c r="E178" s="132" t="s">
        <v>1175</v>
      </c>
      <c r="F178" s="132" t="s">
        <v>1172</v>
      </c>
      <c r="G178" s="132" t="s">
        <v>1173</v>
      </c>
      <c r="H178" s="132" t="s">
        <v>1174</v>
      </c>
      <c r="I178" s="132" t="s">
        <v>1408</v>
      </c>
      <c r="J178" s="132" t="s">
        <v>1160</v>
      </c>
      <c r="K178" s="132">
        <v>77536</v>
      </c>
      <c r="L178" s="132">
        <v>110070827819</v>
      </c>
      <c r="M178" s="172">
        <v>110070827819</v>
      </c>
      <c r="N178" s="172" t="str">
        <f t="shared" si="71"/>
        <v/>
      </c>
      <c r="O178" s="172" t="str">
        <f t="shared" si="72"/>
        <v>77536CCDNTTIDAL</v>
      </c>
      <c r="P178" s="132">
        <v>29.728559000000001</v>
      </c>
      <c r="Q178" s="132">
        <v>-95.110764000000003</v>
      </c>
      <c r="R178" s="132">
        <v>1324222922357</v>
      </c>
      <c r="S178" s="132" t="s">
        <v>2121</v>
      </c>
      <c r="T178" s="132" t="s">
        <v>1393</v>
      </c>
      <c r="U178" s="132">
        <v>5</v>
      </c>
      <c r="V178" s="132" t="s">
        <v>1423</v>
      </c>
      <c r="W178" s="201">
        <v>3.0920000000000001</v>
      </c>
      <c r="X178" s="175">
        <v>0</v>
      </c>
      <c r="Y178" s="176" t="s">
        <v>1543</v>
      </c>
      <c r="Z178" s="180"/>
      <c r="AA178" s="175">
        <f>$X178*INDEX('Byproduct Conc'!$E:$E,MATCH(AA$2,'Byproduct Conc'!$C:$C,0))</f>
        <v>0</v>
      </c>
      <c r="AB178" s="176">
        <f>$X178*INDEX('Byproduct Conc'!$E:$E,MATCH(AB$2,'Byproduct Conc'!$C:$C,0))</f>
        <v>0</v>
      </c>
      <c r="AC178" s="176">
        <f>$X178*INDEX('Byproduct Conc'!$E:$E,MATCH(AC$2,'Byproduct Conc'!$C:$C,0))</f>
        <v>0</v>
      </c>
      <c r="AD178" s="176">
        <f>$X178*INDEX('Byproduct Conc'!$E:$E,MATCH(AD$2,'Byproduct Conc'!$C:$C,0))</f>
        <v>0</v>
      </c>
      <c r="AE178" s="177">
        <f>$X178*INDEX('Byproduct Conc'!$E:$E,MATCH(AE$2,'Byproduct Conc'!$C:$C,0))</f>
        <v>0</v>
      </c>
      <c r="AF178" s="178">
        <f t="shared" si="73"/>
        <v>0</v>
      </c>
      <c r="AG178" s="176">
        <f t="shared" si="74"/>
        <v>0</v>
      </c>
      <c r="AH178" s="176">
        <f t="shared" si="75"/>
        <v>0</v>
      </c>
      <c r="AI178" s="176">
        <f t="shared" si="76"/>
        <v>0</v>
      </c>
      <c r="AJ178" s="177">
        <f t="shared" si="77"/>
        <v>0</v>
      </c>
      <c r="AK178" s="202">
        <v>2.7690000000000001</v>
      </c>
      <c r="AL178" s="203">
        <f t="shared" si="65"/>
        <v>1.255996248</v>
      </c>
      <c r="AM178" s="132" t="s">
        <v>1573</v>
      </c>
      <c r="AN178" s="132"/>
      <c r="AO178" s="132" t="s">
        <v>5125</v>
      </c>
      <c r="AP178" s="132">
        <v>562211</v>
      </c>
      <c r="AQ178" s="132" t="s">
        <v>904</v>
      </c>
      <c r="AR178" s="132"/>
      <c r="AS178" s="132"/>
      <c r="AT178" s="132"/>
      <c r="AU178" s="132"/>
      <c r="AV178" s="132" t="s">
        <v>1140</v>
      </c>
      <c r="AW178" s="132"/>
      <c r="AX178" s="132"/>
      <c r="AY178" s="204" t="s">
        <v>1548</v>
      </c>
      <c r="AZ178" s="204" t="s">
        <v>1549</v>
      </c>
      <c r="BA178" s="204" t="s">
        <v>1548</v>
      </c>
      <c r="BB178" s="132" t="s">
        <v>1549</v>
      </c>
      <c r="BC178" s="132" t="s">
        <v>1549</v>
      </c>
      <c r="BD178" s="132" t="s">
        <v>1549</v>
      </c>
      <c r="BE178" s="132" t="s">
        <v>1548</v>
      </c>
      <c r="BF178" s="132" t="s">
        <v>1548</v>
      </c>
      <c r="BG178" s="132" t="s">
        <v>1549</v>
      </c>
      <c r="BH178" s="132" t="s">
        <v>1549</v>
      </c>
      <c r="BI178" s="132" t="s">
        <v>1549</v>
      </c>
      <c r="BJ178" s="132" t="s">
        <v>1549</v>
      </c>
      <c r="BK178" s="132" t="s">
        <v>1549</v>
      </c>
      <c r="BL178" s="132" t="s">
        <v>1549</v>
      </c>
      <c r="BM178" s="132" t="s">
        <v>1549</v>
      </c>
      <c r="BN178" s="132" t="s">
        <v>1549</v>
      </c>
      <c r="BO178" s="132" t="s">
        <v>1549</v>
      </c>
      <c r="BP178" s="132" t="s">
        <v>1549</v>
      </c>
      <c r="BQ178" s="132" t="s">
        <v>1549</v>
      </c>
      <c r="BR178" s="132" t="s">
        <v>1549</v>
      </c>
      <c r="BS178" s="132" t="s">
        <v>1549</v>
      </c>
      <c r="BT178" s="132" t="s">
        <v>1549</v>
      </c>
      <c r="BU178" s="132" t="s">
        <v>1549</v>
      </c>
      <c r="BV178" s="132" t="s">
        <v>1549</v>
      </c>
      <c r="BW178" s="132" t="s">
        <v>1549</v>
      </c>
      <c r="BX178" s="132" t="s">
        <v>1549</v>
      </c>
      <c r="BY178" s="132" t="s">
        <v>1549</v>
      </c>
      <c r="BZ178" s="132" t="s">
        <v>1549</v>
      </c>
      <c r="CA178" s="132" t="s">
        <v>1549</v>
      </c>
      <c r="CB178" s="132" t="s">
        <v>1549</v>
      </c>
      <c r="CC178" s="132" t="s">
        <v>1549</v>
      </c>
      <c r="CD178" s="132" t="s">
        <v>1549</v>
      </c>
      <c r="CE178" s="132" t="s">
        <v>1549</v>
      </c>
      <c r="CF178" s="132" t="s">
        <v>1549</v>
      </c>
      <c r="CG178" s="132" t="s">
        <v>1549</v>
      </c>
      <c r="CH178" s="132" t="s">
        <v>1549</v>
      </c>
      <c r="CI178" s="132" t="s">
        <v>1549</v>
      </c>
      <c r="CJ178" s="132" t="s">
        <v>1549</v>
      </c>
      <c r="CK178" s="132" t="s">
        <v>1549</v>
      </c>
      <c r="CL178" s="132" t="s">
        <v>1549</v>
      </c>
      <c r="CM178" s="132" t="s">
        <v>1549</v>
      </c>
      <c r="CN178" s="132" t="s">
        <v>1549</v>
      </c>
      <c r="CO178" s="132" t="s">
        <v>1549</v>
      </c>
      <c r="CP178" s="132" t="s">
        <v>1549</v>
      </c>
      <c r="CQ178" s="132" t="s">
        <v>1548</v>
      </c>
      <c r="CR178" s="132" t="s">
        <v>1549</v>
      </c>
      <c r="CS178" s="132" t="s">
        <v>1549</v>
      </c>
      <c r="CT178" s="132" t="s">
        <v>1549</v>
      </c>
      <c r="CU178" s="132" t="s">
        <v>1549</v>
      </c>
      <c r="CV178" s="132" t="s">
        <v>1549</v>
      </c>
      <c r="CW178" s="132" t="s">
        <v>1548</v>
      </c>
      <c r="CX178" s="132" t="s">
        <v>1549</v>
      </c>
      <c r="CY178" s="132" t="s">
        <v>1549</v>
      </c>
      <c r="CZ178" s="132" t="s">
        <v>1549</v>
      </c>
      <c r="DA178" s="175">
        <f>$AL178*INDEX('Byproduct Conc'!$E:$E,MATCH(DA$2,'Byproduct Conc'!$C:$C,0))</f>
        <v>3.6549490816799998E-3</v>
      </c>
      <c r="DB178" s="176">
        <f>$AL178*INDEX('Byproduct Conc'!$E:$E,MATCH(DB$2,'Byproduct Conc'!$C:$C,0))</f>
        <v>4.3959868679999993E-5</v>
      </c>
      <c r="DC178" s="176">
        <f>$AL178*INDEX('Byproduct Conc'!$E:$E,MATCH(DC$2,'Byproduct Conc'!$C:$C,0))</f>
        <v>1.8839943719999998E-4</v>
      </c>
      <c r="DD178" s="176">
        <f>$AL178*INDEX('Byproduct Conc'!$E:$E,MATCH(DD$2,'Byproduct Conc'!$C:$C,0))</f>
        <v>1.2547402517520002E-3</v>
      </c>
      <c r="DE178" s="177">
        <f>$AL178*INDEX('Byproduct Conc'!$E:$E,MATCH(DE$2,'Byproduct Conc'!$C:$C,0))</f>
        <v>1.883994372E-3</v>
      </c>
      <c r="DF178" s="178">
        <f t="shared" si="78"/>
        <v>1.0442711661942856E-5</v>
      </c>
      <c r="DG178" s="176">
        <f t="shared" si="79"/>
        <v>1.2559962479999999E-7</v>
      </c>
      <c r="DH178" s="176">
        <f t="shared" si="80"/>
        <v>5.3828410628571421E-7</v>
      </c>
      <c r="DI178" s="176">
        <f t="shared" si="81"/>
        <v>3.5849721478628575E-6</v>
      </c>
      <c r="DJ178" s="177">
        <f t="shared" si="82"/>
        <v>5.3828410628571427E-6</v>
      </c>
    </row>
    <row r="179" spans="2:114" x14ac:dyDescent="0.25">
      <c r="B179" s="132" t="s">
        <v>1134</v>
      </c>
      <c r="C179" s="132">
        <v>2021</v>
      </c>
      <c r="D179"/>
      <c r="E179" s="132" t="s">
        <v>1185</v>
      </c>
      <c r="F179" s="132" t="s">
        <v>1182</v>
      </c>
      <c r="G179" s="132" t="s">
        <v>1183</v>
      </c>
      <c r="H179" s="132" t="s">
        <v>1184</v>
      </c>
      <c r="I179" s="132" t="s">
        <v>1408</v>
      </c>
      <c r="J179" s="132" t="s">
        <v>1160</v>
      </c>
      <c r="K179" s="132">
        <v>77571</v>
      </c>
      <c r="L179" s="132">
        <v>110017769734</v>
      </c>
      <c r="M179" s="172">
        <v>110017769734</v>
      </c>
      <c r="N179" s="172" t="str">
        <f t="shared" si="71"/>
        <v/>
      </c>
      <c r="O179" s="172" t="str">
        <f t="shared" si="72"/>
        <v>77571LPRTC2400M</v>
      </c>
      <c r="P179" s="132">
        <v>29.723759999999999</v>
      </c>
      <c r="Q179" s="132">
        <v>-95.074219999999997</v>
      </c>
      <c r="R179" s="132">
        <v>1321219990936</v>
      </c>
      <c r="S179" s="132" t="s">
        <v>2121</v>
      </c>
      <c r="T179" s="132" t="s">
        <v>1393</v>
      </c>
      <c r="U179" s="132">
        <v>7</v>
      </c>
      <c r="V179" s="132" t="s">
        <v>1403</v>
      </c>
      <c r="W179" s="201">
        <v>12378</v>
      </c>
      <c r="X179" s="175">
        <v>0</v>
      </c>
      <c r="Y179" s="176" t="s">
        <v>1543</v>
      </c>
      <c r="Z179" s="180"/>
      <c r="AA179" s="175">
        <f>$X179*INDEX('Byproduct Conc'!$E:$E,MATCH(AA$2,'Byproduct Conc'!$C:$C,0))</f>
        <v>0</v>
      </c>
      <c r="AB179" s="176">
        <f>$X179*INDEX('Byproduct Conc'!$E:$E,MATCH(AB$2,'Byproduct Conc'!$C:$C,0))</f>
        <v>0</v>
      </c>
      <c r="AC179" s="176">
        <f>$X179*INDEX('Byproduct Conc'!$E:$E,MATCH(AC$2,'Byproduct Conc'!$C:$C,0))</f>
        <v>0</v>
      </c>
      <c r="AD179" s="176">
        <f>$X179*INDEX('Byproduct Conc'!$E:$E,MATCH(AD$2,'Byproduct Conc'!$C:$C,0))</f>
        <v>0</v>
      </c>
      <c r="AE179" s="177">
        <f>$X179*INDEX('Byproduct Conc'!$E:$E,MATCH(AE$2,'Byproduct Conc'!$C:$C,0))</f>
        <v>0</v>
      </c>
      <c r="AF179" s="178">
        <f t="shared" si="73"/>
        <v>0</v>
      </c>
      <c r="AG179" s="176">
        <f t="shared" si="74"/>
        <v>0</v>
      </c>
      <c r="AH179" s="176">
        <f t="shared" si="75"/>
        <v>0</v>
      </c>
      <c r="AI179" s="176">
        <f t="shared" si="76"/>
        <v>0</v>
      </c>
      <c r="AJ179" s="177">
        <f t="shared" si="77"/>
        <v>0</v>
      </c>
      <c r="AK179" s="202">
        <v>1103</v>
      </c>
      <c r="AL179" s="203">
        <f t="shared" si="65"/>
        <v>500.31197600000002</v>
      </c>
      <c r="AM179" s="132" t="s">
        <v>1556</v>
      </c>
      <c r="AN179" s="132"/>
      <c r="AO179" s="132" t="s">
        <v>5125</v>
      </c>
      <c r="AP179" s="132">
        <v>325199</v>
      </c>
      <c r="AQ179" s="132" t="s">
        <v>261</v>
      </c>
      <c r="AR179" s="132"/>
      <c r="AS179" s="132"/>
      <c r="AT179" s="132"/>
      <c r="AU179" s="132"/>
      <c r="AV179" s="132" t="s">
        <v>1140</v>
      </c>
      <c r="AW179" s="132"/>
      <c r="AX179" s="132"/>
      <c r="AY179" s="204" t="s">
        <v>1548</v>
      </c>
      <c r="AZ179" s="204" t="s">
        <v>1549</v>
      </c>
      <c r="BA179" s="204" t="s">
        <v>1548</v>
      </c>
      <c r="BB179" s="132" t="s">
        <v>1549</v>
      </c>
      <c r="BC179" s="132" t="s">
        <v>1549</v>
      </c>
      <c r="BD179" s="132" t="s">
        <v>1548</v>
      </c>
      <c r="BE179" s="132" t="s">
        <v>1548</v>
      </c>
      <c r="BF179" s="132" t="s">
        <v>1548</v>
      </c>
      <c r="BG179" s="132" t="s">
        <v>1549</v>
      </c>
      <c r="BH179" s="132" t="s">
        <v>1549</v>
      </c>
      <c r="BI179" s="132" t="s">
        <v>1549</v>
      </c>
      <c r="BJ179" s="132" t="s">
        <v>1549</v>
      </c>
      <c r="BK179" s="132" t="s">
        <v>1549</v>
      </c>
      <c r="BL179" s="132" t="s">
        <v>1549</v>
      </c>
      <c r="BM179" s="132" t="s">
        <v>1549</v>
      </c>
      <c r="BN179" s="132" t="s">
        <v>1549</v>
      </c>
      <c r="BO179" s="132" t="s">
        <v>1549</v>
      </c>
      <c r="BP179" s="132" t="s">
        <v>1549</v>
      </c>
      <c r="BQ179" s="132" t="s">
        <v>1549</v>
      </c>
      <c r="BR179" s="132" t="s">
        <v>1549</v>
      </c>
      <c r="BS179" s="132" t="s">
        <v>1549</v>
      </c>
      <c r="BT179" s="132" t="s">
        <v>1549</v>
      </c>
      <c r="BU179" s="132" t="s">
        <v>1549</v>
      </c>
      <c r="BV179" s="132" t="s">
        <v>1549</v>
      </c>
      <c r="BW179" s="132" t="s">
        <v>1549</v>
      </c>
      <c r="BX179" s="132" t="s">
        <v>1549</v>
      </c>
      <c r="BY179" s="132" t="s">
        <v>1549</v>
      </c>
      <c r="BZ179" s="132" t="s">
        <v>1548</v>
      </c>
      <c r="CA179" s="132" t="s">
        <v>1549</v>
      </c>
      <c r="CB179" s="132" t="s">
        <v>1549</v>
      </c>
      <c r="CC179" s="132" t="s">
        <v>1549</v>
      </c>
      <c r="CD179" s="132" t="s">
        <v>1549</v>
      </c>
      <c r="CE179" s="132" t="s">
        <v>1549</v>
      </c>
      <c r="CF179" s="132" t="s">
        <v>1549</v>
      </c>
      <c r="CG179" s="132" t="s">
        <v>1549</v>
      </c>
      <c r="CH179" s="132" t="s">
        <v>1549</v>
      </c>
      <c r="CI179" s="132" t="s">
        <v>1549</v>
      </c>
      <c r="CJ179" s="132" t="s">
        <v>1549</v>
      </c>
      <c r="CK179" s="132" t="s">
        <v>1549</v>
      </c>
      <c r="CL179" s="132" t="s">
        <v>1549</v>
      </c>
      <c r="CM179" s="132" t="s">
        <v>1549</v>
      </c>
      <c r="CN179" s="132" t="s">
        <v>1549</v>
      </c>
      <c r="CO179" s="132" t="s">
        <v>1549</v>
      </c>
      <c r="CP179" s="132" t="s">
        <v>1549</v>
      </c>
      <c r="CQ179" s="132" t="s">
        <v>1549</v>
      </c>
      <c r="CR179" s="132" t="s">
        <v>1549</v>
      </c>
      <c r="CS179" s="132" t="s">
        <v>1549</v>
      </c>
      <c r="CT179" s="132" t="s">
        <v>1549</v>
      </c>
      <c r="CU179" s="132" t="s">
        <v>1549</v>
      </c>
      <c r="CV179" s="132" t="s">
        <v>1549</v>
      </c>
      <c r="CW179" s="132" t="s">
        <v>1549</v>
      </c>
      <c r="CX179" s="132" t="s">
        <v>1549</v>
      </c>
      <c r="CY179" s="132" t="s">
        <v>1549</v>
      </c>
      <c r="CZ179" s="132" t="s">
        <v>1549</v>
      </c>
      <c r="DA179" s="175">
        <f>$AL179*INDEX('Byproduct Conc'!$E:$E,MATCH(DA$2,'Byproduct Conc'!$C:$C,0))</f>
        <v>1.45590785016</v>
      </c>
      <c r="DB179" s="176">
        <f>$AL179*INDEX('Byproduct Conc'!$E:$E,MATCH(DB$2,'Byproduct Conc'!$C:$C,0))</f>
        <v>1.7510919159999999E-2</v>
      </c>
      <c r="DC179" s="176">
        <f>$AL179*INDEX('Byproduct Conc'!$E:$E,MATCH(DC$2,'Byproduct Conc'!$C:$C,0))</f>
        <v>7.504679639999999E-2</v>
      </c>
      <c r="DD179" s="176">
        <f>$AL179*INDEX('Byproduct Conc'!$E:$E,MATCH(DD$2,'Byproduct Conc'!$C:$C,0))</f>
        <v>0.49981166402400007</v>
      </c>
      <c r="DE179" s="177">
        <f>$AL179*INDEX('Byproduct Conc'!$E:$E,MATCH(DE$2,'Byproduct Conc'!$C:$C,0))</f>
        <v>0.75046796400000004</v>
      </c>
      <c r="DF179" s="178">
        <f t="shared" si="78"/>
        <v>4.1597367147428576E-3</v>
      </c>
      <c r="DG179" s="176">
        <f t="shared" si="79"/>
        <v>5.0031197599999998E-5</v>
      </c>
      <c r="DH179" s="176">
        <f t="shared" si="80"/>
        <v>2.1441941828571426E-4</v>
      </c>
      <c r="DI179" s="176">
        <f t="shared" si="81"/>
        <v>1.4280333257828573E-3</v>
      </c>
      <c r="DJ179" s="177">
        <f t="shared" si="82"/>
        <v>2.1441941828571429E-3</v>
      </c>
    </row>
    <row r="180" spans="2:114" x14ac:dyDescent="0.25">
      <c r="B180" s="132" t="s">
        <v>1134</v>
      </c>
      <c r="C180" s="132">
        <v>2022</v>
      </c>
      <c r="D180"/>
      <c r="E180" s="132" t="s">
        <v>1185</v>
      </c>
      <c r="F180" s="132" t="s">
        <v>1182</v>
      </c>
      <c r="G180" s="132" t="s">
        <v>1183</v>
      </c>
      <c r="H180" s="132" t="s">
        <v>1184</v>
      </c>
      <c r="I180" s="132" t="s">
        <v>1408</v>
      </c>
      <c r="J180" s="132" t="s">
        <v>1160</v>
      </c>
      <c r="K180" s="132">
        <v>77571</v>
      </c>
      <c r="L180" s="132">
        <v>110017769734</v>
      </c>
      <c r="M180" s="172">
        <v>110017769734</v>
      </c>
      <c r="N180" s="172" t="str">
        <f t="shared" si="71"/>
        <v/>
      </c>
      <c r="O180" s="172" t="str">
        <f t="shared" si="72"/>
        <v>77571LPRTC2400M</v>
      </c>
      <c r="P180" s="132">
        <v>29.723700000000001</v>
      </c>
      <c r="Q180" s="132">
        <v>-95.074079999999995</v>
      </c>
      <c r="R180" s="132">
        <v>1322221024615</v>
      </c>
      <c r="S180" s="132" t="s">
        <v>2121</v>
      </c>
      <c r="T180" s="132" t="s">
        <v>1393</v>
      </c>
      <c r="U180" s="132">
        <v>7</v>
      </c>
      <c r="V180" s="132" t="s">
        <v>1403</v>
      </c>
      <c r="W180" s="201">
        <v>18298</v>
      </c>
      <c r="X180" s="175">
        <v>0</v>
      </c>
      <c r="Y180" s="176" t="s">
        <v>1543</v>
      </c>
      <c r="Z180" s="180"/>
      <c r="AA180" s="175">
        <f>$X180*INDEX('Byproduct Conc'!$E:$E,MATCH(AA$2,'Byproduct Conc'!$C:$C,0))</f>
        <v>0</v>
      </c>
      <c r="AB180" s="176">
        <f>$X180*INDEX('Byproduct Conc'!$E:$E,MATCH(AB$2,'Byproduct Conc'!$C:$C,0))</f>
        <v>0</v>
      </c>
      <c r="AC180" s="176">
        <f>$X180*INDEX('Byproduct Conc'!$E:$E,MATCH(AC$2,'Byproduct Conc'!$C:$C,0))</f>
        <v>0</v>
      </c>
      <c r="AD180" s="176">
        <f>$X180*INDEX('Byproduct Conc'!$E:$E,MATCH(AD$2,'Byproduct Conc'!$C:$C,0))</f>
        <v>0</v>
      </c>
      <c r="AE180" s="177">
        <f>$X180*INDEX('Byproduct Conc'!$E:$E,MATCH(AE$2,'Byproduct Conc'!$C:$C,0))</f>
        <v>0</v>
      </c>
      <c r="AF180" s="178">
        <f t="shared" si="73"/>
        <v>0</v>
      </c>
      <c r="AG180" s="176">
        <f t="shared" si="74"/>
        <v>0</v>
      </c>
      <c r="AH180" s="176">
        <f t="shared" si="75"/>
        <v>0</v>
      </c>
      <c r="AI180" s="176">
        <f t="shared" si="76"/>
        <v>0</v>
      </c>
      <c r="AJ180" s="177">
        <f t="shared" si="77"/>
        <v>0</v>
      </c>
      <c r="AK180" s="202">
        <v>1790</v>
      </c>
      <c r="AL180" s="203">
        <f t="shared" si="65"/>
        <v>811.92967999999996</v>
      </c>
      <c r="AM180" s="132" t="s">
        <v>1556</v>
      </c>
      <c r="AN180" s="132"/>
      <c r="AO180" s="132" t="s">
        <v>5125</v>
      </c>
      <c r="AP180" s="132">
        <v>325199</v>
      </c>
      <c r="AQ180" s="132" t="s">
        <v>261</v>
      </c>
      <c r="AR180" s="132"/>
      <c r="AS180" s="132"/>
      <c r="AT180" s="132"/>
      <c r="AU180" s="132"/>
      <c r="AV180" s="132" t="s">
        <v>1140</v>
      </c>
      <c r="AW180" s="132"/>
      <c r="AX180" s="132"/>
      <c r="AY180" s="204" t="s">
        <v>1548</v>
      </c>
      <c r="AZ180" s="204" t="s">
        <v>1549</v>
      </c>
      <c r="BA180" s="204" t="s">
        <v>1548</v>
      </c>
      <c r="BB180" s="132" t="s">
        <v>1549</v>
      </c>
      <c r="BC180" s="132" t="s">
        <v>1549</v>
      </c>
      <c r="BD180" s="132" t="s">
        <v>1548</v>
      </c>
      <c r="BE180" s="132" t="s">
        <v>1548</v>
      </c>
      <c r="BF180" s="132" t="s">
        <v>1548</v>
      </c>
      <c r="BG180" s="132" t="s">
        <v>1549</v>
      </c>
      <c r="BH180" s="132" t="s">
        <v>1549</v>
      </c>
      <c r="BI180" s="132" t="s">
        <v>1549</v>
      </c>
      <c r="BJ180" s="132" t="s">
        <v>1549</v>
      </c>
      <c r="BK180" s="132" t="s">
        <v>1549</v>
      </c>
      <c r="BL180" s="132" t="s">
        <v>1549</v>
      </c>
      <c r="BM180" s="132" t="s">
        <v>1549</v>
      </c>
      <c r="BN180" s="132" t="s">
        <v>1549</v>
      </c>
      <c r="BO180" s="132" t="s">
        <v>1549</v>
      </c>
      <c r="BP180" s="132" t="s">
        <v>1549</v>
      </c>
      <c r="BQ180" s="132" t="s">
        <v>1549</v>
      </c>
      <c r="BR180" s="132" t="s">
        <v>1549</v>
      </c>
      <c r="BS180" s="132" t="s">
        <v>1549</v>
      </c>
      <c r="BT180" s="132" t="s">
        <v>1549</v>
      </c>
      <c r="BU180" s="132" t="s">
        <v>1549</v>
      </c>
      <c r="BV180" s="132" t="s">
        <v>1549</v>
      </c>
      <c r="BW180" s="132" t="s">
        <v>1549</v>
      </c>
      <c r="BX180" s="132" t="s">
        <v>1549</v>
      </c>
      <c r="BY180" s="132" t="s">
        <v>1549</v>
      </c>
      <c r="BZ180" s="132" t="s">
        <v>1548</v>
      </c>
      <c r="CA180" s="132" t="s">
        <v>1549</v>
      </c>
      <c r="CB180" s="132" t="s">
        <v>1549</v>
      </c>
      <c r="CC180" s="132" t="s">
        <v>1549</v>
      </c>
      <c r="CD180" s="132" t="s">
        <v>1549</v>
      </c>
      <c r="CE180" s="132" t="s">
        <v>1549</v>
      </c>
      <c r="CF180" s="132" t="s">
        <v>1549</v>
      </c>
      <c r="CG180" s="132" t="s">
        <v>1549</v>
      </c>
      <c r="CH180" s="132" t="s">
        <v>1549</v>
      </c>
      <c r="CI180" s="132" t="s">
        <v>1549</v>
      </c>
      <c r="CJ180" s="132" t="s">
        <v>1549</v>
      </c>
      <c r="CK180" s="132" t="s">
        <v>1549</v>
      </c>
      <c r="CL180" s="132" t="s">
        <v>1549</v>
      </c>
      <c r="CM180" s="132" t="s">
        <v>1549</v>
      </c>
      <c r="CN180" s="132" t="s">
        <v>1549</v>
      </c>
      <c r="CO180" s="132" t="s">
        <v>1549</v>
      </c>
      <c r="CP180" s="132" t="s">
        <v>1549</v>
      </c>
      <c r="CQ180" s="132" t="s">
        <v>1549</v>
      </c>
      <c r="CR180" s="132" t="s">
        <v>1549</v>
      </c>
      <c r="CS180" s="132" t="s">
        <v>1549</v>
      </c>
      <c r="CT180" s="132" t="s">
        <v>1549</v>
      </c>
      <c r="CU180" s="132" t="s">
        <v>1549</v>
      </c>
      <c r="CV180" s="132" t="s">
        <v>1549</v>
      </c>
      <c r="CW180" s="132" t="s">
        <v>1549</v>
      </c>
      <c r="CX180" s="132" t="s">
        <v>1549</v>
      </c>
      <c r="CY180" s="132" t="s">
        <v>1549</v>
      </c>
      <c r="CZ180" s="132" t="s">
        <v>1549</v>
      </c>
      <c r="DA180" s="175">
        <f>$AL180*INDEX('Byproduct Conc'!$E:$E,MATCH(DA$2,'Byproduct Conc'!$C:$C,0))</f>
        <v>2.3627153687999995</v>
      </c>
      <c r="DB180" s="176">
        <f>$AL180*INDEX('Byproduct Conc'!$E:$E,MATCH(DB$2,'Byproduct Conc'!$C:$C,0))</f>
        <v>2.8417538799999996E-2</v>
      </c>
      <c r="DC180" s="176">
        <f>$AL180*INDEX('Byproduct Conc'!$E:$E,MATCH(DC$2,'Byproduct Conc'!$C:$C,0))</f>
        <v>0.12178945199999998</v>
      </c>
      <c r="DD180" s="176">
        <f>$AL180*INDEX('Byproduct Conc'!$E:$E,MATCH(DD$2,'Byproduct Conc'!$C:$C,0))</f>
        <v>0.81111775032</v>
      </c>
      <c r="DE180" s="177">
        <f>$AL180*INDEX('Byproduct Conc'!$E:$E,MATCH(DE$2,'Byproduct Conc'!$C:$C,0))</f>
        <v>1.21789452</v>
      </c>
      <c r="DF180" s="178">
        <f t="shared" si="78"/>
        <v>6.7506153394285701E-3</v>
      </c>
      <c r="DG180" s="176">
        <f t="shared" si="79"/>
        <v>8.1192967999999986E-5</v>
      </c>
      <c r="DH180" s="176">
        <f t="shared" si="80"/>
        <v>3.4796986285714278E-4</v>
      </c>
      <c r="DI180" s="176">
        <f t="shared" si="81"/>
        <v>2.3174792866285715E-3</v>
      </c>
      <c r="DJ180" s="177">
        <f t="shared" si="82"/>
        <v>3.4796986285714287E-3</v>
      </c>
    </row>
    <row r="181" spans="2:114" x14ac:dyDescent="0.25">
      <c r="B181" s="132" t="s">
        <v>1134</v>
      </c>
      <c r="C181" s="132">
        <v>2023</v>
      </c>
      <c r="D181"/>
      <c r="E181" s="132" t="s">
        <v>1185</v>
      </c>
      <c r="F181" s="132" t="s">
        <v>1182</v>
      </c>
      <c r="G181" s="132" t="s">
        <v>1183</v>
      </c>
      <c r="H181" s="132" t="s">
        <v>1184</v>
      </c>
      <c r="I181" s="132" t="s">
        <v>1408</v>
      </c>
      <c r="J181" s="132" t="s">
        <v>1160</v>
      </c>
      <c r="K181" s="132">
        <v>77571</v>
      </c>
      <c r="L181" s="132">
        <v>110017769734</v>
      </c>
      <c r="M181" s="172">
        <v>110017769734</v>
      </c>
      <c r="N181" s="172" t="str">
        <f t="shared" si="71"/>
        <v/>
      </c>
      <c r="O181" s="172" t="str">
        <f t="shared" si="72"/>
        <v>77571LPRTC2400M</v>
      </c>
      <c r="P181" s="132">
        <v>29.723700000000001</v>
      </c>
      <c r="Q181" s="132">
        <v>-95.074079999999995</v>
      </c>
      <c r="R181" s="132">
        <v>1323222056386</v>
      </c>
      <c r="S181" s="132" t="s">
        <v>2121</v>
      </c>
      <c r="T181" s="132" t="s">
        <v>1393</v>
      </c>
      <c r="U181" s="132">
        <v>7</v>
      </c>
      <c r="V181" s="132" t="s">
        <v>1403</v>
      </c>
      <c r="W181" s="201">
        <v>13306.03</v>
      </c>
      <c r="X181" s="175">
        <v>0</v>
      </c>
      <c r="Y181" s="176" t="s">
        <v>1543</v>
      </c>
      <c r="Z181" s="180"/>
      <c r="AA181" s="175">
        <f>$X181*INDEX('Byproduct Conc'!$E:$E,MATCH(AA$2,'Byproduct Conc'!$C:$C,0))</f>
        <v>0</v>
      </c>
      <c r="AB181" s="176">
        <f>$X181*INDEX('Byproduct Conc'!$E:$E,MATCH(AB$2,'Byproduct Conc'!$C:$C,0))</f>
        <v>0</v>
      </c>
      <c r="AC181" s="176">
        <f>$X181*INDEX('Byproduct Conc'!$E:$E,MATCH(AC$2,'Byproduct Conc'!$C:$C,0))</f>
        <v>0</v>
      </c>
      <c r="AD181" s="176">
        <f>$X181*INDEX('Byproduct Conc'!$E:$E,MATCH(AD$2,'Byproduct Conc'!$C:$C,0))</f>
        <v>0</v>
      </c>
      <c r="AE181" s="177">
        <f>$X181*INDEX('Byproduct Conc'!$E:$E,MATCH(AE$2,'Byproduct Conc'!$C:$C,0))</f>
        <v>0</v>
      </c>
      <c r="AF181" s="178">
        <f t="shared" si="73"/>
        <v>0</v>
      </c>
      <c r="AG181" s="176">
        <f t="shared" si="74"/>
        <v>0</v>
      </c>
      <c r="AH181" s="176">
        <f t="shared" si="75"/>
        <v>0</v>
      </c>
      <c r="AI181" s="176">
        <f t="shared" si="76"/>
        <v>0</v>
      </c>
      <c r="AJ181" s="177">
        <f t="shared" si="77"/>
        <v>0</v>
      </c>
      <c r="AK181" s="202">
        <v>694.48</v>
      </c>
      <c r="AL181" s="203">
        <f t="shared" si="65"/>
        <v>315.01057215999998</v>
      </c>
      <c r="AM181" s="132" t="s">
        <v>1556</v>
      </c>
      <c r="AN181" s="132"/>
      <c r="AO181" s="132" t="s">
        <v>5125</v>
      </c>
      <c r="AP181" s="132">
        <v>325199</v>
      </c>
      <c r="AQ181" s="132" t="s">
        <v>261</v>
      </c>
      <c r="AR181" s="132"/>
      <c r="AS181" s="132"/>
      <c r="AT181" s="132"/>
      <c r="AU181" s="132"/>
      <c r="AV181" s="132" t="s">
        <v>1140</v>
      </c>
      <c r="AW181" s="132"/>
      <c r="AX181" s="132"/>
      <c r="AY181" s="204" t="s">
        <v>1548</v>
      </c>
      <c r="AZ181" s="204" t="s">
        <v>1549</v>
      </c>
      <c r="BA181" s="204" t="s">
        <v>1548</v>
      </c>
      <c r="BB181" s="132" t="s">
        <v>1549</v>
      </c>
      <c r="BC181" s="132" t="s">
        <v>1549</v>
      </c>
      <c r="BD181" s="132" t="s">
        <v>1548</v>
      </c>
      <c r="BE181" s="132" t="s">
        <v>1548</v>
      </c>
      <c r="BF181" s="132" t="s">
        <v>1548</v>
      </c>
      <c r="BG181" s="132" t="s">
        <v>1549</v>
      </c>
      <c r="BH181" s="132" t="s">
        <v>1549</v>
      </c>
      <c r="BI181" s="132" t="s">
        <v>1549</v>
      </c>
      <c r="BJ181" s="132" t="s">
        <v>1549</v>
      </c>
      <c r="BK181" s="132" t="s">
        <v>1549</v>
      </c>
      <c r="BL181" s="132" t="s">
        <v>1549</v>
      </c>
      <c r="BM181" s="132" t="s">
        <v>1549</v>
      </c>
      <c r="BN181" s="132" t="s">
        <v>1549</v>
      </c>
      <c r="BO181" s="132" t="s">
        <v>1549</v>
      </c>
      <c r="BP181" s="132" t="s">
        <v>1549</v>
      </c>
      <c r="BQ181" s="132" t="s">
        <v>1549</v>
      </c>
      <c r="BR181" s="132" t="s">
        <v>1549</v>
      </c>
      <c r="BS181" s="132" t="s">
        <v>1549</v>
      </c>
      <c r="BT181" s="132" t="s">
        <v>1549</v>
      </c>
      <c r="BU181" s="132" t="s">
        <v>1549</v>
      </c>
      <c r="BV181" s="132" t="s">
        <v>1549</v>
      </c>
      <c r="BW181" s="132" t="s">
        <v>1549</v>
      </c>
      <c r="BX181" s="132" t="s">
        <v>1549</v>
      </c>
      <c r="BY181" s="132" t="s">
        <v>1549</v>
      </c>
      <c r="BZ181" s="132" t="s">
        <v>1548</v>
      </c>
      <c r="CA181" s="132" t="s">
        <v>1549</v>
      </c>
      <c r="CB181" s="132" t="s">
        <v>1549</v>
      </c>
      <c r="CC181" s="132" t="s">
        <v>1549</v>
      </c>
      <c r="CD181" s="132" t="s">
        <v>1549</v>
      </c>
      <c r="CE181" s="132" t="s">
        <v>1549</v>
      </c>
      <c r="CF181" s="132" t="s">
        <v>1549</v>
      </c>
      <c r="CG181" s="132" t="s">
        <v>1549</v>
      </c>
      <c r="CH181" s="132" t="s">
        <v>1549</v>
      </c>
      <c r="CI181" s="132" t="s">
        <v>1549</v>
      </c>
      <c r="CJ181" s="132" t="s">
        <v>1549</v>
      </c>
      <c r="CK181" s="132" t="s">
        <v>1549</v>
      </c>
      <c r="CL181" s="132" t="s">
        <v>1549</v>
      </c>
      <c r="CM181" s="132" t="s">
        <v>1549</v>
      </c>
      <c r="CN181" s="132" t="s">
        <v>1549</v>
      </c>
      <c r="CO181" s="132" t="s">
        <v>1549</v>
      </c>
      <c r="CP181" s="132" t="s">
        <v>1549</v>
      </c>
      <c r="CQ181" s="132" t="s">
        <v>1549</v>
      </c>
      <c r="CR181" s="132" t="s">
        <v>1549</v>
      </c>
      <c r="CS181" s="132" t="s">
        <v>1549</v>
      </c>
      <c r="CT181" s="132" t="s">
        <v>1549</v>
      </c>
      <c r="CU181" s="132" t="s">
        <v>1549</v>
      </c>
      <c r="CV181" s="132" t="s">
        <v>1549</v>
      </c>
      <c r="CW181" s="132" t="s">
        <v>1549</v>
      </c>
      <c r="CX181" s="132" t="s">
        <v>1549</v>
      </c>
      <c r="CY181" s="132" t="s">
        <v>1549</v>
      </c>
      <c r="CZ181" s="132" t="s">
        <v>1549</v>
      </c>
      <c r="DA181" s="175">
        <f>$AL181*INDEX('Byproduct Conc'!$E:$E,MATCH(DA$2,'Byproduct Conc'!$C:$C,0))</f>
        <v>0.91668076498559992</v>
      </c>
      <c r="DB181" s="176">
        <f>$AL181*INDEX('Byproduct Conc'!$E:$E,MATCH(DB$2,'Byproduct Conc'!$C:$C,0))</f>
        <v>1.1025370025599999E-2</v>
      </c>
      <c r="DC181" s="176">
        <f>$AL181*INDEX('Byproduct Conc'!$E:$E,MATCH(DC$2,'Byproduct Conc'!$C:$C,0))</f>
        <v>4.7251585823999992E-2</v>
      </c>
      <c r="DD181" s="176">
        <f>$AL181*INDEX('Byproduct Conc'!$E:$E,MATCH(DD$2,'Byproduct Conc'!$C:$C,0))</f>
        <v>0.31469556158784001</v>
      </c>
      <c r="DE181" s="177">
        <f>$AL181*INDEX('Byproduct Conc'!$E:$E,MATCH(DE$2,'Byproduct Conc'!$C:$C,0))</f>
        <v>0.47251585823999998</v>
      </c>
      <c r="DF181" s="178">
        <f t="shared" si="78"/>
        <v>2.619087899958857E-3</v>
      </c>
      <c r="DG181" s="176">
        <f t="shared" si="79"/>
        <v>3.1501057216E-5</v>
      </c>
      <c r="DH181" s="176">
        <f t="shared" si="80"/>
        <v>1.3500453092571426E-4</v>
      </c>
      <c r="DI181" s="176">
        <f t="shared" si="81"/>
        <v>8.9913017596525717E-4</v>
      </c>
      <c r="DJ181" s="177">
        <f t="shared" si="82"/>
        <v>1.3500453092571427E-3</v>
      </c>
    </row>
    <row r="182" spans="2:114" x14ac:dyDescent="0.25">
      <c r="B182" s="132" t="s">
        <v>1134</v>
      </c>
      <c r="C182" s="132">
        <v>2024</v>
      </c>
      <c r="D182"/>
      <c r="E182" s="132" t="s">
        <v>1185</v>
      </c>
      <c r="F182" s="132" t="s">
        <v>1182</v>
      </c>
      <c r="G182" s="132" t="s">
        <v>1183</v>
      </c>
      <c r="H182" s="132" t="s">
        <v>1184</v>
      </c>
      <c r="I182" s="132" t="s">
        <v>1408</v>
      </c>
      <c r="J182" s="132" t="s">
        <v>1160</v>
      </c>
      <c r="K182" s="132">
        <v>77571</v>
      </c>
      <c r="L182" s="132">
        <v>110017769734</v>
      </c>
      <c r="M182" s="172">
        <v>110017769734</v>
      </c>
      <c r="N182" s="172" t="str">
        <f t="shared" si="71"/>
        <v/>
      </c>
      <c r="O182" s="172" t="str">
        <f t="shared" si="72"/>
        <v>77571LPRTC2400M</v>
      </c>
      <c r="P182" s="132">
        <v>29.723700000000001</v>
      </c>
      <c r="Q182" s="132">
        <v>-95.074079999999995</v>
      </c>
      <c r="R182" s="132">
        <v>1324223020025</v>
      </c>
      <c r="S182" s="132" t="s">
        <v>2121</v>
      </c>
      <c r="T182" s="132" t="s">
        <v>1393</v>
      </c>
      <c r="U182" s="132">
        <v>8</v>
      </c>
      <c r="V182" s="132" t="s">
        <v>1399</v>
      </c>
      <c r="W182" s="201">
        <v>2336.9090000000001</v>
      </c>
      <c r="X182" s="175">
        <v>0</v>
      </c>
      <c r="Y182" s="176" t="s">
        <v>1594</v>
      </c>
      <c r="Z182" s="180"/>
      <c r="AA182" s="175">
        <f>$X182*INDEX('Byproduct Conc'!$E:$E,MATCH(AA$2,'Byproduct Conc'!$C:$C,0))</f>
        <v>0</v>
      </c>
      <c r="AB182" s="176">
        <f>$X182*INDEX('Byproduct Conc'!$E:$E,MATCH(AB$2,'Byproduct Conc'!$C:$C,0))</f>
        <v>0</v>
      </c>
      <c r="AC182" s="176">
        <f>$X182*INDEX('Byproduct Conc'!$E:$E,MATCH(AC$2,'Byproduct Conc'!$C:$C,0))</f>
        <v>0</v>
      </c>
      <c r="AD182" s="176">
        <f>$X182*INDEX('Byproduct Conc'!$E:$E,MATCH(AD$2,'Byproduct Conc'!$C:$C,0))</f>
        <v>0</v>
      </c>
      <c r="AE182" s="177">
        <f>$X182*INDEX('Byproduct Conc'!$E:$E,MATCH(AE$2,'Byproduct Conc'!$C:$C,0))</f>
        <v>0</v>
      </c>
      <c r="AF182" s="178">
        <f t="shared" si="73"/>
        <v>0</v>
      </c>
      <c r="AG182" s="176">
        <f t="shared" si="74"/>
        <v>0</v>
      </c>
      <c r="AH182" s="176">
        <f t="shared" si="75"/>
        <v>0</v>
      </c>
      <c r="AI182" s="176">
        <f t="shared" si="76"/>
        <v>0</v>
      </c>
      <c r="AJ182" s="177">
        <f t="shared" si="77"/>
        <v>0</v>
      </c>
      <c r="AK182" s="202">
        <v>3931.931</v>
      </c>
      <c r="AL182" s="203">
        <f t="shared" si="65"/>
        <v>1783.492446152</v>
      </c>
      <c r="AM182" s="132" t="s">
        <v>1556</v>
      </c>
      <c r="AN182" s="132"/>
      <c r="AO182" s="132" t="s">
        <v>5125</v>
      </c>
      <c r="AP182" s="132">
        <v>325199</v>
      </c>
      <c r="AQ182" s="132" t="s">
        <v>261</v>
      </c>
      <c r="AR182" s="132"/>
      <c r="AS182" s="132"/>
      <c r="AT182" s="132"/>
      <c r="AU182" s="132"/>
      <c r="AV182" s="132" t="s">
        <v>1140</v>
      </c>
      <c r="AW182" s="132"/>
      <c r="AX182" s="132"/>
      <c r="AY182" s="204" t="s">
        <v>1548</v>
      </c>
      <c r="AZ182" s="204" t="s">
        <v>1549</v>
      </c>
      <c r="BA182" s="204" t="s">
        <v>1548</v>
      </c>
      <c r="BB182" s="132" t="s">
        <v>1549</v>
      </c>
      <c r="BC182" s="132" t="s">
        <v>1549</v>
      </c>
      <c r="BD182" s="132" t="s">
        <v>1548</v>
      </c>
      <c r="BE182" s="132" t="s">
        <v>1548</v>
      </c>
      <c r="BF182" s="132" t="s">
        <v>1548</v>
      </c>
      <c r="BG182" s="132" t="s">
        <v>1549</v>
      </c>
      <c r="BH182" s="132" t="s">
        <v>1549</v>
      </c>
      <c r="BI182" s="132" t="s">
        <v>1549</v>
      </c>
      <c r="BJ182" s="132" t="s">
        <v>1549</v>
      </c>
      <c r="BK182" s="132" t="s">
        <v>1549</v>
      </c>
      <c r="BL182" s="132" t="s">
        <v>1549</v>
      </c>
      <c r="BM182" s="132" t="s">
        <v>1549</v>
      </c>
      <c r="BN182" s="132" t="s">
        <v>1549</v>
      </c>
      <c r="BO182" s="132" t="s">
        <v>1549</v>
      </c>
      <c r="BP182" s="132" t="s">
        <v>1549</v>
      </c>
      <c r="BQ182" s="132" t="s">
        <v>1549</v>
      </c>
      <c r="BR182" s="132" t="s">
        <v>1549</v>
      </c>
      <c r="BS182" s="132" t="s">
        <v>1549</v>
      </c>
      <c r="BT182" s="132" t="s">
        <v>1549</v>
      </c>
      <c r="BU182" s="132" t="s">
        <v>1549</v>
      </c>
      <c r="BV182" s="132" t="s">
        <v>1549</v>
      </c>
      <c r="BW182" s="132" t="s">
        <v>1549</v>
      </c>
      <c r="BX182" s="132" t="s">
        <v>1549</v>
      </c>
      <c r="BY182" s="132" t="s">
        <v>1549</v>
      </c>
      <c r="BZ182" s="132" t="s">
        <v>1548</v>
      </c>
      <c r="CA182" s="132" t="s">
        <v>1549</v>
      </c>
      <c r="CB182" s="132" t="s">
        <v>1549</v>
      </c>
      <c r="CC182" s="132" t="s">
        <v>1549</v>
      </c>
      <c r="CD182" s="132" t="s">
        <v>1549</v>
      </c>
      <c r="CE182" s="132" t="s">
        <v>1549</v>
      </c>
      <c r="CF182" s="132" t="s">
        <v>1549</v>
      </c>
      <c r="CG182" s="132" t="s">
        <v>1549</v>
      </c>
      <c r="CH182" s="132" t="s">
        <v>1549</v>
      </c>
      <c r="CI182" s="132" t="s">
        <v>1549</v>
      </c>
      <c r="CJ182" s="132" t="s">
        <v>1549</v>
      </c>
      <c r="CK182" s="132" t="s">
        <v>1549</v>
      </c>
      <c r="CL182" s="132" t="s">
        <v>1549</v>
      </c>
      <c r="CM182" s="132" t="s">
        <v>1549</v>
      </c>
      <c r="CN182" s="132" t="s">
        <v>1549</v>
      </c>
      <c r="CO182" s="132" t="s">
        <v>1549</v>
      </c>
      <c r="CP182" s="132" t="s">
        <v>1549</v>
      </c>
      <c r="CQ182" s="132" t="s">
        <v>1549</v>
      </c>
      <c r="CR182" s="132" t="s">
        <v>1549</v>
      </c>
      <c r="CS182" s="132" t="s">
        <v>1549</v>
      </c>
      <c r="CT182" s="132" t="s">
        <v>1549</v>
      </c>
      <c r="CU182" s="132" t="s">
        <v>1549</v>
      </c>
      <c r="CV182" s="132" t="s">
        <v>1549</v>
      </c>
      <c r="CW182" s="132" t="s">
        <v>1549</v>
      </c>
      <c r="CX182" s="132" t="s">
        <v>1549</v>
      </c>
      <c r="CY182" s="132" t="s">
        <v>1549</v>
      </c>
      <c r="CZ182" s="132" t="s">
        <v>1549</v>
      </c>
      <c r="DA182" s="175">
        <f>$AL182*INDEX('Byproduct Conc'!$E:$E,MATCH(DA$2,'Byproduct Conc'!$C:$C,0))</f>
        <v>5.1899630183023193</v>
      </c>
      <c r="DB182" s="176">
        <f>$AL182*INDEX('Byproduct Conc'!$E:$E,MATCH(DB$2,'Byproduct Conc'!$C:$C,0))</f>
        <v>6.2422235615319996E-2</v>
      </c>
      <c r="DC182" s="176">
        <f>$AL182*INDEX('Byproduct Conc'!$E:$E,MATCH(DC$2,'Byproduct Conc'!$C:$C,0))</f>
        <v>0.26752386692279995</v>
      </c>
      <c r="DD182" s="176">
        <f>$AL182*INDEX('Byproduct Conc'!$E:$E,MATCH(DD$2,'Byproduct Conc'!$C:$C,0))</f>
        <v>1.7817089537058481</v>
      </c>
      <c r="DE182" s="177">
        <f>$AL182*INDEX('Byproduct Conc'!$E:$E,MATCH(DE$2,'Byproduct Conc'!$C:$C,0))</f>
        <v>2.6752386692279999</v>
      </c>
      <c r="DF182" s="178">
        <f t="shared" si="78"/>
        <v>1.4828465766578055E-2</v>
      </c>
      <c r="DG182" s="176">
        <f t="shared" si="79"/>
        <v>1.7834924461519999E-4</v>
      </c>
      <c r="DH182" s="176">
        <f t="shared" si="80"/>
        <v>7.6435390549371414E-4</v>
      </c>
      <c r="DI182" s="176">
        <f t="shared" si="81"/>
        <v>5.0905970105881377E-3</v>
      </c>
      <c r="DJ182" s="177">
        <f t="shared" si="82"/>
        <v>7.6435390549371429E-3</v>
      </c>
    </row>
    <row r="183" spans="2:114" x14ac:dyDescent="0.25">
      <c r="B183" s="132" t="s">
        <v>1134</v>
      </c>
      <c r="C183" s="132">
        <v>2021</v>
      </c>
      <c r="D183"/>
      <c r="E183" s="132" t="s">
        <v>1642</v>
      </c>
      <c r="F183" s="132" t="s">
        <v>1643</v>
      </c>
      <c r="G183" s="132" t="s">
        <v>1644</v>
      </c>
      <c r="H183" s="132" t="s">
        <v>1165</v>
      </c>
      <c r="I183" s="132" t="s">
        <v>1398</v>
      </c>
      <c r="J183" s="132" t="s">
        <v>1138</v>
      </c>
      <c r="K183" s="132">
        <v>70764</v>
      </c>
      <c r="L183" s="132">
        <v>110000572675</v>
      </c>
      <c r="M183" s="172">
        <v>110000572675</v>
      </c>
      <c r="N183" s="172" t="str">
        <f t="shared" si="71"/>
        <v/>
      </c>
      <c r="O183" s="172" t="str">
        <f t="shared" si="72"/>
        <v>70764LLMNXHWY40</v>
      </c>
      <c r="P183" s="132">
        <v>30.259399999999999</v>
      </c>
      <c r="Q183" s="132">
        <v>-91.173699999999997</v>
      </c>
      <c r="R183" s="132">
        <v>1321220406033</v>
      </c>
      <c r="S183" s="132" t="s">
        <v>2121</v>
      </c>
      <c r="T183" s="132" t="s">
        <v>1393</v>
      </c>
      <c r="U183" s="132">
        <v>7</v>
      </c>
      <c r="V183" s="132" t="s">
        <v>1403</v>
      </c>
      <c r="W183" s="201">
        <v>10492</v>
      </c>
      <c r="X183" s="175">
        <v>0</v>
      </c>
      <c r="Y183" s="176" t="s">
        <v>1573</v>
      </c>
      <c r="Z183" s="180"/>
      <c r="AA183" s="175">
        <f>$X183*INDEX('Byproduct Conc'!$E:$E,MATCH(AA$2,'Byproduct Conc'!$C:$C,0))</f>
        <v>0</v>
      </c>
      <c r="AB183" s="176">
        <f>$X183*INDEX('Byproduct Conc'!$E:$E,MATCH(AB$2,'Byproduct Conc'!$C:$C,0))</f>
        <v>0</v>
      </c>
      <c r="AC183" s="176">
        <f>$X183*INDEX('Byproduct Conc'!$E:$E,MATCH(AC$2,'Byproduct Conc'!$C:$C,0))</f>
        <v>0</v>
      </c>
      <c r="AD183" s="176">
        <f>$X183*INDEX('Byproduct Conc'!$E:$E,MATCH(AD$2,'Byproduct Conc'!$C:$C,0))</f>
        <v>0</v>
      </c>
      <c r="AE183" s="177">
        <f>$X183*INDEX('Byproduct Conc'!$E:$E,MATCH(AE$2,'Byproduct Conc'!$C:$C,0))</f>
        <v>0</v>
      </c>
      <c r="AF183" s="178">
        <f t="shared" si="73"/>
        <v>0</v>
      </c>
      <c r="AG183" s="176">
        <f t="shared" si="74"/>
        <v>0</v>
      </c>
      <c r="AH183" s="176">
        <f t="shared" si="75"/>
        <v>0</v>
      </c>
      <c r="AI183" s="176">
        <f t="shared" si="76"/>
        <v>0</v>
      </c>
      <c r="AJ183" s="177">
        <f t="shared" si="77"/>
        <v>0</v>
      </c>
      <c r="AK183" s="202">
        <v>753</v>
      </c>
      <c r="AL183" s="203">
        <f t="shared" si="65"/>
        <v>341.554776</v>
      </c>
      <c r="AM183" s="132" t="s">
        <v>1613</v>
      </c>
      <c r="AN183" s="132"/>
      <c r="AO183" s="132" t="s">
        <v>5125</v>
      </c>
      <c r="AP183" s="132">
        <v>325211</v>
      </c>
      <c r="AQ183" s="132" t="s">
        <v>262</v>
      </c>
      <c r="AR183" s="132"/>
      <c r="AS183" s="132"/>
      <c r="AT183" s="132"/>
      <c r="AU183" s="132"/>
      <c r="AV183" s="132" t="s">
        <v>1140</v>
      </c>
      <c r="AW183" s="132"/>
      <c r="AX183" s="132"/>
      <c r="AY183" s="204" t="s">
        <v>1548</v>
      </c>
      <c r="AZ183" s="204" t="s">
        <v>1549</v>
      </c>
      <c r="BA183" s="204" t="s">
        <v>1548</v>
      </c>
      <c r="BB183" s="132" t="s">
        <v>1549</v>
      </c>
      <c r="BC183" s="132" t="s">
        <v>1549</v>
      </c>
      <c r="BD183" s="132" t="s">
        <v>1549</v>
      </c>
      <c r="BE183" s="132" t="s">
        <v>1548</v>
      </c>
      <c r="BF183" s="132" t="s">
        <v>1548</v>
      </c>
      <c r="BG183" s="132" t="s">
        <v>1549</v>
      </c>
      <c r="BH183" s="132" t="s">
        <v>1549</v>
      </c>
      <c r="BI183" s="132" t="s">
        <v>1549</v>
      </c>
      <c r="BJ183" s="132" t="s">
        <v>1549</v>
      </c>
      <c r="BK183" s="132" t="s">
        <v>1549</v>
      </c>
      <c r="BL183" s="132" t="s">
        <v>1549</v>
      </c>
      <c r="BM183" s="132" t="s">
        <v>1549</v>
      </c>
      <c r="BN183" s="132" t="s">
        <v>1549</v>
      </c>
      <c r="BO183" s="132" t="s">
        <v>1549</v>
      </c>
      <c r="BP183" s="132" t="s">
        <v>1549</v>
      </c>
      <c r="BQ183" s="132" t="s">
        <v>1549</v>
      </c>
      <c r="BR183" s="132" t="s">
        <v>1549</v>
      </c>
      <c r="BS183" s="132" t="s">
        <v>1549</v>
      </c>
      <c r="BT183" s="132" t="s">
        <v>1549</v>
      </c>
      <c r="BU183" s="132" t="s">
        <v>1549</v>
      </c>
      <c r="BV183" s="132" t="s">
        <v>1549</v>
      </c>
      <c r="BW183" s="132" t="s">
        <v>1549</v>
      </c>
      <c r="BX183" s="132" t="s">
        <v>1549</v>
      </c>
      <c r="BY183" s="132" t="s">
        <v>1549</v>
      </c>
      <c r="BZ183" s="132" t="s">
        <v>1549</v>
      </c>
      <c r="CA183" s="132" t="s">
        <v>1549</v>
      </c>
      <c r="CB183" s="132" t="s">
        <v>1549</v>
      </c>
      <c r="CC183" s="132" t="s">
        <v>1549</v>
      </c>
      <c r="CD183" s="132" t="s">
        <v>1549</v>
      </c>
      <c r="CE183" s="132" t="s">
        <v>1549</v>
      </c>
      <c r="CF183" s="132" t="s">
        <v>1549</v>
      </c>
      <c r="CG183" s="132" t="s">
        <v>1549</v>
      </c>
      <c r="CH183" s="132" t="s">
        <v>1549</v>
      </c>
      <c r="CI183" s="132" t="s">
        <v>1549</v>
      </c>
      <c r="CJ183" s="132" t="s">
        <v>1549</v>
      </c>
      <c r="CK183" s="132" t="s">
        <v>1549</v>
      </c>
      <c r="CL183" s="132" t="s">
        <v>1549</v>
      </c>
      <c r="CM183" s="132" t="s">
        <v>1549</v>
      </c>
      <c r="CN183" s="132" t="s">
        <v>1549</v>
      </c>
      <c r="CO183" s="132" t="s">
        <v>1549</v>
      </c>
      <c r="CP183" s="132" t="s">
        <v>1549</v>
      </c>
      <c r="CQ183" s="132" t="s">
        <v>1549</v>
      </c>
      <c r="CR183" s="132" t="s">
        <v>1549</v>
      </c>
      <c r="CS183" s="132" t="s">
        <v>1549</v>
      </c>
      <c r="CT183" s="132" t="s">
        <v>1549</v>
      </c>
      <c r="CU183" s="132" t="s">
        <v>1549</v>
      </c>
      <c r="CV183" s="132" t="s">
        <v>1549</v>
      </c>
      <c r="CW183" s="132" t="s">
        <v>1549</v>
      </c>
      <c r="CX183" s="132" t="s">
        <v>1549</v>
      </c>
      <c r="CY183" s="132" t="s">
        <v>1549</v>
      </c>
      <c r="CZ183" s="132" t="s">
        <v>1549</v>
      </c>
      <c r="DA183" s="175">
        <f>$AL183*INDEX('Byproduct Conc'!$E:$E,MATCH(DA$2,'Byproduct Conc'!$C:$C,0))</f>
        <v>0.99392439816</v>
      </c>
      <c r="DB183" s="176">
        <f>$AL183*INDEX('Byproduct Conc'!$E:$E,MATCH(DB$2,'Byproduct Conc'!$C:$C,0))</f>
        <v>1.195441716E-2</v>
      </c>
      <c r="DC183" s="176">
        <f>$AL183*INDEX('Byproduct Conc'!$E:$E,MATCH(DC$2,'Byproduct Conc'!$C:$C,0))</f>
        <v>5.1233216399999996E-2</v>
      </c>
      <c r="DD183" s="176">
        <f>$AL183*INDEX('Byproduct Conc'!$E:$E,MATCH(DD$2,'Byproduct Conc'!$C:$C,0))</f>
        <v>0.34121322122400005</v>
      </c>
      <c r="DE183" s="177">
        <f>$AL183*INDEX('Byproduct Conc'!$E:$E,MATCH(DE$2,'Byproduct Conc'!$C:$C,0))</f>
        <v>0.51233216400000003</v>
      </c>
      <c r="DF183" s="178">
        <f t="shared" si="78"/>
        <v>2.8397839947428573E-3</v>
      </c>
      <c r="DG183" s="176">
        <f t="shared" si="79"/>
        <v>3.4155477600000002E-5</v>
      </c>
      <c r="DH183" s="176">
        <f t="shared" si="80"/>
        <v>1.4638061828571428E-4</v>
      </c>
      <c r="DI183" s="176">
        <f t="shared" si="81"/>
        <v>9.7489491778285733E-4</v>
      </c>
      <c r="DJ183" s="177">
        <f t="shared" si="82"/>
        <v>1.4638061828571431E-3</v>
      </c>
    </row>
    <row r="184" spans="2:114" x14ac:dyDescent="0.25">
      <c r="B184" s="132" t="s">
        <v>1134</v>
      </c>
      <c r="C184" s="132">
        <v>2022</v>
      </c>
      <c r="D184"/>
      <c r="E184" s="132" t="s">
        <v>1642</v>
      </c>
      <c r="F184" s="132" t="s">
        <v>1643</v>
      </c>
      <c r="G184" s="132" t="s">
        <v>1644</v>
      </c>
      <c r="H184" s="132" t="s">
        <v>1165</v>
      </c>
      <c r="I184" s="132" t="s">
        <v>1398</v>
      </c>
      <c r="J184" s="132" t="s">
        <v>1138</v>
      </c>
      <c r="K184" s="132">
        <v>70764</v>
      </c>
      <c r="L184" s="132">
        <v>110000572675</v>
      </c>
      <c r="M184" s="172">
        <v>110000572675</v>
      </c>
      <c r="N184" s="172" t="str">
        <f t="shared" si="71"/>
        <v/>
      </c>
      <c r="O184" s="172" t="str">
        <f t="shared" si="72"/>
        <v>70764LLMNXHWY40</v>
      </c>
      <c r="P184" s="132">
        <v>30.259399999999999</v>
      </c>
      <c r="Q184" s="132">
        <v>-91.173699999999997</v>
      </c>
      <c r="R184" s="132">
        <v>1322221427798</v>
      </c>
      <c r="S184" s="132" t="s">
        <v>2121</v>
      </c>
      <c r="T184" s="132" t="s">
        <v>1393</v>
      </c>
      <c r="U184" s="132">
        <v>7</v>
      </c>
      <c r="V184" s="132" t="s">
        <v>1403</v>
      </c>
      <c r="W184" s="201">
        <v>11429</v>
      </c>
      <c r="X184" s="175">
        <v>0</v>
      </c>
      <c r="Y184" s="176" t="s">
        <v>1573</v>
      </c>
      <c r="Z184" s="180"/>
      <c r="AA184" s="175">
        <f>$X184*INDEX('Byproduct Conc'!$E:$E,MATCH(AA$2,'Byproduct Conc'!$C:$C,0))</f>
        <v>0</v>
      </c>
      <c r="AB184" s="176">
        <f>$X184*INDEX('Byproduct Conc'!$E:$E,MATCH(AB$2,'Byproduct Conc'!$C:$C,0))</f>
        <v>0</v>
      </c>
      <c r="AC184" s="176">
        <f>$X184*INDEX('Byproduct Conc'!$E:$E,MATCH(AC$2,'Byproduct Conc'!$C:$C,0))</f>
        <v>0</v>
      </c>
      <c r="AD184" s="176">
        <f>$X184*INDEX('Byproduct Conc'!$E:$E,MATCH(AD$2,'Byproduct Conc'!$C:$C,0))</f>
        <v>0</v>
      </c>
      <c r="AE184" s="177">
        <f>$X184*INDEX('Byproduct Conc'!$E:$E,MATCH(AE$2,'Byproduct Conc'!$C:$C,0))</f>
        <v>0</v>
      </c>
      <c r="AF184" s="178">
        <f t="shared" si="73"/>
        <v>0</v>
      </c>
      <c r="AG184" s="176">
        <f t="shared" si="74"/>
        <v>0</v>
      </c>
      <c r="AH184" s="176">
        <f t="shared" si="75"/>
        <v>0</v>
      </c>
      <c r="AI184" s="176">
        <f t="shared" si="76"/>
        <v>0</v>
      </c>
      <c r="AJ184" s="177">
        <f t="shared" si="77"/>
        <v>0</v>
      </c>
      <c r="AK184" s="202">
        <v>2182</v>
      </c>
      <c r="AL184" s="203">
        <f t="shared" si="65"/>
        <v>989.73774400000002</v>
      </c>
      <c r="AM184" s="132" t="s">
        <v>1613</v>
      </c>
      <c r="AN184" s="132"/>
      <c r="AO184" s="132" t="s">
        <v>5125</v>
      </c>
      <c r="AP184" s="132">
        <v>325211</v>
      </c>
      <c r="AQ184" s="132" t="s">
        <v>262</v>
      </c>
      <c r="AR184" s="132"/>
      <c r="AS184" s="132"/>
      <c r="AT184" s="132"/>
      <c r="AU184" s="132"/>
      <c r="AV184" s="132" t="s">
        <v>1140</v>
      </c>
      <c r="AW184" s="132"/>
      <c r="AX184" s="132"/>
      <c r="AY184" s="204" t="s">
        <v>1548</v>
      </c>
      <c r="AZ184" s="204" t="s">
        <v>1549</v>
      </c>
      <c r="BA184" s="204" t="s">
        <v>1548</v>
      </c>
      <c r="BB184" s="132" t="s">
        <v>1549</v>
      </c>
      <c r="BC184" s="132" t="s">
        <v>1549</v>
      </c>
      <c r="BD184" s="132" t="s">
        <v>1549</v>
      </c>
      <c r="BE184" s="132" t="s">
        <v>1548</v>
      </c>
      <c r="BF184" s="132" t="s">
        <v>1548</v>
      </c>
      <c r="BG184" s="132" t="s">
        <v>1549</v>
      </c>
      <c r="BH184" s="132" t="s">
        <v>1549</v>
      </c>
      <c r="BI184" s="132" t="s">
        <v>1549</v>
      </c>
      <c r="BJ184" s="132" t="s">
        <v>1549</v>
      </c>
      <c r="BK184" s="132" t="s">
        <v>1549</v>
      </c>
      <c r="BL184" s="132" t="s">
        <v>1549</v>
      </c>
      <c r="BM184" s="132" t="s">
        <v>1549</v>
      </c>
      <c r="BN184" s="132" t="s">
        <v>1549</v>
      </c>
      <c r="BO184" s="132" t="s">
        <v>1549</v>
      </c>
      <c r="BP184" s="132" t="s">
        <v>1549</v>
      </c>
      <c r="BQ184" s="132" t="s">
        <v>1549</v>
      </c>
      <c r="BR184" s="132" t="s">
        <v>1549</v>
      </c>
      <c r="BS184" s="132" t="s">
        <v>1549</v>
      </c>
      <c r="BT184" s="132" t="s">
        <v>1549</v>
      </c>
      <c r="BU184" s="132" t="s">
        <v>1549</v>
      </c>
      <c r="BV184" s="132" t="s">
        <v>1549</v>
      </c>
      <c r="BW184" s="132" t="s">
        <v>1549</v>
      </c>
      <c r="BX184" s="132" t="s">
        <v>1549</v>
      </c>
      <c r="BY184" s="132" t="s">
        <v>1549</v>
      </c>
      <c r="BZ184" s="132" t="s">
        <v>1549</v>
      </c>
      <c r="CA184" s="132" t="s">
        <v>1549</v>
      </c>
      <c r="CB184" s="132" t="s">
        <v>1549</v>
      </c>
      <c r="CC184" s="132" t="s">
        <v>1549</v>
      </c>
      <c r="CD184" s="132" t="s">
        <v>1549</v>
      </c>
      <c r="CE184" s="132" t="s">
        <v>1549</v>
      </c>
      <c r="CF184" s="132" t="s">
        <v>1549</v>
      </c>
      <c r="CG184" s="132" t="s">
        <v>1549</v>
      </c>
      <c r="CH184" s="132" t="s">
        <v>1549</v>
      </c>
      <c r="CI184" s="132" t="s">
        <v>1549</v>
      </c>
      <c r="CJ184" s="132" t="s">
        <v>1549</v>
      </c>
      <c r="CK184" s="132" t="s">
        <v>1549</v>
      </c>
      <c r="CL184" s="132" t="s">
        <v>1549</v>
      </c>
      <c r="CM184" s="132" t="s">
        <v>1549</v>
      </c>
      <c r="CN184" s="132" t="s">
        <v>1549</v>
      </c>
      <c r="CO184" s="132" t="s">
        <v>1549</v>
      </c>
      <c r="CP184" s="132" t="s">
        <v>1549</v>
      </c>
      <c r="CQ184" s="132" t="s">
        <v>1549</v>
      </c>
      <c r="CR184" s="132" t="s">
        <v>1549</v>
      </c>
      <c r="CS184" s="132" t="s">
        <v>1549</v>
      </c>
      <c r="CT184" s="132" t="s">
        <v>1549</v>
      </c>
      <c r="CU184" s="132" t="s">
        <v>1549</v>
      </c>
      <c r="CV184" s="132" t="s">
        <v>1549</v>
      </c>
      <c r="CW184" s="132" t="s">
        <v>1549</v>
      </c>
      <c r="CX184" s="132" t="s">
        <v>1549</v>
      </c>
      <c r="CY184" s="132" t="s">
        <v>1549</v>
      </c>
      <c r="CZ184" s="132" t="s">
        <v>1549</v>
      </c>
      <c r="DA184" s="175">
        <f>$AL184*INDEX('Byproduct Conc'!$E:$E,MATCH(DA$2,'Byproduct Conc'!$C:$C,0))</f>
        <v>2.8801368350400001</v>
      </c>
      <c r="DB184" s="176">
        <f>$AL184*INDEX('Byproduct Conc'!$E:$E,MATCH(DB$2,'Byproduct Conc'!$C:$C,0))</f>
        <v>3.4640821039999999E-2</v>
      </c>
      <c r="DC184" s="176">
        <f>$AL184*INDEX('Byproduct Conc'!$E:$E,MATCH(DC$2,'Byproduct Conc'!$C:$C,0))</f>
        <v>0.14846066159999999</v>
      </c>
      <c r="DD184" s="176">
        <f>$AL184*INDEX('Byproduct Conc'!$E:$E,MATCH(DD$2,'Byproduct Conc'!$C:$C,0))</f>
        <v>0.98874800625600012</v>
      </c>
      <c r="DE184" s="177">
        <f>$AL184*INDEX('Byproduct Conc'!$E:$E,MATCH(DE$2,'Byproduct Conc'!$C:$C,0))</f>
        <v>1.484606616</v>
      </c>
      <c r="DF184" s="178">
        <f t="shared" si="78"/>
        <v>8.2289623858285716E-3</v>
      </c>
      <c r="DG184" s="176">
        <f t="shared" si="79"/>
        <v>9.8973774399999993E-5</v>
      </c>
      <c r="DH184" s="176">
        <f t="shared" si="80"/>
        <v>4.241733188571428E-4</v>
      </c>
      <c r="DI184" s="176">
        <f t="shared" si="81"/>
        <v>2.8249943035885718E-3</v>
      </c>
      <c r="DJ184" s="177">
        <f t="shared" si="82"/>
        <v>4.2417331885714286E-3</v>
      </c>
    </row>
    <row r="185" spans="2:114" x14ac:dyDescent="0.25">
      <c r="B185" s="132" t="s">
        <v>1134</v>
      </c>
      <c r="C185" s="132">
        <v>2023</v>
      </c>
      <c r="D185"/>
      <c r="E185" s="132" t="s">
        <v>1642</v>
      </c>
      <c r="F185" s="132" t="s">
        <v>1643</v>
      </c>
      <c r="G185" s="132" t="s">
        <v>1644</v>
      </c>
      <c r="H185" s="132" t="s">
        <v>1165</v>
      </c>
      <c r="I185" s="132" t="s">
        <v>1398</v>
      </c>
      <c r="J185" s="132" t="s">
        <v>1138</v>
      </c>
      <c r="K185" s="132">
        <v>70764</v>
      </c>
      <c r="L185" s="132">
        <v>110000572675</v>
      </c>
      <c r="M185" s="172">
        <v>110000572675</v>
      </c>
      <c r="N185" s="172" t="str">
        <f t="shared" si="71"/>
        <v/>
      </c>
      <c r="O185" s="172" t="str">
        <f t="shared" si="72"/>
        <v>70764LLMNXHWY40</v>
      </c>
      <c r="P185" s="132">
        <v>30.259399999999999</v>
      </c>
      <c r="Q185" s="132">
        <v>-91.173699999999997</v>
      </c>
      <c r="R185" s="132">
        <v>1323222269348</v>
      </c>
      <c r="S185" s="132" t="s">
        <v>2121</v>
      </c>
      <c r="T185" s="132" t="s">
        <v>1393</v>
      </c>
      <c r="U185" s="132">
        <v>11</v>
      </c>
      <c r="V185" s="132" t="s">
        <v>1645</v>
      </c>
      <c r="W185" s="201">
        <v>7788.26</v>
      </c>
      <c r="X185" s="175">
        <v>0</v>
      </c>
      <c r="Y185" s="176" t="s">
        <v>1573</v>
      </c>
      <c r="Z185" s="180"/>
      <c r="AA185" s="175">
        <f>$X185*INDEX('Byproduct Conc'!$E:$E,MATCH(AA$2,'Byproduct Conc'!$C:$C,0))</f>
        <v>0</v>
      </c>
      <c r="AB185" s="176">
        <f>$X185*INDEX('Byproduct Conc'!$E:$E,MATCH(AB$2,'Byproduct Conc'!$C:$C,0))</f>
        <v>0</v>
      </c>
      <c r="AC185" s="176">
        <f>$X185*INDEX('Byproduct Conc'!$E:$E,MATCH(AC$2,'Byproduct Conc'!$C:$C,0))</f>
        <v>0</v>
      </c>
      <c r="AD185" s="176">
        <f>$X185*INDEX('Byproduct Conc'!$E:$E,MATCH(AD$2,'Byproduct Conc'!$C:$C,0))</f>
        <v>0</v>
      </c>
      <c r="AE185" s="177">
        <f>$X185*INDEX('Byproduct Conc'!$E:$E,MATCH(AE$2,'Byproduct Conc'!$C:$C,0))</f>
        <v>0</v>
      </c>
      <c r="AF185" s="178">
        <f t="shared" si="73"/>
        <v>0</v>
      </c>
      <c r="AG185" s="176">
        <f t="shared" si="74"/>
        <v>0</v>
      </c>
      <c r="AH185" s="176">
        <f t="shared" si="75"/>
        <v>0</v>
      </c>
      <c r="AI185" s="176">
        <f t="shared" si="76"/>
        <v>0</v>
      </c>
      <c r="AJ185" s="177">
        <f t="shared" si="77"/>
        <v>0</v>
      </c>
      <c r="AK185" s="202">
        <v>2119.9299999999998</v>
      </c>
      <c r="AL185" s="203">
        <f t="shared" si="65"/>
        <v>961.58328855999991</v>
      </c>
      <c r="AM185" s="132" t="s">
        <v>1613</v>
      </c>
      <c r="AN185" s="132"/>
      <c r="AO185" s="132" t="s">
        <v>5125</v>
      </c>
      <c r="AP185" s="132">
        <v>325211</v>
      </c>
      <c r="AQ185" s="132" t="s">
        <v>262</v>
      </c>
      <c r="AR185" s="132"/>
      <c r="AS185" s="132"/>
      <c r="AT185" s="132"/>
      <c r="AU185" s="132"/>
      <c r="AV185" s="132" t="s">
        <v>1140</v>
      </c>
      <c r="AW185" s="132"/>
      <c r="AX185" s="132"/>
      <c r="AY185" s="204" t="s">
        <v>1548</v>
      </c>
      <c r="AZ185" s="204" t="s">
        <v>1549</v>
      </c>
      <c r="BA185" s="204" t="s">
        <v>1548</v>
      </c>
      <c r="BB185" s="132" t="s">
        <v>1549</v>
      </c>
      <c r="BC185" s="132" t="s">
        <v>1549</v>
      </c>
      <c r="BD185" s="132" t="s">
        <v>1549</v>
      </c>
      <c r="BE185" s="132" t="s">
        <v>1548</v>
      </c>
      <c r="BF185" s="132" t="s">
        <v>1548</v>
      </c>
      <c r="BG185" s="132" t="s">
        <v>1549</v>
      </c>
      <c r="BH185" s="132" t="s">
        <v>1549</v>
      </c>
      <c r="BI185" s="132" t="s">
        <v>1549</v>
      </c>
      <c r="BJ185" s="132" t="s">
        <v>1549</v>
      </c>
      <c r="BK185" s="132" t="s">
        <v>1549</v>
      </c>
      <c r="BL185" s="132" t="s">
        <v>1549</v>
      </c>
      <c r="BM185" s="132" t="s">
        <v>1549</v>
      </c>
      <c r="BN185" s="132" t="s">
        <v>1549</v>
      </c>
      <c r="BO185" s="132" t="s">
        <v>1549</v>
      </c>
      <c r="BP185" s="132" t="s">
        <v>1549</v>
      </c>
      <c r="BQ185" s="132" t="s">
        <v>1549</v>
      </c>
      <c r="BR185" s="132" t="s">
        <v>1549</v>
      </c>
      <c r="BS185" s="132" t="s">
        <v>1549</v>
      </c>
      <c r="BT185" s="132" t="s">
        <v>1549</v>
      </c>
      <c r="BU185" s="132" t="s">
        <v>1549</v>
      </c>
      <c r="BV185" s="132" t="s">
        <v>1549</v>
      </c>
      <c r="BW185" s="132" t="s">
        <v>1549</v>
      </c>
      <c r="BX185" s="132" t="s">
        <v>1549</v>
      </c>
      <c r="BY185" s="132" t="s">
        <v>1549</v>
      </c>
      <c r="BZ185" s="132" t="s">
        <v>1549</v>
      </c>
      <c r="CA185" s="132" t="s">
        <v>1549</v>
      </c>
      <c r="CB185" s="132" t="s">
        <v>1549</v>
      </c>
      <c r="CC185" s="132" t="s">
        <v>1549</v>
      </c>
      <c r="CD185" s="132" t="s">
        <v>1549</v>
      </c>
      <c r="CE185" s="132" t="s">
        <v>1549</v>
      </c>
      <c r="CF185" s="132" t="s">
        <v>1549</v>
      </c>
      <c r="CG185" s="132" t="s">
        <v>1549</v>
      </c>
      <c r="CH185" s="132" t="s">
        <v>1549</v>
      </c>
      <c r="CI185" s="132" t="s">
        <v>1549</v>
      </c>
      <c r="CJ185" s="132" t="s">
        <v>1549</v>
      </c>
      <c r="CK185" s="132" t="s">
        <v>1549</v>
      </c>
      <c r="CL185" s="132" t="s">
        <v>1549</v>
      </c>
      <c r="CM185" s="132" t="s">
        <v>1549</v>
      </c>
      <c r="CN185" s="132" t="s">
        <v>1549</v>
      </c>
      <c r="CO185" s="132" t="s">
        <v>1549</v>
      </c>
      <c r="CP185" s="132" t="s">
        <v>1549</v>
      </c>
      <c r="CQ185" s="132" t="s">
        <v>1549</v>
      </c>
      <c r="CR185" s="132" t="s">
        <v>1549</v>
      </c>
      <c r="CS185" s="132" t="s">
        <v>1549</v>
      </c>
      <c r="CT185" s="132" t="s">
        <v>1549</v>
      </c>
      <c r="CU185" s="132" t="s">
        <v>1549</v>
      </c>
      <c r="CV185" s="132" t="s">
        <v>1549</v>
      </c>
      <c r="CW185" s="132" t="s">
        <v>1549</v>
      </c>
      <c r="CX185" s="132" t="s">
        <v>1549</v>
      </c>
      <c r="CY185" s="132" t="s">
        <v>1549</v>
      </c>
      <c r="CZ185" s="132" t="s">
        <v>1549</v>
      </c>
      <c r="DA185" s="175">
        <f>$AL185*INDEX('Byproduct Conc'!$E:$E,MATCH(DA$2,'Byproduct Conc'!$C:$C,0))</f>
        <v>2.7982073697095995</v>
      </c>
      <c r="DB185" s="176">
        <f>$AL185*INDEX('Byproduct Conc'!$E:$E,MATCH(DB$2,'Byproduct Conc'!$C:$C,0))</f>
        <v>3.3655415099599996E-2</v>
      </c>
      <c r="DC185" s="176">
        <f>$AL185*INDEX('Byproduct Conc'!$E:$E,MATCH(DC$2,'Byproduct Conc'!$C:$C,0))</f>
        <v>0.14423749328399998</v>
      </c>
      <c r="DD185" s="176">
        <f>$AL185*INDEX('Byproduct Conc'!$E:$E,MATCH(DD$2,'Byproduct Conc'!$C:$C,0))</f>
        <v>0.96062170527143997</v>
      </c>
      <c r="DE185" s="177">
        <f>$AL185*INDEX('Byproduct Conc'!$E:$E,MATCH(DE$2,'Byproduct Conc'!$C:$C,0))</f>
        <v>1.44237493284</v>
      </c>
      <c r="DF185" s="178">
        <f t="shared" si="78"/>
        <v>7.9948781991702848E-3</v>
      </c>
      <c r="DG185" s="176">
        <f t="shared" si="79"/>
        <v>9.6158328855999991E-5</v>
      </c>
      <c r="DH185" s="176">
        <f t="shared" si="80"/>
        <v>4.1210712366857136E-4</v>
      </c>
      <c r="DI185" s="176">
        <f t="shared" si="81"/>
        <v>2.7446334436326855E-3</v>
      </c>
      <c r="DJ185" s="177">
        <f t="shared" si="82"/>
        <v>4.121071236685714E-3</v>
      </c>
    </row>
    <row r="186" spans="2:114" x14ac:dyDescent="0.25">
      <c r="B186" s="132" t="s">
        <v>1134</v>
      </c>
      <c r="C186" s="132">
        <v>2024</v>
      </c>
      <c r="D186"/>
      <c r="E186" s="132" t="s">
        <v>1642</v>
      </c>
      <c r="F186" s="132" t="s">
        <v>1643</v>
      </c>
      <c r="G186" s="132" t="s">
        <v>1644</v>
      </c>
      <c r="H186" s="132" t="s">
        <v>1165</v>
      </c>
      <c r="I186" s="132" t="s">
        <v>1398</v>
      </c>
      <c r="J186" s="132" t="s">
        <v>1138</v>
      </c>
      <c r="K186" s="132">
        <v>70764</v>
      </c>
      <c r="L186" s="132">
        <v>110000572675</v>
      </c>
      <c r="M186" s="172">
        <v>110000572675</v>
      </c>
      <c r="N186" s="172" t="str">
        <f t="shared" si="71"/>
        <v/>
      </c>
      <c r="O186" s="172" t="str">
        <f t="shared" si="72"/>
        <v>70764LLMNXHWY40</v>
      </c>
      <c r="P186" s="132">
        <v>30.259399999999999</v>
      </c>
      <c r="Q186" s="132">
        <v>-91.173699999999997</v>
      </c>
      <c r="R186" s="132">
        <v>1324223167469</v>
      </c>
      <c r="S186" s="132" t="s">
        <v>2121</v>
      </c>
      <c r="T186" s="132" t="s">
        <v>1393</v>
      </c>
      <c r="U186" s="132">
        <v>3</v>
      </c>
      <c r="V186" s="132" t="s">
        <v>1550</v>
      </c>
      <c r="W186" s="201">
        <v>0.12</v>
      </c>
      <c r="X186" s="175">
        <v>0</v>
      </c>
      <c r="Y186" s="176" t="s">
        <v>1556</v>
      </c>
      <c r="Z186" s="180"/>
      <c r="AA186" s="175">
        <f>$X186*INDEX('Byproduct Conc'!$E:$E,MATCH(AA$2,'Byproduct Conc'!$C:$C,0))</f>
        <v>0</v>
      </c>
      <c r="AB186" s="176">
        <f>$X186*INDEX('Byproduct Conc'!$E:$E,MATCH(AB$2,'Byproduct Conc'!$C:$C,0))</f>
        <v>0</v>
      </c>
      <c r="AC186" s="176">
        <f>$X186*INDEX('Byproduct Conc'!$E:$E,MATCH(AC$2,'Byproduct Conc'!$C:$C,0))</f>
        <v>0</v>
      </c>
      <c r="AD186" s="176">
        <f>$X186*INDEX('Byproduct Conc'!$E:$E,MATCH(AD$2,'Byproduct Conc'!$C:$C,0))</f>
        <v>0</v>
      </c>
      <c r="AE186" s="177">
        <f>$X186*INDEX('Byproduct Conc'!$E:$E,MATCH(AE$2,'Byproduct Conc'!$C:$C,0))</f>
        <v>0</v>
      </c>
      <c r="AF186" s="178">
        <f t="shared" si="73"/>
        <v>0</v>
      </c>
      <c r="AG186" s="176">
        <f t="shared" si="74"/>
        <v>0</v>
      </c>
      <c r="AH186" s="176">
        <f t="shared" si="75"/>
        <v>0</v>
      </c>
      <c r="AI186" s="176">
        <f t="shared" si="76"/>
        <v>0</v>
      </c>
      <c r="AJ186" s="177">
        <f t="shared" si="77"/>
        <v>0</v>
      </c>
      <c r="AK186" s="202">
        <v>0.17</v>
      </c>
      <c r="AL186" s="203">
        <f t="shared" si="65"/>
        <v>7.7110640000000008E-2</v>
      </c>
      <c r="AM186" s="132" t="s">
        <v>1556</v>
      </c>
      <c r="AN186" s="132"/>
      <c r="AO186" s="132" t="s">
        <v>5125</v>
      </c>
      <c r="AP186" s="132">
        <v>562213</v>
      </c>
      <c r="AQ186" s="132" t="s">
        <v>906</v>
      </c>
      <c r="AR186" s="132"/>
      <c r="AS186" s="132"/>
      <c r="AT186" s="132"/>
      <c r="AU186" s="132"/>
      <c r="AV186" s="132" t="s">
        <v>1140</v>
      </c>
      <c r="AW186" s="132"/>
      <c r="AX186" s="132"/>
      <c r="AY186" s="204" t="s">
        <v>1548</v>
      </c>
      <c r="AZ186" s="204" t="s">
        <v>1549</v>
      </c>
      <c r="BA186" s="204" t="s">
        <v>1548</v>
      </c>
      <c r="BB186" s="132" t="s">
        <v>1549</v>
      </c>
      <c r="BC186" s="132" t="s">
        <v>1549</v>
      </c>
      <c r="BD186" s="132" t="s">
        <v>1549</v>
      </c>
      <c r="BE186" s="132" t="s">
        <v>1548</v>
      </c>
      <c r="BF186" s="132" t="s">
        <v>1548</v>
      </c>
      <c r="BG186" s="132" t="s">
        <v>1549</v>
      </c>
      <c r="BH186" s="132" t="s">
        <v>1549</v>
      </c>
      <c r="BI186" s="132" t="s">
        <v>1549</v>
      </c>
      <c r="BJ186" s="132" t="s">
        <v>1549</v>
      </c>
      <c r="BK186" s="132" t="s">
        <v>1549</v>
      </c>
      <c r="BL186" s="132" t="s">
        <v>1549</v>
      </c>
      <c r="BM186" s="132" t="s">
        <v>1549</v>
      </c>
      <c r="BN186" s="132" t="s">
        <v>1549</v>
      </c>
      <c r="BO186" s="132" t="s">
        <v>1549</v>
      </c>
      <c r="BP186" s="132" t="s">
        <v>1549</v>
      </c>
      <c r="BQ186" s="132" t="s">
        <v>1549</v>
      </c>
      <c r="BR186" s="132" t="s">
        <v>1549</v>
      </c>
      <c r="BS186" s="132" t="s">
        <v>1549</v>
      </c>
      <c r="BT186" s="132" t="s">
        <v>1549</v>
      </c>
      <c r="BU186" s="132" t="s">
        <v>1549</v>
      </c>
      <c r="BV186" s="132" t="s">
        <v>1549</v>
      </c>
      <c r="BW186" s="132" t="s">
        <v>1549</v>
      </c>
      <c r="BX186" s="132" t="s">
        <v>1549</v>
      </c>
      <c r="BY186" s="132" t="s">
        <v>1549</v>
      </c>
      <c r="BZ186" s="132" t="s">
        <v>1549</v>
      </c>
      <c r="CA186" s="132" t="s">
        <v>1549</v>
      </c>
      <c r="CB186" s="132" t="s">
        <v>1549</v>
      </c>
      <c r="CC186" s="132" t="s">
        <v>1549</v>
      </c>
      <c r="CD186" s="132" t="s">
        <v>1549</v>
      </c>
      <c r="CE186" s="132" t="s">
        <v>1549</v>
      </c>
      <c r="CF186" s="132" t="s">
        <v>1549</v>
      </c>
      <c r="CG186" s="132" t="s">
        <v>1549</v>
      </c>
      <c r="CH186" s="132" t="s">
        <v>1549</v>
      </c>
      <c r="CI186" s="132" t="s">
        <v>1549</v>
      </c>
      <c r="CJ186" s="132" t="s">
        <v>1549</v>
      </c>
      <c r="CK186" s="132" t="s">
        <v>1549</v>
      </c>
      <c r="CL186" s="132" t="s">
        <v>1549</v>
      </c>
      <c r="CM186" s="132" t="s">
        <v>1549</v>
      </c>
      <c r="CN186" s="132" t="s">
        <v>1549</v>
      </c>
      <c r="CO186" s="132" t="s">
        <v>1549</v>
      </c>
      <c r="CP186" s="132" t="s">
        <v>1549</v>
      </c>
      <c r="CQ186" s="132" t="s">
        <v>1549</v>
      </c>
      <c r="CR186" s="132" t="s">
        <v>1549</v>
      </c>
      <c r="CS186" s="132" t="s">
        <v>1549</v>
      </c>
      <c r="CT186" s="132" t="s">
        <v>1549</v>
      </c>
      <c r="CU186" s="132" t="s">
        <v>1549</v>
      </c>
      <c r="CV186" s="132" t="s">
        <v>1549</v>
      </c>
      <c r="CW186" s="132" t="s">
        <v>1549</v>
      </c>
      <c r="CX186" s="132" t="s">
        <v>1549</v>
      </c>
      <c r="CY186" s="132" t="s">
        <v>1549</v>
      </c>
      <c r="CZ186" s="132" t="s">
        <v>1549</v>
      </c>
      <c r="DA186" s="175">
        <f>$AL186*INDEX('Byproduct Conc'!$E:$E,MATCH(DA$2,'Byproduct Conc'!$C:$C,0))</f>
        <v>2.243919624E-4</v>
      </c>
      <c r="DB186" s="176">
        <f>$AL186*INDEX('Byproduct Conc'!$E:$E,MATCH(DB$2,'Byproduct Conc'!$C:$C,0))</f>
        <v>2.6988723999999999E-6</v>
      </c>
      <c r="DC186" s="176">
        <f>$AL186*INDEX('Byproduct Conc'!$E:$E,MATCH(DC$2,'Byproduct Conc'!$C:$C,0))</f>
        <v>1.1566595999999999E-5</v>
      </c>
      <c r="DD186" s="176">
        <f>$AL186*INDEX('Byproduct Conc'!$E:$E,MATCH(DD$2,'Byproduct Conc'!$C:$C,0))</f>
        <v>7.7033529360000014E-5</v>
      </c>
      <c r="DE186" s="177">
        <f>$AL186*INDEX('Byproduct Conc'!$E:$E,MATCH(DE$2,'Byproduct Conc'!$C:$C,0))</f>
        <v>1.1566596000000001E-4</v>
      </c>
      <c r="DF186" s="178">
        <f t="shared" si="78"/>
        <v>6.4111989257142859E-7</v>
      </c>
      <c r="DG186" s="176">
        <f t="shared" si="79"/>
        <v>7.7110639999999993E-9</v>
      </c>
      <c r="DH186" s="176">
        <f t="shared" si="80"/>
        <v>3.3047417142857144E-8</v>
      </c>
      <c r="DI186" s="176">
        <f t="shared" si="81"/>
        <v>2.2009579817142861E-7</v>
      </c>
      <c r="DJ186" s="177">
        <f t="shared" si="82"/>
        <v>3.3047417142857147E-7</v>
      </c>
    </row>
    <row r="187" spans="2:114" x14ac:dyDescent="0.25">
      <c r="B187" s="132" t="s">
        <v>1134</v>
      </c>
      <c r="C187" s="132">
        <v>2022</v>
      </c>
      <c r="D187"/>
      <c r="E187" s="132" t="s">
        <v>1166</v>
      </c>
      <c r="F187" s="132" t="s">
        <v>5123</v>
      </c>
      <c r="G187" s="132" t="s">
        <v>1164</v>
      </c>
      <c r="H187" s="132" t="s">
        <v>1165</v>
      </c>
      <c r="I187" s="132" t="s">
        <v>1398</v>
      </c>
      <c r="J187" s="132" t="s">
        <v>1138</v>
      </c>
      <c r="K187" s="132">
        <v>70764</v>
      </c>
      <c r="L187" s="132">
        <v>110000613747</v>
      </c>
      <c r="M187" s="172">
        <v>110000613747</v>
      </c>
      <c r="N187" s="172" t="str">
        <f t="shared" si="71"/>
        <v/>
      </c>
      <c r="O187" s="172" t="str">
        <f t="shared" si="72"/>
        <v>70765GRGGLHIGHW</v>
      </c>
      <c r="P187" s="132">
        <v>30.262255</v>
      </c>
      <c r="Q187" s="132">
        <v>-91.185837000000006</v>
      </c>
      <c r="R187" s="132">
        <v>1322221112206</v>
      </c>
      <c r="S187" s="132" t="s">
        <v>2121</v>
      </c>
      <c r="T187" s="132" t="s">
        <v>1393</v>
      </c>
      <c r="U187" s="132">
        <v>8</v>
      </c>
      <c r="V187" s="132" t="s">
        <v>1399</v>
      </c>
      <c r="W187" s="201">
        <v>23872</v>
      </c>
      <c r="X187" s="175">
        <v>0</v>
      </c>
      <c r="Y187" s="176" t="s">
        <v>1556</v>
      </c>
      <c r="Z187" s="180"/>
      <c r="AA187" s="175">
        <f>$X187*INDEX('Byproduct Conc'!$E:$E,MATCH(AA$2,'Byproduct Conc'!$C:$C,0))</f>
        <v>0</v>
      </c>
      <c r="AB187" s="176">
        <f>$X187*INDEX('Byproduct Conc'!$E:$E,MATCH(AB$2,'Byproduct Conc'!$C:$C,0))</f>
        <v>0</v>
      </c>
      <c r="AC187" s="176">
        <f>$X187*INDEX('Byproduct Conc'!$E:$E,MATCH(AC$2,'Byproduct Conc'!$C:$C,0))</f>
        <v>0</v>
      </c>
      <c r="AD187" s="176">
        <f>$X187*INDEX('Byproduct Conc'!$E:$E,MATCH(AD$2,'Byproduct Conc'!$C:$C,0))</f>
        <v>0</v>
      </c>
      <c r="AE187" s="177">
        <f>$X187*INDEX('Byproduct Conc'!$E:$E,MATCH(AE$2,'Byproduct Conc'!$C:$C,0))</f>
        <v>0</v>
      </c>
      <c r="AF187" s="178">
        <f t="shared" si="73"/>
        <v>0</v>
      </c>
      <c r="AG187" s="176">
        <f t="shared" si="74"/>
        <v>0</v>
      </c>
      <c r="AH187" s="176">
        <f t="shared" si="75"/>
        <v>0</v>
      </c>
      <c r="AI187" s="176">
        <f t="shared" si="76"/>
        <v>0</v>
      </c>
      <c r="AJ187" s="177">
        <f t="shared" si="77"/>
        <v>0</v>
      </c>
      <c r="AK187" s="202">
        <v>2009</v>
      </c>
      <c r="AL187" s="203">
        <f t="shared" si="65"/>
        <v>911.26632800000004</v>
      </c>
      <c r="AM187" s="132" t="s">
        <v>1556</v>
      </c>
      <c r="AN187" s="132"/>
      <c r="AO187" s="132" t="s">
        <v>5125</v>
      </c>
      <c r="AP187" s="132">
        <v>325211</v>
      </c>
      <c r="AQ187" s="132" t="s">
        <v>262</v>
      </c>
      <c r="AR187" s="132"/>
      <c r="AS187" s="132"/>
      <c r="AT187" s="132"/>
      <c r="AU187" s="132"/>
      <c r="AV187" s="132" t="s">
        <v>1140</v>
      </c>
      <c r="AW187" s="132"/>
      <c r="AX187" s="132"/>
      <c r="AY187" s="204" t="s">
        <v>1548</v>
      </c>
      <c r="AZ187" s="204" t="s">
        <v>1549</v>
      </c>
      <c r="BA187" s="204" t="s">
        <v>1548</v>
      </c>
      <c r="BB187" s="132" t="s">
        <v>1548</v>
      </c>
      <c r="BC187" s="132" t="s">
        <v>1549</v>
      </c>
      <c r="BD187" s="132" t="s">
        <v>1549</v>
      </c>
      <c r="BE187" s="132" t="s">
        <v>1548</v>
      </c>
      <c r="BF187" s="132" t="s">
        <v>1549</v>
      </c>
      <c r="BG187" s="132" t="s">
        <v>1549</v>
      </c>
      <c r="BH187" s="132" t="s">
        <v>1548</v>
      </c>
      <c r="BI187" s="132" t="s">
        <v>1549</v>
      </c>
      <c r="BJ187" s="132" t="s">
        <v>1549</v>
      </c>
      <c r="BK187" s="132" t="s">
        <v>1549</v>
      </c>
      <c r="BL187" s="132" t="s">
        <v>1549</v>
      </c>
      <c r="BM187" s="132" t="s">
        <v>1549</v>
      </c>
      <c r="BN187" s="132" t="s">
        <v>1549</v>
      </c>
      <c r="BO187" s="132" t="s">
        <v>1549</v>
      </c>
      <c r="BP187" s="132" t="s">
        <v>1549</v>
      </c>
      <c r="BQ187" s="132" t="s">
        <v>1549</v>
      </c>
      <c r="BR187" s="132" t="s">
        <v>1549</v>
      </c>
      <c r="BS187" s="132" t="s">
        <v>1549</v>
      </c>
      <c r="BT187" s="132" t="s">
        <v>1549</v>
      </c>
      <c r="BU187" s="132" t="s">
        <v>1549</v>
      </c>
      <c r="BV187" s="132" t="s">
        <v>1549</v>
      </c>
      <c r="BW187" s="132" t="s">
        <v>1549</v>
      </c>
      <c r="BX187" s="132" t="s">
        <v>1549</v>
      </c>
      <c r="BY187" s="132" t="s">
        <v>1548</v>
      </c>
      <c r="BZ187" s="132" t="s">
        <v>1549</v>
      </c>
      <c r="CA187" s="132" t="s">
        <v>1549</v>
      </c>
      <c r="CB187" s="132" t="s">
        <v>1549</v>
      </c>
      <c r="CC187" s="132" t="s">
        <v>1549</v>
      </c>
      <c r="CD187" s="132" t="s">
        <v>1549</v>
      </c>
      <c r="CE187" s="132" t="s">
        <v>1549</v>
      </c>
      <c r="CF187" s="132" t="s">
        <v>1549</v>
      </c>
      <c r="CG187" s="132" t="s">
        <v>1549</v>
      </c>
      <c r="CH187" s="132" t="s">
        <v>1549</v>
      </c>
      <c r="CI187" s="132" t="s">
        <v>1549</v>
      </c>
      <c r="CJ187" s="132" t="s">
        <v>1549</v>
      </c>
      <c r="CK187" s="132" t="s">
        <v>1549</v>
      </c>
      <c r="CL187" s="132" t="s">
        <v>1549</v>
      </c>
      <c r="CM187" s="132" t="s">
        <v>1549</v>
      </c>
      <c r="CN187" s="132" t="s">
        <v>1549</v>
      </c>
      <c r="CO187" s="132" t="s">
        <v>1549</v>
      </c>
      <c r="CP187" s="132" t="s">
        <v>1549</v>
      </c>
      <c r="CQ187" s="132" t="s">
        <v>1548</v>
      </c>
      <c r="CR187" s="132" t="s">
        <v>1549</v>
      </c>
      <c r="CS187" s="132" t="s">
        <v>1549</v>
      </c>
      <c r="CT187" s="132" t="s">
        <v>1549</v>
      </c>
      <c r="CU187" s="132" t="s">
        <v>1549</v>
      </c>
      <c r="CV187" s="132" t="s">
        <v>1549</v>
      </c>
      <c r="CW187" s="132" t="s">
        <v>1548</v>
      </c>
      <c r="CX187" s="132" t="s">
        <v>1549</v>
      </c>
      <c r="CY187" s="132" t="s">
        <v>1549</v>
      </c>
      <c r="CZ187" s="132" t="s">
        <v>1549</v>
      </c>
      <c r="DA187" s="175">
        <f>$AL187*INDEX('Byproduct Conc'!$E:$E,MATCH(DA$2,'Byproduct Conc'!$C:$C,0))</f>
        <v>2.6517850144800001</v>
      </c>
      <c r="DB187" s="176">
        <f>$AL187*INDEX('Byproduct Conc'!$E:$E,MATCH(DB$2,'Byproduct Conc'!$C:$C,0))</f>
        <v>3.1894321480000001E-2</v>
      </c>
      <c r="DC187" s="176">
        <f>$AL187*INDEX('Byproduct Conc'!$E:$E,MATCH(DC$2,'Byproduct Conc'!$C:$C,0))</f>
        <v>0.13668994919999999</v>
      </c>
      <c r="DD187" s="176">
        <f>$AL187*INDEX('Byproduct Conc'!$E:$E,MATCH(DD$2,'Byproduct Conc'!$C:$C,0))</f>
        <v>0.91035506167200009</v>
      </c>
      <c r="DE187" s="177">
        <f>$AL187*INDEX('Byproduct Conc'!$E:$E,MATCH(DE$2,'Byproduct Conc'!$C:$C,0))</f>
        <v>1.3668994920000002</v>
      </c>
      <c r="DF187" s="178">
        <f t="shared" si="78"/>
        <v>7.5765286128000008E-3</v>
      </c>
      <c r="DG187" s="176">
        <f t="shared" si="79"/>
        <v>9.1126632800000003E-5</v>
      </c>
      <c r="DH187" s="176">
        <f t="shared" si="80"/>
        <v>3.9054271199999999E-4</v>
      </c>
      <c r="DI187" s="176">
        <f t="shared" si="81"/>
        <v>2.6010144619200001E-3</v>
      </c>
      <c r="DJ187" s="177">
        <f t="shared" si="82"/>
        <v>3.9054271200000003E-3</v>
      </c>
    </row>
    <row r="188" spans="2:114" x14ac:dyDescent="0.25">
      <c r="B188" s="132" t="s">
        <v>1134</v>
      </c>
      <c r="C188" s="132">
        <v>2022</v>
      </c>
      <c r="D188"/>
      <c r="E188" s="132" t="s">
        <v>1438</v>
      </c>
      <c r="F188" s="132" t="s">
        <v>5123</v>
      </c>
      <c r="G188" s="132" t="s">
        <v>1441</v>
      </c>
      <c r="H188" s="132" t="s">
        <v>1144</v>
      </c>
      <c r="I188" s="132" t="s">
        <v>1402</v>
      </c>
      <c r="J188" s="132" t="s">
        <v>1138</v>
      </c>
      <c r="K188" s="132">
        <v>70669</v>
      </c>
      <c r="L188" s="132">
        <v>110002054482</v>
      </c>
      <c r="M188" s="172">
        <v>110002054482</v>
      </c>
      <c r="N188" s="172" t="str">
        <f t="shared" si="71"/>
        <v/>
      </c>
      <c r="O188" s="172" t="str">
        <f t="shared" si="72"/>
        <v>70669GRGGL1600V</v>
      </c>
      <c r="P188" s="132">
        <v>30.252222</v>
      </c>
      <c r="Q188" s="132">
        <v>-93.284443999999993</v>
      </c>
      <c r="R188" s="132">
        <v>1322220899734</v>
      </c>
      <c r="S188" s="132" t="s">
        <v>2121</v>
      </c>
      <c r="T188" s="132" t="s">
        <v>1393</v>
      </c>
      <c r="U188" s="132">
        <v>7</v>
      </c>
      <c r="V188" s="132" t="s">
        <v>1403</v>
      </c>
      <c r="W188" s="201">
        <v>9737.27</v>
      </c>
      <c r="X188" s="175">
        <v>0</v>
      </c>
      <c r="Y188" s="176" t="s">
        <v>1556</v>
      </c>
      <c r="Z188" s="180"/>
      <c r="AA188" s="175">
        <f>$X188*INDEX('Byproduct Conc'!$E:$E,MATCH(AA$2,'Byproduct Conc'!$C:$C,0))</f>
        <v>0</v>
      </c>
      <c r="AB188" s="176">
        <f>$X188*INDEX('Byproduct Conc'!$E:$E,MATCH(AB$2,'Byproduct Conc'!$C:$C,0))</f>
        <v>0</v>
      </c>
      <c r="AC188" s="176">
        <f>$X188*INDEX('Byproduct Conc'!$E:$E,MATCH(AC$2,'Byproduct Conc'!$C:$C,0))</f>
        <v>0</v>
      </c>
      <c r="AD188" s="176">
        <f>$X188*INDEX('Byproduct Conc'!$E:$E,MATCH(AD$2,'Byproduct Conc'!$C:$C,0))</f>
        <v>0</v>
      </c>
      <c r="AE188" s="177">
        <f>$X188*INDEX('Byproduct Conc'!$E:$E,MATCH(AE$2,'Byproduct Conc'!$C:$C,0))</f>
        <v>0</v>
      </c>
      <c r="AF188" s="178">
        <f t="shared" si="73"/>
        <v>0</v>
      </c>
      <c r="AG188" s="176">
        <f t="shared" si="74"/>
        <v>0</v>
      </c>
      <c r="AH188" s="176">
        <f t="shared" si="75"/>
        <v>0</v>
      </c>
      <c r="AI188" s="176">
        <f t="shared" si="76"/>
        <v>0</v>
      </c>
      <c r="AJ188" s="177">
        <f t="shared" si="77"/>
        <v>0</v>
      </c>
      <c r="AK188" s="202">
        <v>2834.3</v>
      </c>
      <c r="AL188" s="203">
        <f t="shared" si="65"/>
        <v>1285.6158056000002</v>
      </c>
      <c r="AM188" s="132" t="s">
        <v>1556</v>
      </c>
      <c r="AN188" s="132"/>
      <c r="AO188" s="132" t="s">
        <v>5125</v>
      </c>
      <c r="AP188" s="132">
        <v>325110</v>
      </c>
      <c r="AQ188" s="132" t="s">
        <v>255</v>
      </c>
      <c r="AR188" s="132"/>
      <c r="AS188" s="132"/>
      <c r="AT188" s="132"/>
      <c r="AU188" s="132"/>
      <c r="AV188" s="132" t="s">
        <v>1140</v>
      </c>
      <c r="AW188" s="132"/>
      <c r="AX188" s="132"/>
      <c r="AY188" s="204" t="s">
        <v>1548</v>
      </c>
      <c r="AZ188" s="204" t="s">
        <v>1549</v>
      </c>
      <c r="BA188" s="204" t="s">
        <v>1548</v>
      </c>
      <c r="BB188" s="132" t="s">
        <v>1549</v>
      </c>
      <c r="BC188" s="132" t="s">
        <v>1548</v>
      </c>
      <c r="BD188" s="132" t="s">
        <v>1549</v>
      </c>
      <c r="BE188" s="132" t="s">
        <v>1548</v>
      </c>
      <c r="BF188" s="132" t="s">
        <v>1549</v>
      </c>
      <c r="BG188" s="132" t="s">
        <v>1549</v>
      </c>
      <c r="BH188" s="132" t="s">
        <v>1548</v>
      </c>
      <c r="BI188" s="132" t="s">
        <v>1549</v>
      </c>
      <c r="BJ188" s="132" t="s">
        <v>1549</v>
      </c>
      <c r="BK188" s="132" t="s">
        <v>1549</v>
      </c>
      <c r="BL188" s="132" t="s">
        <v>1549</v>
      </c>
      <c r="BM188" s="132" t="s">
        <v>1549</v>
      </c>
      <c r="BN188" s="132" t="s">
        <v>1549</v>
      </c>
      <c r="BO188" s="132" t="s">
        <v>1549</v>
      </c>
      <c r="BP188" s="132" t="s">
        <v>1549</v>
      </c>
      <c r="BQ188" s="132" t="s">
        <v>1549</v>
      </c>
      <c r="BR188" s="132" t="s">
        <v>1549</v>
      </c>
      <c r="BS188" s="132" t="s">
        <v>1549</v>
      </c>
      <c r="BT188" s="132" t="s">
        <v>1549</v>
      </c>
      <c r="BU188" s="132" t="s">
        <v>1549</v>
      </c>
      <c r="BV188" s="132" t="s">
        <v>1549</v>
      </c>
      <c r="BW188" s="132" t="s">
        <v>1549</v>
      </c>
      <c r="BX188" s="132" t="s">
        <v>1549</v>
      </c>
      <c r="BY188" s="132" t="s">
        <v>1549</v>
      </c>
      <c r="BZ188" s="132" t="s">
        <v>1549</v>
      </c>
      <c r="CA188" s="132" t="s">
        <v>1549</v>
      </c>
      <c r="CB188" s="132" t="s">
        <v>1549</v>
      </c>
      <c r="CC188" s="132" t="s">
        <v>1549</v>
      </c>
      <c r="CD188" s="132" t="s">
        <v>1549</v>
      </c>
      <c r="CE188" s="132" t="s">
        <v>1549</v>
      </c>
      <c r="CF188" s="132" t="s">
        <v>1549</v>
      </c>
      <c r="CG188" s="132" t="s">
        <v>1549</v>
      </c>
      <c r="CH188" s="132" t="s">
        <v>1549</v>
      </c>
      <c r="CI188" s="132" t="s">
        <v>1549</v>
      </c>
      <c r="CJ188" s="132" t="s">
        <v>1549</v>
      </c>
      <c r="CK188" s="132" t="s">
        <v>1549</v>
      </c>
      <c r="CL188" s="132" t="s">
        <v>1549</v>
      </c>
      <c r="CM188" s="132" t="s">
        <v>1549</v>
      </c>
      <c r="CN188" s="132" t="s">
        <v>1549</v>
      </c>
      <c r="CO188" s="132" t="s">
        <v>1549</v>
      </c>
      <c r="CP188" s="132" t="s">
        <v>1549</v>
      </c>
      <c r="CQ188" s="132" t="s">
        <v>1549</v>
      </c>
      <c r="CR188" s="132" t="s">
        <v>1549</v>
      </c>
      <c r="CS188" s="132" t="s">
        <v>1549</v>
      </c>
      <c r="CT188" s="132" t="s">
        <v>1549</v>
      </c>
      <c r="CU188" s="132" t="s">
        <v>1549</v>
      </c>
      <c r="CV188" s="132" t="s">
        <v>1549</v>
      </c>
      <c r="CW188" s="132" t="s">
        <v>1549</v>
      </c>
      <c r="CX188" s="132" t="s">
        <v>1549</v>
      </c>
      <c r="CY188" s="132" t="s">
        <v>1549</v>
      </c>
      <c r="CZ188" s="132" t="s">
        <v>1549</v>
      </c>
      <c r="DA188" s="175">
        <f>$AL188*INDEX('Byproduct Conc'!$E:$E,MATCH(DA$2,'Byproduct Conc'!$C:$C,0))</f>
        <v>3.741141994296</v>
      </c>
      <c r="DB188" s="176">
        <f>$AL188*INDEX('Byproduct Conc'!$E:$E,MATCH(DB$2,'Byproduct Conc'!$C:$C,0))</f>
        <v>4.4996553196000003E-2</v>
      </c>
      <c r="DC188" s="176">
        <f>$AL188*INDEX('Byproduct Conc'!$E:$E,MATCH(DC$2,'Byproduct Conc'!$C:$C,0))</f>
        <v>0.19284237084</v>
      </c>
      <c r="DD188" s="176">
        <f>$AL188*INDEX('Byproduct Conc'!$E:$E,MATCH(DD$2,'Byproduct Conc'!$C:$C,0))</f>
        <v>1.2843301897944004</v>
      </c>
      <c r="DE188" s="177">
        <f>$AL188*INDEX('Byproduct Conc'!$E:$E,MATCH(DE$2,'Byproduct Conc'!$C:$C,0))</f>
        <v>1.9284237084000002</v>
      </c>
      <c r="DF188" s="178">
        <f t="shared" si="78"/>
        <v>1.0688977126560001E-2</v>
      </c>
      <c r="DG188" s="176">
        <f t="shared" si="79"/>
        <v>1.2856158055999999E-4</v>
      </c>
      <c r="DH188" s="176">
        <f t="shared" si="80"/>
        <v>5.5097820240000001E-4</v>
      </c>
      <c r="DI188" s="176">
        <f t="shared" si="81"/>
        <v>3.6695148279840013E-3</v>
      </c>
      <c r="DJ188" s="177">
        <f t="shared" si="82"/>
        <v>5.5097820240000003E-3</v>
      </c>
    </row>
    <row r="189" spans="2:114" x14ac:dyDescent="0.25">
      <c r="B189" s="132" t="s">
        <v>1134</v>
      </c>
      <c r="C189" s="132">
        <v>2023</v>
      </c>
      <c r="D189"/>
      <c r="E189" s="132" t="s">
        <v>1438</v>
      </c>
      <c r="F189" s="132" t="s">
        <v>5123</v>
      </c>
      <c r="G189" s="132" t="s">
        <v>1441</v>
      </c>
      <c r="H189" s="132" t="s">
        <v>1144</v>
      </c>
      <c r="I189" s="132" t="s">
        <v>1402</v>
      </c>
      <c r="J189" s="132" t="s">
        <v>1138</v>
      </c>
      <c r="K189" s="132">
        <v>70669</v>
      </c>
      <c r="L189" s="132">
        <v>110002054482</v>
      </c>
      <c r="M189" s="172">
        <v>110002054482</v>
      </c>
      <c r="N189" s="172" t="str">
        <f t="shared" si="71"/>
        <v/>
      </c>
      <c r="O189" s="172" t="str">
        <f t="shared" si="72"/>
        <v>70669GRGGL1600V</v>
      </c>
      <c r="P189" s="132">
        <v>30.252222</v>
      </c>
      <c r="Q189" s="132">
        <v>-93.284443999999993</v>
      </c>
      <c r="R189" s="132">
        <v>1323222130231</v>
      </c>
      <c r="S189" s="132" t="s">
        <v>2121</v>
      </c>
      <c r="T189" s="132" t="s">
        <v>1393</v>
      </c>
      <c r="U189" s="132">
        <v>7</v>
      </c>
      <c r="V189" s="132" t="s">
        <v>1403</v>
      </c>
      <c r="W189" s="201">
        <v>11371.84</v>
      </c>
      <c r="X189" s="175">
        <v>0</v>
      </c>
      <c r="Y189" s="176" t="s">
        <v>1556</v>
      </c>
      <c r="Z189" s="180"/>
      <c r="AA189" s="175">
        <f>$X189*INDEX('Byproduct Conc'!$E:$E,MATCH(AA$2,'Byproduct Conc'!$C:$C,0))</f>
        <v>0</v>
      </c>
      <c r="AB189" s="176">
        <f>$X189*INDEX('Byproduct Conc'!$E:$E,MATCH(AB$2,'Byproduct Conc'!$C:$C,0))</f>
        <v>0</v>
      </c>
      <c r="AC189" s="176">
        <f>$X189*INDEX('Byproduct Conc'!$E:$E,MATCH(AC$2,'Byproduct Conc'!$C:$C,0))</f>
        <v>0</v>
      </c>
      <c r="AD189" s="176">
        <f>$X189*INDEX('Byproduct Conc'!$E:$E,MATCH(AD$2,'Byproduct Conc'!$C:$C,0))</f>
        <v>0</v>
      </c>
      <c r="AE189" s="177">
        <f>$X189*INDEX('Byproduct Conc'!$E:$E,MATCH(AE$2,'Byproduct Conc'!$C:$C,0))</f>
        <v>0</v>
      </c>
      <c r="AF189" s="178">
        <f t="shared" si="73"/>
        <v>0</v>
      </c>
      <c r="AG189" s="176">
        <f t="shared" si="74"/>
        <v>0</v>
      </c>
      <c r="AH189" s="176">
        <f t="shared" si="75"/>
        <v>0</v>
      </c>
      <c r="AI189" s="176">
        <f t="shared" si="76"/>
        <v>0</v>
      </c>
      <c r="AJ189" s="177">
        <f t="shared" si="77"/>
        <v>0</v>
      </c>
      <c r="AK189" s="202">
        <v>12516.15</v>
      </c>
      <c r="AL189" s="203">
        <f t="shared" si="65"/>
        <v>5677.2255107999999</v>
      </c>
      <c r="AM189" s="132" t="s">
        <v>1556</v>
      </c>
      <c r="AN189" s="132"/>
      <c r="AO189" s="132" t="s">
        <v>5125</v>
      </c>
      <c r="AP189" s="132">
        <v>325110</v>
      </c>
      <c r="AQ189" s="132" t="s">
        <v>255</v>
      </c>
      <c r="AR189" s="132"/>
      <c r="AS189" s="132"/>
      <c r="AT189" s="132"/>
      <c r="AU189" s="132"/>
      <c r="AV189" s="132" t="s">
        <v>1140</v>
      </c>
      <c r="AW189" s="132"/>
      <c r="AX189" s="132"/>
      <c r="AY189" s="204" t="s">
        <v>1548</v>
      </c>
      <c r="AZ189" s="204" t="s">
        <v>1549</v>
      </c>
      <c r="BA189" s="204" t="s">
        <v>1548</v>
      </c>
      <c r="BB189" s="132" t="s">
        <v>1549</v>
      </c>
      <c r="BC189" s="132" t="s">
        <v>1548</v>
      </c>
      <c r="BD189" s="132" t="s">
        <v>1549</v>
      </c>
      <c r="BE189" s="132" t="s">
        <v>1548</v>
      </c>
      <c r="BF189" s="132" t="s">
        <v>1549</v>
      </c>
      <c r="BG189" s="132" t="s">
        <v>1549</v>
      </c>
      <c r="BH189" s="132" t="s">
        <v>1548</v>
      </c>
      <c r="BI189" s="132" t="s">
        <v>1549</v>
      </c>
      <c r="BJ189" s="132" t="s">
        <v>1549</v>
      </c>
      <c r="BK189" s="132" t="s">
        <v>1549</v>
      </c>
      <c r="BL189" s="132" t="s">
        <v>1549</v>
      </c>
      <c r="BM189" s="132" t="s">
        <v>1549</v>
      </c>
      <c r="BN189" s="132" t="s">
        <v>1549</v>
      </c>
      <c r="BO189" s="132" t="s">
        <v>1549</v>
      </c>
      <c r="BP189" s="132" t="s">
        <v>1549</v>
      </c>
      <c r="BQ189" s="132" t="s">
        <v>1549</v>
      </c>
      <c r="BR189" s="132" t="s">
        <v>1549</v>
      </c>
      <c r="BS189" s="132" t="s">
        <v>1549</v>
      </c>
      <c r="BT189" s="132" t="s">
        <v>1549</v>
      </c>
      <c r="BU189" s="132" t="s">
        <v>1549</v>
      </c>
      <c r="BV189" s="132" t="s">
        <v>1549</v>
      </c>
      <c r="BW189" s="132" t="s">
        <v>1549</v>
      </c>
      <c r="BX189" s="132" t="s">
        <v>1549</v>
      </c>
      <c r="BY189" s="132" t="s">
        <v>1549</v>
      </c>
      <c r="BZ189" s="132" t="s">
        <v>1549</v>
      </c>
      <c r="CA189" s="132" t="s">
        <v>1549</v>
      </c>
      <c r="CB189" s="132" t="s">
        <v>1549</v>
      </c>
      <c r="CC189" s="132" t="s">
        <v>1549</v>
      </c>
      <c r="CD189" s="132" t="s">
        <v>1549</v>
      </c>
      <c r="CE189" s="132" t="s">
        <v>1549</v>
      </c>
      <c r="CF189" s="132" t="s">
        <v>1549</v>
      </c>
      <c r="CG189" s="132" t="s">
        <v>1549</v>
      </c>
      <c r="CH189" s="132" t="s">
        <v>1549</v>
      </c>
      <c r="CI189" s="132" t="s">
        <v>1549</v>
      </c>
      <c r="CJ189" s="132" t="s">
        <v>1549</v>
      </c>
      <c r="CK189" s="132" t="s">
        <v>1549</v>
      </c>
      <c r="CL189" s="132" t="s">
        <v>1549</v>
      </c>
      <c r="CM189" s="132" t="s">
        <v>1549</v>
      </c>
      <c r="CN189" s="132" t="s">
        <v>1549</v>
      </c>
      <c r="CO189" s="132" t="s">
        <v>1549</v>
      </c>
      <c r="CP189" s="132" t="s">
        <v>1549</v>
      </c>
      <c r="CQ189" s="132" t="s">
        <v>1549</v>
      </c>
      <c r="CR189" s="132" t="s">
        <v>1549</v>
      </c>
      <c r="CS189" s="132" t="s">
        <v>1549</v>
      </c>
      <c r="CT189" s="132" t="s">
        <v>1549</v>
      </c>
      <c r="CU189" s="132" t="s">
        <v>1549</v>
      </c>
      <c r="CV189" s="132" t="s">
        <v>1549</v>
      </c>
      <c r="CW189" s="132" t="s">
        <v>1549</v>
      </c>
      <c r="CX189" s="132" t="s">
        <v>1549</v>
      </c>
      <c r="CY189" s="132" t="s">
        <v>1549</v>
      </c>
      <c r="CZ189" s="132" t="s">
        <v>1549</v>
      </c>
      <c r="DA189" s="175">
        <f>$AL189*INDEX('Byproduct Conc'!$E:$E,MATCH(DA$2,'Byproduct Conc'!$C:$C,0))</f>
        <v>16.520726236428001</v>
      </c>
      <c r="DB189" s="176">
        <f>$AL189*INDEX('Byproduct Conc'!$E:$E,MATCH(DB$2,'Byproduct Conc'!$C:$C,0))</f>
        <v>0.19870289287799997</v>
      </c>
      <c r="DC189" s="176">
        <f>$AL189*INDEX('Byproduct Conc'!$E:$E,MATCH(DC$2,'Byproduct Conc'!$C:$C,0))</f>
        <v>0.85158382661999987</v>
      </c>
      <c r="DD189" s="176">
        <f>$AL189*INDEX('Byproduct Conc'!$E:$E,MATCH(DD$2,'Byproduct Conc'!$C:$C,0))</f>
        <v>5.6715482852892007</v>
      </c>
      <c r="DE189" s="177">
        <f>$AL189*INDEX('Byproduct Conc'!$E:$E,MATCH(DE$2,'Byproduct Conc'!$C:$C,0))</f>
        <v>8.5158382661999994</v>
      </c>
      <c r="DF189" s="178">
        <f t="shared" si="78"/>
        <v>4.7202074961222862E-2</v>
      </c>
      <c r="DG189" s="176">
        <f t="shared" si="79"/>
        <v>5.6772255107999988E-4</v>
      </c>
      <c r="DH189" s="176">
        <f t="shared" si="80"/>
        <v>2.433096647485714E-3</v>
      </c>
      <c r="DI189" s="176">
        <f t="shared" si="81"/>
        <v>1.6204423672254858E-2</v>
      </c>
      <c r="DJ189" s="177">
        <f t="shared" si="82"/>
        <v>2.4330966474857142E-2</v>
      </c>
    </row>
    <row r="190" spans="2:114" x14ac:dyDescent="0.25">
      <c r="B190" s="132" t="s">
        <v>1134</v>
      </c>
      <c r="C190" s="132">
        <v>2023</v>
      </c>
      <c r="D190"/>
      <c r="E190" s="132" t="s">
        <v>1166</v>
      </c>
      <c r="F190" s="132" t="s">
        <v>5123</v>
      </c>
      <c r="G190" s="132" t="s">
        <v>1164</v>
      </c>
      <c r="H190" s="132" t="s">
        <v>1165</v>
      </c>
      <c r="I190" s="132" t="s">
        <v>1398</v>
      </c>
      <c r="J190" s="132" t="s">
        <v>1138</v>
      </c>
      <c r="K190" s="132">
        <v>70764</v>
      </c>
      <c r="L190" s="132">
        <v>110000613747</v>
      </c>
      <c r="M190" s="172">
        <v>110000613747</v>
      </c>
      <c r="N190" s="172" t="str">
        <f t="shared" si="71"/>
        <v/>
      </c>
      <c r="O190" s="172" t="str">
        <f t="shared" si="72"/>
        <v>70765GRGGLHIGHW</v>
      </c>
      <c r="P190" s="132">
        <v>30.262255</v>
      </c>
      <c r="Q190" s="132">
        <v>-91.185837000000006</v>
      </c>
      <c r="R190" s="132">
        <v>1323222060333</v>
      </c>
      <c r="S190" s="132" t="s">
        <v>2121</v>
      </c>
      <c r="T190" s="132" t="s">
        <v>1393</v>
      </c>
      <c r="U190" s="132">
        <v>8</v>
      </c>
      <c r="V190" s="132" t="s">
        <v>1399</v>
      </c>
      <c r="W190" s="201">
        <v>11162</v>
      </c>
      <c r="X190" s="175">
        <v>0</v>
      </c>
      <c r="Y190" s="176" t="s">
        <v>1556</v>
      </c>
      <c r="Z190" s="180"/>
      <c r="AA190" s="175">
        <f>$X190*INDEX('Byproduct Conc'!$E:$E,MATCH(AA$2,'Byproduct Conc'!$C:$C,0))</f>
        <v>0</v>
      </c>
      <c r="AB190" s="176">
        <f>$X190*INDEX('Byproduct Conc'!$E:$E,MATCH(AB$2,'Byproduct Conc'!$C:$C,0))</f>
        <v>0</v>
      </c>
      <c r="AC190" s="176">
        <f>$X190*INDEX('Byproduct Conc'!$E:$E,MATCH(AC$2,'Byproduct Conc'!$C:$C,0))</f>
        <v>0</v>
      </c>
      <c r="AD190" s="176">
        <f>$X190*INDEX('Byproduct Conc'!$E:$E,MATCH(AD$2,'Byproduct Conc'!$C:$C,0))</f>
        <v>0</v>
      </c>
      <c r="AE190" s="177">
        <f>$X190*INDEX('Byproduct Conc'!$E:$E,MATCH(AE$2,'Byproduct Conc'!$C:$C,0))</f>
        <v>0</v>
      </c>
      <c r="AF190" s="178">
        <f t="shared" si="73"/>
        <v>0</v>
      </c>
      <c r="AG190" s="176">
        <f t="shared" si="74"/>
        <v>0</v>
      </c>
      <c r="AH190" s="176">
        <f t="shared" si="75"/>
        <v>0</v>
      </c>
      <c r="AI190" s="176">
        <f t="shared" si="76"/>
        <v>0</v>
      </c>
      <c r="AJ190" s="177">
        <f t="shared" si="77"/>
        <v>0</v>
      </c>
      <c r="AK190" s="202">
        <v>1320</v>
      </c>
      <c r="AL190" s="203">
        <f t="shared" ref="AL190:AL204" si="83">AK190*LB_TO_KG</f>
        <v>598.74144000000001</v>
      </c>
      <c r="AM190" s="132" t="s">
        <v>1556</v>
      </c>
      <c r="AN190" s="132"/>
      <c r="AO190" s="132" t="s">
        <v>5125</v>
      </c>
      <c r="AP190" s="132">
        <v>325211</v>
      </c>
      <c r="AQ190" s="132" t="s">
        <v>262</v>
      </c>
      <c r="AR190" s="132"/>
      <c r="AS190" s="132"/>
      <c r="AT190" s="132"/>
      <c r="AU190" s="132"/>
      <c r="AV190" s="132" t="s">
        <v>1140</v>
      </c>
      <c r="AW190" s="132"/>
      <c r="AX190" s="132"/>
      <c r="AY190" s="204" t="s">
        <v>1548</v>
      </c>
      <c r="AZ190" s="204" t="s">
        <v>1549</v>
      </c>
      <c r="BA190" s="204" t="s">
        <v>1548</v>
      </c>
      <c r="BB190" s="132" t="s">
        <v>1548</v>
      </c>
      <c r="BC190" s="132" t="s">
        <v>1549</v>
      </c>
      <c r="BD190" s="132" t="s">
        <v>1549</v>
      </c>
      <c r="BE190" s="132" t="s">
        <v>1548</v>
      </c>
      <c r="BF190" s="132" t="s">
        <v>1549</v>
      </c>
      <c r="BG190" s="132" t="s">
        <v>1549</v>
      </c>
      <c r="BH190" s="132" t="s">
        <v>1548</v>
      </c>
      <c r="BI190" s="132" t="s">
        <v>1549</v>
      </c>
      <c r="BJ190" s="132" t="s">
        <v>1549</v>
      </c>
      <c r="BK190" s="132" t="s">
        <v>1549</v>
      </c>
      <c r="BL190" s="132" t="s">
        <v>1549</v>
      </c>
      <c r="BM190" s="132" t="s">
        <v>1549</v>
      </c>
      <c r="BN190" s="132" t="s">
        <v>1549</v>
      </c>
      <c r="BO190" s="132" t="s">
        <v>1549</v>
      </c>
      <c r="BP190" s="132" t="s">
        <v>1549</v>
      </c>
      <c r="BQ190" s="132" t="s">
        <v>1549</v>
      </c>
      <c r="BR190" s="132" t="s">
        <v>1549</v>
      </c>
      <c r="BS190" s="132" t="s">
        <v>1549</v>
      </c>
      <c r="BT190" s="132" t="s">
        <v>1549</v>
      </c>
      <c r="BU190" s="132" t="s">
        <v>1549</v>
      </c>
      <c r="BV190" s="132" t="s">
        <v>1549</v>
      </c>
      <c r="BW190" s="132" t="s">
        <v>1549</v>
      </c>
      <c r="BX190" s="132" t="s">
        <v>1549</v>
      </c>
      <c r="BY190" s="132" t="s">
        <v>1548</v>
      </c>
      <c r="BZ190" s="132" t="s">
        <v>1549</v>
      </c>
      <c r="CA190" s="132" t="s">
        <v>1549</v>
      </c>
      <c r="CB190" s="132" t="s">
        <v>1549</v>
      </c>
      <c r="CC190" s="132" t="s">
        <v>1549</v>
      </c>
      <c r="CD190" s="132" t="s">
        <v>1549</v>
      </c>
      <c r="CE190" s="132" t="s">
        <v>1549</v>
      </c>
      <c r="CF190" s="132" t="s">
        <v>1549</v>
      </c>
      <c r="CG190" s="132" t="s">
        <v>1549</v>
      </c>
      <c r="CH190" s="132" t="s">
        <v>1549</v>
      </c>
      <c r="CI190" s="132" t="s">
        <v>1549</v>
      </c>
      <c r="CJ190" s="132" t="s">
        <v>1549</v>
      </c>
      <c r="CK190" s="132" t="s">
        <v>1549</v>
      </c>
      <c r="CL190" s="132" t="s">
        <v>1549</v>
      </c>
      <c r="CM190" s="132" t="s">
        <v>1549</v>
      </c>
      <c r="CN190" s="132" t="s">
        <v>1549</v>
      </c>
      <c r="CO190" s="132" t="s">
        <v>1549</v>
      </c>
      <c r="CP190" s="132" t="s">
        <v>1549</v>
      </c>
      <c r="CQ190" s="132" t="s">
        <v>1548</v>
      </c>
      <c r="CR190" s="132" t="s">
        <v>1549</v>
      </c>
      <c r="CS190" s="132" t="s">
        <v>1549</v>
      </c>
      <c r="CT190" s="132" t="s">
        <v>1549</v>
      </c>
      <c r="CU190" s="132" t="s">
        <v>1549</v>
      </c>
      <c r="CV190" s="132" t="s">
        <v>1549</v>
      </c>
      <c r="CW190" s="132" t="s">
        <v>1548</v>
      </c>
      <c r="CX190" s="132" t="s">
        <v>1549</v>
      </c>
      <c r="CY190" s="132" t="s">
        <v>1549</v>
      </c>
      <c r="CZ190" s="132" t="s">
        <v>1549</v>
      </c>
      <c r="DA190" s="175">
        <f>$AL190*INDEX('Byproduct Conc'!$E:$E,MATCH(DA$2,'Byproduct Conc'!$C:$C,0))</f>
        <v>1.7423375904</v>
      </c>
      <c r="DB190" s="176">
        <f>$AL190*INDEX('Byproduct Conc'!$E:$E,MATCH(DB$2,'Byproduct Conc'!$C:$C,0))</f>
        <v>2.0955950399999999E-2</v>
      </c>
      <c r="DC190" s="176">
        <f>$AL190*INDEX('Byproduct Conc'!$E:$E,MATCH(DC$2,'Byproduct Conc'!$C:$C,0))</f>
        <v>8.9811215999999999E-2</v>
      </c>
      <c r="DD190" s="176">
        <f>$AL190*INDEX('Byproduct Conc'!$E:$E,MATCH(DD$2,'Byproduct Conc'!$C:$C,0))</f>
        <v>0.59814269856000002</v>
      </c>
      <c r="DE190" s="177">
        <f>$AL190*INDEX('Byproduct Conc'!$E:$E,MATCH(DE$2,'Byproduct Conc'!$C:$C,0))</f>
        <v>0.89811216000000005</v>
      </c>
      <c r="DF190" s="178">
        <f t="shared" si="78"/>
        <v>4.9781074011428575E-3</v>
      </c>
      <c r="DG190" s="176">
        <f t="shared" si="79"/>
        <v>5.9874143999999997E-5</v>
      </c>
      <c r="DH190" s="176">
        <f t="shared" si="80"/>
        <v>2.5660347428571427E-4</v>
      </c>
      <c r="DI190" s="176">
        <f t="shared" si="81"/>
        <v>1.7089791387428573E-3</v>
      </c>
      <c r="DJ190" s="177">
        <f t="shared" si="82"/>
        <v>2.566034742857143E-3</v>
      </c>
    </row>
    <row r="191" spans="2:114" x14ac:dyDescent="0.25">
      <c r="B191" s="132" t="s">
        <v>1134</v>
      </c>
      <c r="C191" s="132">
        <v>2024</v>
      </c>
      <c r="D191"/>
      <c r="E191" s="132" t="s">
        <v>1438</v>
      </c>
      <c r="F191" s="132" t="s">
        <v>5123</v>
      </c>
      <c r="G191" s="132" t="s">
        <v>1441</v>
      </c>
      <c r="H191" s="132" t="s">
        <v>1144</v>
      </c>
      <c r="I191" s="132" t="s">
        <v>1402</v>
      </c>
      <c r="J191" s="132" t="s">
        <v>1138</v>
      </c>
      <c r="K191" s="132">
        <v>70669</v>
      </c>
      <c r="L191" s="132">
        <v>110070228618</v>
      </c>
      <c r="M191" s="172">
        <v>110070228618</v>
      </c>
      <c r="N191" s="172" t="str">
        <f t="shared" si="71"/>
        <v/>
      </c>
      <c r="O191" s="172" t="str">
        <f t="shared" si="72"/>
        <v>70669GRGGL1600V</v>
      </c>
      <c r="P191" s="132">
        <v>30.252222</v>
      </c>
      <c r="Q191" s="132">
        <v>-93.284443999999993</v>
      </c>
      <c r="R191" s="132">
        <v>1324222810121</v>
      </c>
      <c r="S191" s="132" t="s">
        <v>2121</v>
      </c>
      <c r="T191" s="132" t="s">
        <v>1393</v>
      </c>
      <c r="U191" s="132">
        <v>8</v>
      </c>
      <c r="V191" s="132" t="s">
        <v>1399</v>
      </c>
      <c r="W191" s="201">
        <v>7267</v>
      </c>
      <c r="X191" s="175">
        <v>0</v>
      </c>
      <c r="Y191" s="176" t="s">
        <v>1594</v>
      </c>
      <c r="Z191" s="180"/>
      <c r="AA191" s="175">
        <f>$X191*INDEX('Byproduct Conc'!$E:$E,MATCH(AA$2,'Byproduct Conc'!$C:$C,0))</f>
        <v>0</v>
      </c>
      <c r="AB191" s="176">
        <f>$X191*INDEX('Byproduct Conc'!$E:$E,MATCH(AB$2,'Byproduct Conc'!$C:$C,0))</f>
        <v>0</v>
      </c>
      <c r="AC191" s="176">
        <f>$X191*INDEX('Byproduct Conc'!$E:$E,MATCH(AC$2,'Byproduct Conc'!$C:$C,0))</f>
        <v>0</v>
      </c>
      <c r="AD191" s="176">
        <f>$X191*INDEX('Byproduct Conc'!$E:$E,MATCH(AD$2,'Byproduct Conc'!$C:$C,0))</f>
        <v>0</v>
      </c>
      <c r="AE191" s="177">
        <f>$X191*INDEX('Byproduct Conc'!$E:$E,MATCH(AE$2,'Byproduct Conc'!$C:$C,0))</f>
        <v>0</v>
      </c>
      <c r="AF191" s="178">
        <f t="shared" si="73"/>
        <v>0</v>
      </c>
      <c r="AG191" s="176">
        <f t="shared" si="74"/>
        <v>0</v>
      </c>
      <c r="AH191" s="176">
        <f t="shared" si="75"/>
        <v>0</v>
      </c>
      <c r="AI191" s="176">
        <f t="shared" si="76"/>
        <v>0</v>
      </c>
      <c r="AJ191" s="177">
        <f t="shared" si="77"/>
        <v>0</v>
      </c>
      <c r="AK191" s="202">
        <v>2278.1999999999998</v>
      </c>
      <c r="AL191" s="203">
        <f t="shared" si="83"/>
        <v>1033.3732943999998</v>
      </c>
      <c r="AM191" s="132" t="s">
        <v>1543</v>
      </c>
      <c r="AN191" s="132"/>
      <c r="AO191" s="132" t="s">
        <v>5125</v>
      </c>
      <c r="AP191" s="132">
        <v>325180</v>
      </c>
      <c r="AQ191" s="132" t="s">
        <v>258</v>
      </c>
      <c r="AR191" s="132"/>
      <c r="AS191" s="132"/>
      <c r="AT191" s="132"/>
      <c r="AU191" s="132"/>
      <c r="AV191" s="132" t="s">
        <v>1140</v>
      </c>
      <c r="AW191" s="132"/>
      <c r="AX191" s="132"/>
      <c r="AY191" s="204" t="s">
        <v>1548</v>
      </c>
      <c r="AZ191" s="204" t="s">
        <v>1549</v>
      </c>
      <c r="BA191" s="204" t="s">
        <v>1548</v>
      </c>
      <c r="BB191" s="132" t="s">
        <v>1549</v>
      </c>
      <c r="BC191" s="132" t="s">
        <v>1548</v>
      </c>
      <c r="BD191" s="132" t="s">
        <v>1549</v>
      </c>
      <c r="BE191" s="132" t="s">
        <v>1548</v>
      </c>
      <c r="BF191" s="132" t="s">
        <v>1549</v>
      </c>
      <c r="BG191" s="132" t="s">
        <v>1549</v>
      </c>
      <c r="BH191" s="132" t="s">
        <v>1548</v>
      </c>
      <c r="BI191" s="132" t="s">
        <v>1549</v>
      </c>
      <c r="BJ191" s="132" t="s">
        <v>1549</v>
      </c>
      <c r="BK191" s="132" t="s">
        <v>1549</v>
      </c>
      <c r="BL191" s="132" t="s">
        <v>1549</v>
      </c>
      <c r="BM191" s="132" t="s">
        <v>1549</v>
      </c>
      <c r="BN191" s="132" t="s">
        <v>1549</v>
      </c>
      <c r="BO191" s="132" t="s">
        <v>1549</v>
      </c>
      <c r="BP191" s="132" t="s">
        <v>1549</v>
      </c>
      <c r="BQ191" s="132" t="s">
        <v>1549</v>
      </c>
      <c r="BR191" s="132" t="s">
        <v>1549</v>
      </c>
      <c r="BS191" s="132" t="s">
        <v>1549</v>
      </c>
      <c r="BT191" s="132" t="s">
        <v>1549</v>
      </c>
      <c r="BU191" s="132" t="s">
        <v>1549</v>
      </c>
      <c r="BV191" s="132" t="s">
        <v>1549</v>
      </c>
      <c r="BW191" s="132" t="s">
        <v>1549</v>
      </c>
      <c r="BX191" s="132" t="s">
        <v>1549</v>
      </c>
      <c r="BY191" s="132" t="s">
        <v>1549</v>
      </c>
      <c r="BZ191" s="132" t="s">
        <v>1549</v>
      </c>
      <c r="CA191" s="132" t="s">
        <v>1549</v>
      </c>
      <c r="CB191" s="132" t="s">
        <v>1549</v>
      </c>
      <c r="CC191" s="132" t="s">
        <v>1549</v>
      </c>
      <c r="CD191" s="132" t="s">
        <v>1549</v>
      </c>
      <c r="CE191" s="132" t="s">
        <v>1549</v>
      </c>
      <c r="CF191" s="132" t="s">
        <v>1549</v>
      </c>
      <c r="CG191" s="132" t="s">
        <v>1549</v>
      </c>
      <c r="CH191" s="132" t="s">
        <v>1549</v>
      </c>
      <c r="CI191" s="132" t="s">
        <v>1549</v>
      </c>
      <c r="CJ191" s="132" t="s">
        <v>1549</v>
      </c>
      <c r="CK191" s="132" t="s">
        <v>1549</v>
      </c>
      <c r="CL191" s="132" t="s">
        <v>1549</v>
      </c>
      <c r="CM191" s="132" t="s">
        <v>1549</v>
      </c>
      <c r="CN191" s="132" t="s">
        <v>1549</v>
      </c>
      <c r="CO191" s="132" t="s">
        <v>1549</v>
      </c>
      <c r="CP191" s="132" t="s">
        <v>1549</v>
      </c>
      <c r="CQ191" s="132" t="s">
        <v>1549</v>
      </c>
      <c r="CR191" s="132" t="s">
        <v>1549</v>
      </c>
      <c r="CS191" s="132" t="s">
        <v>1549</v>
      </c>
      <c r="CT191" s="132" t="s">
        <v>1549</v>
      </c>
      <c r="CU191" s="132" t="s">
        <v>1549</v>
      </c>
      <c r="CV191" s="132" t="s">
        <v>1549</v>
      </c>
      <c r="CW191" s="132" t="s">
        <v>1549</v>
      </c>
      <c r="CX191" s="132" t="s">
        <v>1549</v>
      </c>
      <c r="CY191" s="132" t="s">
        <v>1549</v>
      </c>
      <c r="CZ191" s="132" t="s">
        <v>1549</v>
      </c>
      <c r="DA191" s="175">
        <f>$AL191*INDEX('Byproduct Conc'!$E:$E,MATCH(DA$2,'Byproduct Conc'!$C:$C,0))</f>
        <v>3.0071162867039996</v>
      </c>
      <c r="DB191" s="176">
        <f>$AL191*INDEX('Byproduct Conc'!$E:$E,MATCH(DB$2,'Byproduct Conc'!$C:$C,0))</f>
        <v>3.6168065303999991E-2</v>
      </c>
      <c r="DC191" s="176">
        <f>$AL191*INDEX('Byproduct Conc'!$E:$E,MATCH(DC$2,'Byproduct Conc'!$C:$C,0))</f>
        <v>0.15500599415999997</v>
      </c>
      <c r="DD191" s="176">
        <f>$AL191*INDEX('Byproduct Conc'!$E:$E,MATCH(DD$2,'Byproduct Conc'!$C:$C,0))</f>
        <v>1.0323399211055999</v>
      </c>
      <c r="DE191" s="177">
        <f>$AL191*INDEX('Byproduct Conc'!$E:$E,MATCH(DE$2,'Byproduct Conc'!$C:$C,0))</f>
        <v>1.5500599415999998</v>
      </c>
      <c r="DF191" s="178">
        <f t="shared" si="78"/>
        <v>8.5917608191542847E-3</v>
      </c>
      <c r="DG191" s="176">
        <f t="shared" si="79"/>
        <v>1.0333732943999997E-4</v>
      </c>
      <c r="DH191" s="176">
        <f t="shared" si="80"/>
        <v>4.4287426902857134E-4</v>
      </c>
      <c r="DI191" s="176">
        <f t="shared" si="81"/>
        <v>2.9495426317302856E-3</v>
      </c>
      <c r="DJ191" s="177">
        <f t="shared" si="82"/>
        <v>4.4287426902857134E-3</v>
      </c>
    </row>
    <row r="192" spans="2:114" x14ac:dyDescent="0.25">
      <c r="B192" s="132" t="s">
        <v>1134</v>
      </c>
      <c r="C192" s="132">
        <v>2024</v>
      </c>
      <c r="D192"/>
      <c r="E192" s="132" t="s">
        <v>1166</v>
      </c>
      <c r="F192" s="132" t="s">
        <v>5123</v>
      </c>
      <c r="G192" s="132" t="s">
        <v>1164</v>
      </c>
      <c r="H192" s="132" t="s">
        <v>1165</v>
      </c>
      <c r="I192" s="132" t="s">
        <v>1398</v>
      </c>
      <c r="J192" s="132" t="s">
        <v>1138</v>
      </c>
      <c r="K192" s="132">
        <v>70764</v>
      </c>
      <c r="L192" s="132">
        <v>110000613747</v>
      </c>
      <c r="M192" s="172">
        <v>110000613747</v>
      </c>
      <c r="N192" s="172" t="str">
        <f t="shared" si="71"/>
        <v/>
      </c>
      <c r="O192" s="172" t="str">
        <f t="shared" si="72"/>
        <v>70765GRGGLHIGHW</v>
      </c>
      <c r="P192" s="132">
        <v>30.262255</v>
      </c>
      <c r="Q192" s="132">
        <v>-91.185837000000006</v>
      </c>
      <c r="R192" s="132">
        <v>1324223107879</v>
      </c>
      <c r="S192" s="132" t="s">
        <v>2121</v>
      </c>
      <c r="T192" s="132" t="s">
        <v>1393</v>
      </c>
      <c r="U192" s="132">
        <v>5</v>
      </c>
      <c r="V192" s="132" t="s">
        <v>1423</v>
      </c>
      <c r="W192" s="201">
        <v>5</v>
      </c>
      <c r="X192" s="175">
        <v>0</v>
      </c>
      <c r="Y192" s="176" t="s">
        <v>1613</v>
      </c>
      <c r="Z192" s="180"/>
      <c r="AA192" s="175">
        <f>$X192*INDEX('Byproduct Conc'!$E:$E,MATCH(AA$2,'Byproduct Conc'!$C:$C,0))</f>
        <v>0</v>
      </c>
      <c r="AB192" s="176">
        <f>$X192*INDEX('Byproduct Conc'!$E:$E,MATCH(AB$2,'Byproduct Conc'!$C:$C,0))</f>
        <v>0</v>
      </c>
      <c r="AC192" s="176">
        <f>$X192*INDEX('Byproduct Conc'!$E:$E,MATCH(AC$2,'Byproduct Conc'!$C:$C,0))</f>
        <v>0</v>
      </c>
      <c r="AD192" s="176">
        <f>$X192*INDEX('Byproduct Conc'!$E:$E,MATCH(AD$2,'Byproduct Conc'!$C:$C,0))</f>
        <v>0</v>
      </c>
      <c r="AE192" s="177">
        <f>$X192*INDEX('Byproduct Conc'!$E:$E,MATCH(AE$2,'Byproduct Conc'!$C:$C,0))</f>
        <v>0</v>
      </c>
      <c r="AF192" s="178">
        <f t="shared" si="73"/>
        <v>0</v>
      </c>
      <c r="AG192" s="176">
        <f t="shared" si="74"/>
        <v>0</v>
      </c>
      <c r="AH192" s="176">
        <f t="shared" si="75"/>
        <v>0</v>
      </c>
      <c r="AI192" s="176">
        <f t="shared" si="76"/>
        <v>0</v>
      </c>
      <c r="AJ192" s="177">
        <f t="shared" si="77"/>
        <v>0</v>
      </c>
      <c r="AK192" s="202">
        <v>14995</v>
      </c>
      <c r="AL192" s="203">
        <f t="shared" si="83"/>
        <v>6801.61204</v>
      </c>
      <c r="AM192" s="132" t="s">
        <v>1613</v>
      </c>
      <c r="AN192" s="132"/>
      <c r="AO192" s="132" t="s">
        <v>5125</v>
      </c>
      <c r="AP192" s="132">
        <v>325199</v>
      </c>
      <c r="AQ192" s="132" t="s">
        <v>261</v>
      </c>
      <c r="AR192" s="132"/>
      <c r="AS192" s="132"/>
      <c r="AT192" s="132"/>
      <c r="AU192" s="132"/>
      <c r="AV192" s="132" t="s">
        <v>1140</v>
      </c>
      <c r="AW192" s="132"/>
      <c r="AX192" s="132"/>
      <c r="AY192" s="204" t="s">
        <v>1548</v>
      </c>
      <c r="AZ192" s="204" t="s">
        <v>1549</v>
      </c>
      <c r="BA192" s="204" t="s">
        <v>1548</v>
      </c>
      <c r="BB192" s="132" t="s">
        <v>1548</v>
      </c>
      <c r="BC192" s="132" t="s">
        <v>1549</v>
      </c>
      <c r="BD192" s="132" t="s">
        <v>1549</v>
      </c>
      <c r="BE192" s="132" t="s">
        <v>1548</v>
      </c>
      <c r="BF192" s="132" t="s">
        <v>1549</v>
      </c>
      <c r="BG192" s="132" t="s">
        <v>1549</v>
      </c>
      <c r="BH192" s="132" t="s">
        <v>1548</v>
      </c>
      <c r="BI192" s="132" t="s">
        <v>1549</v>
      </c>
      <c r="BJ192" s="132" t="s">
        <v>1549</v>
      </c>
      <c r="BK192" s="132" t="s">
        <v>1549</v>
      </c>
      <c r="BL192" s="132" t="s">
        <v>1549</v>
      </c>
      <c r="BM192" s="132" t="s">
        <v>1549</v>
      </c>
      <c r="BN192" s="132" t="s">
        <v>1549</v>
      </c>
      <c r="BO192" s="132" t="s">
        <v>1549</v>
      </c>
      <c r="BP192" s="132" t="s">
        <v>1549</v>
      </c>
      <c r="BQ192" s="132" t="s">
        <v>1549</v>
      </c>
      <c r="BR192" s="132" t="s">
        <v>1549</v>
      </c>
      <c r="BS192" s="132" t="s">
        <v>1549</v>
      </c>
      <c r="BT192" s="132" t="s">
        <v>1549</v>
      </c>
      <c r="BU192" s="132" t="s">
        <v>1549</v>
      </c>
      <c r="BV192" s="132" t="s">
        <v>1549</v>
      </c>
      <c r="BW192" s="132" t="s">
        <v>1549</v>
      </c>
      <c r="BX192" s="132" t="s">
        <v>1549</v>
      </c>
      <c r="BY192" s="132" t="s">
        <v>1548</v>
      </c>
      <c r="BZ192" s="132" t="s">
        <v>1549</v>
      </c>
      <c r="CA192" s="132" t="s">
        <v>1549</v>
      </c>
      <c r="CB192" s="132" t="s">
        <v>1549</v>
      </c>
      <c r="CC192" s="132" t="s">
        <v>1549</v>
      </c>
      <c r="CD192" s="132" t="s">
        <v>1549</v>
      </c>
      <c r="CE192" s="132" t="s">
        <v>1549</v>
      </c>
      <c r="CF192" s="132" t="s">
        <v>1549</v>
      </c>
      <c r="CG192" s="132" t="s">
        <v>1549</v>
      </c>
      <c r="CH192" s="132" t="s">
        <v>1549</v>
      </c>
      <c r="CI192" s="132" t="s">
        <v>1549</v>
      </c>
      <c r="CJ192" s="132" t="s">
        <v>1549</v>
      </c>
      <c r="CK192" s="132" t="s">
        <v>1549</v>
      </c>
      <c r="CL192" s="132" t="s">
        <v>1549</v>
      </c>
      <c r="CM192" s="132" t="s">
        <v>1549</v>
      </c>
      <c r="CN192" s="132" t="s">
        <v>1549</v>
      </c>
      <c r="CO192" s="132" t="s">
        <v>1549</v>
      </c>
      <c r="CP192" s="132" t="s">
        <v>1549</v>
      </c>
      <c r="CQ192" s="132" t="s">
        <v>1548</v>
      </c>
      <c r="CR192" s="132" t="s">
        <v>1549</v>
      </c>
      <c r="CS192" s="132" t="s">
        <v>1549</v>
      </c>
      <c r="CT192" s="132" t="s">
        <v>1549</v>
      </c>
      <c r="CU192" s="132" t="s">
        <v>1549</v>
      </c>
      <c r="CV192" s="132" t="s">
        <v>1549</v>
      </c>
      <c r="CW192" s="132" t="s">
        <v>1548</v>
      </c>
      <c r="CX192" s="132" t="s">
        <v>1549</v>
      </c>
      <c r="CY192" s="132" t="s">
        <v>1549</v>
      </c>
      <c r="CZ192" s="132" t="s">
        <v>1549</v>
      </c>
      <c r="DA192" s="175">
        <f>$AL192*INDEX('Byproduct Conc'!$E:$E,MATCH(DA$2,'Byproduct Conc'!$C:$C,0))</f>
        <v>19.792691036399997</v>
      </c>
      <c r="DB192" s="176">
        <f>$AL192*INDEX('Byproduct Conc'!$E:$E,MATCH(DB$2,'Byproduct Conc'!$C:$C,0))</f>
        <v>0.23805642139999997</v>
      </c>
      <c r="DC192" s="176">
        <f>$AL192*INDEX('Byproduct Conc'!$E:$E,MATCH(DC$2,'Byproduct Conc'!$C:$C,0))</f>
        <v>1.0202418059999998</v>
      </c>
      <c r="DD192" s="176">
        <f>$AL192*INDEX('Byproduct Conc'!$E:$E,MATCH(DD$2,'Byproduct Conc'!$C:$C,0))</f>
        <v>6.7948104279600008</v>
      </c>
      <c r="DE192" s="177">
        <f>$AL192*INDEX('Byproduct Conc'!$E:$E,MATCH(DE$2,'Byproduct Conc'!$C:$C,0))</f>
        <v>10.202418059999999</v>
      </c>
      <c r="DF192" s="178">
        <f t="shared" si="78"/>
        <v>5.6550545818285704E-2</v>
      </c>
      <c r="DG192" s="176">
        <f t="shared" si="79"/>
        <v>6.8016120399999993E-4</v>
      </c>
      <c r="DH192" s="176">
        <f t="shared" si="80"/>
        <v>2.9149765885714278E-3</v>
      </c>
      <c r="DI192" s="176">
        <f t="shared" si="81"/>
        <v>1.9413744079885716E-2</v>
      </c>
      <c r="DJ192" s="177">
        <f t="shared" si="82"/>
        <v>2.9149765885714284E-2</v>
      </c>
    </row>
    <row r="193" spans="2:114" x14ac:dyDescent="0.25">
      <c r="B193" s="132" t="s">
        <v>1134</v>
      </c>
      <c r="C193" s="132">
        <v>2021</v>
      </c>
      <c r="D193"/>
      <c r="E193" s="132" t="s">
        <v>1438</v>
      </c>
      <c r="F193" s="132" t="s">
        <v>1440</v>
      </c>
      <c r="G193" s="132" t="s">
        <v>1441</v>
      </c>
      <c r="H193" s="132" t="s">
        <v>1144</v>
      </c>
      <c r="I193" s="132" t="s">
        <v>1402</v>
      </c>
      <c r="J193" s="132" t="s">
        <v>1138</v>
      </c>
      <c r="K193" s="132">
        <v>70669</v>
      </c>
      <c r="L193" s="132">
        <v>110002054482</v>
      </c>
      <c r="M193" s="172">
        <v>110002054482</v>
      </c>
      <c r="N193" s="172" t="str">
        <f t="shared" si="71"/>
        <v/>
      </c>
      <c r="O193" s="172" t="str">
        <f t="shared" si="72"/>
        <v>70669GRGGL1600V</v>
      </c>
      <c r="P193" s="132">
        <v>30.252222</v>
      </c>
      <c r="Q193" s="132">
        <v>-93.284443999999993</v>
      </c>
      <c r="R193" s="132">
        <v>1321220602167</v>
      </c>
      <c r="S193" s="132" t="s">
        <v>2121</v>
      </c>
      <c r="T193" s="132" t="s">
        <v>1393</v>
      </c>
      <c r="U193" s="132">
        <v>7</v>
      </c>
      <c r="V193" s="132" t="s">
        <v>1403</v>
      </c>
      <c r="W193" s="201">
        <v>68415</v>
      </c>
      <c r="X193" s="175">
        <v>0</v>
      </c>
      <c r="Y193" s="176" t="s">
        <v>1556</v>
      </c>
      <c r="Z193" s="180"/>
      <c r="AA193" s="175">
        <f>$X193*INDEX('Byproduct Conc'!$E:$E,MATCH(AA$2,'Byproduct Conc'!$C:$C,0))</f>
        <v>0</v>
      </c>
      <c r="AB193" s="176">
        <f>$X193*INDEX('Byproduct Conc'!$E:$E,MATCH(AB$2,'Byproduct Conc'!$C:$C,0))</f>
        <v>0</v>
      </c>
      <c r="AC193" s="176">
        <f>$X193*INDEX('Byproduct Conc'!$E:$E,MATCH(AC$2,'Byproduct Conc'!$C:$C,0))</f>
        <v>0</v>
      </c>
      <c r="AD193" s="176">
        <f>$X193*INDEX('Byproduct Conc'!$E:$E,MATCH(AD$2,'Byproduct Conc'!$C:$C,0))</f>
        <v>0</v>
      </c>
      <c r="AE193" s="177">
        <f>$X193*INDEX('Byproduct Conc'!$E:$E,MATCH(AE$2,'Byproduct Conc'!$C:$C,0))</f>
        <v>0</v>
      </c>
      <c r="AF193" s="178">
        <f t="shared" si="73"/>
        <v>0</v>
      </c>
      <c r="AG193" s="176">
        <f t="shared" si="74"/>
        <v>0</v>
      </c>
      <c r="AH193" s="176">
        <f t="shared" si="75"/>
        <v>0</v>
      </c>
      <c r="AI193" s="176">
        <f t="shared" si="76"/>
        <v>0</v>
      </c>
      <c r="AJ193" s="177">
        <f t="shared" si="77"/>
        <v>0</v>
      </c>
      <c r="AK193" s="202">
        <v>4975</v>
      </c>
      <c r="AL193" s="203">
        <f t="shared" si="83"/>
        <v>2256.6201999999998</v>
      </c>
      <c r="AM193" s="132" t="s">
        <v>1556</v>
      </c>
      <c r="AN193" s="132"/>
      <c r="AO193" s="132" t="s">
        <v>5125</v>
      </c>
      <c r="AP193" s="132">
        <v>325110</v>
      </c>
      <c r="AQ193" s="132" t="s">
        <v>255</v>
      </c>
      <c r="AR193" s="132"/>
      <c r="AS193" s="132"/>
      <c r="AT193" s="132"/>
      <c r="AU193" s="132"/>
      <c r="AV193" s="132" t="s">
        <v>1140</v>
      </c>
      <c r="AW193" s="132"/>
      <c r="AX193" s="132"/>
      <c r="AY193" s="204" t="s">
        <v>1548</v>
      </c>
      <c r="AZ193" s="204" t="s">
        <v>1549</v>
      </c>
      <c r="BA193" s="204" t="s">
        <v>1548</v>
      </c>
      <c r="BB193" s="132" t="s">
        <v>1549</v>
      </c>
      <c r="BC193" s="132" t="s">
        <v>1548</v>
      </c>
      <c r="BD193" s="132" t="s">
        <v>1549</v>
      </c>
      <c r="BE193" s="132" t="s">
        <v>1548</v>
      </c>
      <c r="BF193" s="132" t="s">
        <v>1549</v>
      </c>
      <c r="BG193" s="132" t="s">
        <v>1549</v>
      </c>
      <c r="BH193" s="132" t="s">
        <v>1548</v>
      </c>
      <c r="BI193" s="132" t="s">
        <v>1549</v>
      </c>
      <c r="BJ193" s="132" t="s">
        <v>1549</v>
      </c>
      <c r="BK193" s="132" t="s">
        <v>1549</v>
      </c>
      <c r="BL193" s="132" t="s">
        <v>1549</v>
      </c>
      <c r="BM193" s="132" t="s">
        <v>1549</v>
      </c>
      <c r="BN193" s="132" t="s">
        <v>1549</v>
      </c>
      <c r="BO193" s="132" t="s">
        <v>1549</v>
      </c>
      <c r="BP193" s="132" t="s">
        <v>1549</v>
      </c>
      <c r="BQ193" s="132" t="s">
        <v>1549</v>
      </c>
      <c r="BR193" s="132" t="s">
        <v>1549</v>
      </c>
      <c r="BS193" s="132" t="s">
        <v>1549</v>
      </c>
      <c r="BT193" s="132" t="s">
        <v>1549</v>
      </c>
      <c r="BU193" s="132" t="s">
        <v>1549</v>
      </c>
      <c r="BV193" s="132" t="s">
        <v>1549</v>
      </c>
      <c r="BW193" s="132" t="s">
        <v>1549</v>
      </c>
      <c r="BX193" s="132" t="s">
        <v>1549</v>
      </c>
      <c r="BY193" s="132" t="s">
        <v>1549</v>
      </c>
      <c r="BZ193" s="132" t="s">
        <v>1549</v>
      </c>
      <c r="CA193" s="132" t="s">
        <v>1549</v>
      </c>
      <c r="CB193" s="132" t="s">
        <v>1549</v>
      </c>
      <c r="CC193" s="132" t="s">
        <v>1549</v>
      </c>
      <c r="CD193" s="132" t="s">
        <v>1549</v>
      </c>
      <c r="CE193" s="132" t="s">
        <v>1549</v>
      </c>
      <c r="CF193" s="132" t="s">
        <v>1549</v>
      </c>
      <c r="CG193" s="132" t="s">
        <v>1549</v>
      </c>
      <c r="CH193" s="132" t="s">
        <v>1549</v>
      </c>
      <c r="CI193" s="132" t="s">
        <v>1549</v>
      </c>
      <c r="CJ193" s="132" t="s">
        <v>1549</v>
      </c>
      <c r="CK193" s="132" t="s">
        <v>1549</v>
      </c>
      <c r="CL193" s="132" t="s">
        <v>1549</v>
      </c>
      <c r="CM193" s="132" t="s">
        <v>1549</v>
      </c>
      <c r="CN193" s="132" t="s">
        <v>1549</v>
      </c>
      <c r="CO193" s="132" t="s">
        <v>1549</v>
      </c>
      <c r="CP193" s="132" t="s">
        <v>1549</v>
      </c>
      <c r="CQ193" s="132" t="s">
        <v>1549</v>
      </c>
      <c r="CR193" s="132" t="s">
        <v>1549</v>
      </c>
      <c r="CS193" s="132" t="s">
        <v>1549</v>
      </c>
      <c r="CT193" s="132" t="s">
        <v>1549</v>
      </c>
      <c r="CU193" s="132" t="s">
        <v>1549</v>
      </c>
      <c r="CV193" s="132" t="s">
        <v>1549</v>
      </c>
      <c r="CW193" s="132" t="s">
        <v>1549</v>
      </c>
      <c r="CX193" s="132" t="s">
        <v>1549</v>
      </c>
      <c r="CY193" s="132" t="s">
        <v>1549</v>
      </c>
      <c r="CZ193" s="132" t="s">
        <v>1549</v>
      </c>
      <c r="DA193" s="175">
        <f>$AL193*INDEX('Byproduct Conc'!$E:$E,MATCH(DA$2,'Byproduct Conc'!$C:$C,0))</f>
        <v>6.566764781999999</v>
      </c>
      <c r="DB193" s="176">
        <f>$AL193*INDEX('Byproduct Conc'!$E:$E,MATCH(DB$2,'Byproduct Conc'!$C:$C,0))</f>
        <v>7.8981706999999984E-2</v>
      </c>
      <c r="DC193" s="176">
        <f>$AL193*INDEX('Byproduct Conc'!$E:$E,MATCH(DC$2,'Byproduct Conc'!$C:$C,0))</f>
        <v>0.33849302999999997</v>
      </c>
      <c r="DD193" s="176">
        <f>$AL193*INDEX('Byproduct Conc'!$E:$E,MATCH(DD$2,'Byproduct Conc'!$C:$C,0))</f>
        <v>2.2543635798000001</v>
      </c>
      <c r="DE193" s="177">
        <f>$AL193*INDEX('Byproduct Conc'!$E:$E,MATCH(DE$2,'Byproduct Conc'!$C:$C,0))</f>
        <v>3.3849302999999997</v>
      </c>
      <c r="DF193" s="178">
        <f t="shared" si="78"/>
        <v>1.876218509142857E-2</v>
      </c>
      <c r="DG193" s="176">
        <f t="shared" si="79"/>
        <v>2.2566201999999996E-4</v>
      </c>
      <c r="DH193" s="176">
        <f t="shared" si="80"/>
        <v>9.6712294285714278E-4</v>
      </c>
      <c r="DI193" s="176">
        <f t="shared" si="81"/>
        <v>6.4410387994285716E-3</v>
      </c>
      <c r="DJ193" s="177">
        <f t="shared" si="82"/>
        <v>9.6712294285714283E-3</v>
      </c>
    </row>
    <row r="194" spans="2:114" x14ac:dyDescent="0.25">
      <c r="B194" s="132" t="s">
        <v>1134</v>
      </c>
      <c r="C194" s="132">
        <v>2022</v>
      </c>
      <c r="D194"/>
      <c r="E194" s="132" t="s">
        <v>1145</v>
      </c>
      <c r="F194" s="132" t="s">
        <v>5124</v>
      </c>
      <c r="G194" s="132" t="s">
        <v>1143</v>
      </c>
      <c r="H194" s="132" t="s">
        <v>1144</v>
      </c>
      <c r="I194" s="132" t="s">
        <v>1402</v>
      </c>
      <c r="J194" s="132" t="s">
        <v>1138</v>
      </c>
      <c r="K194" s="132">
        <v>70669</v>
      </c>
      <c r="L194" s="132">
        <v>110000494894</v>
      </c>
      <c r="M194" s="172">
        <v>110000494894</v>
      </c>
      <c r="N194" s="172" t="str">
        <f t="shared" si="71"/>
        <v/>
      </c>
      <c r="O194" s="172" t="str">
        <f t="shared" si="72"/>
        <v>70669PPGNDCOLUM</v>
      </c>
      <c r="P194" s="132">
        <v>30.223500000000001</v>
      </c>
      <c r="Q194" s="132">
        <v>-93.286900000000003</v>
      </c>
      <c r="R194" s="132">
        <v>1322220872535</v>
      </c>
      <c r="S194" s="132" t="s">
        <v>2121</v>
      </c>
      <c r="T194" s="132" t="s">
        <v>1393</v>
      </c>
      <c r="U194" s="132">
        <v>7</v>
      </c>
      <c r="V194" s="132" t="s">
        <v>1403</v>
      </c>
      <c r="W194" s="201">
        <v>80000</v>
      </c>
      <c r="X194" s="175">
        <v>0</v>
      </c>
      <c r="Y194" s="176" t="s">
        <v>1573</v>
      </c>
      <c r="Z194" s="180"/>
      <c r="AA194" s="175">
        <f>$X194*INDEX('Byproduct Conc'!$E:$E,MATCH(AA$2,'Byproduct Conc'!$C:$C,0))</f>
        <v>0</v>
      </c>
      <c r="AB194" s="176">
        <f>$X194*INDEX('Byproduct Conc'!$E:$E,MATCH(AB$2,'Byproduct Conc'!$C:$C,0))</f>
        <v>0</v>
      </c>
      <c r="AC194" s="176">
        <f>$X194*INDEX('Byproduct Conc'!$E:$E,MATCH(AC$2,'Byproduct Conc'!$C:$C,0))</f>
        <v>0</v>
      </c>
      <c r="AD194" s="176">
        <f>$X194*INDEX('Byproduct Conc'!$E:$E,MATCH(AD$2,'Byproduct Conc'!$C:$C,0))</f>
        <v>0</v>
      </c>
      <c r="AE194" s="177">
        <f>$X194*INDEX('Byproduct Conc'!$E:$E,MATCH(AE$2,'Byproduct Conc'!$C:$C,0))</f>
        <v>0</v>
      </c>
      <c r="AF194" s="178">
        <f t="shared" si="73"/>
        <v>0</v>
      </c>
      <c r="AG194" s="176">
        <f t="shared" si="74"/>
        <v>0</v>
      </c>
      <c r="AH194" s="176">
        <f t="shared" si="75"/>
        <v>0</v>
      </c>
      <c r="AI194" s="176">
        <f t="shared" si="76"/>
        <v>0</v>
      </c>
      <c r="AJ194" s="177">
        <f t="shared" si="77"/>
        <v>0</v>
      </c>
      <c r="AK194" s="202">
        <v>12000</v>
      </c>
      <c r="AL194" s="203">
        <f t="shared" si="83"/>
        <v>5443.1040000000003</v>
      </c>
      <c r="AM194" s="132" t="s">
        <v>1594</v>
      </c>
      <c r="AN194" s="132"/>
      <c r="AO194" s="132" t="s">
        <v>5125</v>
      </c>
      <c r="AP194" s="132">
        <v>325180</v>
      </c>
      <c r="AQ194" s="132" t="s">
        <v>258</v>
      </c>
      <c r="AR194" s="132"/>
      <c r="AS194" s="132"/>
      <c r="AT194" s="132"/>
      <c r="AU194" s="132"/>
      <c r="AV194" s="132" t="s">
        <v>1140</v>
      </c>
      <c r="AW194" s="132"/>
      <c r="AX194" s="132"/>
      <c r="AY194" s="204" t="s">
        <v>1548</v>
      </c>
      <c r="AZ194" s="204" t="s">
        <v>1549</v>
      </c>
      <c r="BA194" s="204" t="s">
        <v>1548</v>
      </c>
      <c r="BB194" s="132" t="s">
        <v>1548</v>
      </c>
      <c r="BC194" s="132" t="s">
        <v>1548</v>
      </c>
      <c r="BD194" s="132" t="s">
        <v>1548</v>
      </c>
      <c r="BE194" s="132" t="s">
        <v>1548</v>
      </c>
      <c r="BF194" s="132" t="s">
        <v>1549</v>
      </c>
      <c r="BG194" s="132" t="s">
        <v>1549</v>
      </c>
      <c r="BH194" s="132" t="s">
        <v>1549</v>
      </c>
      <c r="BI194" s="132" t="s">
        <v>1549</v>
      </c>
      <c r="BJ194" s="132" t="s">
        <v>1548</v>
      </c>
      <c r="BK194" s="132" t="s">
        <v>1549</v>
      </c>
      <c r="BL194" s="132" t="s">
        <v>1549</v>
      </c>
      <c r="BM194" s="132" t="s">
        <v>1549</v>
      </c>
      <c r="BN194" s="132" t="s">
        <v>1549</v>
      </c>
      <c r="BO194" s="132" t="s">
        <v>1549</v>
      </c>
      <c r="BP194" s="132" t="s">
        <v>1549</v>
      </c>
      <c r="BQ194" s="132" t="s">
        <v>1549</v>
      </c>
      <c r="BR194" s="132" t="s">
        <v>1549</v>
      </c>
      <c r="BS194" s="132" t="s">
        <v>1549</v>
      </c>
      <c r="BT194" s="132" t="s">
        <v>1549</v>
      </c>
      <c r="BU194" s="132" t="s">
        <v>1549</v>
      </c>
      <c r="BV194" s="132" t="s">
        <v>1549</v>
      </c>
      <c r="BW194" s="132" t="s">
        <v>1549</v>
      </c>
      <c r="BX194" s="132" t="s">
        <v>1549</v>
      </c>
      <c r="BY194" s="132" t="s">
        <v>1549</v>
      </c>
      <c r="BZ194" s="132" t="s">
        <v>1549</v>
      </c>
      <c r="CA194" s="132" t="s">
        <v>1549</v>
      </c>
      <c r="CB194" s="132" t="s">
        <v>1549</v>
      </c>
      <c r="CC194" s="132" t="s">
        <v>1549</v>
      </c>
      <c r="CD194" s="132" t="s">
        <v>1549</v>
      </c>
      <c r="CE194" s="132" t="s">
        <v>1549</v>
      </c>
      <c r="CF194" s="132" t="s">
        <v>1549</v>
      </c>
      <c r="CG194" s="132" t="s">
        <v>1549</v>
      </c>
      <c r="CH194" s="132" t="s">
        <v>1549</v>
      </c>
      <c r="CI194" s="132" t="s">
        <v>1549</v>
      </c>
      <c r="CJ194" s="132" t="s">
        <v>1549</v>
      </c>
      <c r="CK194" s="132" t="s">
        <v>1549</v>
      </c>
      <c r="CL194" s="132" t="s">
        <v>1549</v>
      </c>
      <c r="CM194" s="132" t="s">
        <v>1549</v>
      </c>
      <c r="CN194" s="132" t="s">
        <v>1549</v>
      </c>
      <c r="CO194" s="132" t="s">
        <v>1549</v>
      </c>
      <c r="CP194" s="132" t="s">
        <v>1549</v>
      </c>
      <c r="CQ194" s="132" t="s">
        <v>1549</v>
      </c>
      <c r="CR194" s="132" t="s">
        <v>1549</v>
      </c>
      <c r="CS194" s="132" t="s">
        <v>1549</v>
      </c>
      <c r="CT194" s="132" t="s">
        <v>1549</v>
      </c>
      <c r="CU194" s="132" t="s">
        <v>1549</v>
      </c>
      <c r="CV194" s="132" t="s">
        <v>1549</v>
      </c>
      <c r="CW194" s="132" t="s">
        <v>1549</v>
      </c>
      <c r="CX194" s="132" t="s">
        <v>1549</v>
      </c>
      <c r="CY194" s="132" t="s">
        <v>1549</v>
      </c>
      <c r="CZ194" s="132" t="s">
        <v>1549</v>
      </c>
      <c r="DA194" s="175">
        <f>$AL194*INDEX('Byproduct Conc'!$E:$E,MATCH(DA$2,'Byproduct Conc'!$C:$C,0))</f>
        <v>15.83943264</v>
      </c>
      <c r="DB194" s="176">
        <f>$AL194*INDEX('Byproduct Conc'!$E:$E,MATCH(DB$2,'Byproduct Conc'!$C:$C,0))</f>
        <v>0.19050863999999998</v>
      </c>
      <c r="DC194" s="176">
        <f>$AL194*INDEX('Byproduct Conc'!$E:$E,MATCH(DC$2,'Byproduct Conc'!$C:$C,0))</f>
        <v>0.81646560000000001</v>
      </c>
      <c r="DD194" s="176">
        <f>$AL194*INDEX('Byproduct Conc'!$E:$E,MATCH(DD$2,'Byproduct Conc'!$C:$C,0))</f>
        <v>5.4376608960000006</v>
      </c>
      <c r="DE194" s="177">
        <f>$AL194*INDEX('Byproduct Conc'!$E:$E,MATCH(DE$2,'Byproduct Conc'!$C:$C,0))</f>
        <v>8.1646560000000008</v>
      </c>
      <c r="DF194" s="178">
        <f t="shared" si="78"/>
        <v>4.5255521828571427E-2</v>
      </c>
      <c r="DG194" s="176">
        <f t="shared" si="79"/>
        <v>5.4431039999999992E-4</v>
      </c>
      <c r="DH194" s="176">
        <f t="shared" si="80"/>
        <v>2.332758857142857E-3</v>
      </c>
      <c r="DI194" s="176">
        <f t="shared" si="81"/>
        <v>1.553617398857143E-2</v>
      </c>
      <c r="DJ194" s="177">
        <f t="shared" si="82"/>
        <v>2.3327588571428574E-2</v>
      </c>
    </row>
    <row r="195" spans="2:114" x14ac:dyDescent="0.25">
      <c r="B195" s="132" t="s">
        <v>1134</v>
      </c>
      <c r="C195" s="132">
        <v>2023</v>
      </c>
      <c r="D195"/>
      <c r="E195" s="132" t="s">
        <v>1145</v>
      </c>
      <c r="F195" s="132" t="s">
        <v>5124</v>
      </c>
      <c r="G195" s="132" t="s">
        <v>1143</v>
      </c>
      <c r="H195" s="132" t="s">
        <v>1144</v>
      </c>
      <c r="I195" s="132" t="s">
        <v>1402</v>
      </c>
      <c r="J195" s="132" t="s">
        <v>1138</v>
      </c>
      <c r="K195" s="132">
        <v>70669</v>
      </c>
      <c r="L195" s="132">
        <v>110000494894</v>
      </c>
      <c r="M195" s="172">
        <v>110000494894</v>
      </c>
      <c r="N195" s="172" t="str">
        <f t="shared" si="71"/>
        <v/>
      </c>
      <c r="O195" s="172" t="str">
        <f t="shared" si="72"/>
        <v>70669PPGNDCOLUM</v>
      </c>
      <c r="P195" s="132">
        <v>30.223500000000001</v>
      </c>
      <c r="Q195" s="132">
        <v>-93.286900000000003</v>
      </c>
      <c r="R195" s="132">
        <v>1323222047540</v>
      </c>
      <c r="S195" s="132" t="s">
        <v>2121</v>
      </c>
      <c r="T195" s="132" t="s">
        <v>1393</v>
      </c>
      <c r="U195" s="132">
        <v>7</v>
      </c>
      <c r="V195" s="132" t="s">
        <v>1403</v>
      </c>
      <c r="W195" s="201">
        <v>20000</v>
      </c>
      <c r="X195" s="175">
        <v>0</v>
      </c>
      <c r="Y195" s="176" t="s">
        <v>1573</v>
      </c>
      <c r="Z195" s="180"/>
      <c r="AA195" s="175">
        <f>$X195*INDEX('Byproduct Conc'!$E:$E,MATCH(AA$2,'Byproduct Conc'!$C:$C,0))</f>
        <v>0</v>
      </c>
      <c r="AB195" s="176">
        <f>$X195*INDEX('Byproduct Conc'!$E:$E,MATCH(AB$2,'Byproduct Conc'!$C:$C,0))</f>
        <v>0</v>
      </c>
      <c r="AC195" s="176">
        <f>$X195*INDEX('Byproduct Conc'!$E:$E,MATCH(AC$2,'Byproduct Conc'!$C:$C,0))</f>
        <v>0</v>
      </c>
      <c r="AD195" s="176">
        <f>$X195*INDEX('Byproduct Conc'!$E:$E,MATCH(AD$2,'Byproduct Conc'!$C:$C,0))</f>
        <v>0</v>
      </c>
      <c r="AE195" s="177">
        <f>$X195*INDEX('Byproduct Conc'!$E:$E,MATCH(AE$2,'Byproduct Conc'!$C:$C,0))</f>
        <v>0</v>
      </c>
      <c r="AF195" s="178">
        <f t="shared" si="73"/>
        <v>0</v>
      </c>
      <c r="AG195" s="176">
        <f t="shared" si="74"/>
        <v>0</v>
      </c>
      <c r="AH195" s="176">
        <f t="shared" si="75"/>
        <v>0</v>
      </c>
      <c r="AI195" s="176">
        <f t="shared" si="76"/>
        <v>0</v>
      </c>
      <c r="AJ195" s="177">
        <f t="shared" si="77"/>
        <v>0</v>
      </c>
      <c r="AK195" s="202">
        <v>20000</v>
      </c>
      <c r="AL195" s="203">
        <f t="shared" si="83"/>
        <v>9071.84</v>
      </c>
      <c r="AM195" s="132" t="s">
        <v>1594</v>
      </c>
      <c r="AN195" s="132"/>
      <c r="AO195" s="132" t="s">
        <v>5125</v>
      </c>
      <c r="AP195" s="132">
        <v>325180</v>
      </c>
      <c r="AQ195" s="132" t="s">
        <v>258</v>
      </c>
      <c r="AR195" s="132"/>
      <c r="AS195" s="132"/>
      <c r="AT195" s="132"/>
      <c r="AU195" s="132"/>
      <c r="AV195" s="132" t="s">
        <v>1140</v>
      </c>
      <c r="AW195" s="132"/>
      <c r="AX195" s="132"/>
      <c r="AY195" s="204" t="s">
        <v>1548</v>
      </c>
      <c r="AZ195" s="204" t="s">
        <v>1549</v>
      </c>
      <c r="BA195" s="204" t="s">
        <v>1548</v>
      </c>
      <c r="BB195" s="132" t="s">
        <v>1548</v>
      </c>
      <c r="BC195" s="132" t="s">
        <v>1548</v>
      </c>
      <c r="BD195" s="132" t="s">
        <v>1548</v>
      </c>
      <c r="BE195" s="132" t="s">
        <v>1548</v>
      </c>
      <c r="BF195" s="132" t="s">
        <v>1549</v>
      </c>
      <c r="BG195" s="132" t="s">
        <v>1549</v>
      </c>
      <c r="BH195" s="132" t="s">
        <v>1549</v>
      </c>
      <c r="BI195" s="132" t="s">
        <v>1549</v>
      </c>
      <c r="BJ195" s="132" t="s">
        <v>1548</v>
      </c>
      <c r="BK195" s="132" t="s">
        <v>1549</v>
      </c>
      <c r="BL195" s="132" t="s">
        <v>1549</v>
      </c>
      <c r="BM195" s="132" t="s">
        <v>1549</v>
      </c>
      <c r="BN195" s="132" t="s">
        <v>1549</v>
      </c>
      <c r="BO195" s="132" t="s">
        <v>1549</v>
      </c>
      <c r="BP195" s="132" t="s">
        <v>1549</v>
      </c>
      <c r="BQ195" s="132" t="s">
        <v>1549</v>
      </c>
      <c r="BR195" s="132" t="s">
        <v>1549</v>
      </c>
      <c r="BS195" s="132" t="s">
        <v>1549</v>
      </c>
      <c r="BT195" s="132" t="s">
        <v>1549</v>
      </c>
      <c r="BU195" s="132" t="s">
        <v>1549</v>
      </c>
      <c r="BV195" s="132" t="s">
        <v>1549</v>
      </c>
      <c r="BW195" s="132" t="s">
        <v>1549</v>
      </c>
      <c r="BX195" s="132" t="s">
        <v>1549</v>
      </c>
      <c r="BY195" s="132" t="s">
        <v>1549</v>
      </c>
      <c r="BZ195" s="132" t="s">
        <v>1549</v>
      </c>
      <c r="CA195" s="132" t="s">
        <v>1549</v>
      </c>
      <c r="CB195" s="132" t="s">
        <v>1549</v>
      </c>
      <c r="CC195" s="132" t="s">
        <v>1549</v>
      </c>
      <c r="CD195" s="132" t="s">
        <v>1549</v>
      </c>
      <c r="CE195" s="132" t="s">
        <v>1549</v>
      </c>
      <c r="CF195" s="132" t="s">
        <v>1549</v>
      </c>
      <c r="CG195" s="132" t="s">
        <v>1549</v>
      </c>
      <c r="CH195" s="132" t="s">
        <v>1549</v>
      </c>
      <c r="CI195" s="132" t="s">
        <v>1549</v>
      </c>
      <c r="CJ195" s="132" t="s">
        <v>1549</v>
      </c>
      <c r="CK195" s="132" t="s">
        <v>1549</v>
      </c>
      <c r="CL195" s="132" t="s">
        <v>1549</v>
      </c>
      <c r="CM195" s="132" t="s">
        <v>1549</v>
      </c>
      <c r="CN195" s="132" t="s">
        <v>1549</v>
      </c>
      <c r="CO195" s="132" t="s">
        <v>1549</v>
      </c>
      <c r="CP195" s="132" t="s">
        <v>1549</v>
      </c>
      <c r="CQ195" s="132" t="s">
        <v>1549</v>
      </c>
      <c r="CR195" s="132" t="s">
        <v>1549</v>
      </c>
      <c r="CS195" s="132" t="s">
        <v>1549</v>
      </c>
      <c r="CT195" s="132" t="s">
        <v>1549</v>
      </c>
      <c r="CU195" s="132" t="s">
        <v>1549</v>
      </c>
      <c r="CV195" s="132" t="s">
        <v>1549</v>
      </c>
      <c r="CW195" s="132" t="s">
        <v>1549</v>
      </c>
      <c r="CX195" s="132" t="s">
        <v>1549</v>
      </c>
      <c r="CY195" s="132" t="s">
        <v>1549</v>
      </c>
      <c r="CZ195" s="132" t="s">
        <v>1549</v>
      </c>
      <c r="DA195" s="175">
        <f>$AL195*INDEX('Byproduct Conc'!$E:$E,MATCH(DA$2,'Byproduct Conc'!$C:$C,0))</f>
        <v>26.399054399999997</v>
      </c>
      <c r="DB195" s="176">
        <f>$AL195*INDEX('Byproduct Conc'!$E:$E,MATCH(DB$2,'Byproduct Conc'!$C:$C,0))</f>
        <v>0.31751439999999997</v>
      </c>
      <c r="DC195" s="176">
        <f>$AL195*INDEX('Byproduct Conc'!$E:$E,MATCH(DC$2,'Byproduct Conc'!$C:$C,0))</f>
        <v>1.360776</v>
      </c>
      <c r="DD195" s="176">
        <f>$AL195*INDEX('Byproduct Conc'!$E:$E,MATCH(DD$2,'Byproduct Conc'!$C:$C,0))</f>
        <v>9.062768160000001</v>
      </c>
      <c r="DE195" s="177">
        <f>$AL195*INDEX('Byproduct Conc'!$E:$E,MATCH(DE$2,'Byproduct Conc'!$C:$C,0))</f>
        <v>13.607760000000001</v>
      </c>
      <c r="DF195" s="178">
        <f t="shared" si="78"/>
        <v>7.5425869714285707E-2</v>
      </c>
      <c r="DG195" s="176">
        <f t="shared" si="79"/>
        <v>9.071839999999999E-4</v>
      </c>
      <c r="DH195" s="176">
        <f t="shared" si="80"/>
        <v>3.8879314285714286E-3</v>
      </c>
      <c r="DI195" s="176">
        <f t="shared" si="81"/>
        <v>2.5893623314285717E-2</v>
      </c>
      <c r="DJ195" s="177">
        <f t="shared" si="82"/>
        <v>3.8879314285714291E-2</v>
      </c>
    </row>
    <row r="196" spans="2:114" x14ac:dyDescent="0.25">
      <c r="B196" s="132" t="s">
        <v>1134</v>
      </c>
      <c r="C196" s="132">
        <v>2024</v>
      </c>
      <c r="D196"/>
      <c r="E196" s="132" t="s">
        <v>1145</v>
      </c>
      <c r="F196" s="132" t="s">
        <v>5124</v>
      </c>
      <c r="G196" s="132" t="s">
        <v>1143</v>
      </c>
      <c r="H196" s="132" t="s">
        <v>1144</v>
      </c>
      <c r="I196" s="132" t="s">
        <v>1402</v>
      </c>
      <c r="J196" s="132" t="s">
        <v>1138</v>
      </c>
      <c r="K196" s="132">
        <v>70669</v>
      </c>
      <c r="L196" s="132">
        <v>110000494894</v>
      </c>
      <c r="M196" s="172">
        <v>110000494894</v>
      </c>
      <c r="N196" s="172" t="str">
        <f t="shared" ref="N196:N204" si="84">IF(X196&gt;0, E196, "")</f>
        <v/>
      </c>
      <c r="O196" s="172" t="str">
        <f t="shared" ref="O196:O204" si="85">IF(AL196&gt;0, E196, "")</f>
        <v>70669PPGNDCOLUM</v>
      </c>
      <c r="P196" s="132">
        <v>30.223500000000001</v>
      </c>
      <c r="Q196" s="132">
        <v>-93.286900000000003</v>
      </c>
      <c r="R196" s="132">
        <v>1324222735793</v>
      </c>
      <c r="S196" s="132" t="s">
        <v>2121</v>
      </c>
      <c r="T196" s="132" t="s">
        <v>1393</v>
      </c>
      <c r="U196" s="132">
        <v>7</v>
      </c>
      <c r="V196" s="132" t="s">
        <v>1403</v>
      </c>
      <c r="W196" s="201">
        <v>15000</v>
      </c>
      <c r="X196" s="175">
        <v>0</v>
      </c>
      <c r="Y196" s="176" t="s">
        <v>1556</v>
      </c>
      <c r="Z196" s="180"/>
      <c r="AA196" s="175">
        <f>$X196*INDEX('Byproduct Conc'!$E:$E,MATCH(AA$2,'Byproduct Conc'!$C:$C,0))</f>
        <v>0</v>
      </c>
      <c r="AB196" s="176">
        <f>$X196*INDEX('Byproduct Conc'!$E:$E,MATCH(AB$2,'Byproduct Conc'!$C:$C,0))</f>
        <v>0</v>
      </c>
      <c r="AC196" s="176">
        <f>$X196*INDEX('Byproduct Conc'!$E:$E,MATCH(AC$2,'Byproduct Conc'!$C:$C,0))</f>
        <v>0</v>
      </c>
      <c r="AD196" s="176">
        <f>$X196*INDEX('Byproduct Conc'!$E:$E,MATCH(AD$2,'Byproduct Conc'!$C:$C,0))</f>
        <v>0</v>
      </c>
      <c r="AE196" s="177">
        <f>$X196*INDEX('Byproduct Conc'!$E:$E,MATCH(AE$2,'Byproduct Conc'!$C:$C,0))</f>
        <v>0</v>
      </c>
      <c r="AF196" s="178">
        <f t="shared" ref="AF196:AF204" si="86">AA196/350</f>
        <v>0</v>
      </c>
      <c r="AG196" s="176">
        <f t="shared" ref="AG196:AG204" si="87">AB196/350</f>
        <v>0</v>
      </c>
      <c r="AH196" s="176">
        <f t="shared" ref="AH196:AH204" si="88">AC196/350</f>
        <v>0</v>
      </c>
      <c r="AI196" s="176">
        <f t="shared" ref="AI196:AI204" si="89">AD196/350</f>
        <v>0</v>
      </c>
      <c r="AJ196" s="177">
        <f t="shared" ref="AJ196:AJ204" si="90">AE196/350</f>
        <v>0</v>
      </c>
      <c r="AK196" s="202">
        <v>39240</v>
      </c>
      <c r="AL196" s="203">
        <f t="shared" si="83"/>
        <v>17798.950079999999</v>
      </c>
      <c r="AM196" s="132" t="s">
        <v>1556</v>
      </c>
      <c r="AN196" s="132"/>
      <c r="AO196" s="132" t="s">
        <v>5125</v>
      </c>
      <c r="AP196" s="132">
        <v>325211</v>
      </c>
      <c r="AQ196" s="132" t="s">
        <v>262</v>
      </c>
      <c r="AR196" s="132"/>
      <c r="AS196" s="132"/>
      <c r="AT196" s="132"/>
      <c r="AU196" s="132"/>
      <c r="AV196" s="132" t="s">
        <v>1140</v>
      </c>
      <c r="AW196" s="132"/>
      <c r="AX196" s="132"/>
      <c r="AY196" s="204" t="s">
        <v>1548</v>
      </c>
      <c r="AZ196" s="204" t="s">
        <v>1549</v>
      </c>
      <c r="BA196" s="204" t="s">
        <v>1548</v>
      </c>
      <c r="BB196" s="132" t="s">
        <v>1548</v>
      </c>
      <c r="BC196" s="132" t="s">
        <v>1548</v>
      </c>
      <c r="BD196" s="132" t="s">
        <v>1548</v>
      </c>
      <c r="BE196" s="132" t="s">
        <v>1548</v>
      </c>
      <c r="BF196" s="132" t="s">
        <v>1549</v>
      </c>
      <c r="BG196" s="132" t="s">
        <v>1549</v>
      </c>
      <c r="BH196" s="132" t="s">
        <v>1549</v>
      </c>
      <c r="BI196" s="132" t="s">
        <v>1549</v>
      </c>
      <c r="BJ196" s="132" t="s">
        <v>1548</v>
      </c>
      <c r="BK196" s="132" t="s">
        <v>1549</v>
      </c>
      <c r="BL196" s="132" t="s">
        <v>1549</v>
      </c>
      <c r="BM196" s="132" t="s">
        <v>1549</v>
      </c>
      <c r="BN196" s="132" t="s">
        <v>1549</v>
      </c>
      <c r="BO196" s="132" t="s">
        <v>1549</v>
      </c>
      <c r="BP196" s="132" t="s">
        <v>1549</v>
      </c>
      <c r="BQ196" s="132" t="s">
        <v>1549</v>
      </c>
      <c r="BR196" s="132" t="s">
        <v>1549</v>
      </c>
      <c r="BS196" s="132" t="s">
        <v>1549</v>
      </c>
      <c r="BT196" s="132" t="s">
        <v>1549</v>
      </c>
      <c r="BU196" s="132" t="s">
        <v>1549</v>
      </c>
      <c r="BV196" s="132" t="s">
        <v>1549</v>
      </c>
      <c r="BW196" s="132" t="s">
        <v>1549</v>
      </c>
      <c r="BX196" s="132" t="s">
        <v>1549</v>
      </c>
      <c r="BY196" s="132" t="s">
        <v>1549</v>
      </c>
      <c r="BZ196" s="132" t="s">
        <v>1549</v>
      </c>
      <c r="CA196" s="132" t="s">
        <v>1549</v>
      </c>
      <c r="CB196" s="132" t="s">
        <v>1549</v>
      </c>
      <c r="CC196" s="132" t="s">
        <v>1549</v>
      </c>
      <c r="CD196" s="132" t="s">
        <v>1549</v>
      </c>
      <c r="CE196" s="132" t="s">
        <v>1549</v>
      </c>
      <c r="CF196" s="132" t="s">
        <v>1549</v>
      </c>
      <c r="CG196" s="132" t="s">
        <v>1549</v>
      </c>
      <c r="CH196" s="132" t="s">
        <v>1549</v>
      </c>
      <c r="CI196" s="132" t="s">
        <v>1549</v>
      </c>
      <c r="CJ196" s="132" t="s">
        <v>1549</v>
      </c>
      <c r="CK196" s="132" t="s">
        <v>1549</v>
      </c>
      <c r="CL196" s="132" t="s">
        <v>1549</v>
      </c>
      <c r="CM196" s="132" t="s">
        <v>1549</v>
      </c>
      <c r="CN196" s="132" t="s">
        <v>1549</v>
      </c>
      <c r="CO196" s="132" t="s">
        <v>1549</v>
      </c>
      <c r="CP196" s="132" t="s">
        <v>1549</v>
      </c>
      <c r="CQ196" s="132" t="s">
        <v>1549</v>
      </c>
      <c r="CR196" s="132" t="s">
        <v>1549</v>
      </c>
      <c r="CS196" s="132" t="s">
        <v>1549</v>
      </c>
      <c r="CT196" s="132" t="s">
        <v>1549</v>
      </c>
      <c r="CU196" s="132" t="s">
        <v>1549</v>
      </c>
      <c r="CV196" s="132" t="s">
        <v>1549</v>
      </c>
      <c r="CW196" s="132" t="s">
        <v>1549</v>
      </c>
      <c r="CX196" s="132" t="s">
        <v>1549</v>
      </c>
      <c r="CY196" s="132" t="s">
        <v>1549</v>
      </c>
      <c r="CZ196" s="132" t="s">
        <v>1549</v>
      </c>
      <c r="DA196" s="175">
        <f>$AL196*INDEX('Byproduct Conc'!$E:$E,MATCH(DA$2,'Byproduct Conc'!$C:$C,0))</f>
        <v>51.794944732799991</v>
      </c>
      <c r="DB196" s="176">
        <f>$AL196*INDEX('Byproduct Conc'!$E:$E,MATCH(DB$2,'Byproduct Conc'!$C:$C,0))</f>
        <v>0.62296325279999987</v>
      </c>
      <c r="DC196" s="176">
        <f>$AL196*INDEX('Byproduct Conc'!$E:$E,MATCH(DC$2,'Byproduct Conc'!$C:$C,0))</f>
        <v>2.6698425119999998</v>
      </c>
      <c r="DD196" s="176">
        <f>$AL196*INDEX('Byproduct Conc'!$E:$E,MATCH(DD$2,'Byproduct Conc'!$C:$C,0))</f>
        <v>17.781151129920001</v>
      </c>
      <c r="DE196" s="177">
        <f>$AL196*INDEX('Byproduct Conc'!$E:$E,MATCH(DE$2,'Byproduct Conc'!$C:$C,0))</f>
        <v>26.69842512</v>
      </c>
      <c r="DF196" s="178">
        <f t="shared" ref="DF196:DF204" si="91">DA196/350</f>
        <v>0.14798555637942853</v>
      </c>
      <c r="DG196" s="176">
        <f t="shared" ref="DG196:DG204" si="92">DB196/350</f>
        <v>1.7798950079999996E-3</v>
      </c>
      <c r="DH196" s="176">
        <f t="shared" ref="DH196:DH204" si="93">DC196/350</f>
        <v>7.6281214628571422E-3</v>
      </c>
      <c r="DI196" s="176">
        <f t="shared" ref="DI196:DI204" si="94">DD196/350</f>
        <v>5.0803288942628574E-2</v>
      </c>
      <c r="DJ196" s="177">
        <f t="shared" ref="DJ196:DJ204" si="95">DE196/350</f>
        <v>7.6281214628571431E-2</v>
      </c>
    </row>
    <row r="197" spans="2:114" x14ac:dyDescent="0.25">
      <c r="B197" s="132" t="s">
        <v>1134</v>
      </c>
      <c r="C197" s="132">
        <v>2021</v>
      </c>
      <c r="D197"/>
      <c r="E197" s="132" t="s">
        <v>1170</v>
      </c>
      <c r="F197" s="132" t="s">
        <v>1168</v>
      </c>
      <c r="G197" s="132" t="s">
        <v>1169</v>
      </c>
      <c r="H197" s="132" t="s">
        <v>1137</v>
      </c>
      <c r="I197" s="132" t="s">
        <v>1431</v>
      </c>
      <c r="J197" s="132" t="s">
        <v>1138</v>
      </c>
      <c r="K197" s="132">
        <v>70734</v>
      </c>
      <c r="L197" s="132">
        <v>110000746328</v>
      </c>
      <c r="M197" s="172">
        <v>110000746328</v>
      </c>
      <c r="N197" s="172" t="str">
        <f t="shared" si="84"/>
        <v/>
      </c>
      <c r="O197" s="172" t="str">
        <f t="shared" si="85"/>
        <v>70734BRDNCLOUIS</v>
      </c>
      <c r="P197" s="132">
        <v>30.208604000000001</v>
      </c>
      <c r="Q197" s="132">
        <v>-91.011127999999999</v>
      </c>
      <c r="R197" s="132">
        <v>1321219724174</v>
      </c>
      <c r="S197" s="132" t="s">
        <v>2121</v>
      </c>
      <c r="T197" s="132" t="s">
        <v>1393</v>
      </c>
      <c r="U197" s="132">
        <v>7</v>
      </c>
      <c r="V197" s="132" t="s">
        <v>1403</v>
      </c>
      <c r="W197" s="201">
        <v>8800</v>
      </c>
      <c r="X197" s="175">
        <v>0</v>
      </c>
      <c r="Y197" s="176" t="s">
        <v>1556</v>
      </c>
      <c r="Z197" s="180"/>
      <c r="AA197" s="175">
        <f>$X197*INDEX('Byproduct Conc'!$E:$E,MATCH(AA$2,'Byproduct Conc'!$C:$C,0))</f>
        <v>0</v>
      </c>
      <c r="AB197" s="176">
        <f>$X197*INDEX('Byproduct Conc'!$E:$E,MATCH(AB$2,'Byproduct Conc'!$C:$C,0))</f>
        <v>0</v>
      </c>
      <c r="AC197" s="176">
        <f>$X197*INDEX('Byproduct Conc'!$E:$E,MATCH(AC$2,'Byproduct Conc'!$C:$C,0))</f>
        <v>0</v>
      </c>
      <c r="AD197" s="176">
        <f>$X197*INDEX('Byproduct Conc'!$E:$E,MATCH(AD$2,'Byproduct Conc'!$C:$C,0))</f>
        <v>0</v>
      </c>
      <c r="AE197" s="177">
        <f>$X197*INDEX('Byproduct Conc'!$E:$E,MATCH(AE$2,'Byproduct Conc'!$C:$C,0))</f>
        <v>0</v>
      </c>
      <c r="AF197" s="178">
        <f t="shared" si="86"/>
        <v>0</v>
      </c>
      <c r="AG197" s="176">
        <f t="shared" si="87"/>
        <v>0</v>
      </c>
      <c r="AH197" s="176">
        <f t="shared" si="88"/>
        <v>0</v>
      </c>
      <c r="AI197" s="176">
        <f t="shared" si="89"/>
        <v>0</v>
      </c>
      <c r="AJ197" s="177">
        <f t="shared" si="90"/>
        <v>0</v>
      </c>
      <c r="AK197" s="202">
        <v>29000</v>
      </c>
      <c r="AL197" s="203">
        <f t="shared" si="83"/>
        <v>13154.168</v>
      </c>
      <c r="AM197" s="132" t="s">
        <v>1556</v>
      </c>
      <c r="AN197" s="132"/>
      <c r="AO197" s="132" t="s">
        <v>5125</v>
      </c>
      <c r="AP197" s="132">
        <v>325211</v>
      </c>
      <c r="AQ197" s="132" t="s">
        <v>262</v>
      </c>
      <c r="AR197" s="132"/>
      <c r="AS197" s="132"/>
      <c r="AT197" s="132"/>
      <c r="AU197" s="132"/>
      <c r="AV197" s="132" t="s">
        <v>1140</v>
      </c>
      <c r="AW197" s="132"/>
      <c r="AX197" s="132"/>
      <c r="AY197" s="204" t="s">
        <v>1548</v>
      </c>
      <c r="AZ197" s="204" t="s">
        <v>1549</v>
      </c>
      <c r="BA197" s="204" t="s">
        <v>1548</v>
      </c>
      <c r="BB197" s="132" t="s">
        <v>1548</v>
      </c>
      <c r="BC197" s="132" t="s">
        <v>1549</v>
      </c>
      <c r="BD197" s="132" t="s">
        <v>1549</v>
      </c>
      <c r="BE197" s="132" t="s">
        <v>1548</v>
      </c>
      <c r="BF197" s="132" t="s">
        <v>1548</v>
      </c>
      <c r="BG197" s="132" t="s">
        <v>1549</v>
      </c>
      <c r="BH197" s="132" t="s">
        <v>1549</v>
      </c>
      <c r="BI197" s="132" t="s">
        <v>1549</v>
      </c>
      <c r="BJ197" s="132" t="s">
        <v>1549</v>
      </c>
      <c r="BK197" s="132" t="s">
        <v>1549</v>
      </c>
      <c r="BL197" s="132" t="s">
        <v>1549</v>
      </c>
      <c r="BM197" s="132" t="s">
        <v>1549</v>
      </c>
      <c r="BN197" s="132" t="s">
        <v>1549</v>
      </c>
      <c r="BO197" s="132" t="s">
        <v>1549</v>
      </c>
      <c r="BP197" s="132" t="s">
        <v>1549</v>
      </c>
      <c r="BQ197" s="132" t="s">
        <v>1549</v>
      </c>
      <c r="BR197" s="132" t="s">
        <v>1549</v>
      </c>
      <c r="BS197" s="132" t="s">
        <v>1549</v>
      </c>
      <c r="BT197" s="132" t="s">
        <v>1549</v>
      </c>
      <c r="BU197" s="132" t="s">
        <v>1549</v>
      </c>
      <c r="BV197" s="132" t="s">
        <v>1549</v>
      </c>
      <c r="BW197" s="132" t="s">
        <v>1549</v>
      </c>
      <c r="BX197" s="132" t="s">
        <v>1549</v>
      </c>
      <c r="BY197" s="132" t="s">
        <v>1549</v>
      </c>
      <c r="BZ197" s="132" t="s">
        <v>1549</v>
      </c>
      <c r="CA197" s="132" t="s">
        <v>1549</v>
      </c>
      <c r="CB197" s="132" t="s">
        <v>1549</v>
      </c>
      <c r="CC197" s="132" t="s">
        <v>1549</v>
      </c>
      <c r="CD197" s="132" t="s">
        <v>1549</v>
      </c>
      <c r="CE197" s="132" t="s">
        <v>1549</v>
      </c>
      <c r="CF197" s="132" t="s">
        <v>1549</v>
      </c>
      <c r="CG197" s="132" t="s">
        <v>1549</v>
      </c>
      <c r="CH197" s="132" t="s">
        <v>1549</v>
      </c>
      <c r="CI197" s="132" t="s">
        <v>1549</v>
      </c>
      <c r="CJ197" s="132" t="s">
        <v>1549</v>
      </c>
      <c r="CK197" s="132" t="s">
        <v>1549</v>
      </c>
      <c r="CL197" s="132" t="s">
        <v>1549</v>
      </c>
      <c r="CM197" s="132" t="s">
        <v>1549</v>
      </c>
      <c r="CN197" s="132" t="s">
        <v>1549</v>
      </c>
      <c r="CO197" s="132" t="s">
        <v>1549</v>
      </c>
      <c r="CP197" s="132" t="s">
        <v>1549</v>
      </c>
      <c r="CQ197" s="132" t="s">
        <v>1549</v>
      </c>
      <c r="CR197" s="132" t="s">
        <v>1549</v>
      </c>
      <c r="CS197" s="132" t="s">
        <v>1549</v>
      </c>
      <c r="CT197" s="132" t="s">
        <v>1549</v>
      </c>
      <c r="CU197" s="132" t="s">
        <v>1549</v>
      </c>
      <c r="CV197" s="132" t="s">
        <v>1549</v>
      </c>
      <c r="CW197" s="132" t="s">
        <v>1549</v>
      </c>
      <c r="CX197" s="132" t="s">
        <v>1549</v>
      </c>
      <c r="CY197" s="132" t="s">
        <v>1549</v>
      </c>
      <c r="CZ197" s="132" t="s">
        <v>1549</v>
      </c>
      <c r="DA197" s="175">
        <f>$AL197*INDEX('Byproduct Conc'!$E:$E,MATCH(DA$2,'Byproduct Conc'!$C:$C,0))</f>
        <v>38.278628879999999</v>
      </c>
      <c r="DB197" s="176">
        <f>$AL197*INDEX('Byproduct Conc'!$E:$E,MATCH(DB$2,'Byproduct Conc'!$C:$C,0))</f>
        <v>0.46039587999999992</v>
      </c>
      <c r="DC197" s="176">
        <f>$AL197*INDEX('Byproduct Conc'!$E:$E,MATCH(DC$2,'Byproduct Conc'!$C:$C,0))</f>
        <v>1.9731251999999997</v>
      </c>
      <c r="DD197" s="176">
        <f>$AL197*INDEX('Byproduct Conc'!$E:$E,MATCH(DD$2,'Byproduct Conc'!$C:$C,0))</f>
        <v>13.141013832000001</v>
      </c>
      <c r="DE197" s="177">
        <f>$AL197*INDEX('Byproduct Conc'!$E:$E,MATCH(DE$2,'Byproduct Conc'!$C:$C,0))</f>
        <v>19.731252000000001</v>
      </c>
      <c r="DF197" s="178">
        <f t="shared" si="91"/>
        <v>0.10936751108571428</v>
      </c>
      <c r="DG197" s="176">
        <f t="shared" si="92"/>
        <v>1.3154167999999999E-3</v>
      </c>
      <c r="DH197" s="176">
        <f t="shared" si="93"/>
        <v>5.6375005714285704E-3</v>
      </c>
      <c r="DI197" s="176">
        <f t="shared" si="94"/>
        <v>3.7545753805714288E-2</v>
      </c>
      <c r="DJ197" s="177">
        <f t="shared" si="95"/>
        <v>5.637500571428572E-2</v>
      </c>
    </row>
    <row r="198" spans="2:114" x14ac:dyDescent="0.25">
      <c r="B198" s="132" t="s">
        <v>1134</v>
      </c>
      <c r="C198" s="132">
        <v>2022</v>
      </c>
      <c r="D198"/>
      <c r="E198" s="132" t="s">
        <v>1170</v>
      </c>
      <c r="F198" s="132" t="s">
        <v>1168</v>
      </c>
      <c r="G198" s="132" t="s">
        <v>1169</v>
      </c>
      <c r="H198" s="132" t="s">
        <v>1137</v>
      </c>
      <c r="I198" s="132" t="s">
        <v>1431</v>
      </c>
      <c r="J198" s="132" t="s">
        <v>1138</v>
      </c>
      <c r="K198" s="132">
        <v>70734</v>
      </c>
      <c r="L198" s="132">
        <v>110000746328</v>
      </c>
      <c r="M198" s="172">
        <v>110000746328</v>
      </c>
      <c r="N198" s="172" t="str">
        <f t="shared" si="84"/>
        <v/>
      </c>
      <c r="O198" s="172" t="str">
        <f t="shared" si="85"/>
        <v>70734BRDNCLOUIS</v>
      </c>
      <c r="P198" s="132">
        <v>30.208604000000001</v>
      </c>
      <c r="Q198" s="132">
        <v>-91.011127999999999</v>
      </c>
      <c r="R198" s="132">
        <v>1322220811792</v>
      </c>
      <c r="S198" s="132" t="s">
        <v>2121</v>
      </c>
      <c r="T198" s="132" t="s">
        <v>1393</v>
      </c>
      <c r="U198" s="132">
        <v>7</v>
      </c>
      <c r="V198" s="132" t="s">
        <v>1403</v>
      </c>
      <c r="W198" s="201">
        <v>16540</v>
      </c>
      <c r="X198" s="175">
        <v>0</v>
      </c>
      <c r="Y198" s="176" t="s">
        <v>1556</v>
      </c>
      <c r="Z198" s="180"/>
      <c r="AA198" s="175">
        <f>$X198*INDEX('Byproduct Conc'!$E:$E,MATCH(AA$2,'Byproduct Conc'!$C:$C,0))</f>
        <v>0</v>
      </c>
      <c r="AB198" s="176">
        <f>$X198*INDEX('Byproduct Conc'!$E:$E,MATCH(AB$2,'Byproduct Conc'!$C:$C,0))</f>
        <v>0</v>
      </c>
      <c r="AC198" s="176">
        <f>$X198*INDEX('Byproduct Conc'!$E:$E,MATCH(AC$2,'Byproduct Conc'!$C:$C,0))</f>
        <v>0</v>
      </c>
      <c r="AD198" s="176">
        <f>$X198*INDEX('Byproduct Conc'!$E:$E,MATCH(AD$2,'Byproduct Conc'!$C:$C,0))</f>
        <v>0</v>
      </c>
      <c r="AE198" s="177">
        <f>$X198*INDEX('Byproduct Conc'!$E:$E,MATCH(AE$2,'Byproduct Conc'!$C:$C,0))</f>
        <v>0</v>
      </c>
      <c r="AF198" s="178">
        <f t="shared" si="86"/>
        <v>0</v>
      </c>
      <c r="AG198" s="176">
        <f t="shared" si="87"/>
        <v>0</v>
      </c>
      <c r="AH198" s="176">
        <f t="shared" si="88"/>
        <v>0</v>
      </c>
      <c r="AI198" s="176">
        <f t="shared" si="89"/>
        <v>0</v>
      </c>
      <c r="AJ198" s="177">
        <f t="shared" si="90"/>
        <v>0</v>
      </c>
      <c r="AK198" s="202">
        <v>46840</v>
      </c>
      <c r="AL198" s="203">
        <f t="shared" si="83"/>
        <v>21246.24928</v>
      </c>
      <c r="AM198" s="132" t="s">
        <v>1556</v>
      </c>
      <c r="AN198" s="132"/>
      <c r="AO198" s="132" t="s">
        <v>5125</v>
      </c>
      <c r="AP198" s="132">
        <v>325211</v>
      </c>
      <c r="AQ198" s="132" t="s">
        <v>262</v>
      </c>
      <c r="AR198" s="132"/>
      <c r="AS198" s="132"/>
      <c r="AT198" s="132"/>
      <c r="AU198" s="132"/>
      <c r="AV198" s="132" t="s">
        <v>1140</v>
      </c>
      <c r="AW198" s="132"/>
      <c r="AX198" s="132"/>
      <c r="AY198" s="204" t="s">
        <v>1548</v>
      </c>
      <c r="AZ198" s="204" t="s">
        <v>1549</v>
      </c>
      <c r="BA198" s="204" t="s">
        <v>1548</v>
      </c>
      <c r="BB198" s="132" t="s">
        <v>1548</v>
      </c>
      <c r="BC198" s="132" t="s">
        <v>1549</v>
      </c>
      <c r="BD198" s="132" t="s">
        <v>1549</v>
      </c>
      <c r="BE198" s="132" t="s">
        <v>1548</v>
      </c>
      <c r="BF198" s="132" t="s">
        <v>1548</v>
      </c>
      <c r="BG198" s="132" t="s">
        <v>1549</v>
      </c>
      <c r="BH198" s="132" t="s">
        <v>1549</v>
      </c>
      <c r="BI198" s="132" t="s">
        <v>1549</v>
      </c>
      <c r="BJ198" s="132" t="s">
        <v>1549</v>
      </c>
      <c r="BK198" s="132" t="s">
        <v>1549</v>
      </c>
      <c r="BL198" s="132" t="s">
        <v>1549</v>
      </c>
      <c r="BM198" s="132" t="s">
        <v>1549</v>
      </c>
      <c r="BN198" s="132" t="s">
        <v>1549</v>
      </c>
      <c r="BO198" s="132" t="s">
        <v>1549</v>
      </c>
      <c r="BP198" s="132" t="s">
        <v>1549</v>
      </c>
      <c r="BQ198" s="132" t="s">
        <v>1549</v>
      </c>
      <c r="BR198" s="132" t="s">
        <v>1549</v>
      </c>
      <c r="BS198" s="132" t="s">
        <v>1549</v>
      </c>
      <c r="BT198" s="132" t="s">
        <v>1549</v>
      </c>
      <c r="BU198" s="132" t="s">
        <v>1549</v>
      </c>
      <c r="BV198" s="132" t="s">
        <v>1549</v>
      </c>
      <c r="BW198" s="132" t="s">
        <v>1549</v>
      </c>
      <c r="BX198" s="132" t="s">
        <v>1549</v>
      </c>
      <c r="BY198" s="132" t="s">
        <v>1549</v>
      </c>
      <c r="BZ198" s="132" t="s">
        <v>1549</v>
      </c>
      <c r="CA198" s="132" t="s">
        <v>1549</v>
      </c>
      <c r="CB198" s="132" t="s">
        <v>1549</v>
      </c>
      <c r="CC198" s="132" t="s">
        <v>1549</v>
      </c>
      <c r="CD198" s="132" t="s">
        <v>1549</v>
      </c>
      <c r="CE198" s="132" t="s">
        <v>1549</v>
      </c>
      <c r="CF198" s="132" t="s">
        <v>1549</v>
      </c>
      <c r="CG198" s="132" t="s">
        <v>1549</v>
      </c>
      <c r="CH198" s="132" t="s">
        <v>1549</v>
      </c>
      <c r="CI198" s="132" t="s">
        <v>1549</v>
      </c>
      <c r="CJ198" s="132" t="s">
        <v>1549</v>
      </c>
      <c r="CK198" s="132" t="s">
        <v>1549</v>
      </c>
      <c r="CL198" s="132" t="s">
        <v>1549</v>
      </c>
      <c r="CM198" s="132" t="s">
        <v>1549</v>
      </c>
      <c r="CN198" s="132" t="s">
        <v>1549</v>
      </c>
      <c r="CO198" s="132" t="s">
        <v>1549</v>
      </c>
      <c r="CP198" s="132" t="s">
        <v>1549</v>
      </c>
      <c r="CQ198" s="132" t="s">
        <v>1549</v>
      </c>
      <c r="CR198" s="132" t="s">
        <v>1549</v>
      </c>
      <c r="CS198" s="132" t="s">
        <v>1549</v>
      </c>
      <c r="CT198" s="132" t="s">
        <v>1549</v>
      </c>
      <c r="CU198" s="132" t="s">
        <v>1549</v>
      </c>
      <c r="CV198" s="132" t="s">
        <v>1549</v>
      </c>
      <c r="CW198" s="132" t="s">
        <v>1549</v>
      </c>
      <c r="CX198" s="132" t="s">
        <v>1549</v>
      </c>
      <c r="CY198" s="132" t="s">
        <v>1549</v>
      </c>
      <c r="CZ198" s="132" t="s">
        <v>1549</v>
      </c>
      <c r="DA198" s="175">
        <f>$AL198*INDEX('Byproduct Conc'!$E:$E,MATCH(DA$2,'Byproduct Conc'!$C:$C,0))</f>
        <v>61.826585404799999</v>
      </c>
      <c r="DB198" s="176">
        <f>$AL198*INDEX('Byproduct Conc'!$E:$E,MATCH(DB$2,'Byproduct Conc'!$C:$C,0))</f>
        <v>0.74361872479999991</v>
      </c>
      <c r="DC198" s="176">
        <f>$AL198*INDEX('Byproduct Conc'!$E:$E,MATCH(DC$2,'Byproduct Conc'!$C:$C,0))</f>
        <v>3.1869373919999999</v>
      </c>
      <c r="DD198" s="176">
        <f>$AL198*INDEX('Byproduct Conc'!$E:$E,MATCH(DD$2,'Byproduct Conc'!$C:$C,0))</f>
        <v>21.225003030720003</v>
      </c>
      <c r="DE198" s="177">
        <f>$AL198*INDEX('Byproduct Conc'!$E:$E,MATCH(DE$2,'Byproduct Conc'!$C:$C,0))</f>
        <v>31.869373920000001</v>
      </c>
      <c r="DF198" s="178">
        <f t="shared" si="91"/>
        <v>0.17664738687085715</v>
      </c>
      <c r="DG198" s="176">
        <f t="shared" si="92"/>
        <v>2.1246249279999996E-3</v>
      </c>
      <c r="DH198" s="176">
        <f t="shared" si="93"/>
        <v>9.1055354057142848E-3</v>
      </c>
      <c r="DI198" s="176">
        <f t="shared" si="94"/>
        <v>6.0642865802057154E-2</v>
      </c>
      <c r="DJ198" s="177">
        <f t="shared" si="95"/>
        <v>9.1055354057142865E-2</v>
      </c>
    </row>
    <row r="199" spans="2:114" x14ac:dyDescent="0.25">
      <c r="B199" s="132" t="s">
        <v>1134</v>
      </c>
      <c r="C199" s="132">
        <v>2023</v>
      </c>
      <c r="D199"/>
      <c r="E199" s="132" t="s">
        <v>1170</v>
      </c>
      <c r="F199" s="132" t="s">
        <v>1168</v>
      </c>
      <c r="G199" s="132" t="s">
        <v>1169</v>
      </c>
      <c r="H199" s="132" t="s">
        <v>1137</v>
      </c>
      <c r="I199" s="132" t="s">
        <v>1431</v>
      </c>
      <c r="J199" s="132" t="s">
        <v>1138</v>
      </c>
      <c r="K199" s="132">
        <v>70734</v>
      </c>
      <c r="L199" s="132">
        <v>110000746328</v>
      </c>
      <c r="M199" s="172">
        <v>110000746328</v>
      </c>
      <c r="N199" s="172" t="str">
        <f t="shared" si="84"/>
        <v/>
      </c>
      <c r="O199" s="172" t="str">
        <f t="shared" si="85"/>
        <v>70734BRDNCLOUIS</v>
      </c>
      <c r="P199" s="132">
        <v>30.208604000000001</v>
      </c>
      <c r="Q199" s="132">
        <v>-91.011127999999999</v>
      </c>
      <c r="R199" s="132">
        <v>1323221820501</v>
      </c>
      <c r="S199" s="132" t="s">
        <v>2121</v>
      </c>
      <c r="T199" s="132" t="s">
        <v>1393</v>
      </c>
      <c r="U199" s="132">
        <v>7</v>
      </c>
      <c r="V199" s="132" t="s">
        <v>1403</v>
      </c>
      <c r="W199" s="201">
        <v>8900</v>
      </c>
      <c r="X199" s="175">
        <v>0</v>
      </c>
      <c r="Y199" s="176" t="s">
        <v>1556</v>
      </c>
      <c r="Z199" s="180"/>
      <c r="AA199" s="175">
        <f>$X199*INDEX('Byproduct Conc'!$E:$E,MATCH(AA$2,'Byproduct Conc'!$C:$C,0))</f>
        <v>0</v>
      </c>
      <c r="AB199" s="176">
        <f>$X199*INDEX('Byproduct Conc'!$E:$E,MATCH(AB$2,'Byproduct Conc'!$C:$C,0))</f>
        <v>0</v>
      </c>
      <c r="AC199" s="176">
        <f>$X199*INDEX('Byproduct Conc'!$E:$E,MATCH(AC$2,'Byproduct Conc'!$C:$C,0))</f>
        <v>0</v>
      </c>
      <c r="AD199" s="176">
        <f>$X199*INDEX('Byproduct Conc'!$E:$E,MATCH(AD$2,'Byproduct Conc'!$C:$C,0))</f>
        <v>0</v>
      </c>
      <c r="AE199" s="177">
        <f>$X199*INDEX('Byproduct Conc'!$E:$E,MATCH(AE$2,'Byproduct Conc'!$C:$C,0))</f>
        <v>0</v>
      </c>
      <c r="AF199" s="178">
        <f t="shared" si="86"/>
        <v>0</v>
      </c>
      <c r="AG199" s="176">
        <f t="shared" si="87"/>
        <v>0</v>
      </c>
      <c r="AH199" s="176">
        <f t="shared" si="88"/>
        <v>0</v>
      </c>
      <c r="AI199" s="176">
        <f t="shared" si="89"/>
        <v>0</v>
      </c>
      <c r="AJ199" s="177">
        <f t="shared" si="90"/>
        <v>0</v>
      </c>
      <c r="AK199" s="202">
        <v>28200</v>
      </c>
      <c r="AL199" s="203">
        <f t="shared" si="83"/>
        <v>12791.294400000001</v>
      </c>
      <c r="AM199" s="132" t="s">
        <v>1556</v>
      </c>
      <c r="AN199" s="132"/>
      <c r="AO199" s="132" t="s">
        <v>5125</v>
      </c>
      <c r="AP199" s="132">
        <v>325211</v>
      </c>
      <c r="AQ199" s="132" t="s">
        <v>262</v>
      </c>
      <c r="AR199" s="132"/>
      <c r="AS199" s="132"/>
      <c r="AT199" s="132"/>
      <c r="AU199" s="132"/>
      <c r="AV199" s="132" t="s">
        <v>1140</v>
      </c>
      <c r="AW199" s="132"/>
      <c r="AX199" s="132"/>
      <c r="AY199" s="204" t="s">
        <v>1548</v>
      </c>
      <c r="AZ199" s="204" t="s">
        <v>1549</v>
      </c>
      <c r="BA199" s="204" t="s">
        <v>1548</v>
      </c>
      <c r="BB199" s="132" t="s">
        <v>1548</v>
      </c>
      <c r="BC199" s="132" t="s">
        <v>1549</v>
      </c>
      <c r="BD199" s="132" t="s">
        <v>1549</v>
      </c>
      <c r="BE199" s="132" t="s">
        <v>1548</v>
      </c>
      <c r="BF199" s="132" t="s">
        <v>1548</v>
      </c>
      <c r="BG199" s="132" t="s">
        <v>1549</v>
      </c>
      <c r="BH199" s="132" t="s">
        <v>1549</v>
      </c>
      <c r="BI199" s="132" t="s">
        <v>1549</v>
      </c>
      <c r="BJ199" s="132" t="s">
        <v>1549</v>
      </c>
      <c r="BK199" s="132" t="s">
        <v>1549</v>
      </c>
      <c r="BL199" s="132" t="s">
        <v>1549</v>
      </c>
      <c r="BM199" s="132" t="s">
        <v>1549</v>
      </c>
      <c r="BN199" s="132" t="s">
        <v>1549</v>
      </c>
      <c r="BO199" s="132" t="s">
        <v>1549</v>
      </c>
      <c r="BP199" s="132" t="s">
        <v>1549</v>
      </c>
      <c r="BQ199" s="132" t="s">
        <v>1549</v>
      </c>
      <c r="BR199" s="132" t="s">
        <v>1549</v>
      </c>
      <c r="BS199" s="132" t="s">
        <v>1549</v>
      </c>
      <c r="BT199" s="132" t="s">
        <v>1549</v>
      </c>
      <c r="BU199" s="132" t="s">
        <v>1549</v>
      </c>
      <c r="BV199" s="132" t="s">
        <v>1549</v>
      </c>
      <c r="BW199" s="132" t="s">
        <v>1549</v>
      </c>
      <c r="BX199" s="132" t="s">
        <v>1549</v>
      </c>
      <c r="BY199" s="132" t="s">
        <v>1549</v>
      </c>
      <c r="BZ199" s="132" t="s">
        <v>1549</v>
      </c>
      <c r="CA199" s="132" t="s">
        <v>1549</v>
      </c>
      <c r="CB199" s="132" t="s">
        <v>1549</v>
      </c>
      <c r="CC199" s="132" t="s">
        <v>1549</v>
      </c>
      <c r="CD199" s="132" t="s">
        <v>1549</v>
      </c>
      <c r="CE199" s="132" t="s">
        <v>1549</v>
      </c>
      <c r="CF199" s="132" t="s">
        <v>1549</v>
      </c>
      <c r="CG199" s="132" t="s">
        <v>1549</v>
      </c>
      <c r="CH199" s="132" t="s">
        <v>1549</v>
      </c>
      <c r="CI199" s="132" t="s">
        <v>1549</v>
      </c>
      <c r="CJ199" s="132" t="s">
        <v>1549</v>
      </c>
      <c r="CK199" s="132" t="s">
        <v>1549</v>
      </c>
      <c r="CL199" s="132" t="s">
        <v>1549</v>
      </c>
      <c r="CM199" s="132" t="s">
        <v>1549</v>
      </c>
      <c r="CN199" s="132" t="s">
        <v>1549</v>
      </c>
      <c r="CO199" s="132" t="s">
        <v>1549</v>
      </c>
      <c r="CP199" s="132" t="s">
        <v>1549</v>
      </c>
      <c r="CQ199" s="132" t="s">
        <v>1549</v>
      </c>
      <c r="CR199" s="132" t="s">
        <v>1549</v>
      </c>
      <c r="CS199" s="132" t="s">
        <v>1549</v>
      </c>
      <c r="CT199" s="132" t="s">
        <v>1549</v>
      </c>
      <c r="CU199" s="132" t="s">
        <v>1549</v>
      </c>
      <c r="CV199" s="132" t="s">
        <v>1549</v>
      </c>
      <c r="CW199" s="132" t="s">
        <v>1549</v>
      </c>
      <c r="CX199" s="132" t="s">
        <v>1549</v>
      </c>
      <c r="CY199" s="132" t="s">
        <v>1549</v>
      </c>
      <c r="CZ199" s="132" t="s">
        <v>1549</v>
      </c>
      <c r="DA199" s="175">
        <f>$AL199*INDEX('Byproduct Conc'!$E:$E,MATCH(DA$2,'Byproduct Conc'!$C:$C,0))</f>
        <v>37.222666703999998</v>
      </c>
      <c r="DB199" s="176">
        <f>$AL199*INDEX('Byproduct Conc'!$E:$E,MATCH(DB$2,'Byproduct Conc'!$C:$C,0))</f>
        <v>0.44769530399999996</v>
      </c>
      <c r="DC199" s="176">
        <f>$AL199*INDEX('Byproduct Conc'!$E:$E,MATCH(DC$2,'Byproduct Conc'!$C:$C,0))</f>
        <v>1.91869416</v>
      </c>
      <c r="DD199" s="176">
        <f>$AL199*INDEX('Byproduct Conc'!$E:$E,MATCH(DD$2,'Byproduct Conc'!$C:$C,0))</f>
        <v>12.778503105600002</v>
      </c>
      <c r="DE199" s="177">
        <f>$AL199*INDEX('Byproduct Conc'!$E:$E,MATCH(DE$2,'Byproduct Conc'!$C:$C,0))</f>
        <v>19.186941600000001</v>
      </c>
      <c r="DF199" s="178">
        <f t="shared" si="91"/>
        <v>0.10635047629714285</v>
      </c>
      <c r="DG199" s="176">
        <f t="shared" si="92"/>
        <v>1.2791294399999999E-3</v>
      </c>
      <c r="DH199" s="176">
        <f t="shared" si="93"/>
        <v>5.4819833142857148E-3</v>
      </c>
      <c r="DI199" s="176">
        <f t="shared" si="94"/>
        <v>3.651000887314286E-2</v>
      </c>
      <c r="DJ199" s="177">
        <f t="shared" si="95"/>
        <v>5.4819833142857148E-2</v>
      </c>
    </row>
    <row r="200" spans="2:114" x14ac:dyDescent="0.25">
      <c r="B200" s="132" t="s">
        <v>1134</v>
      </c>
      <c r="C200" s="132">
        <v>2024</v>
      </c>
      <c r="D200"/>
      <c r="E200" s="132" t="s">
        <v>1170</v>
      </c>
      <c r="F200" s="132" t="s">
        <v>1168</v>
      </c>
      <c r="G200" s="132" t="s">
        <v>1169</v>
      </c>
      <c r="H200" s="132" t="s">
        <v>1137</v>
      </c>
      <c r="I200" s="132" t="s">
        <v>1431</v>
      </c>
      <c r="J200" s="132" t="s">
        <v>1138</v>
      </c>
      <c r="K200" s="132">
        <v>70734</v>
      </c>
      <c r="L200" s="132">
        <v>110000746328</v>
      </c>
      <c r="M200" s="172">
        <v>110000746328</v>
      </c>
      <c r="N200" s="172" t="str">
        <f t="shared" si="84"/>
        <v/>
      </c>
      <c r="O200" s="172" t="str">
        <f t="shared" si="85"/>
        <v>70734BRDNCLOUIS</v>
      </c>
      <c r="P200" s="132">
        <v>30.208604000000001</v>
      </c>
      <c r="Q200" s="132">
        <v>-91.011127999999999</v>
      </c>
      <c r="R200" s="132">
        <v>1324222688083</v>
      </c>
      <c r="S200" s="132" t="s">
        <v>2121</v>
      </c>
      <c r="T200" s="132" t="s">
        <v>1393</v>
      </c>
      <c r="U200" s="132">
        <v>8</v>
      </c>
      <c r="V200" s="132" t="s">
        <v>1399</v>
      </c>
      <c r="W200" s="201">
        <v>1107</v>
      </c>
      <c r="X200" s="175">
        <v>0</v>
      </c>
      <c r="Y200" s="176" t="s">
        <v>1556</v>
      </c>
      <c r="Z200" s="180"/>
      <c r="AA200" s="175">
        <f>$X200*INDEX('Byproduct Conc'!$E:$E,MATCH(AA$2,'Byproduct Conc'!$C:$C,0))</f>
        <v>0</v>
      </c>
      <c r="AB200" s="176">
        <f>$X200*INDEX('Byproduct Conc'!$E:$E,MATCH(AB$2,'Byproduct Conc'!$C:$C,0))</f>
        <v>0</v>
      </c>
      <c r="AC200" s="176">
        <f>$X200*INDEX('Byproduct Conc'!$E:$E,MATCH(AC$2,'Byproduct Conc'!$C:$C,0))</f>
        <v>0</v>
      </c>
      <c r="AD200" s="176">
        <f>$X200*INDEX('Byproduct Conc'!$E:$E,MATCH(AD$2,'Byproduct Conc'!$C:$C,0))</f>
        <v>0</v>
      </c>
      <c r="AE200" s="177">
        <f>$X200*INDEX('Byproduct Conc'!$E:$E,MATCH(AE$2,'Byproduct Conc'!$C:$C,0))</f>
        <v>0</v>
      </c>
      <c r="AF200" s="178">
        <f t="shared" si="86"/>
        <v>0</v>
      </c>
      <c r="AG200" s="176">
        <f t="shared" si="87"/>
        <v>0</v>
      </c>
      <c r="AH200" s="176">
        <f t="shared" si="88"/>
        <v>0</v>
      </c>
      <c r="AI200" s="176">
        <f t="shared" si="89"/>
        <v>0</v>
      </c>
      <c r="AJ200" s="177">
        <f t="shared" si="90"/>
        <v>0</v>
      </c>
      <c r="AK200" s="202">
        <v>1098</v>
      </c>
      <c r="AL200" s="203">
        <f t="shared" si="83"/>
        <v>498.044016</v>
      </c>
      <c r="AM200" s="132" t="s">
        <v>1556</v>
      </c>
      <c r="AN200" s="132"/>
      <c r="AO200" s="132" t="s">
        <v>5125</v>
      </c>
      <c r="AP200" s="132">
        <v>325211</v>
      </c>
      <c r="AQ200" s="132" t="s">
        <v>262</v>
      </c>
      <c r="AR200" s="132"/>
      <c r="AS200" s="132"/>
      <c r="AT200" s="132"/>
      <c r="AU200" s="132"/>
      <c r="AV200" s="132" t="s">
        <v>1140</v>
      </c>
      <c r="AW200" s="132"/>
      <c r="AX200" s="132"/>
      <c r="AY200" s="204" t="s">
        <v>1548</v>
      </c>
      <c r="AZ200" s="204" t="s">
        <v>1549</v>
      </c>
      <c r="BA200" s="204" t="s">
        <v>1548</v>
      </c>
      <c r="BB200" s="132" t="s">
        <v>1548</v>
      </c>
      <c r="BC200" s="132" t="s">
        <v>1549</v>
      </c>
      <c r="BD200" s="132" t="s">
        <v>1549</v>
      </c>
      <c r="BE200" s="132" t="s">
        <v>1548</v>
      </c>
      <c r="BF200" s="132" t="s">
        <v>1548</v>
      </c>
      <c r="BG200" s="132" t="s">
        <v>1549</v>
      </c>
      <c r="BH200" s="132" t="s">
        <v>1549</v>
      </c>
      <c r="BI200" s="132" t="s">
        <v>1549</v>
      </c>
      <c r="BJ200" s="132" t="s">
        <v>1549</v>
      </c>
      <c r="BK200" s="132" t="s">
        <v>1549</v>
      </c>
      <c r="BL200" s="132" t="s">
        <v>1549</v>
      </c>
      <c r="BM200" s="132" t="s">
        <v>1549</v>
      </c>
      <c r="BN200" s="132" t="s">
        <v>1549</v>
      </c>
      <c r="BO200" s="132" t="s">
        <v>1549</v>
      </c>
      <c r="BP200" s="132" t="s">
        <v>1549</v>
      </c>
      <c r="BQ200" s="132" t="s">
        <v>1549</v>
      </c>
      <c r="BR200" s="132" t="s">
        <v>1549</v>
      </c>
      <c r="BS200" s="132" t="s">
        <v>1549</v>
      </c>
      <c r="BT200" s="132" t="s">
        <v>1549</v>
      </c>
      <c r="BU200" s="132" t="s">
        <v>1549</v>
      </c>
      <c r="BV200" s="132" t="s">
        <v>1549</v>
      </c>
      <c r="BW200" s="132" t="s">
        <v>1549</v>
      </c>
      <c r="BX200" s="132" t="s">
        <v>1549</v>
      </c>
      <c r="BY200" s="132" t="s">
        <v>1549</v>
      </c>
      <c r="BZ200" s="132" t="s">
        <v>1549</v>
      </c>
      <c r="CA200" s="132" t="s">
        <v>1549</v>
      </c>
      <c r="CB200" s="132" t="s">
        <v>1549</v>
      </c>
      <c r="CC200" s="132" t="s">
        <v>1549</v>
      </c>
      <c r="CD200" s="132" t="s">
        <v>1549</v>
      </c>
      <c r="CE200" s="132" t="s">
        <v>1549</v>
      </c>
      <c r="CF200" s="132" t="s">
        <v>1549</v>
      </c>
      <c r="CG200" s="132" t="s">
        <v>1549</v>
      </c>
      <c r="CH200" s="132" t="s">
        <v>1549</v>
      </c>
      <c r="CI200" s="132" t="s">
        <v>1549</v>
      </c>
      <c r="CJ200" s="132" t="s">
        <v>1549</v>
      </c>
      <c r="CK200" s="132" t="s">
        <v>1549</v>
      </c>
      <c r="CL200" s="132" t="s">
        <v>1549</v>
      </c>
      <c r="CM200" s="132" t="s">
        <v>1549</v>
      </c>
      <c r="CN200" s="132" t="s">
        <v>1549</v>
      </c>
      <c r="CO200" s="132" t="s">
        <v>1549</v>
      </c>
      <c r="CP200" s="132" t="s">
        <v>1549</v>
      </c>
      <c r="CQ200" s="132" t="s">
        <v>1549</v>
      </c>
      <c r="CR200" s="132" t="s">
        <v>1549</v>
      </c>
      <c r="CS200" s="132" t="s">
        <v>1549</v>
      </c>
      <c r="CT200" s="132" t="s">
        <v>1549</v>
      </c>
      <c r="CU200" s="132" t="s">
        <v>1549</v>
      </c>
      <c r="CV200" s="132" t="s">
        <v>1549</v>
      </c>
      <c r="CW200" s="132" t="s">
        <v>1549</v>
      </c>
      <c r="CX200" s="132" t="s">
        <v>1549</v>
      </c>
      <c r="CY200" s="132" t="s">
        <v>1549</v>
      </c>
      <c r="CZ200" s="132" t="s">
        <v>1549</v>
      </c>
      <c r="DA200" s="175">
        <f>$AL200*INDEX('Byproduct Conc'!$E:$E,MATCH(DA$2,'Byproduct Conc'!$C:$C,0))</f>
        <v>1.4493080865599999</v>
      </c>
      <c r="DB200" s="176">
        <f>$AL200*INDEX('Byproduct Conc'!$E:$E,MATCH(DB$2,'Byproduct Conc'!$C:$C,0))</f>
        <v>1.743154056E-2</v>
      </c>
      <c r="DC200" s="176">
        <f>$AL200*INDEX('Byproduct Conc'!$E:$E,MATCH(DC$2,'Byproduct Conc'!$C:$C,0))</f>
        <v>7.4706602399999988E-2</v>
      </c>
      <c r="DD200" s="176">
        <f>$AL200*INDEX('Byproduct Conc'!$E:$E,MATCH(DD$2,'Byproduct Conc'!$C:$C,0))</f>
        <v>0.49754597198400002</v>
      </c>
      <c r="DE200" s="177">
        <f>$AL200*INDEX('Byproduct Conc'!$E:$E,MATCH(DE$2,'Byproduct Conc'!$C:$C,0))</f>
        <v>0.747066024</v>
      </c>
      <c r="DF200" s="178">
        <f t="shared" si="91"/>
        <v>4.1408802473142849E-3</v>
      </c>
      <c r="DG200" s="176">
        <f t="shared" si="92"/>
        <v>4.9804401599999999E-5</v>
      </c>
      <c r="DH200" s="176">
        <f t="shared" si="93"/>
        <v>2.1344743542857139E-4</v>
      </c>
      <c r="DI200" s="176">
        <f t="shared" si="94"/>
        <v>1.4215599199542857E-3</v>
      </c>
      <c r="DJ200" s="177">
        <f t="shared" si="95"/>
        <v>2.1344743542857144E-3</v>
      </c>
    </row>
    <row r="201" spans="2:114" x14ac:dyDescent="0.25">
      <c r="B201" s="132" t="s">
        <v>1134</v>
      </c>
      <c r="C201" s="132">
        <v>2021</v>
      </c>
      <c r="D201"/>
      <c r="E201" s="132" t="s">
        <v>1196</v>
      </c>
      <c r="F201" s="132" t="s">
        <v>1192</v>
      </c>
      <c r="G201" s="132" t="s">
        <v>1193</v>
      </c>
      <c r="H201" s="132" t="s">
        <v>1194</v>
      </c>
      <c r="I201" s="132" t="s">
        <v>1542</v>
      </c>
      <c r="J201" s="132" t="s">
        <v>1195</v>
      </c>
      <c r="K201" s="132">
        <v>42029</v>
      </c>
      <c r="L201" s="132">
        <v>110027373072</v>
      </c>
      <c r="M201" s="172">
        <v>110027373072</v>
      </c>
      <c r="N201" s="172" t="str">
        <f t="shared" si="84"/>
        <v/>
      </c>
      <c r="O201" s="172" t="str">
        <f t="shared" si="85"/>
        <v>42029WSTLK2468I</v>
      </c>
      <c r="P201" s="132">
        <v>37.051110999999999</v>
      </c>
      <c r="Q201" s="132">
        <v>-88.334166999999994</v>
      </c>
      <c r="R201" s="132">
        <v>1321220409585</v>
      </c>
      <c r="S201" s="132" t="s">
        <v>2121</v>
      </c>
      <c r="T201" s="132" t="s">
        <v>1393</v>
      </c>
      <c r="U201" s="132">
        <v>7</v>
      </c>
      <c r="V201" s="132" t="s">
        <v>1403</v>
      </c>
      <c r="W201" s="201">
        <v>51346</v>
      </c>
      <c r="X201" s="175">
        <v>0</v>
      </c>
      <c r="Y201" s="176" t="s">
        <v>1556</v>
      </c>
      <c r="Z201" s="180"/>
      <c r="AA201" s="175">
        <f>$X201*INDEX('Byproduct Conc'!$E:$E,MATCH(AA$2,'Byproduct Conc'!$C:$C,0))</f>
        <v>0</v>
      </c>
      <c r="AB201" s="176">
        <f>$X201*INDEX('Byproduct Conc'!$E:$E,MATCH(AB$2,'Byproduct Conc'!$C:$C,0))</f>
        <v>0</v>
      </c>
      <c r="AC201" s="176">
        <f>$X201*INDEX('Byproduct Conc'!$E:$E,MATCH(AC$2,'Byproduct Conc'!$C:$C,0))</f>
        <v>0</v>
      </c>
      <c r="AD201" s="176">
        <f>$X201*INDEX('Byproduct Conc'!$E:$E,MATCH(AD$2,'Byproduct Conc'!$C:$C,0))</f>
        <v>0</v>
      </c>
      <c r="AE201" s="177">
        <f>$X201*INDEX('Byproduct Conc'!$E:$E,MATCH(AE$2,'Byproduct Conc'!$C:$C,0))</f>
        <v>0</v>
      </c>
      <c r="AF201" s="178">
        <f t="shared" si="86"/>
        <v>0</v>
      </c>
      <c r="AG201" s="176">
        <f t="shared" si="87"/>
        <v>0</v>
      </c>
      <c r="AH201" s="176">
        <f t="shared" si="88"/>
        <v>0</v>
      </c>
      <c r="AI201" s="176">
        <f t="shared" si="89"/>
        <v>0</v>
      </c>
      <c r="AJ201" s="177">
        <f t="shared" si="90"/>
        <v>0</v>
      </c>
      <c r="AK201" s="202">
        <v>2066</v>
      </c>
      <c r="AL201" s="203">
        <f t="shared" si="83"/>
        <v>937.12107200000003</v>
      </c>
      <c r="AM201" s="132" t="s">
        <v>1556</v>
      </c>
      <c r="AN201" s="132"/>
      <c r="AO201" s="132" t="s">
        <v>5125</v>
      </c>
      <c r="AP201" s="132">
        <v>325199</v>
      </c>
      <c r="AQ201" s="132" t="s">
        <v>261</v>
      </c>
      <c r="AR201" s="132"/>
      <c r="AS201" s="132"/>
      <c r="AT201" s="132"/>
      <c r="AU201" s="132"/>
      <c r="AV201" s="132" t="s">
        <v>1140</v>
      </c>
      <c r="AW201" s="132"/>
      <c r="AX201" s="132"/>
      <c r="AY201" s="204" t="s">
        <v>1548</v>
      </c>
      <c r="AZ201" s="204" t="s">
        <v>1549</v>
      </c>
      <c r="BA201" s="204" t="s">
        <v>1548</v>
      </c>
      <c r="BB201" s="132" t="s">
        <v>1549</v>
      </c>
      <c r="BC201" s="132" t="s">
        <v>1549</v>
      </c>
      <c r="BD201" s="132" t="s">
        <v>1549</v>
      </c>
      <c r="BE201" s="132" t="s">
        <v>1548</v>
      </c>
      <c r="BF201" s="132" t="s">
        <v>1549</v>
      </c>
      <c r="BG201" s="132" t="s">
        <v>1549</v>
      </c>
      <c r="BH201" s="132" t="s">
        <v>1549</v>
      </c>
      <c r="BI201" s="132" t="s">
        <v>1549</v>
      </c>
      <c r="BJ201" s="132" t="s">
        <v>1548</v>
      </c>
      <c r="BK201" s="132" t="s">
        <v>1549</v>
      </c>
      <c r="BL201" s="132" t="s">
        <v>1549</v>
      </c>
      <c r="BM201" s="132" t="s">
        <v>1549</v>
      </c>
      <c r="BN201" s="132" t="s">
        <v>1549</v>
      </c>
      <c r="BO201" s="132" t="s">
        <v>1549</v>
      </c>
      <c r="BP201" s="132" t="s">
        <v>1549</v>
      </c>
      <c r="BQ201" s="132" t="s">
        <v>1549</v>
      </c>
      <c r="BR201" s="132" t="s">
        <v>1549</v>
      </c>
      <c r="BS201" s="132" t="s">
        <v>1549</v>
      </c>
      <c r="BT201" s="132" t="s">
        <v>1549</v>
      </c>
      <c r="BU201" s="132" t="s">
        <v>1549</v>
      </c>
      <c r="BV201" s="132" t="s">
        <v>1549</v>
      </c>
      <c r="BW201" s="132" t="s">
        <v>1549</v>
      </c>
      <c r="BX201" s="132" t="s">
        <v>1549</v>
      </c>
      <c r="BY201" s="132" t="s">
        <v>1549</v>
      </c>
      <c r="BZ201" s="132" t="s">
        <v>1549</v>
      </c>
      <c r="CA201" s="132" t="s">
        <v>1549</v>
      </c>
      <c r="CB201" s="132" t="s">
        <v>1549</v>
      </c>
      <c r="CC201" s="132" t="s">
        <v>1549</v>
      </c>
      <c r="CD201" s="132" t="s">
        <v>1549</v>
      </c>
      <c r="CE201" s="132" t="s">
        <v>1549</v>
      </c>
      <c r="CF201" s="132" t="s">
        <v>1549</v>
      </c>
      <c r="CG201" s="132" t="s">
        <v>1549</v>
      </c>
      <c r="CH201" s="132" t="s">
        <v>1549</v>
      </c>
      <c r="CI201" s="132" t="s">
        <v>1549</v>
      </c>
      <c r="CJ201" s="132" t="s">
        <v>1549</v>
      </c>
      <c r="CK201" s="132" t="s">
        <v>1549</v>
      </c>
      <c r="CL201" s="132" t="s">
        <v>1549</v>
      </c>
      <c r="CM201" s="132" t="s">
        <v>1549</v>
      </c>
      <c r="CN201" s="132" t="s">
        <v>1549</v>
      </c>
      <c r="CO201" s="132" t="s">
        <v>1549</v>
      </c>
      <c r="CP201" s="132" t="s">
        <v>1549</v>
      </c>
      <c r="CQ201" s="132" t="s">
        <v>1549</v>
      </c>
      <c r="CR201" s="132" t="s">
        <v>1549</v>
      </c>
      <c r="CS201" s="132" t="s">
        <v>1549</v>
      </c>
      <c r="CT201" s="132" t="s">
        <v>1549</v>
      </c>
      <c r="CU201" s="132" t="s">
        <v>1549</v>
      </c>
      <c r="CV201" s="132" t="s">
        <v>1549</v>
      </c>
      <c r="CW201" s="132" t="s">
        <v>1549</v>
      </c>
      <c r="CX201" s="132" t="s">
        <v>1549</v>
      </c>
      <c r="CY201" s="132" t="s">
        <v>1549</v>
      </c>
      <c r="CZ201" s="132" t="s">
        <v>1549</v>
      </c>
      <c r="DA201" s="175">
        <f>$AL201*INDEX('Byproduct Conc'!$E:$E,MATCH(DA$2,'Byproduct Conc'!$C:$C,0))</f>
        <v>2.7270223195200001</v>
      </c>
      <c r="DB201" s="176">
        <f>$AL201*INDEX('Byproduct Conc'!$E:$E,MATCH(DB$2,'Byproduct Conc'!$C:$C,0))</f>
        <v>3.2799237519999996E-2</v>
      </c>
      <c r="DC201" s="176">
        <f>$AL201*INDEX('Byproduct Conc'!$E:$E,MATCH(DC$2,'Byproduct Conc'!$C:$C,0))</f>
        <v>0.14056816079999998</v>
      </c>
      <c r="DD201" s="176">
        <f>$AL201*INDEX('Byproduct Conc'!$E:$E,MATCH(DD$2,'Byproduct Conc'!$C:$C,0))</f>
        <v>0.93618395092800011</v>
      </c>
      <c r="DE201" s="177">
        <f>$AL201*INDEX('Byproduct Conc'!$E:$E,MATCH(DE$2,'Byproduct Conc'!$C:$C,0))</f>
        <v>1.4056816080000001</v>
      </c>
      <c r="DF201" s="178">
        <f t="shared" si="91"/>
        <v>7.7914923414857144E-3</v>
      </c>
      <c r="DG201" s="176">
        <f t="shared" si="92"/>
        <v>9.3712107199999989E-5</v>
      </c>
      <c r="DH201" s="176">
        <f t="shared" si="93"/>
        <v>4.0162331657142851E-4</v>
      </c>
      <c r="DI201" s="176">
        <f t="shared" si="94"/>
        <v>2.6748112883657146E-3</v>
      </c>
      <c r="DJ201" s="177">
        <f t="shared" si="95"/>
        <v>4.0162331657142862E-3</v>
      </c>
    </row>
    <row r="202" spans="2:114" x14ac:dyDescent="0.25">
      <c r="B202" s="132" t="s">
        <v>1134</v>
      </c>
      <c r="C202" s="132">
        <v>2022</v>
      </c>
      <c r="D202"/>
      <c r="E202" s="132" t="s">
        <v>1196</v>
      </c>
      <c r="F202" s="132" t="s">
        <v>1192</v>
      </c>
      <c r="G202" s="132" t="s">
        <v>1193</v>
      </c>
      <c r="H202" s="132" t="s">
        <v>1194</v>
      </c>
      <c r="I202" s="132" t="s">
        <v>1542</v>
      </c>
      <c r="J202" s="132" t="s">
        <v>1195</v>
      </c>
      <c r="K202" s="132">
        <v>42029</v>
      </c>
      <c r="L202" s="132">
        <v>110027373072</v>
      </c>
      <c r="M202" s="172">
        <v>110027373072</v>
      </c>
      <c r="N202" s="172" t="str">
        <f t="shared" si="84"/>
        <v/>
      </c>
      <c r="O202" s="172" t="str">
        <f t="shared" si="85"/>
        <v>42029WSTLK2468I</v>
      </c>
      <c r="P202" s="132">
        <v>37.051110999999999</v>
      </c>
      <c r="Q202" s="132">
        <v>-88.334166999999994</v>
      </c>
      <c r="R202" s="132">
        <v>1322221191556</v>
      </c>
      <c r="S202" s="132" t="s">
        <v>2121</v>
      </c>
      <c r="T202" s="132" t="s">
        <v>1393</v>
      </c>
      <c r="U202" s="132">
        <v>7</v>
      </c>
      <c r="V202" s="132" t="s">
        <v>1403</v>
      </c>
      <c r="W202" s="201">
        <v>37031.75</v>
      </c>
      <c r="X202" s="175">
        <v>0</v>
      </c>
      <c r="Y202" s="176" t="s">
        <v>1556</v>
      </c>
      <c r="Z202" s="180"/>
      <c r="AA202" s="175">
        <f>$X202*INDEX('Byproduct Conc'!$E:$E,MATCH(AA$2,'Byproduct Conc'!$C:$C,0))</f>
        <v>0</v>
      </c>
      <c r="AB202" s="176">
        <f>$X202*INDEX('Byproduct Conc'!$E:$E,MATCH(AB$2,'Byproduct Conc'!$C:$C,0))</f>
        <v>0</v>
      </c>
      <c r="AC202" s="176">
        <f>$X202*INDEX('Byproduct Conc'!$E:$E,MATCH(AC$2,'Byproduct Conc'!$C:$C,0))</f>
        <v>0</v>
      </c>
      <c r="AD202" s="176">
        <f>$X202*INDEX('Byproduct Conc'!$E:$E,MATCH(AD$2,'Byproduct Conc'!$C:$C,0))</f>
        <v>0</v>
      </c>
      <c r="AE202" s="177">
        <f>$X202*INDEX('Byproduct Conc'!$E:$E,MATCH(AE$2,'Byproduct Conc'!$C:$C,0))</f>
        <v>0</v>
      </c>
      <c r="AF202" s="178">
        <f t="shared" si="86"/>
        <v>0</v>
      </c>
      <c r="AG202" s="176">
        <f t="shared" si="87"/>
        <v>0</v>
      </c>
      <c r="AH202" s="176">
        <f t="shared" si="88"/>
        <v>0</v>
      </c>
      <c r="AI202" s="176">
        <f t="shared" si="89"/>
        <v>0</v>
      </c>
      <c r="AJ202" s="177">
        <f t="shared" si="90"/>
        <v>0</v>
      </c>
      <c r="AK202" s="202">
        <v>4721.76</v>
      </c>
      <c r="AL202" s="203">
        <f t="shared" si="83"/>
        <v>2141.7525619200001</v>
      </c>
      <c r="AM202" s="132" t="s">
        <v>1556</v>
      </c>
      <c r="AN202" s="132"/>
      <c r="AO202" s="132" t="s">
        <v>5125</v>
      </c>
      <c r="AP202" s="132">
        <v>325199</v>
      </c>
      <c r="AQ202" s="132" t="s">
        <v>261</v>
      </c>
      <c r="AR202" s="132"/>
      <c r="AS202" s="132"/>
      <c r="AT202" s="132"/>
      <c r="AU202" s="132"/>
      <c r="AV202" s="132" t="s">
        <v>1140</v>
      </c>
      <c r="AW202" s="132"/>
      <c r="AX202" s="132"/>
      <c r="AY202" s="204" t="s">
        <v>1548</v>
      </c>
      <c r="AZ202" s="204" t="s">
        <v>1549</v>
      </c>
      <c r="BA202" s="204" t="s">
        <v>1548</v>
      </c>
      <c r="BB202" s="132" t="s">
        <v>1549</v>
      </c>
      <c r="BC202" s="132" t="s">
        <v>1549</v>
      </c>
      <c r="BD202" s="132" t="s">
        <v>1549</v>
      </c>
      <c r="BE202" s="132" t="s">
        <v>1548</v>
      </c>
      <c r="BF202" s="132" t="s">
        <v>1549</v>
      </c>
      <c r="BG202" s="132" t="s">
        <v>1549</v>
      </c>
      <c r="BH202" s="132" t="s">
        <v>1549</v>
      </c>
      <c r="BI202" s="132" t="s">
        <v>1549</v>
      </c>
      <c r="BJ202" s="132" t="s">
        <v>1548</v>
      </c>
      <c r="BK202" s="132" t="s">
        <v>1549</v>
      </c>
      <c r="BL202" s="132" t="s">
        <v>1549</v>
      </c>
      <c r="BM202" s="132" t="s">
        <v>1549</v>
      </c>
      <c r="BN202" s="132" t="s">
        <v>1549</v>
      </c>
      <c r="BO202" s="132" t="s">
        <v>1549</v>
      </c>
      <c r="BP202" s="132" t="s">
        <v>1549</v>
      </c>
      <c r="BQ202" s="132" t="s">
        <v>1549</v>
      </c>
      <c r="BR202" s="132" t="s">
        <v>1549</v>
      </c>
      <c r="BS202" s="132" t="s">
        <v>1549</v>
      </c>
      <c r="BT202" s="132" t="s">
        <v>1549</v>
      </c>
      <c r="BU202" s="132" t="s">
        <v>1549</v>
      </c>
      <c r="BV202" s="132" t="s">
        <v>1549</v>
      </c>
      <c r="BW202" s="132" t="s">
        <v>1549</v>
      </c>
      <c r="BX202" s="132" t="s">
        <v>1549</v>
      </c>
      <c r="BY202" s="132" t="s">
        <v>1549</v>
      </c>
      <c r="BZ202" s="132" t="s">
        <v>1549</v>
      </c>
      <c r="CA202" s="132" t="s">
        <v>1549</v>
      </c>
      <c r="CB202" s="132" t="s">
        <v>1549</v>
      </c>
      <c r="CC202" s="132" t="s">
        <v>1549</v>
      </c>
      <c r="CD202" s="132" t="s">
        <v>1549</v>
      </c>
      <c r="CE202" s="132" t="s">
        <v>1549</v>
      </c>
      <c r="CF202" s="132" t="s">
        <v>1549</v>
      </c>
      <c r="CG202" s="132" t="s">
        <v>1549</v>
      </c>
      <c r="CH202" s="132" t="s">
        <v>1549</v>
      </c>
      <c r="CI202" s="132" t="s">
        <v>1549</v>
      </c>
      <c r="CJ202" s="132" t="s">
        <v>1549</v>
      </c>
      <c r="CK202" s="132" t="s">
        <v>1549</v>
      </c>
      <c r="CL202" s="132" t="s">
        <v>1549</v>
      </c>
      <c r="CM202" s="132" t="s">
        <v>1549</v>
      </c>
      <c r="CN202" s="132" t="s">
        <v>1549</v>
      </c>
      <c r="CO202" s="132" t="s">
        <v>1549</v>
      </c>
      <c r="CP202" s="132" t="s">
        <v>1549</v>
      </c>
      <c r="CQ202" s="132" t="s">
        <v>1549</v>
      </c>
      <c r="CR202" s="132" t="s">
        <v>1549</v>
      </c>
      <c r="CS202" s="132" t="s">
        <v>1549</v>
      </c>
      <c r="CT202" s="132" t="s">
        <v>1549</v>
      </c>
      <c r="CU202" s="132" t="s">
        <v>1549</v>
      </c>
      <c r="CV202" s="132" t="s">
        <v>1549</v>
      </c>
      <c r="CW202" s="132" t="s">
        <v>1549</v>
      </c>
      <c r="CX202" s="132" t="s">
        <v>1549</v>
      </c>
      <c r="CY202" s="132" t="s">
        <v>1549</v>
      </c>
      <c r="CZ202" s="132" t="s">
        <v>1549</v>
      </c>
      <c r="DA202" s="175">
        <f>$AL202*INDEX('Byproduct Conc'!$E:$E,MATCH(DA$2,'Byproduct Conc'!$C:$C,0))</f>
        <v>6.2324999551872002</v>
      </c>
      <c r="DB202" s="176">
        <f>$AL202*INDEX('Byproduct Conc'!$E:$E,MATCH(DB$2,'Byproduct Conc'!$C:$C,0))</f>
        <v>7.4961339667199992E-2</v>
      </c>
      <c r="DC202" s="176">
        <f>$AL202*INDEX('Byproduct Conc'!$E:$E,MATCH(DC$2,'Byproduct Conc'!$C:$C,0))</f>
        <v>0.32126288428799998</v>
      </c>
      <c r="DD202" s="176">
        <f>$AL202*INDEX('Byproduct Conc'!$E:$E,MATCH(DD$2,'Byproduct Conc'!$C:$C,0))</f>
        <v>2.1396108093580803</v>
      </c>
      <c r="DE202" s="177">
        <f>$AL202*INDEX('Byproduct Conc'!$E:$E,MATCH(DE$2,'Byproduct Conc'!$C:$C,0))</f>
        <v>3.2126288428800001</v>
      </c>
      <c r="DF202" s="178">
        <f t="shared" si="91"/>
        <v>1.7807142729106287E-2</v>
      </c>
      <c r="DG202" s="176">
        <f t="shared" si="92"/>
        <v>2.1417525619199998E-4</v>
      </c>
      <c r="DH202" s="176">
        <f t="shared" si="93"/>
        <v>9.1789395510857136E-4</v>
      </c>
      <c r="DI202" s="176">
        <f t="shared" si="94"/>
        <v>6.113173741023087E-3</v>
      </c>
      <c r="DJ202" s="177">
        <f t="shared" si="95"/>
        <v>9.1789395510857141E-3</v>
      </c>
    </row>
    <row r="203" spans="2:114" x14ac:dyDescent="0.25">
      <c r="B203" s="132" t="s">
        <v>1134</v>
      </c>
      <c r="C203" s="132">
        <v>2023</v>
      </c>
      <c r="D203"/>
      <c r="E203" s="132" t="s">
        <v>1196</v>
      </c>
      <c r="F203" s="132" t="s">
        <v>1192</v>
      </c>
      <c r="G203" s="132" t="s">
        <v>1193</v>
      </c>
      <c r="H203" s="132" t="s">
        <v>1194</v>
      </c>
      <c r="I203" s="132" t="s">
        <v>1542</v>
      </c>
      <c r="J203" s="132" t="s">
        <v>1195</v>
      </c>
      <c r="K203" s="132">
        <v>42029</v>
      </c>
      <c r="L203" s="132">
        <v>110027373072</v>
      </c>
      <c r="M203" s="172">
        <v>110027373072</v>
      </c>
      <c r="N203" s="172" t="str">
        <f t="shared" si="84"/>
        <v/>
      </c>
      <c r="O203" s="172" t="str">
        <f t="shared" si="85"/>
        <v>42029WSTLK2468I</v>
      </c>
      <c r="P203" s="132">
        <v>37.051110999999999</v>
      </c>
      <c r="Q203" s="132">
        <v>-88.334166999999994</v>
      </c>
      <c r="R203" s="132">
        <v>1323222094664</v>
      </c>
      <c r="S203" s="132" t="s">
        <v>2121</v>
      </c>
      <c r="T203" s="132" t="s">
        <v>1393</v>
      </c>
      <c r="U203" s="132">
        <v>7</v>
      </c>
      <c r="V203" s="132" t="s">
        <v>1403</v>
      </c>
      <c r="W203" s="201">
        <v>43519.59</v>
      </c>
      <c r="X203" s="175">
        <v>0</v>
      </c>
      <c r="Y203" s="176" t="s">
        <v>1556</v>
      </c>
      <c r="Z203" s="180"/>
      <c r="AA203" s="175">
        <f>$X203*INDEX('Byproduct Conc'!$E:$E,MATCH(AA$2,'Byproduct Conc'!$C:$C,0))</f>
        <v>0</v>
      </c>
      <c r="AB203" s="176">
        <f>$X203*INDEX('Byproduct Conc'!$E:$E,MATCH(AB$2,'Byproduct Conc'!$C:$C,0))</f>
        <v>0</v>
      </c>
      <c r="AC203" s="176">
        <f>$X203*INDEX('Byproduct Conc'!$E:$E,MATCH(AC$2,'Byproduct Conc'!$C:$C,0))</f>
        <v>0</v>
      </c>
      <c r="AD203" s="176">
        <f>$X203*INDEX('Byproduct Conc'!$E:$E,MATCH(AD$2,'Byproduct Conc'!$C:$C,0))</f>
        <v>0</v>
      </c>
      <c r="AE203" s="177">
        <f>$X203*INDEX('Byproduct Conc'!$E:$E,MATCH(AE$2,'Byproduct Conc'!$C:$C,0))</f>
        <v>0</v>
      </c>
      <c r="AF203" s="178">
        <f t="shared" si="86"/>
        <v>0</v>
      </c>
      <c r="AG203" s="176">
        <f t="shared" si="87"/>
        <v>0</v>
      </c>
      <c r="AH203" s="176">
        <f t="shared" si="88"/>
        <v>0</v>
      </c>
      <c r="AI203" s="176">
        <f t="shared" si="89"/>
        <v>0</v>
      </c>
      <c r="AJ203" s="177">
        <f t="shared" si="90"/>
        <v>0</v>
      </c>
      <c r="AK203" s="202">
        <v>4178.05</v>
      </c>
      <c r="AL203" s="203">
        <f t="shared" si="83"/>
        <v>1895.1300556000001</v>
      </c>
      <c r="AM203" s="132" t="s">
        <v>1556</v>
      </c>
      <c r="AN203" s="132"/>
      <c r="AO203" s="132" t="s">
        <v>5125</v>
      </c>
      <c r="AP203" s="132">
        <v>325199</v>
      </c>
      <c r="AQ203" s="132" t="s">
        <v>261</v>
      </c>
      <c r="AR203" s="132"/>
      <c r="AS203" s="132"/>
      <c r="AT203" s="132"/>
      <c r="AU203" s="132"/>
      <c r="AV203" s="132" t="s">
        <v>1140</v>
      </c>
      <c r="AW203" s="132"/>
      <c r="AX203" s="132"/>
      <c r="AY203" s="204" t="s">
        <v>1548</v>
      </c>
      <c r="AZ203" s="204" t="s">
        <v>1549</v>
      </c>
      <c r="BA203" s="204" t="s">
        <v>1548</v>
      </c>
      <c r="BB203" s="132" t="s">
        <v>1549</v>
      </c>
      <c r="BC203" s="132" t="s">
        <v>1549</v>
      </c>
      <c r="BD203" s="132" t="s">
        <v>1549</v>
      </c>
      <c r="BE203" s="132" t="s">
        <v>1548</v>
      </c>
      <c r="BF203" s="132" t="s">
        <v>1549</v>
      </c>
      <c r="BG203" s="132" t="s">
        <v>1549</v>
      </c>
      <c r="BH203" s="132" t="s">
        <v>1549</v>
      </c>
      <c r="BI203" s="132" t="s">
        <v>1549</v>
      </c>
      <c r="BJ203" s="132" t="s">
        <v>1548</v>
      </c>
      <c r="BK203" s="132" t="s">
        <v>1549</v>
      </c>
      <c r="BL203" s="132" t="s">
        <v>1549</v>
      </c>
      <c r="BM203" s="132" t="s">
        <v>1549</v>
      </c>
      <c r="BN203" s="132" t="s">
        <v>1549</v>
      </c>
      <c r="BO203" s="132" t="s">
        <v>1549</v>
      </c>
      <c r="BP203" s="132" t="s">
        <v>1549</v>
      </c>
      <c r="BQ203" s="132" t="s">
        <v>1549</v>
      </c>
      <c r="BR203" s="132" t="s">
        <v>1549</v>
      </c>
      <c r="BS203" s="132" t="s">
        <v>1549</v>
      </c>
      <c r="BT203" s="132" t="s">
        <v>1549</v>
      </c>
      <c r="BU203" s="132" t="s">
        <v>1549</v>
      </c>
      <c r="BV203" s="132" t="s">
        <v>1549</v>
      </c>
      <c r="BW203" s="132" t="s">
        <v>1549</v>
      </c>
      <c r="BX203" s="132" t="s">
        <v>1549</v>
      </c>
      <c r="BY203" s="132" t="s">
        <v>1549</v>
      </c>
      <c r="BZ203" s="132" t="s">
        <v>1549</v>
      </c>
      <c r="CA203" s="132" t="s">
        <v>1549</v>
      </c>
      <c r="CB203" s="132" t="s">
        <v>1549</v>
      </c>
      <c r="CC203" s="132" t="s">
        <v>1549</v>
      </c>
      <c r="CD203" s="132" t="s">
        <v>1549</v>
      </c>
      <c r="CE203" s="132" t="s">
        <v>1549</v>
      </c>
      <c r="CF203" s="132" t="s">
        <v>1549</v>
      </c>
      <c r="CG203" s="132" t="s">
        <v>1549</v>
      </c>
      <c r="CH203" s="132" t="s">
        <v>1549</v>
      </c>
      <c r="CI203" s="132" t="s">
        <v>1549</v>
      </c>
      <c r="CJ203" s="132" t="s">
        <v>1549</v>
      </c>
      <c r="CK203" s="132" t="s">
        <v>1549</v>
      </c>
      <c r="CL203" s="132" t="s">
        <v>1549</v>
      </c>
      <c r="CM203" s="132" t="s">
        <v>1549</v>
      </c>
      <c r="CN203" s="132" t="s">
        <v>1549</v>
      </c>
      <c r="CO203" s="132" t="s">
        <v>1549</v>
      </c>
      <c r="CP203" s="132" t="s">
        <v>1549</v>
      </c>
      <c r="CQ203" s="132" t="s">
        <v>1549</v>
      </c>
      <c r="CR203" s="132" t="s">
        <v>1549</v>
      </c>
      <c r="CS203" s="132" t="s">
        <v>1549</v>
      </c>
      <c r="CT203" s="132" t="s">
        <v>1549</v>
      </c>
      <c r="CU203" s="132" t="s">
        <v>1549</v>
      </c>
      <c r="CV203" s="132" t="s">
        <v>1549</v>
      </c>
      <c r="CW203" s="132" t="s">
        <v>1549</v>
      </c>
      <c r="CX203" s="132" t="s">
        <v>1549</v>
      </c>
      <c r="CY203" s="132" t="s">
        <v>1549</v>
      </c>
      <c r="CZ203" s="132" t="s">
        <v>1549</v>
      </c>
      <c r="DA203" s="175">
        <f>$AL203*INDEX('Byproduct Conc'!$E:$E,MATCH(DA$2,'Byproduct Conc'!$C:$C,0))</f>
        <v>5.5148284617960002</v>
      </c>
      <c r="DB203" s="176">
        <f>$AL203*INDEX('Byproduct Conc'!$E:$E,MATCH(DB$2,'Byproduct Conc'!$C:$C,0))</f>
        <v>6.6329551946000001E-2</v>
      </c>
      <c r="DC203" s="176">
        <f>$AL203*INDEX('Byproduct Conc'!$E:$E,MATCH(DC$2,'Byproduct Conc'!$C:$C,0))</f>
        <v>0.28426950833999998</v>
      </c>
      <c r="DD203" s="176">
        <f>$AL203*INDEX('Byproduct Conc'!$E:$E,MATCH(DD$2,'Byproduct Conc'!$C:$C,0))</f>
        <v>1.8932349255444003</v>
      </c>
      <c r="DE203" s="177">
        <f>$AL203*INDEX('Byproduct Conc'!$E:$E,MATCH(DE$2,'Byproduct Conc'!$C:$C,0))</f>
        <v>2.8426950834000002</v>
      </c>
      <c r="DF203" s="178">
        <f t="shared" si="91"/>
        <v>1.5756652747988573E-2</v>
      </c>
      <c r="DG203" s="176">
        <f t="shared" si="92"/>
        <v>1.8951300556000001E-4</v>
      </c>
      <c r="DH203" s="176">
        <f t="shared" si="93"/>
        <v>8.1219859525714282E-4</v>
      </c>
      <c r="DI203" s="176">
        <f t="shared" si="94"/>
        <v>5.4092426444125727E-3</v>
      </c>
      <c r="DJ203" s="177">
        <f t="shared" si="95"/>
        <v>8.1219859525714297E-3</v>
      </c>
    </row>
    <row r="204" spans="2:114" x14ac:dyDescent="0.25">
      <c r="B204" s="132" t="s">
        <v>1134</v>
      </c>
      <c r="C204" s="132">
        <v>2024</v>
      </c>
      <c r="D204"/>
      <c r="E204" s="132" t="s">
        <v>1196</v>
      </c>
      <c r="F204" s="132" t="s">
        <v>1192</v>
      </c>
      <c r="G204" s="132" t="s">
        <v>1193</v>
      </c>
      <c r="H204" s="132" t="s">
        <v>1194</v>
      </c>
      <c r="I204" s="132" t="s">
        <v>1542</v>
      </c>
      <c r="J204" s="132" t="s">
        <v>1195</v>
      </c>
      <c r="K204" s="132">
        <v>42029</v>
      </c>
      <c r="L204" s="132">
        <v>110027373072</v>
      </c>
      <c r="M204" s="172">
        <v>110027373072</v>
      </c>
      <c r="N204" s="172" t="str">
        <f t="shared" si="84"/>
        <v/>
      </c>
      <c r="O204" s="172" t="str">
        <f t="shared" si="85"/>
        <v>42029WSTLK2468I</v>
      </c>
      <c r="P204" s="132">
        <v>37.051110999999999</v>
      </c>
      <c r="Q204" s="132">
        <v>-88.334166999999994</v>
      </c>
      <c r="R204" s="132">
        <v>1324223224104</v>
      </c>
      <c r="S204" s="132" t="s">
        <v>2121</v>
      </c>
      <c r="T204" s="132" t="s">
        <v>1393</v>
      </c>
      <c r="U204" s="132">
        <v>9</v>
      </c>
      <c r="V204" s="132" t="s">
        <v>1417</v>
      </c>
      <c r="W204" s="201">
        <v>4578</v>
      </c>
      <c r="X204" s="175">
        <v>0</v>
      </c>
      <c r="Y204" s="176" t="s">
        <v>1594</v>
      </c>
      <c r="Z204" s="180"/>
      <c r="AA204" s="175">
        <f>$X204*INDEX('Byproduct Conc'!$E:$E,MATCH(AA$2,'Byproduct Conc'!$C:$C,0))</f>
        <v>0</v>
      </c>
      <c r="AB204" s="176">
        <f>$X204*INDEX('Byproduct Conc'!$E:$E,MATCH(AB$2,'Byproduct Conc'!$C:$C,0))</f>
        <v>0</v>
      </c>
      <c r="AC204" s="176">
        <f>$X204*INDEX('Byproduct Conc'!$E:$E,MATCH(AC$2,'Byproduct Conc'!$C:$C,0))</f>
        <v>0</v>
      </c>
      <c r="AD204" s="176">
        <f>$X204*INDEX('Byproduct Conc'!$E:$E,MATCH(AD$2,'Byproduct Conc'!$C:$C,0))</f>
        <v>0</v>
      </c>
      <c r="AE204" s="177">
        <f>$X204*INDEX('Byproduct Conc'!$E:$E,MATCH(AE$2,'Byproduct Conc'!$C:$C,0))</f>
        <v>0</v>
      </c>
      <c r="AF204" s="178">
        <f t="shared" si="86"/>
        <v>0</v>
      </c>
      <c r="AG204" s="176">
        <f t="shared" si="87"/>
        <v>0</v>
      </c>
      <c r="AH204" s="176">
        <f t="shared" si="88"/>
        <v>0</v>
      </c>
      <c r="AI204" s="176">
        <f t="shared" si="89"/>
        <v>0</v>
      </c>
      <c r="AJ204" s="177">
        <f t="shared" si="90"/>
        <v>0</v>
      </c>
      <c r="AK204" s="202">
        <v>9961</v>
      </c>
      <c r="AL204" s="203">
        <f t="shared" si="83"/>
        <v>4518.2299119999998</v>
      </c>
      <c r="AM204" s="132" t="s">
        <v>1613</v>
      </c>
      <c r="AN204" s="132"/>
      <c r="AO204" s="132" t="s">
        <v>5125</v>
      </c>
      <c r="AP204" s="132">
        <v>325199</v>
      </c>
      <c r="AQ204" s="132" t="s">
        <v>261</v>
      </c>
      <c r="AR204" s="132"/>
      <c r="AS204" s="132"/>
      <c r="AT204" s="132"/>
      <c r="AU204" s="132"/>
      <c r="AV204" s="132" t="s">
        <v>1140</v>
      </c>
      <c r="AW204" s="132"/>
      <c r="AX204" s="132"/>
      <c r="AY204" s="204" t="s">
        <v>1548</v>
      </c>
      <c r="AZ204" s="204" t="s">
        <v>1549</v>
      </c>
      <c r="BA204" s="204" t="s">
        <v>1548</v>
      </c>
      <c r="BB204" s="132" t="s">
        <v>1549</v>
      </c>
      <c r="BC204" s="132" t="s">
        <v>1549</v>
      </c>
      <c r="BD204" s="132" t="s">
        <v>1549</v>
      </c>
      <c r="BE204" s="132" t="s">
        <v>1548</v>
      </c>
      <c r="BF204" s="132" t="s">
        <v>1549</v>
      </c>
      <c r="BG204" s="132" t="s">
        <v>1549</v>
      </c>
      <c r="BH204" s="132" t="s">
        <v>1548</v>
      </c>
      <c r="BI204" s="132" t="s">
        <v>1549</v>
      </c>
      <c r="BJ204" s="132" t="s">
        <v>1549</v>
      </c>
      <c r="BK204" s="132" t="s">
        <v>1549</v>
      </c>
      <c r="BL204" s="132" t="s">
        <v>1549</v>
      </c>
      <c r="BM204" s="132" t="s">
        <v>1549</v>
      </c>
      <c r="BN204" s="132" t="s">
        <v>1549</v>
      </c>
      <c r="BO204" s="132" t="s">
        <v>1549</v>
      </c>
      <c r="BP204" s="132" t="s">
        <v>1549</v>
      </c>
      <c r="BQ204" s="132" t="s">
        <v>1549</v>
      </c>
      <c r="BR204" s="132" t="s">
        <v>1549</v>
      </c>
      <c r="BS204" s="132" t="s">
        <v>1549</v>
      </c>
      <c r="BT204" s="132" t="s">
        <v>1549</v>
      </c>
      <c r="BU204" s="132" t="s">
        <v>1549</v>
      </c>
      <c r="BV204" s="132" t="s">
        <v>1549</v>
      </c>
      <c r="BW204" s="132" t="s">
        <v>1549</v>
      </c>
      <c r="BX204" s="132" t="s">
        <v>1549</v>
      </c>
      <c r="BY204" s="132" t="s">
        <v>1549</v>
      </c>
      <c r="BZ204" s="132" t="s">
        <v>1549</v>
      </c>
      <c r="CA204" s="132" t="s">
        <v>1549</v>
      </c>
      <c r="CB204" s="132" t="s">
        <v>1549</v>
      </c>
      <c r="CC204" s="132" t="s">
        <v>1549</v>
      </c>
      <c r="CD204" s="132" t="s">
        <v>1549</v>
      </c>
      <c r="CE204" s="132" t="s">
        <v>1549</v>
      </c>
      <c r="CF204" s="132" t="s">
        <v>1549</v>
      </c>
      <c r="CG204" s="132" t="s">
        <v>1549</v>
      </c>
      <c r="CH204" s="132" t="s">
        <v>1549</v>
      </c>
      <c r="CI204" s="132" t="s">
        <v>1549</v>
      </c>
      <c r="CJ204" s="132" t="s">
        <v>1549</v>
      </c>
      <c r="CK204" s="132" t="s">
        <v>1549</v>
      </c>
      <c r="CL204" s="132" t="s">
        <v>1549</v>
      </c>
      <c r="CM204" s="132" t="s">
        <v>1549</v>
      </c>
      <c r="CN204" s="132" t="s">
        <v>1549</v>
      </c>
      <c r="CO204" s="132" t="s">
        <v>1549</v>
      </c>
      <c r="CP204" s="132" t="s">
        <v>1549</v>
      </c>
      <c r="CQ204" s="132" t="s">
        <v>1548</v>
      </c>
      <c r="CR204" s="132" t="s">
        <v>1549</v>
      </c>
      <c r="CS204" s="132" t="s">
        <v>1549</v>
      </c>
      <c r="CT204" s="132" t="s">
        <v>1549</v>
      </c>
      <c r="CU204" s="132" t="s">
        <v>1549</v>
      </c>
      <c r="CV204" s="132" t="s">
        <v>1549</v>
      </c>
      <c r="CW204" s="132" t="s">
        <v>1549</v>
      </c>
      <c r="CX204" s="132" t="s">
        <v>1549</v>
      </c>
      <c r="CY204" s="132" t="s">
        <v>1549</v>
      </c>
      <c r="CZ204" s="132" t="s">
        <v>1548</v>
      </c>
      <c r="DA204" s="175">
        <f>$AL204*INDEX('Byproduct Conc'!$E:$E,MATCH(DA$2,'Byproduct Conc'!$C:$C,0))</f>
        <v>13.148049043919999</v>
      </c>
      <c r="DB204" s="176">
        <f>$AL204*INDEX('Byproduct Conc'!$E:$E,MATCH(DB$2,'Byproduct Conc'!$C:$C,0))</f>
        <v>0.15813804691999997</v>
      </c>
      <c r="DC204" s="176">
        <f>$AL204*INDEX('Byproduct Conc'!$E:$E,MATCH(DC$2,'Byproduct Conc'!$C:$C,0))</f>
        <v>0.67773448679999992</v>
      </c>
      <c r="DD204" s="176">
        <f>$AL204*INDEX('Byproduct Conc'!$E:$E,MATCH(DD$2,'Byproduct Conc'!$C:$C,0))</f>
        <v>4.5137116820880001</v>
      </c>
      <c r="DE204" s="177">
        <f>$AL204*INDEX('Byproduct Conc'!$E:$E,MATCH(DE$2,'Byproduct Conc'!$C:$C,0))</f>
        <v>6.7773448680000001</v>
      </c>
      <c r="DF204" s="178">
        <f t="shared" si="91"/>
        <v>3.7565854411199993E-2</v>
      </c>
      <c r="DG204" s="176">
        <f t="shared" si="92"/>
        <v>4.518229911999999E-4</v>
      </c>
      <c r="DH204" s="176">
        <f t="shared" si="93"/>
        <v>1.9363842479999999E-3</v>
      </c>
      <c r="DI204" s="176">
        <f t="shared" si="94"/>
        <v>1.289631909168E-2</v>
      </c>
      <c r="DJ204" s="177">
        <f t="shared" si="95"/>
        <v>1.9363842480000001E-2</v>
      </c>
    </row>
    <row r="205" spans="2:114" x14ac:dyDescent="0.25">
      <c r="D205"/>
    </row>
    <row r="206" spans="2:114" x14ac:dyDescent="0.25">
      <c r="D206"/>
    </row>
    <row r="207" spans="2:114" x14ac:dyDescent="0.25">
      <c r="D207"/>
    </row>
    <row r="208" spans="2:11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sheetData>
  <sheetProtection sheet="1" objects="1" scenarios="1" formatCells="0" formatColumns="0" formatRows="0"/>
  <autoFilter ref="A2:DE204" xr:uid="{580E8F71-D449-40CF-84DB-8729816F6CFC}"/>
  <mergeCells count="4">
    <mergeCell ref="AA1:AE1"/>
    <mergeCell ref="DA1:DE1"/>
    <mergeCell ref="AF1:AJ1"/>
    <mergeCell ref="DF1:DJ1"/>
  </mergeCells>
  <phoneticPr fontId="35" type="noConversion"/>
  <conditionalFormatting sqref="X3:AJ204 DA3:DJ204">
    <cfRule type="cellIs" dxfId="16" priority="6" operator="equal">
      <formula>0</formula>
    </cfRule>
  </conditionalFormatting>
  <conditionalFormatting sqref="AA3">
    <cfRule type="cellIs" dxfId="15" priority="7" operator="equal">
      <formula>0</formula>
    </cfRule>
  </conditionalFormatting>
  <conditionalFormatting sqref="AY3:CZ204">
    <cfRule type="cellIs" dxfId="14" priority="1" operator="equal">
      <formula>"Yes"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4BF6-0A26-4D36-AAD6-42982D7631D2}">
  <sheetPr codeName="Sheet11">
    <tabColor theme="9"/>
  </sheetPr>
  <dimension ref="A1:BQ25"/>
  <sheetViews>
    <sheetView topLeftCell="C1" workbookViewId="0">
      <selection activeCell="P34" sqref="P34"/>
    </sheetView>
  </sheetViews>
  <sheetFormatPr defaultColWidth="96.140625" defaultRowHeight="12.75" x14ac:dyDescent="0.2"/>
  <cols>
    <col min="1" max="1" width="14" style="127" hidden="1" customWidth="1"/>
    <col min="2" max="2" width="10.140625" style="127" hidden="1" customWidth="1"/>
    <col min="3" max="3" width="19.42578125" style="127" bestFit="1" customWidth="1"/>
    <col min="4" max="4" width="19.140625" style="127" bestFit="1" customWidth="1"/>
    <col min="5" max="5" width="13.140625" style="127" bestFit="1" customWidth="1"/>
    <col min="6" max="6" width="52.5703125" style="127" bestFit="1" customWidth="1"/>
    <col min="7" max="7" width="16" style="127" bestFit="1" customWidth="1"/>
    <col min="8" max="8" width="5.5703125" style="127" bestFit="1" customWidth="1"/>
    <col min="9" max="9" width="18.42578125" style="127" bestFit="1" customWidth="1"/>
    <col min="10" max="10" width="6" style="127" bestFit="1" customWidth="1"/>
    <col min="11" max="11" width="13.85546875" style="127" hidden="1" customWidth="1"/>
    <col min="12" max="12" width="44" style="127" hidden="1" customWidth="1"/>
    <col min="13" max="13" width="9" style="127" hidden="1" customWidth="1"/>
    <col min="14" max="14" width="91" style="127" hidden="1" customWidth="1"/>
    <col min="15" max="15" width="35.28515625" style="127" hidden="1" customWidth="1"/>
    <col min="16" max="16" width="12.140625" style="127" customWidth="1"/>
    <col min="17" max="17" width="41.85546875" style="127" hidden="1" customWidth="1"/>
    <col min="18" max="18" width="38.85546875" style="127" hidden="1" customWidth="1"/>
    <col min="19" max="19" width="39.28515625" style="127" hidden="1" customWidth="1"/>
    <col min="20" max="20" width="36.140625" style="127" hidden="1" customWidth="1"/>
    <col min="21" max="21" width="41.42578125" style="127" hidden="1" customWidth="1"/>
    <col min="22" max="22" width="38.42578125" style="127" hidden="1" customWidth="1"/>
    <col min="23" max="23" width="38.85546875" style="127" hidden="1" customWidth="1"/>
    <col min="24" max="24" width="35.7109375" style="127" hidden="1" customWidth="1"/>
    <col min="25" max="25" width="34.7109375" style="127" bestFit="1" customWidth="1"/>
    <col min="26" max="30" width="11.140625" style="127" customWidth="1"/>
    <col min="31" max="31" width="34.28515625" style="127" hidden="1" customWidth="1"/>
    <col min="32" max="36" width="13.28515625" style="127" customWidth="1"/>
    <col min="37" max="37" width="32" style="127" bestFit="1" customWidth="1"/>
    <col min="38" max="42" width="12.5703125" style="127" customWidth="1"/>
    <col min="43" max="43" width="27.42578125" style="127" hidden="1" customWidth="1"/>
    <col min="44" max="48" width="13.5703125" style="127" customWidth="1"/>
    <col min="49" max="49" width="15.28515625" style="127" hidden="1" customWidth="1"/>
    <col min="50" max="50" width="16.42578125" style="127" hidden="1" customWidth="1"/>
    <col min="51" max="51" width="14" style="127" hidden="1" customWidth="1"/>
    <col min="52" max="52" width="18.7109375" style="127" hidden="1" customWidth="1"/>
    <col min="53" max="53" width="22.5703125" style="127" hidden="1" customWidth="1"/>
    <col min="54" max="54" width="25.140625" style="127" hidden="1" customWidth="1"/>
    <col min="55" max="55" width="24.7109375" style="127" hidden="1" customWidth="1"/>
    <col min="56" max="56" width="23.140625" style="127" hidden="1" customWidth="1"/>
    <col min="57" max="58" width="19.140625" style="127" hidden="1" customWidth="1"/>
    <col min="59" max="60" width="18" style="127" hidden="1" customWidth="1"/>
    <col min="61" max="62" width="12.42578125" style="127" hidden="1" customWidth="1"/>
    <col min="63" max="63" width="17.5703125" style="127" hidden="1" customWidth="1"/>
    <col min="64" max="64" width="24.42578125" style="127" hidden="1" customWidth="1"/>
    <col min="65" max="65" width="23.28515625" style="127" hidden="1" customWidth="1"/>
    <col min="66" max="66" width="17.5703125" style="127" hidden="1" customWidth="1"/>
    <col min="67" max="67" width="16.7109375" style="127" hidden="1" customWidth="1"/>
    <col min="68" max="68" width="17.5703125" style="127" hidden="1" customWidth="1"/>
    <col min="69" max="69" width="18.5703125" style="127" hidden="1" customWidth="1"/>
    <col min="70" max="16384" width="96.140625" style="127"/>
  </cols>
  <sheetData>
    <row r="1" spans="1:69" ht="13.5" thickBot="1" x14ac:dyDescent="0.25">
      <c r="Z1" s="325" t="s">
        <v>1444</v>
      </c>
      <c r="AA1" s="326"/>
      <c r="AB1" s="326"/>
      <c r="AC1" s="326"/>
      <c r="AD1" s="327"/>
      <c r="AE1" s="226"/>
      <c r="AF1" s="325" t="s">
        <v>1445</v>
      </c>
      <c r="AG1" s="326"/>
      <c r="AH1" s="326"/>
      <c r="AI1" s="326"/>
      <c r="AJ1" s="327"/>
      <c r="AK1" s="234"/>
      <c r="AL1" s="325" t="s">
        <v>1659</v>
      </c>
      <c r="AM1" s="326"/>
      <c r="AN1" s="326"/>
      <c r="AO1" s="326"/>
      <c r="AP1" s="327"/>
      <c r="AQ1" s="226"/>
      <c r="AR1" s="325" t="s">
        <v>1660</v>
      </c>
      <c r="AS1" s="326"/>
      <c r="AT1" s="326"/>
      <c r="AU1" s="326"/>
      <c r="AV1" s="327"/>
    </row>
    <row r="2" spans="1:69" ht="13.5" thickBot="1" x14ac:dyDescent="0.25">
      <c r="A2" s="217" t="s">
        <v>1661</v>
      </c>
      <c r="B2" s="217" t="s">
        <v>1662</v>
      </c>
      <c r="C2" s="218" t="s">
        <v>1663</v>
      </c>
      <c r="D2" s="218" t="s">
        <v>1116</v>
      </c>
      <c r="E2" s="219" t="s">
        <v>1664</v>
      </c>
      <c r="F2" s="217" t="s">
        <v>1109</v>
      </c>
      <c r="G2" s="217" t="s">
        <v>1111</v>
      </c>
      <c r="H2" s="217" t="s">
        <v>1112</v>
      </c>
      <c r="I2" s="217" t="s">
        <v>1665</v>
      </c>
      <c r="J2" s="217" t="s">
        <v>1113</v>
      </c>
      <c r="K2" s="217" t="s">
        <v>1666</v>
      </c>
      <c r="L2" s="217" t="s">
        <v>1120</v>
      </c>
      <c r="M2" s="217" t="s">
        <v>1667</v>
      </c>
      <c r="N2" s="217" t="s">
        <v>1668</v>
      </c>
      <c r="O2" s="217" t="s">
        <v>1669</v>
      </c>
      <c r="P2" s="217" t="s">
        <v>1670</v>
      </c>
      <c r="Q2" s="217" t="s">
        <v>1671</v>
      </c>
      <c r="R2" s="217" t="s">
        <v>1672</v>
      </c>
      <c r="S2" s="217" t="s">
        <v>1673</v>
      </c>
      <c r="T2" s="217" t="s">
        <v>1674</v>
      </c>
      <c r="U2" s="217" t="s">
        <v>1675</v>
      </c>
      <c r="V2" s="217" t="s">
        <v>1676</v>
      </c>
      <c r="W2" s="217" t="s">
        <v>1677</v>
      </c>
      <c r="X2" s="217" t="s">
        <v>1678</v>
      </c>
      <c r="Y2" s="272" t="s">
        <v>1679</v>
      </c>
      <c r="Z2" s="227" t="s">
        <v>1092</v>
      </c>
      <c r="AA2" s="228" t="s">
        <v>1094</v>
      </c>
      <c r="AB2" s="228" t="s">
        <v>1096</v>
      </c>
      <c r="AC2" s="228" t="s">
        <v>1098</v>
      </c>
      <c r="AD2" s="229" t="s">
        <v>1100</v>
      </c>
      <c r="AE2" s="221" t="s">
        <v>1680</v>
      </c>
      <c r="AF2" s="227" t="s">
        <v>1092</v>
      </c>
      <c r="AG2" s="228" t="s">
        <v>1094</v>
      </c>
      <c r="AH2" s="228" t="s">
        <v>1096</v>
      </c>
      <c r="AI2" s="228" t="s">
        <v>1098</v>
      </c>
      <c r="AJ2" s="229" t="s">
        <v>1100</v>
      </c>
      <c r="AK2" s="235" t="s">
        <v>1681</v>
      </c>
      <c r="AL2" s="227" t="s">
        <v>1092</v>
      </c>
      <c r="AM2" s="228" t="s">
        <v>1094</v>
      </c>
      <c r="AN2" s="228" t="s">
        <v>1096</v>
      </c>
      <c r="AO2" s="228" t="s">
        <v>1098</v>
      </c>
      <c r="AP2" s="229" t="s">
        <v>1100</v>
      </c>
      <c r="AQ2" s="221" t="s">
        <v>1682</v>
      </c>
      <c r="AR2" s="227" t="s">
        <v>1092</v>
      </c>
      <c r="AS2" s="228" t="s">
        <v>1094</v>
      </c>
      <c r="AT2" s="228" t="s">
        <v>1096</v>
      </c>
      <c r="AU2" s="228" t="s">
        <v>1098</v>
      </c>
      <c r="AV2" s="229" t="s">
        <v>1100</v>
      </c>
      <c r="AW2" s="218" t="s">
        <v>1683</v>
      </c>
      <c r="AX2" s="217" t="s">
        <v>1684</v>
      </c>
      <c r="AY2" s="217" t="s">
        <v>1685</v>
      </c>
      <c r="AZ2" s="217" t="s">
        <v>1686</v>
      </c>
      <c r="BA2" s="217" t="s">
        <v>1687</v>
      </c>
      <c r="BB2" s="217" t="s">
        <v>1688</v>
      </c>
      <c r="BC2" s="217" t="s">
        <v>1689</v>
      </c>
      <c r="BD2" s="217" t="s">
        <v>1690</v>
      </c>
      <c r="BE2" s="217" t="s">
        <v>1691</v>
      </c>
      <c r="BF2" s="217" t="s">
        <v>1692</v>
      </c>
      <c r="BG2" s="217" t="s">
        <v>1693</v>
      </c>
      <c r="BH2" s="217" t="s">
        <v>1694</v>
      </c>
      <c r="BI2" s="217" t="s">
        <v>1695</v>
      </c>
      <c r="BJ2" s="217" t="s">
        <v>1696</v>
      </c>
      <c r="BK2" s="217" t="s">
        <v>1697</v>
      </c>
      <c r="BL2" s="217" t="s">
        <v>1698</v>
      </c>
      <c r="BM2" s="217" t="s">
        <v>1699</v>
      </c>
      <c r="BN2" s="217" t="s">
        <v>1700</v>
      </c>
      <c r="BO2" s="217" t="s">
        <v>1701</v>
      </c>
      <c r="BP2" s="217" t="s">
        <v>1702</v>
      </c>
      <c r="BQ2" s="220" t="s">
        <v>1703</v>
      </c>
    </row>
    <row r="3" spans="1:69" ht="15.75" thickBot="1" x14ac:dyDescent="0.3">
      <c r="C3" s="20">
        <v>7366811</v>
      </c>
      <c r="D3" s="271" t="s">
        <v>1539</v>
      </c>
      <c r="E3" s="86">
        <v>110000380061</v>
      </c>
      <c r="F3" s="240" t="s">
        <v>1540</v>
      </c>
      <c r="G3" s="240" t="s">
        <v>1194</v>
      </c>
      <c r="H3" s="240" t="s">
        <v>1195</v>
      </c>
      <c r="I3" s="240" t="s">
        <v>1542</v>
      </c>
      <c r="J3" s="240">
        <v>42029</v>
      </c>
      <c r="P3" s="240" t="s">
        <v>1704</v>
      </c>
      <c r="Y3" s="130">
        <v>0</v>
      </c>
      <c r="Z3" s="185">
        <f>$Y3*INDEX('Byproduct Conc'!$E:$E,MATCH(Z$2,'Byproduct Conc'!$C:$C,0))</f>
        <v>0</v>
      </c>
      <c r="AA3" s="183">
        <f>$Y3*INDEX('Byproduct Conc'!$E:$E,MATCH(AA$2,'Byproduct Conc'!$C:$C,0))</f>
        <v>0</v>
      </c>
      <c r="AB3" s="183">
        <f>$Y3*INDEX('Byproduct Conc'!$E:$E,MATCH(AB$2,'Byproduct Conc'!$C:$C,0))</f>
        <v>0</v>
      </c>
      <c r="AC3" s="183">
        <f>$Y3*INDEX('Byproduct Conc'!$E:$E,MATCH(AC$2,'Byproduct Conc'!$C:$C,0))</f>
        <v>0</v>
      </c>
      <c r="AD3" s="184">
        <f>$Y3*INDEX('Byproduct Conc'!$E:$E,MATCH(AD$2,'Byproduct Conc'!$C:$C,0))</f>
        <v>0</v>
      </c>
      <c r="AE3" s="222">
        <v>4.3191919749735996</v>
      </c>
      <c r="AF3" s="223">
        <f t="shared" ref="AF3:AF24" si="0">Z3/350</f>
        <v>0</v>
      </c>
      <c r="AG3" s="224">
        <f t="shared" ref="AG3:AG24" si="1">AA3/350</f>
        <v>0</v>
      </c>
      <c r="AH3" s="224">
        <f t="shared" ref="AH3:AH24" si="2">AB3/350</f>
        <v>0</v>
      </c>
      <c r="AI3" s="224">
        <f t="shared" ref="AI3:AI24" si="3">AC3/350</f>
        <v>0</v>
      </c>
      <c r="AJ3" s="225">
        <f t="shared" ref="AJ3:AJ24" si="4">AD3/350</f>
        <v>0</v>
      </c>
      <c r="AK3" s="240">
        <v>0.42002653461999995</v>
      </c>
      <c r="AL3" s="182">
        <f>$AK3*INDEX('Byproduct Conc'!$E:$E,MATCH(AL$2,'Byproduct Conc'!$C:$C,0))</f>
        <v>1.2222772157441998E-3</v>
      </c>
      <c r="AM3" s="183">
        <f>$AK3*INDEX('Byproduct Conc'!$E:$E,MATCH(AM$2,'Byproduct Conc'!$C:$C,0))</f>
        <v>1.4700928711699996E-5</v>
      </c>
      <c r="AN3" s="183">
        <f>$AK3*INDEX('Byproduct Conc'!$E:$E,MATCH(AN$2,'Byproduct Conc'!$C:$C,0))</f>
        <v>6.3003980192999988E-5</v>
      </c>
      <c r="AO3" s="183">
        <f>$AK3*INDEX('Byproduct Conc'!$E:$E,MATCH(AO$2,'Byproduct Conc'!$C:$C,0))</f>
        <v>4.1960650808537997E-4</v>
      </c>
      <c r="AP3" s="184">
        <f>$AK3*INDEX('Byproduct Conc'!$E:$E,MATCH(AP$2,'Byproduct Conc'!$C:$C,0))</f>
        <v>6.3003980192999993E-4</v>
      </c>
      <c r="AQ3" s="233">
        <v>6.8429695538280004</v>
      </c>
      <c r="AR3" s="230">
        <f t="shared" ref="AR3:AR24" si="5">AL3/350</f>
        <v>3.4922206164119994E-6</v>
      </c>
      <c r="AS3" s="231">
        <f t="shared" ref="AS3:AS24" si="6">AM3/350</f>
        <v>4.2002653461999987E-8</v>
      </c>
      <c r="AT3" s="231">
        <f t="shared" ref="AT3:AT24" si="7">AN3/350</f>
        <v>1.8001137197999997E-7</v>
      </c>
      <c r="AU3" s="231">
        <f t="shared" ref="AU3:AU24" si="8">AO3/350</f>
        <v>1.1988757373868E-6</v>
      </c>
      <c r="AV3" s="232">
        <f t="shared" ref="AV3:AV24" si="9">AP3/350</f>
        <v>1.8001137197999998E-6</v>
      </c>
    </row>
    <row r="4" spans="1:69" ht="15.75" thickBot="1" x14ac:dyDescent="0.3">
      <c r="C4" s="20">
        <v>7227011</v>
      </c>
      <c r="D4" s="271" t="s">
        <v>1166</v>
      </c>
      <c r="E4" s="86">
        <v>110000613747</v>
      </c>
      <c r="F4" s="240" t="s">
        <v>1163</v>
      </c>
      <c r="G4" s="240" t="s">
        <v>1165</v>
      </c>
      <c r="H4" s="240" t="s">
        <v>1138</v>
      </c>
      <c r="I4" s="240" t="s">
        <v>1398</v>
      </c>
      <c r="J4" s="240">
        <v>70764</v>
      </c>
      <c r="P4" s="240" t="s">
        <v>1705</v>
      </c>
      <c r="Y4" s="130">
        <v>5901.5837318630502</v>
      </c>
      <c r="Z4" s="185">
        <f>$Y4*INDEX('Byproduct Conc'!$E:$E,MATCH(Z$2,'Byproduct Conc'!$C:$C,0))</f>
        <v>17.173608659721474</v>
      </c>
      <c r="AA4" s="183">
        <f>$Y4*INDEX('Byproduct Conc'!$E:$E,MATCH(AA$2,'Byproduct Conc'!$C:$C,0))</f>
        <v>0.20655543061520673</v>
      </c>
      <c r="AB4" s="183">
        <f>$Y4*INDEX('Byproduct Conc'!$E:$E,MATCH(AB$2,'Byproduct Conc'!$C:$C,0))</f>
        <v>0.88523755977945739</v>
      </c>
      <c r="AC4" s="183">
        <f>$Y4*INDEX('Byproduct Conc'!$E:$E,MATCH(AC$2,'Byproduct Conc'!$C:$C,0))</f>
        <v>5.8956821481311881</v>
      </c>
      <c r="AD4" s="184">
        <f>$Y4*INDEX('Byproduct Conc'!$E:$E,MATCH(AD$2,'Byproduct Conc'!$C:$C,0))</f>
        <v>8.8523755977945751</v>
      </c>
      <c r="AE4" s="222">
        <v>5.3191919749735996</v>
      </c>
      <c r="AF4" s="223">
        <f t="shared" si="0"/>
        <v>4.9067453313489925E-2</v>
      </c>
      <c r="AG4" s="224">
        <f t="shared" si="1"/>
        <v>5.9015837318630491E-4</v>
      </c>
      <c r="AH4" s="224">
        <f t="shared" si="2"/>
        <v>2.5292501707984499E-3</v>
      </c>
      <c r="AI4" s="224">
        <f t="shared" si="3"/>
        <v>1.6844806137517682E-2</v>
      </c>
      <c r="AJ4" s="225">
        <f t="shared" si="4"/>
        <v>2.5292501707984499E-2</v>
      </c>
      <c r="AK4" s="240">
        <v>833.14122870593997</v>
      </c>
      <c r="AL4" s="182">
        <f>$AK4*INDEX('Byproduct Conc'!$E:$E,MATCH(AL$2,'Byproduct Conc'!$C:$C,0))</f>
        <v>2.4244409755342851</v>
      </c>
      <c r="AM4" s="183">
        <f>$AK4*INDEX('Byproduct Conc'!$E:$E,MATCH(AM$2,'Byproduct Conc'!$C:$C,0))</f>
        <v>2.9159943004707898E-2</v>
      </c>
      <c r="AN4" s="183">
        <f>$AK4*INDEX('Byproduct Conc'!$E:$E,MATCH(AN$2,'Byproduct Conc'!$C:$C,0))</f>
        <v>0.12497118430589098</v>
      </c>
      <c r="AO4" s="183">
        <f>$AK4*INDEX('Byproduct Conc'!$E:$E,MATCH(AO$2,'Byproduct Conc'!$C:$C,0))</f>
        <v>0.83230808747723406</v>
      </c>
      <c r="AP4" s="184">
        <f>$AK4*INDEX('Byproduct Conc'!$E:$E,MATCH(AP$2,'Byproduct Conc'!$C:$C,0))</f>
        <v>1.24971184305891</v>
      </c>
      <c r="AQ4" s="233">
        <v>7.8429695538280004</v>
      </c>
      <c r="AR4" s="230">
        <f t="shared" si="5"/>
        <v>6.9269742158122429E-3</v>
      </c>
      <c r="AS4" s="231">
        <f t="shared" si="6"/>
        <v>8.3314122870593998E-5</v>
      </c>
      <c r="AT4" s="231">
        <f t="shared" si="7"/>
        <v>3.5706052658825995E-4</v>
      </c>
      <c r="AU4" s="231">
        <f t="shared" si="8"/>
        <v>2.3780231070778114E-3</v>
      </c>
      <c r="AV4" s="232">
        <f t="shared" si="9"/>
        <v>3.5706052658825999E-3</v>
      </c>
    </row>
    <row r="5" spans="1:69" ht="30.75" thickBot="1" x14ac:dyDescent="0.3">
      <c r="C5" s="20">
        <v>17640911</v>
      </c>
      <c r="D5" s="271" t="s">
        <v>1394</v>
      </c>
      <c r="E5" s="86"/>
      <c r="F5" s="240" t="s">
        <v>1396</v>
      </c>
      <c r="G5" s="240" t="s">
        <v>1165</v>
      </c>
      <c r="H5" s="240" t="s">
        <v>1138</v>
      </c>
      <c r="I5" s="240" t="s">
        <v>1398</v>
      </c>
      <c r="J5" s="240">
        <v>70765</v>
      </c>
      <c r="P5" s="240" t="s">
        <v>5077</v>
      </c>
      <c r="Y5" s="130">
        <v>1974.7461342608995</v>
      </c>
      <c r="Z5" s="185">
        <f>$Y5*INDEX('Byproduct Conc'!$E:$E,MATCH(Z$2,'Byproduct Conc'!$C:$C,0))</f>
        <v>5.7465112506992169</v>
      </c>
      <c r="AA5" s="183">
        <f>$Y5*INDEX('Byproduct Conc'!$E:$E,MATCH(AA$2,'Byproduct Conc'!$C:$C,0))</f>
        <v>6.9116114699131481E-2</v>
      </c>
      <c r="AB5" s="183">
        <f>$Y5*INDEX('Byproduct Conc'!$E:$E,MATCH(AB$2,'Byproduct Conc'!$C:$C,0))</f>
        <v>0.29621192013913489</v>
      </c>
      <c r="AC5" s="183">
        <f>$Y5*INDEX('Byproduct Conc'!$E:$E,MATCH(AC$2,'Byproduct Conc'!$C:$C,0))</f>
        <v>1.9727713881266387</v>
      </c>
      <c r="AD5" s="184">
        <f>$Y5*INDEX('Byproduct Conc'!$E:$E,MATCH(AD$2,'Byproduct Conc'!$C:$C,0))</f>
        <v>2.9621192013913493</v>
      </c>
      <c r="AE5" s="222">
        <v>6.3191919749735996</v>
      </c>
      <c r="AF5" s="223">
        <f t="shared" ref="AF5" si="10">Z5/350</f>
        <v>1.6418603573426335E-2</v>
      </c>
      <c r="AG5" s="224">
        <f t="shared" ref="AG5" si="11">AA5/350</f>
        <v>1.9747461342608995E-4</v>
      </c>
      <c r="AH5" s="224">
        <f t="shared" ref="AH5" si="12">AB5/350</f>
        <v>8.4631977182609967E-4</v>
      </c>
      <c r="AI5" s="224">
        <f t="shared" ref="AI5" si="13">AC5/350</f>
        <v>5.6364896803618248E-3</v>
      </c>
      <c r="AJ5" s="225">
        <f t="shared" ref="AJ5" si="14">AD5/350</f>
        <v>8.463197718260998E-3</v>
      </c>
      <c r="AK5" s="240">
        <v>2095.9251502758798</v>
      </c>
      <c r="AL5" s="182">
        <f>$AK5*INDEX('Byproduct Conc'!$E:$E,MATCH(AL$2,'Byproduct Conc'!$C:$C,0))</f>
        <v>6.0991421873028102</v>
      </c>
      <c r="AM5" s="183">
        <f>$AK5*INDEX('Byproduct Conc'!$E:$E,MATCH(AM$2,'Byproduct Conc'!$C:$C,0))</f>
        <v>7.3357380259655783E-2</v>
      </c>
      <c r="AN5" s="183">
        <f>$AK5*INDEX('Byproduct Conc'!$E:$E,MATCH(AN$2,'Byproduct Conc'!$C:$C,0))</f>
        <v>0.31438877254138192</v>
      </c>
      <c r="AO5" s="183">
        <f>$AK5*INDEX('Byproduct Conc'!$E:$E,MATCH(AO$2,'Byproduct Conc'!$C:$C,0))</f>
        <v>2.0938292251256043</v>
      </c>
      <c r="AP5" s="184">
        <f>$AK5*INDEX('Byproduct Conc'!$E:$E,MATCH(AP$2,'Byproduct Conc'!$C:$C,0))</f>
        <v>3.1438877254138196</v>
      </c>
      <c r="AQ5" s="233">
        <v>8.8429695538280004</v>
      </c>
      <c r="AR5" s="230">
        <f t="shared" ref="AR5" si="15">AL5/350</f>
        <v>1.7426120535150885E-2</v>
      </c>
      <c r="AS5" s="231">
        <f t="shared" ref="AS5" si="16">AM5/350</f>
        <v>2.0959251502758794E-4</v>
      </c>
      <c r="AT5" s="231">
        <f t="shared" ref="AT5" si="17">AN5/350</f>
        <v>8.9825363583251978E-4</v>
      </c>
      <c r="AU5" s="231">
        <f t="shared" ref="AU5" si="18">AO5/350</f>
        <v>5.9823692146445838E-3</v>
      </c>
      <c r="AV5" s="232">
        <f t="shared" ref="AV5" si="19">AP5/350</f>
        <v>8.9825363583251987E-3</v>
      </c>
    </row>
    <row r="6" spans="1:69" ht="15.75" thickBot="1" x14ac:dyDescent="0.3">
      <c r="C6" s="20">
        <v>5219011</v>
      </c>
      <c r="D6" s="271" t="s">
        <v>1207</v>
      </c>
      <c r="E6" s="86">
        <v>110017980443</v>
      </c>
      <c r="F6" s="240" t="s">
        <v>1203</v>
      </c>
      <c r="G6" s="240" t="s">
        <v>1205</v>
      </c>
      <c r="H6" s="240" t="s">
        <v>1206</v>
      </c>
      <c r="I6" s="240" t="s">
        <v>1572</v>
      </c>
      <c r="J6" s="240">
        <v>63630</v>
      </c>
      <c r="P6" s="240" t="s">
        <v>1706</v>
      </c>
      <c r="Y6" s="130">
        <v>19.05087954</v>
      </c>
      <c r="Z6" s="185">
        <f>$Y6*INDEX('Byproduct Conc'!$E:$E,MATCH(Z$2,'Byproduct Conc'!$C:$C,0))</f>
        <v>5.5438059461399999E-2</v>
      </c>
      <c r="AA6" s="183">
        <f>$Y6*INDEX('Byproduct Conc'!$E:$E,MATCH(AA$2,'Byproduct Conc'!$C:$C,0))</f>
        <v>6.6678078389999999E-4</v>
      </c>
      <c r="AB6" s="183">
        <f>$Y6*INDEX('Byproduct Conc'!$E:$E,MATCH(AB$2,'Byproduct Conc'!$C:$C,0))</f>
        <v>2.857631931E-3</v>
      </c>
      <c r="AC6" s="183">
        <f>$Y6*INDEX('Byproduct Conc'!$E:$E,MATCH(AC$2,'Byproduct Conc'!$C:$C,0))</f>
        <v>1.9031828660460003E-2</v>
      </c>
      <c r="AD6" s="184">
        <f>$Y6*INDEX('Byproduct Conc'!$E:$E,MATCH(AD$2,'Byproduct Conc'!$C:$C,0))</f>
        <v>2.8576319310000001E-2</v>
      </c>
      <c r="AE6" s="222">
        <v>6.3191919749735996</v>
      </c>
      <c r="AF6" s="223">
        <f t="shared" si="0"/>
        <v>1.5839445560399999E-4</v>
      </c>
      <c r="AG6" s="224">
        <f t="shared" si="1"/>
        <v>1.9050879539999999E-6</v>
      </c>
      <c r="AH6" s="224">
        <f t="shared" si="2"/>
        <v>8.1646626599999996E-6</v>
      </c>
      <c r="AI6" s="224">
        <f t="shared" si="3"/>
        <v>5.4376653315600013E-5</v>
      </c>
      <c r="AJ6" s="225">
        <f t="shared" si="4"/>
        <v>8.1646626600000006E-5</v>
      </c>
      <c r="AK6" s="240">
        <v>30.390688789999999</v>
      </c>
      <c r="AL6" s="182">
        <f>$AK6*INDEX('Byproduct Conc'!$E:$E,MATCH(AL$2,'Byproduct Conc'!$C:$C,0))</f>
        <v>8.8436904378899991E-2</v>
      </c>
      <c r="AM6" s="183">
        <f>$AK6*INDEX('Byproduct Conc'!$E:$E,MATCH(AM$2,'Byproduct Conc'!$C:$C,0))</f>
        <v>1.0636741076499999E-3</v>
      </c>
      <c r="AN6" s="183">
        <f>$AK6*INDEX('Byproduct Conc'!$E:$E,MATCH(AN$2,'Byproduct Conc'!$C:$C,0))</f>
        <v>4.5586033184999994E-3</v>
      </c>
      <c r="AO6" s="183">
        <f>$AK6*INDEX('Byproduct Conc'!$E:$E,MATCH(AO$2,'Byproduct Conc'!$C:$C,0))</f>
        <v>3.0360298101210003E-2</v>
      </c>
      <c r="AP6" s="184">
        <f>$AK6*INDEX('Byproduct Conc'!$E:$E,MATCH(AP$2,'Byproduct Conc'!$C:$C,0))</f>
        <v>4.5586033184999999E-2</v>
      </c>
      <c r="AQ6" s="233">
        <v>8.8429695538280004</v>
      </c>
      <c r="AR6" s="230">
        <f t="shared" si="5"/>
        <v>2.5267686965399998E-4</v>
      </c>
      <c r="AS6" s="231">
        <f t="shared" si="6"/>
        <v>3.0390688789999997E-6</v>
      </c>
      <c r="AT6" s="231">
        <f t="shared" si="7"/>
        <v>1.3024580909999999E-5</v>
      </c>
      <c r="AU6" s="231">
        <f t="shared" si="8"/>
        <v>8.6743708860600012E-5</v>
      </c>
      <c r="AV6" s="232">
        <f t="shared" si="9"/>
        <v>1.302458091E-4</v>
      </c>
    </row>
    <row r="7" spans="1:69" ht="15.75" thickBot="1" x14ac:dyDescent="0.3">
      <c r="C7" s="20">
        <v>7351111</v>
      </c>
      <c r="D7" s="271" t="s">
        <v>1580</v>
      </c>
      <c r="E7" s="86">
        <v>110008459578</v>
      </c>
      <c r="F7" s="240" t="s">
        <v>1581</v>
      </c>
      <c r="G7" s="240" t="s">
        <v>1583</v>
      </c>
      <c r="H7" s="240" t="s">
        <v>1195</v>
      </c>
      <c r="I7" s="240" t="s">
        <v>1584</v>
      </c>
      <c r="J7" s="240">
        <v>41129</v>
      </c>
      <c r="P7" s="240" t="s">
        <v>1706</v>
      </c>
      <c r="Y7" s="130">
        <v>0.90718474000000004</v>
      </c>
      <c r="Z7" s="185">
        <f>$Y7*INDEX('Byproduct Conc'!$E:$E,MATCH(Z$2,'Byproduct Conc'!$C:$C,0))</f>
        <v>2.6399075934000001E-3</v>
      </c>
      <c r="AA7" s="183">
        <f>$Y7*INDEX('Byproduct Conc'!$E:$E,MATCH(AA$2,'Byproduct Conc'!$C:$C,0))</f>
        <v>3.1751465899999998E-5</v>
      </c>
      <c r="AB7" s="183">
        <f>$Y7*INDEX('Byproduct Conc'!$E:$E,MATCH(AB$2,'Byproduct Conc'!$C:$C,0))</f>
        <v>1.36077711E-4</v>
      </c>
      <c r="AC7" s="183">
        <f>$Y7*INDEX('Byproduct Conc'!$E:$E,MATCH(AC$2,'Byproduct Conc'!$C:$C,0))</f>
        <v>9.0627755526000013E-4</v>
      </c>
      <c r="AD7" s="184">
        <f>$Y7*INDEX('Byproduct Conc'!$E:$E,MATCH(AD$2,'Byproduct Conc'!$C:$C,0))</f>
        <v>1.3607771100000001E-3</v>
      </c>
      <c r="AE7" s="222">
        <v>7.3191919749735996</v>
      </c>
      <c r="AF7" s="223">
        <f t="shared" si="0"/>
        <v>7.5425931240000005E-6</v>
      </c>
      <c r="AG7" s="224">
        <f t="shared" si="1"/>
        <v>9.0718473999999991E-8</v>
      </c>
      <c r="AH7" s="224">
        <f t="shared" si="2"/>
        <v>3.8879345999999998E-7</v>
      </c>
      <c r="AI7" s="224">
        <f t="shared" si="3"/>
        <v>2.5893644436000005E-6</v>
      </c>
      <c r="AJ7" s="225">
        <f t="shared" si="4"/>
        <v>3.8879345999999998E-6</v>
      </c>
      <c r="AK7" s="240">
        <v>90.718474000000001</v>
      </c>
      <c r="AL7" s="182">
        <f>$AK7*INDEX('Byproduct Conc'!$E:$E,MATCH(AL$2,'Byproduct Conc'!$C:$C,0))</f>
        <v>0.26399075933999999</v>
      </c>
      <c r="AM7" s="183">
        <f>$AK7*INDEX('Byproduct Conc'!$E:$E,MATCH(AM$2,'Byproduct Conc'!$C:$C,0))</f>
        <v>3.1751465899999996E-3</v>
      </c>
      <c r="AN7" s="183">
        <f>$AK7*INDEX('Byproduct Conc'!$E:$E,MATCH(AN$2,'Byproduct Conc'!$C:$C,0))</f>
        <v>1.3607771099999999E-2</v>
      </c>
      <c r="AO7" s="183">
        <f>$AK7*INDEX('Byproduct Conc'!$E:$E,MATCH(AO$2,'Byproduct Conc'!$C:$C,0))</f>
        <v>9.0627755526000012E-2</v>
      </c>
      <c r="AP7" s="184">
        <f>$AK7*INDEX('Byproduct Conc'!$E:$E,MATCH(AP$2,'Byproduct Conc'!$C:$C,0))</f>
        <v>0.13607771099999999</v>
      </c>
      <c r="AQ7" s="233">
        <v>9.8429695538280004</v>
      </c>
      <c r="AR7" s="230">
        <f t="shared" si="5"/>
        <v>7.5425931239999993E-4</v>
      </c>
      <c r="AS7" s="231">
        <f t="shared" si="6"/>
        <v>9.0718473999999984E-6</v>
      </c>
      <c r="AT7" s="231">
        <f t="shared" si="7"/>
        <v>3.8879345999999998E-5</v>
      </c>
      <c r="AU7" s="231">
        <f t="shared" si="8"/>
        <v>2.5893644436000005E-4</v>
      </c>
      <c r="AV7" s="232">
        <f t="shared" si="9"/>
        <v>3.8879345999999997E-4</v>
      </c>
    </row>
    <row r="8" spans="1:69" ht="15.75" thickBot="1" x14ac:dyDescent="0.3">
      <c r="C8" s="20">
        <v>7354911</v>
      </c>
      <c r="D8" s="271" t="s">
        <v>1145</v>
      </c>
      <c r="E8" s="86"/>
      <c r="F8" s="240" t="s">
        <v>1142</v>
      </c>
      <c r="G8" s="240" t="s">
        <v>1144</v>
      </c>
      <c r="H8" s="240" t="s">
        <v>1138</v>
      </c>
      <c r="I8" s="240" t="s">
        <v>1402</v>
      </c>
      <c r="J8" s="240">
        <v>70669</v>
      </c>
      <c r="P8" s="240" t="s">
        <v>1705</v>
      </c>
      <c r="Y8" s="130">
        <v>10138.429941926439</v>
      </c>
      <c r="Z8" s="185">
        <f>$Y8*INDEX('Byproduct Conc'!$E:$E,MATCH(Z$2,'Byproduct Conc'!$C:$C,0))</f>
        <v>29.502831131005937</v>
      </c>
      <c r="AA8" s="183">
        <f>$Y8*INDEX('Byproduct Conc'!$E:$E,MATCH(AA$2,'Byproduct Conc'!$C:$C,0))</f>
        <v>0.35484504796742533</v>
      </c>
      <c r="AB8" s="183">
        <f>$Y8*INDEX('Byproduct Conc'!$E:$E,MATCH(AB$2,'Byproduct Conc'!$C:$C,0))</f>
        <v>1.5207644912889657</v>
      </c>
      <c r="AC8" s="183">
        <f>$Y8*INDEX('Byproduct Conc'!$E:$E,MATCH(AC$2,'Byproduct Conc'!$C:$C,0))</f>
        <v>10.128291511984514</v>
      </c>
      <c r="AD8" s="184">
        <f>$Y8*INDEX('Byproduct Conc'!$E:$E,MATCH(AD$2,'Byproduct Conc'!$C:$C,0))</f>
        <v>15.207644912889659</v>
      </c>
      <c r="AE8" s="222">
        <v>8.3191919749736005</v>
      </c>
      <c r="AF8" s="223">
        <f t="shared" ref="AF8" si="20">Z8/350</f>
        <v>8.429380323144553E-2</v>
      </c>
      <c r="AG8" s="224">
        <f t="shared" ref="AG8" si="21">AA8/350</f>
        <v>1.0138429941926438E-3</v>
      </c>
      <c r="AH8" s="224">
        <f t="shared" ref="AH8" si="22">AB8/350</f>
        <v>4.3450414036827591E-3</v>
      </c>
      <c r="AI8" s="224">
        <f t="shared" ref="AI8" si="23">AC8/350</f>
        <v>2.8937975748527182E-2</v>
      </c>
      <c r="AJ8" s="225">
        <f t="shared" ref="AJ8" si="24">AD8/350</f>
        <v>4.3450414036827596E-2</v>
      </c>
      <c r="AK8" s="240">
        <v>972.70615784650022</v>
      </c>
      <c r="AL8" s="182">
        <f>$AK8*INDEX('Byproduct Conc'!$E:$E,MATCH(AL$2,'Byproduct Conc'!$C:$C,0))</f>
        <v>2.8305749193333156</v>
      </c>
      <c r="AM8" s="183">
        <f>$AK8*INDEX('Byproduct Conc'!$E:$E,MATCH(AM$2,'Byproduct Conc'!$C:$C,0))</f>
        <v>3.4044715524627504E-2</v>
      </c>
      <c r="AN8" s="183">
        <f>$AK8*INDEX('Byproduct Conc'!$E:$E,MATCH(AN$2,'Byproduct Conc'!$C:$C,0))</f>
        <v>0.14590592367697502</v>
      </c>
      <c r="AO8" s="183">
        <f>$AK8*INDEX('Byproduct Conc'!$E:$E,MATCH(AO$2,'Byproduct Conc'!$C:$C,0))</f>
        <v>0.97173345168865377</v>
      </c>
      <c r="AP8" s="184">
        <f>$AK8*INDEX('Byproduct Conc'!$E:$E,MATCH(AP$2,'Byproduct Conc'!$C:$C,0))</f>
        <v>1.4590592367697504</v>
      </c>
      <c r="AQ8" s="233">
        <v>10.842969553828</v>
      </c>
      <c r="AR8" s="230">
        <f t="shared" ref="AR8" si="25">AL8/350</f>
        <v>8.0873569123809021E-3</v>
      </c>
      <c r="AS8" s="231">
        <f t="shared" ref="AS8" si="26">AM8/350</f>
        <v>9.7270615784650019E-5</v>
      </c>
      <c r="AT8" s="231">
        <f t="shared" ref="AT8" si="27">AN8/350</f>
        <v>4.1687406764850005E-4</v>
      </c>
      <c r="AU8" s="231">
        <f t="shared" ref="AU8" si="28">AO8/350</f>
        <v>2.7763812905390109E-3</v>
      </c>
      <c r="AV8" s="232">
        <f t="shared" ref="AV8" si="29">AP8/350</f>
        <v>4.1687406764850006E-3</v>
      </c>
    </row>
    <row r="9" spans="1:69" ht="15.75" thickBot="1" x14ac:dyDescent="0.3">
      <c r="C9" s="20">
        <v>4166811</v>
      </c>
      <c r="D9" s="271" t="s">
        <v>1405</v>
      </c>
      <c r="E9" s="86">
        <v>110000499041</v>
      </c>
      <c r="F9" s="240" t="s">
        <v>1406</v>
      </c>
      <c r="G9" s="240" t="s">
        <v>1275</v>
      </c>
      <c r="H9" s="240" t="s">
        <v>1160</v>
      </c>
      <c r="I9" s="240" t="s">
        <v>1408</v>
      </c>
      <c r="J9" s="240">
        <v>77503</v>
      </c>
      <c r="P9" s="240" t="s">
        <v>1706</v>
      </c>
      <c r="Y9" s="130">
        <v>5.8967008099999996</v>
      </c>
      <c r="Z9" s="185">
        <f>$Y9*INDEX('Byproduct Conc'!$E:$E,MATCH(Z$2,'Byproduct Conc'!$C:$C,0))</f>
        <v>1.7159399357099998E-2</v>
      </c>
      <c r="AA9" s="183">
        <f>$Y9*INDEX('Byproduct Conc'!$E:$E,MATCH(AA$2,'Byproduct Conc'!$C:$C,0))</f>
        <v>2.0638452834999998E-4</v>
      </c>
      <c r="AB9" s="183">
        <f>$Y9*INDEX('Byproduct Conc'!$E:$E,MATCH(AB$2,'Byproduct Conc'!$C:$C,0))</f>
        <v>8.845051214999999E-4</v>
      </c>
      <c r="AC9" s="183">
        <f>$Y9*INDEX('Byproduct Conc'!$E:$E,MATCH(AC$2,'Byproduct Conc'!$C:$C,0))</f>
        <v>5.8908041091900003E-3</v>
      </c>
      <c r="AD9" s="184">
        <f>$Y9*INDEX('Byproduct Conc'!$E:$E,MATCH(AD$2,'Byproduct Conc'!$C:$C,0))</f>
        <v>8.845051215E-3</v>
      </c>
      <c r="AE9" s="222">
        <v>8.3191919749736005</v>
      </c>
      <c r="AF9" s="223">
        <f t="shared" si="0"/>
        <v>4.9026855305999997E-5</v>
      </c>
      <c r="AG9" s="224">
        <f t="shared" si="1"/>
        <v>5.8967008099999994E-7</v>
      </c>
      <c r="AH9" s="224">
        <f t="shared" si="2"/>
        <v>2.5271574899999999E-6</v>
      </c>
      <c r="AI9" s="224">
        <f t="shared" si="3"/>
        <v>1.6830868883399999E-5</v>
      </c>
      <c r="AJ9" s="225">
        <f t="shared" si="4"/>
        <v>2.52715749E-5</v>
      </c>
      <c r="AK9" s="240">
        <v>5.4431084399999996</v>
      </c>
      <c r="AL9" s="182">
        <f>$AK9*INDEX('Byproduct Conc'!$E:$E,MATCH(AL$2,'Byproduct Conc'!$C:$C,0))</f>
        <v>1.5839445560399998E-2</v>
      </c>
      <c r="AM9" s="183">
        <f>$AK9*INDEX('Byproduct Conc'!$E:$E,MATCH(AM$2,'Byproduct Conc'!$C:$C,0))</f>
        <v>1.9050879539999997E-4</v>
      </c>
      <c r="AN9" s="183">
        <f>$AK9*INDEX('Byproduct Conc'!$E:$E,MATCH(AN$2,'Byproduct Conc'!$C:$C,0))</f>
        <v>8.1646626599999987E-4</v>
      </c>
      <c r="AO9" s="183">
        <f>$AK9*INDEX('Byproduct Conc'!$E:$E,MATCH(AO$2,'Byproduct Conc'!$C:$C,0))</f>
        <v>5.4376653315600003E-3</v>
      </c>
      <c r="AP9" s="184">
        <f>$AK9*INDEX('Byproduct Conc'!$E:$E,MATCH(AP$2,'Byproduct Conc'!$C:$C,0))</f>
        <v>8.1646626599999987E-3</v>
      </c>
      <c r="AQ9" s="233">
        <v>10.842969553828</v>
      </c>
      <c r="AR9" s="230">
        <f t="shared" si="5"/>
        <v>4.5255558743999994E-5</v>
      </c>
      <c r="AS9" s="231">
        <f t="shared" si="6"/>
        <v>5.4431084399999997E-7</v>
      </c>
      <c r="AT9" s="231">
        <f t="shared" si="7"/>
        <v>2.3327607599999995E-6</v>
      </c>
      <c r="AU9" s="231">
        <f t="shared" si="8"/>
        <v>1.55361866616E-5</v>
      </c>
      <c r="AV9" s="232">
        <f t="shared" si="9"/>
        <v>2.3327607599999995E-5</v>
      </c>
    </row>
    <row r="10" spans="1:69" ht="30.75" thickBot="1" x14ac:dyDescent="0.3">
      <c r="C10" s="20">
        <v>7354711</v>
      </c>
      <c r="D10" s="271" t="s">
        <v>1155</v>
      </c>
      <c r="E10" s="86">
        <v>110000597444</v>
      </c>
      <c r="F10" s="240" t="s">
        <v>1152</v>
      </c>
      <c r="G10" s="240" t="s">
        <v>1154</v>
      </c>
      <c r="H10" s="240" t="s">
        <v>1138</v>
      </c>
      <c r="I10" s="240" t="s">
        <v>1422</v>
      </c>
      <c r="J10" s="240">
        <v>70805</v>
      </c>
      <c r="P10" s="240" t="s">
        <v>1705</v>
      </c>
      <c r="Y10" s="130">
        <v>8780.3553352668987</v>
      </c>
      <c r="Z10" s="185">
        <f>$Y10*INDEX('Byproduct Conc'!$E:$E,MATCH(Z$2,'Byproduct Conc'!$C:$C,0))</f>
        <v>25.550834025626674</v>
      </c>
      <c r="AA10" s="183">
        <f>$Y10*INDEX('Byproduct Conc'!$E:$E,MATCH(AA$2,'Byproduct Conc'!$C:$C,0))</f>
        <v>0.30731243673434144</v>
      </c>
      <c r="AB10" s="183">
        <f>$Y10*INDEX('Byproduct Conc'!$E:$E,MATCH(AB$2,'Byproduct Conc'!$C:$C,0))</f>
        <v>1.3170533002900346</v>
      </c>
      <c r="AC10" s="183">
        <f>$Y10*INDEX('Byproduct Conc'!$E:$E,MATCH(AC$2,'Byproduct Conc'!$C:$C,0))</f>
        <v>8.771574979931632</v>
      </c>
      <c r="AD10" s="184">
        <f>$Y10*INDEX('Byproduct Conc'!$E:$E,MATCH(AD$2,'Byproduct Conc'!$C:$C,0))</f>
        <v>13.170533002900349</v>
      </c>
      <c r="AE10" s="222">
        <v>9.3191919749736005</v>
      </c>
      <c r="AF10" s="223">
        <f t="shared" si="0"/>
        <v>7.3002382930361931E-2</v>
      </c>
      <c r="AG10" s="224">
        <f t="shared" si="1"/>
        <v>8.7803553352668983E-4</v>
      </c>
      <c r="AH10" s="224">
        <f t="shared" si="2"/>
        <v>3.7630094294000991E-3</v>
      </c>
      <c r="AI10" s="224">
        <f t="shared" si="3"/>
        <v>2.5061642799804662E-2</v>
      </c>
      <c r="AJ10" s="225">
        <f t="shared" si="4"/>
        <v>3.7630094294001E-2</v>
      </c>
      <c r="AK10" s="240">
        <v>4142.2236665347991</v>
      </c>
      <c r="AL10" s="182">
        <f>$AK10*INDEX('Byproduct Conc'!$E:$E,MATCH(AL$2,'Byproduct Conc'!$C:$C,0))</f>
        <v>12.053870869616265</v>
      </c>
      <c r="AM10" s="183">
        <f>$AK10*INDEX('Byproduct Conc'!$E:$E,MATCH(AM$2,'Byproduct Conc'!$C:$C,0))</f>
        <v>0.14497782832871794</v>
      </c>
      <c r="AN10" s="183">
        <f>$AK10*INDEX('Byproduct Conc'!$E:$E,MATCH(AN$2,'Byproduct Conc'!$C:$C,0))</f>
        <v>0.62133354998021983</v>
      </c>
      <c r="AO10" s="183">
        <f>$AK10*INDEX('Byproduct Conc'!$E:$E,MATCH(AO$2,'Byproduct Conc'!$C:$C,0))</f>
        <v>4.1380814428682644</v>
      </c>
      <c r="AP10" s="184">
        <f>$AK10*INDEX('Byproduct Conc'!$E:$E,MATCH(AP$2,'Byproduct Conc'!$C:$C,0))</f>
        <v>6.2133354998021986</v>
      </c>
      <c r="AQ10" s="233">
        <v>11.842969553828</v>
      </c>
      <c r="AR10" s="230">
        <f t="shared" si="5"/>
        <v>3.4439631056046471E-2</v>
      </c>
      <c r="AS10" s="231">
        <f t="shared" si="6"/>
        <v>4.1422236665347983E-4</v>
      </c>
      <c r="AT10" s="231">
        <f t="shared" si="7"/>
        <v>1.7752387142291996E-3</v>
      </c>
      <c r="AU10" s="231">
        <f t="shared" si="8"/>
        <v>1.1823089836766471E-2</v>
      </c>
      <c r="AV10" s="232">
        <f t="shared" si="9"/>
        <v>1.7752387142291996E-2</v>
      </c>
    </row>
    <row r="11" spans="1:69" ht="15.75" thickBot="1" x14ac:dyDescent="0.3">
      <c r="C11" s="20">
        <v>5633411</v>
      </c>
      <c r="D11" s="271" t="s">
        <v>1190</v>
      </c>
      <c r="E11" s="86">
        <v>110018925957</v>
      </c>
      <c r="F11" s="240" t="s">
        <v>1187</v>
      </c>
      <c r="G11" s="240" t="s">
        <v>1189</v>
      </c>
      <c r="H11" s="240" t="s">
        <v>1160</v>
      </c>
      <c r="I11" s="240" t="s">
        <v>1412</v>
      </c>
      <c r="J11" s="240">
        <v>77978</v>
      </c>
      <c r="P11" s="240" t="s">
        <v>1707</v>
      </c>
      <c r="Y11" s="130">
        <v>3260.3312370859994</v>
      </c>
      <c r="Z11" s="185">
        <f>$Y11*INDEX('Byproduct Conc'!$E:$E,MATCH(Z$2,'Byproduct Conc'!$C:$C,0))</f>
        <v>9.4875638999202572</v>
      </c>
      <c r="AA11" s="183">
        <f>$Y11*INDEX('Byproduct Conc'!$E:$E,MATCH(AA$2,'Byproduct Conc'!$C:$C,0))</f>
        <v>0.11411159329800998</v>
      </c>
      <c r="AB11" s="183">
        <f>$Y11*INDEX('Byproduct Conc'!$E:$E,MATCH(AB$2,'Byproduct Conc'!$C:$C,0))</f>
        <v>0.48904968556289985</v>
      </c>
      <c r="AC11" s="183">
        <f>$Y11*INDEX('Byproduct Conc'!$E:$E,MATCH(AC$2,'Byproduct Conc'!$C:$C,0))</f>
        <v>3.2570709058489138</v>
      </c>
      <c r="AD11" s="184">
        <f>$Y11*INDEX('Byproduct Conc'!$E:$E,MATCH(AD$2,'Byproduct Conc'!$C:$C,0))</f>
        <v>4.8904968556289994</v>
      </c>
      <c r="AE11" s="222">
        <v>10.319191974973601</v>
      </c>
      <c r="AF11" s="223">
        <f t="shared" si="0"/>
        <v>2.7107325428343591E-2</v>
      </c>
      <c r="AG11" s="224">
        <f t="shared" si="1"/>
        <v>3.2603312370859994E-4</v>
      </c>
      <c r="AH11" s="224">
        <f t="shared" si="2"/>
        <v>1.3972848158939997E-3</v>
      </c>
      <c r="AI11" s="224">
        <f t="shared" si="3"/>
        <v>9.3059168738540386E-3</v>
      </c>
      <c r="AJ11" s="225">
        <f t="shared" si="4"/>
        <v>1.3972848158939998E-2</v>
      </c>
      <c r="AK11" s="240">
        <v>4194.0964899679993</v>
      </c>
      <c r="AL11" s="182">
        <f>$AK11*INDEX('Byproduct Conc'!$E:$E,MATCH(AL$2,'Byproduct Conc'!$C:$C,0))</f>
        <v>12.204820785806877</v>
      </c>
      <c r="AM11" s="183">
        <f>$AK11*INDEX('Byproduct Conc'!$E:$E,MATCH(AM$2,'Byproduct Conc'!$C:$C,0))</f>
        <v>0.14679337714887997</v>
      </c>
      <c r="AN11" s="183">
        <f>$AK11*INDEX('Byproduct Conc'!$E:$E,MATCH(AN$2,'Byproduct Conc'!$C:$C,0))</f>
        <v>0.62911447349519989</v>
      </c>
      <c r="AO11" s="183">
        <f>$AK11*INDEX('Byproduct Conc'!$E:$E,MATCH(AO$2,'Byproduct Conc'!$C:$C,0))</f>
        <v>4.1899023934780315</v>
      </c>
      <c r="AP11" s="184">
        <f>$AK11*INDEX('Byproduct Conc'!$E:$E,MATCH(AP$2,'Byproduct Conc'!$C:$C,0))</f>
        <v>6.2911447349519989</v>
      </c>
      <c r="AQ11" s="233">
        <v>12.842969553828</v>
      </c>
      <c r="AR11" s="230">
        <f t="shared" si="5"/>
        <v>3.4870916530876789E-2</v>
      </c>
      <c r="AS11" s="231">
        <f t="shared" si="6"/>
        <v>4.1940964899679991E-4</v>
      </c>
      <c r="AT11" s="231">
        <f t="shared" si="7"/>
        <v>1.7974699242719998E-3</v>
      </c>
      <c r="AU11" s="231">
        <f t="shared" si="8"/>
        <v>1.1971149695651519E-2</v>
      </c>
      <c r="AV11" s="232">
        <f t="shared" si="9"/>
        <v>1.7974699242719997E-2</v>
      </c>
    </row>
    <row r="12" spans="1:69" ht="30.75" thickBot="1" x14ac:dyDescent="0.3">
      <c r="C12" s="20">
        <v>17735411</v>
      </c>
      <c r="D12" s="271" t="s">
        <v>1201</v>
      </c>
      <c r="E12" s="86"/>
      <c r="F12" s="240" t="s">
        <v>1210</v>
      </c>
      <c r="G12" s="240" t="s">
        <v>1200</v>
      </c>
      <c r="H12" s="240" t="s">
        <v>1160</v>
      </c>
      <c r="I12" s="240" t="s">
        <v>1416</v>
      </c>
      <c r="J12" s="240">
        <v>77541</v>
      </c>
      <c r="P12" s="240" t="s">
        <v>5077</v>
      </c>
      <c r="Y12" s="130">
        <v>4995.5034892839994</v>
      </c>
      <c r="Z12" s="185">
        <f>$Y12*INDEX('Byproduct Conc'!$E:$E,MATCH(Z$2,'Byproduct Conc'!$C:$C,0))</f>
        <v>14.536915153816437</v>
      </c>
      <c r="AA12" s="183">
        <f>$Y12*INDEX('Byproduct Conc'!$E:$E,MATCH(AA$2,'Byproduct Conc'!$C:$C,0))</f>
        <v>0.17484262212493998</v>
      </c>
      <c r="AB12" s="183">
        <f>$Y12*INDEX('Byproduct Conc'!$E:$E,MATCH(AB$2,'Byproduct Conc'!$C:$C,0))</f>
        <v>0.74932552339259983</v>
      </c>
      <c r="AC12" s="183">
        <f>$Y12*INDEX('Byproduct Conc'!$E:$E,MATCH(AC$2,'Byproduct Conc'!$C:$C,0))</f>
        <v>4.9905079857947161</v>
      </c>
      <c r="AD12" s="184">
        <f>$Y12*INDEX('Byproduct Conc'!$E:$E,MATCH(AD$2,'Byproduct Conc'!$C:$C,0))</f>
        <v>7.493255233925999</v>
      </c>
      <c r="AE12" s="222">
        <v>11.319191974973601</v>
      </c>
      <c r="AF12" s="223">
        <f t="shared" ref="AF12" si="30">Z12/350</f>
        <v>4.1534043296618389E-2</v>
      </c>
      <c r="AG12" s="224">
        <f t="shared" ref="AG12" si="31">AA12/350</f>
        <v>4.9955034892839993E-4</v>
      </c>
      <c r="AH12" s="224">
        <f t="shared" ref="AH12" si="32">AB12/350</f>
        <v>2.1409300668359995E-3</v>
      </c>
      <c r="AI12" s="224">
        <f t="shared" ref="AI12" si="33">AC12/350</f>
        <v>1.425859424512776E-2</v>
      </c>
      <c r="AJ12" s="225">
        <f t="shared" ref="AJ12" si="34">AD12/350</f>
        <v>2.1409300668359998E-2</v>
      </c>
      <c r="AK12" s="240">
        <v>2516.0768763900001</v>
      </c>
      <c r="AL12" s="182">
        <f>$AK12*INDEX('Byproduct Conc'!$E:$E,MATCH(AL$2,'Byproduct Conc'!$C:$C,0))</f>
        <v>7.3217837102948993</v>
      </c>
      <c r="AM12" s="183">
        <f>$AK12*INDEX('Byproduct Conc'!$E:$E,MATCH(AM$2,'Byproduct Conc'!$C:$C,0))</f>
        <v>8.8062690673649996E-2</v>
      </c>
      <c r="AN12" s="183">
        <f>$AK12*INDEX('Byproduct Conc'!$E:$E,MATCH(AN$2,'Byproduct Conc'!$C:$C,0))</f>
        <v>0.37741153145849998</v>
      </c>
      <c r="AO12" s="183">
        <f>$AK12*INDEX('Byproduct Conc'!$E:$E,MATCH(AO$2,'Byproduct Conc'!$C:$C,0))</f>
        <v>2.5135607995136104</v>
      </c>
      <c r="AP12" s="184">
        <f>$AK12*INDEX('Byproduct Conc'!$E:$E,MATCH(AP$2,'Byproduct Conc'!$C:$C,0))</f>
        <v>3.7741153145849999</v>
      </c>
      <c r="AQ12" s="233">
        <v>13.842969553828</v>
      </c>
      <c r="AR12" s="230">
        <f t="shared" ref="AR12" si="35">AL12/350</f>
        <v>2.0919382029413999E-2</v>
      </c>
      <c r="AS12" s="231">
        <f t="shared" ref="AS12" si="36">AM12/350</f>
        <v>2.5160768763899999E-4</v>
      </c>
      <c r="AT12" s="231">
        <f t="shared" ref="AT12" si="37">AN12/350</f>
        <v>1.07831866131E-3</v>
      </c>
      <c r="AU12" s="231">
        <f t="shared" ref="AU12" si="38">AO12/350</f>
        <v>7.1816022843246017E-3</v>
      </c>
      <c r="AV12" s="232">
        <f t="shared" ref="AV12" si="39">AP12/350</f>
        <v>1.07831866131E-2</v>
      </c>
    </row>
    <row r="13" spans="1:69" ht="30.75" thickBot="1" x14ac:dyDescent="0.3">
      <c r="C13" s="20">
        <v>8467611</v>
      </c>
      <c r="D13" s="271" t="s">
        <v>1418</v>
      </c>
      <c r="E13" s="86">
        <v>110003266849</v>
      </c>
      <c r="F13" s="240" t="s">
        <v>1420</v>
      </c>
      <c r="G13" s="240" t="s">
        <v>1154</v>
      </c>
      <c r="H13" s="240" t="s">
        <v>1138</v>
      </c>
      <c r="I13" s="240" t="s">
        <v>1422</v>
      </c>
      <c r="J13" s="240">
        <v>70805</v>
      </c>
      <c r="P13" s="240" t="s">
        <v>1705</v>
      </c>
      <c r="Y13" s="130">
        <v>11.098498109159998</v>
      </c>
      <c r="Z13" s="185">
        <f>$Y13*INDEX('Byproduct Conc'!$E:$E,MATCH(Z$2,'Byproduct Conc'!$C:$C,0))</f>
        <v>3.2296629497655591E-2</v>
      </c>
      <c r="AA13" s="183">
        <f>$Y13*INDEX('Byproduct Conc'!$E:$E,MATCH(AA$2,'Byproduct Conc'!$C:$C,0))</f>
        <v>3.8844743382059988E-4</v>
      </c>
      <c r="AB13" s="183">
        <f>$Y13*INDEX('Byproduct Conc'!$E:$E,MATCH(AB$2,'Byproduct Conc'!$C:$C,0))</f>
        <v>1.6647747163739996E-3</v>
      </c>
      <c r="AC13" s="183">
        <f>$Y13*INDEX('Byproduct Conc'!$E:$E,MATCH(AC$2,'Byproduct Conc'!$C:$C,0))</f>
        <v>1.108739961105084E-2</v>
      </c>
      <c r="AD13" s="184">
        <f>$Y13*INDEX('Byproduct Conc'!$E:$E,MATCH(AD$2,'Byproduct Conc'!$C:$C,0))</f>
        <v>1.6647747163739998E-2</v>
      </c>
      <c r="AE13" s="222">
        <v>11.319191974973601</v>
      </c>
      <c r="AF13" s="223">
        <f t="shared" si="0"/>
        <v>9.2276084279015972E-5</v>
      </c>
      <c r="AG13" s="224">
        <f t="shared" si="1"/>
        <v>1.1098498109159996E-6</v>
      </c>
      <c r="AH13" s="224">
        <f t="shared" si="2"/>
        <v>4.7564991896399991E-6</v>
      </c>
      <c r="AI13" s="224">
        <f t="shared" si="3"/>
        <v>3.1678284603002397E-5</v>
      </c>
      <c r="AJ13" s="225">
        <f t="shared" si="4"/>
        <v>4.7564991896399997E-5</v>
      </c>
      <c r="AK13" s="240">
        <v>22.638885905173996</v>
      </c>
      <c r="AL13" s="182">
        <f>$AK13*INDEX('Byproduct Conc'!$E:$E,MATCH(AL$2,'Byproduct Conc'!$C:$C,0))</f>
        <v>6.587915798405633E-2</v>
      </c>
      <c r="AM13" s="183">
        <f>$AK13*INDEX('Byproduct Conc'!$E:$E,MATCH(AM$2,'Byproduct Conc'!$C:$C,0))</f>
        <v>7.9236100668108982E-4</v>
      </c>
      <c r="AN13" s="183">
        <f>$AK13*INDEX('Byproduct Conc'!$E:$E,MATCH(AN$2,'Byproduct Conc'!$C:$C,0))</f>
        <v>3.3958328857760993E-3</v>
      </c>
      <c r="AO13" s="183">
        <f>$AK13*INDEX('Byproduct Conc'!$E:$E,MATCH(AO$2,'Byproduct Conc'!$C:$C,0))</f>
        <v>2.2616247019268825E-2</v>
      </c>
      <c r="AP13" s="184">
        <f>$AK13*INDEX('Byproduct Conc'!$E:$E,MATCH(AP$2,'Byproduct Conc'!$C:$C,0))</f>
        <v>3.3958328857760997E-2</v>
      </c>
      <c r="AQ13" s="233">
        <v>13.842969553828</v>
      </c>
      <c r="AR13" s="230">
        <f t="shared" si="5"/>
        <v>1.8822616566873236E-4</v>
      </c>
      <c r="AS13" s="231">
        <f t="shared" si="6"/>
        <v>2.2638885905173994E-6</v>
      </c>
      <c r="AT13" s="231">
        <f t="shared" si="7"/>
        <v>9.7023796736459972E-6</v>
      </c>
      <c r="AU13" s="231">
        <f t="shared" si="8"/>
        <v>6.4617848626482354E-5</v>
      </c>
      <c r="AV13" s="232">
        <f t="shared" si="9"/>
        <v>9.7023796736459992E-5</v>
      </c>
    </row>
    <row r="14" spans="1:69" ht="15.75" thickBot="1" x14ac:dyDescent="0.3">
      <c r="C14" s="20">
        <v>3965211</v>
      </c>
      <c r="D14" s="271" t="s">
        <v>1180</v>
      </c>
      <c r="E14" s="86">
        <v>110017326963</v>
      </c>
      <c r="F14" s="240" t="s">
        <v>1176</v>
      </c>
      <c r="G14" s="240" t="s">
        <v>1178</v>
      </c>
      <c r="H14" s="240" t="s">
        <v>1179</v>
      </c>
      <c r="I14" s="240" t="s">
        <v>1178</v>
      </c>
      <c r="J14" s="240">
        <v>29405</v>
      </c>
      <c r="P14" s="240" t="s">
        <v>1708</v>
      </c>
      <c r="Y14" s="130">
        <v>0</v>
      </c>
      <c r="Z14" s="185">
        <f>$Y14*INDEX('Byproduct Conc'!$E:$E,MATCH(Z$2,'Byproduct Conc'!$C:$C,0))</f>
        <v>0</v>
      </c>
      <c r="AA14" s="183">
        <f>$Y14*INDEX('Byproduct Conc'!$E:$E,MATCH(AA$2,'Byproduct Conc'!$C:$C,0))</f>
        <v>0</v>
      </c>
      <c r="AB14" s="183">
        <f>$Y14*INDEX('Byproduct Conc'!$E:$E,MATCH(AB$2,'Byproduct Conc'!$C:$C,0))</f>
        <v>0</v>
      </c>
      <c r="AC14" s="183">
        <f>$Y14*INDEX('Byproduct Conc'!$E:$E,MATCH(AC$2,'Byproduct Conc'!$C:$C,0))</f>
        <v>0</v>
      </c>
      <c r="AD14" s="184">
        <f>$Y14*INDEX('Byproduct Conc'!$E:$E,MATCH(AD$2,'Byproduct Conc'!$C:$C,0))</f>
        <v>0</v>
      </c>
      <c r="AE14" s="222">
        <v>12.319191974973601</v>
      </c>
      <c r="AF14" s="223">
        <f t="shared" si="0"/>
        <v>0</v>
      </c>
      <c r="AG14" s="224">
        <f t="shared" si="1"/>
        <v>0</v>
      </c>
      <c r="AH14" s="224">
        <f t="shared" si="2"/>
        <v>0</v>
      </c>
      <c r="AI14" s="224">
        <f t="shared" si="3"/>
        <v>0</v>
      </c>
      <c r="AJ14" s="225">
        <f t="shared" si="4"/>
        <v>0</v>
      </c>
      <c r="AK14" s="240">
        <v>6413.7961118000003</v>
      </c>
      <c r="AL14" s="182">
        <f>$AK14*INDEX('Byproduct Conc'!$E:$E,MATCH(AL$2,'Byproduct Conc'!$C:$C,0))</f>
        <v>18.664146685338</v>
      </c>
      <c r="AM14" s="183">
        <f>$AK14*INDEX('Byproduct Conc'!$E:$E,MATCH(AM$2,'Byproduct Conc'!$C:$C,0))</f>
        <v>0.22448286391299999</v>
      </c>
      <c r="AN14" s="183">
        <f>$AK14*INDEX('Byproduct Conc'!$E:$E,MATCH(AN$2,'Byproduct Conc'!$C:$C,0))</f>
        <v>0.96206941676999991</v>
      </c>
      <c r="AO14" s="183">
        <f>$AK14*INDEX('Byproduct Conc'!$E:$E,MATCH(AO$2,'Byproduct Conc'!$C:$C,0))</f>
        <v>6.407382315688201</v>
      </c>
      <c r="AP14" s="184">
        <f>$AK14*INDEX('Byproduct Conc'!$E:$E,MATCH(AP$2,'Byproduct Conc'!$C:$C,0))</f>
        <v>9.6206941677</v>
      </c>
      <c r="AQ14" s="233">
        <v>14.842969553828</v>
      </c>
      <c r="AR14" s="230">
        <f t="shared" si="5"/>
        <v>5.3326133386679998E-2</v>
      </c>
      <c r="AS14" s="231">
        <f t="shared" si="6"/>
        <v>6.4137961117999992E-4</v>
      </c>
      <c r="AT14" s="231">
        <f t="shared" si="7"/>
        <v>2.7487697621999996E-3</v>
      </c>
      <c r="AU14" s="231">
        <f t="shared" si="8"/>
        <v>1.8306806616252003E-2</v>
      </c>
      <c r="AV14" s="232">
        <f t="shared" si="9"/>
        <v>2.7487697621999999E-2</v>
      </c>
    </row>
    <row r="15" spans="1:69" ht="15.75" thickBot="1" x14ac:dyDescent="0.3">
      <c r="C15" s="20">
        <v>5746611</v>
      </c>
      <c r="D15" s="271" t="s">
        <v>1161</v>
      </c>
      <c r="E15" s="86">
        <v>110000599807</v>
      </c>
      <c r="F15" s="240" t="s">
        <v>1157</v>
      </c>
      <c r="G15" s="240" t="s">
        <v>1159</v>
      </c>
      <c r="H15" s="240" t="s">
        <v>1160</v>
      </c>
      <c r="I15" s="240" t="s">
        <v>1426</v>
      </c>
      <c r="J15" s="240">
        <v>78359</v>
      </c>
      <c r="P15" s="240" t="s">
        <v>1707</v>
      </c>
      <c r="Y15" s="130">
        <v>2969.5785279160004</v>
      </c>
      <c r="Z15" s="185">
        <f>$Y15*INDEX('Byproduct Conc'!$E:$E,MATCH(Z$2,'Byproduct Conc'!$C:$C,0))</f>
        <v>8.6414735162355605</v>
      </c>
      <c r="AA15" s="183">
        <f>$Y15*INDEX('Byproduct Conc'!$E:$E,MATCH(AA$2,'Byproduct Conc'!$C:$C,0))</f>
        <v>0.10393524847706001</v>
      </c>
      <c r="AB15" s="183">
        <f>$Y15*INDEX('Byproduct Conc'!$E:$E,MATCH(AB$2,'Byproduct Conc'!$C:$C,0))</f>
        <v>0.44543677918740004</v>
      </c>
      <c r="AC15" s="183">
        <f>$Y15*INDEX('Byproduct Conc'!$E:$E,MATCH(AC$2,'Byproduct Conc'!$C:$C,0))</f>
        <v>2.9666089493880849</v>
      </c>
      <c r="AD15" s="184">
        <f>$Y15*INDEX('Byproduct Conc'!$E:$E,MATCH(AD$2,'Byproduct Conc'!$C:$C,0))</f>
        <v>4.4543677918740006</v>
      </c>
      <c r="AE15" s="222">
        <v>13.319191974973601</v>
      </c>
      <c r="AF15" s="223">
        <f t="shared" si="0"/>
        <v>2.4689924332101602E-2</v>
      </c>
      <c r="AG15" s="224">
        <f t="shared" si="1"/>
        <v>2.9695785279160001E-4</v>
      </c>
      <c r="AH15" s="224">
        <f t="shared" si="2"/>
        <v>1.2726765119640002E-3</v>
      </c>
      <c r="AI15" s="224">
        <f t="shared" si="3"/>
        <v>8.4760255696802421E-3</v>
      </c>
      <c r="AJ15" s="225">
        <f t="shared" si="4"/>
        <v>1.2726765119640002E-2</v>
      </c>
      <c r="AK15" s="240">
        <v>1949.6307247340001</v>
      </c>
      <c r="AL15" s="182">
        <f>$AK15*INDEX('Byproduct Conc'!$E:$E,MATCH(AL$2,'Byproduct Conc'!$C:$C,0))</f>
        <v>5.6734254089759402</v>
      </c>
      <c r="AM15" s="183">
        <f>$AK15*INDEX('Byproduct Conc'!$E:$E,MATCH(AM$2,'Byproduct Conc'!$C:$C,0))</f>
        <v>6.823707536569E-2</v>
      </c>
      <c r="AN15" s="183">
        <f>$AK15*INDEX('Byproduct Conc'!$E:$E,MATCH(AN$2,'Byproduct Conc'!$C:$C,0))</f>
        <v>0.29244460871009997</v>
      </c>
      <c r="AO15" s="183">
        <f>$AK15*INDEX('Byproduct Conc'!$E:$E,MATCH(AO$2,'Byproduct Conc'!$C:$C,0))</f>
        <v>1.9476810940092664</v>
      </c>
      <c r="AP15" s="184">
        <f>$AK15*INDEX('Byproduct Conc'!$E:$E,MATCH(AP$2,'Byproduct Conc'!$C:$C,0))</f>
        <v>2.9244460871010003</v>
      </c>
      <c r="AQ15" s="233">
        <v>15.842969553828</v>
      </c>
      <c r="AR15" s="230">
        <f t="shared" si="5"/>
        <v>1.6209786882788402E-2</v>
      </c>
      <c r="AS15" s="231">
        <f t="shared" si="6"/>
        <v>1.9496307247340001E-4</v>
      </c>
      <c r="AT15" s="231">
        <f t="shared" si="7"/>
        <v>8.3555602488599994E-4</v>
      </c>
      <c r="AU15" s="231">
        <f t="shared" si="8"/>
        <v>5.5648031257407608E-3</v>
      </c>
      <c r="AV15" s="232">
        <f t="shared" si="9"/>
        <v>8.35556024886E-3</v>
      </c>
    </row>
    <row r="16" spans="1:69" ht="15.75" thickBot="1" x14ac:dyDescent="0.3">
      <c r="C16" s="20">
        <v>8020211</v>
      </c>
      <c r="D16" s="271" t="s">
        <v>1150</v>
      </c>
      <c r="E16" s="86">
        <v>110000597328</v>
      </c>
      <c r="F16" s="240" t="s">
        <v>1147</v>
      </c>
      <c r="G16" s="240" t="s">
        <v>1149</v>
      </c>
      <c r="H16" s="240" t="s">
        <v>1138</v>
      </c>
      <c r="I16" s="240" t="s">
        <v>1428</v>
      </c>
      <c r="J16" s="240">
        <v>70723</v>
      </c>
      <c r="P16" s="240" t="s">
        <v>1705</v>
      </c>
      <c r="Y16" s="130">
        <v>3314.364248822088</v>
      </c>
      <c r="Z16" s="185">
        <f>$Y16*INDEX('Byproduct Conc'!$E:$E,MATCH(Z$2,'Byproduct Conc'!$C:$C,0))</f>
        <v>9.6447999640722752</v>
      </c>
      <c r="AA16" s="183">
        <f>$Y16*INDEX('Byproduct Conc'!$E:$E,MATCH(AA$2,'Byproduct Conc'!$C:$C,0))</f>
        <v>0.11600274870877307</v>
      </c>
      <c r="AB16" s="183">
        <f>$Y16*INDEX('Byproduct Conc'!$E:$E,MATCH(AB$2,'Byproduct Conc'!$C:$C,0))</f>
        <v>0.49715463732331316</v>
      </c>
      <c r="AC16" s="183">
        <f>$Y16*INDEX('Byproduct Conc'!$E:$E,MATCH(AC$2,'Byproduct Conc'!$C:$C,0))</f>
        <v>3.3110498845732663</v>
      </c>
      <c r="AD16" s="184">
        <f>$Y16*INDEX('Byproduct Conc'!$E:$E,MATCH(AD$2,'Byproduct Conc'!$C:$C,0))</f>
        <v>4.9715463732331324</v>
      </c>
      <c r="AE16" s="222">
        <v>14.319191974973601</v>
      </c>
      <c r="AF16" s="223">
        <f t="shared" si="0"/>
        <v>2.7556571325920785E-2</v>
      </c>
      <c r="AG16" s="224">
        <f t="shared" si="1"/>
        <v>3.3143642488220879E-4</v>
      </c>
      <c r="AH16" s="224">
        <f t="shared" si="2"/>
        <v>1.4204418209237519E-3</v>
      </c>
      <c r="AI16" s="224">
        <f t="shared" si="3"/>
        <v>9.4601425273521892E-3</v>
      </c>
      <c r="AJ16" s="225">
        <f t="shared" si="4"/>
        <v>1.4204418209237521E-2</v>
      </c>
      <c r="AK16" s="240">
        <v>27.16020393086</v>
      </c>
      <c r="AL16" s="182">
        <f>$AK16*INDEX('Byproduct Conc'!$E:$E,MATCH(AL$2,'Byproduct Conc'!$C:$C,0))</f>
        <v>7.9036193438802596E-2</v>
      </c>
      <c r="AM16" s="183">
        <f>$AK16*INDEX('Byproduct Conc'!$E:$E,MATCH(AM$2,'Byproduct Conc'!$C:$C,0))</f>
        <v>9.5060713758009989E-4</v>
      </c>
      <c r="AN16" s="183">
        <f>$AK16*INDEX('Byproduct Conc'!$E:$E,MATCH(AN$2,'Byproduct Conc'!$C:$C,0))</f>
        <v>4.0740305896289995E-3</v>
      </c>
      <c r="AO16" s="183">
        <f>$AK16*INDEX('Byproduct Conc'!$E:$E,MATCH(AO$2,'Byproduct Conc'!$C:$C,0))</f>
        <v>2.7133043726929144E-2</v>
      </c>
      <c r="AP16" s="184">
        <f>$AK16*INDEX('Byproduct Conc'!$E:$E,MATCH(AP$2,'Byproduct Conc'!$C:$C,0))</f>
        <v>4.0740305896289998E-2</v>
      </c>
      <c r="AQ16" s="233">
        <v>16.842969553827999</v>
      </c>
      <c r="AR16" s="230">
        <f t="shared" si="5"/>
        <v>2.2581769553943598E-4</v>
      </c>
      <c r="AS16" s="231">
        <f t="shared" si="6"/>
        <v>2.7160203930859998E-6</v>
      </c>
      <c r="AT16" s="231">
        <f t="shared" si="7"/>
        <v>1.1640087398939999E-5</v>
      </c>
      <c r="AU16" s="231">
        <f t="shared" si="8"/>
        <v>7.7522982076940408E-5</v>
      </c>
      <c r="AV16" s="232">
        <f t="shared" si="9"/>
        <v>1.164008739894E-4</v>
      </c>
    </row>
    <row r="17" spans="3:48" ht="15.75" thickBot="1" x14ac:dyDescent="0.3">
      <c r="C17" s="20">
        <v>7445711</v>
      </c>
      <c r="D17" s="271" t="s">
        <v>1139</v>
      </c>
      <c r="E17" s="86">
        <v>110000449774</v>
      </c>
      <c r="F17" s="240" t="s">
        <v>1135</v>
      </c>
      <c r="G17" s="240" t="s">
        <v>1137</v>
      </c>
      <c r="H17" s="240" t="s">
        <v>1138</v>
      </c>
      <c r="I17" s="240" t="s">
        <v>1431</v>
      </c>
      <c r="J17" s="240">
        <v>70734</v>
      </c>
      <c r="P17" s="240" t="s">
        <v>1705</v>
      </c>
      <c r="Y17" s="130">
        <v>2359.5103980371</v>
      </c>
      <c r="Z17" s="185">
        <f>$Y17*INDEX('Byproduct Conc'!$E:$E,MATCH(Z$2,'Byproduct Conc'!$C:$C,0))</f>
        <v>6.8661752582879609</v>
      </c>
      <c r="AA17" s="183">
        <f>$Y17*INDEX('Byproduct Conc'!$E:$E,MATCH(AA$2,'Byproduct Conc'!$C:$C,0))</f>
        <v>8.2582863931298489E-2</v>
      </c>
      <c r="AB17" s="183">
        <f>$Y17*INDEX('Byproduct Conc'!$E:$E,MATCH(AB$2,'Byproduct Conc'!$C:$C,0))</f>
        <v>0.35392655970556497</v>
      </c>
      <c r="AC17" s="183">
        <f>$Y17*INDEX('Byproduct Conc'!$E:$E,MATCH(AC$2,'Byproduct Conc'!$C:$C,0))</f>
        <v>2.357150887639063</v>
      </c>
      <c r="AD17" s="184">
        <f>$Y17*INDEX('Byproduct Conc'!$E:$E,MATCH(AD$2,'Byproduct Conc'!$C:$C,0))</f>
        <v>3.5392655970556501</v>
      </c>
      <c r="AE17" s="222">
        <v>15.319191974973601</v>
      </c>
      <c r="AF17" s="223">
        <f t="shared" si="0"/>
        <v>1.961764359510846E-2</v>
      </c>
      <c r="AG17" s="224">
        <f t="shared" si="1"/>
        <v>2.3595103980370997E-4</v>
      </c>
      <c r="AH17" s="224">
        <f t="shared" si="2"/>
        <v>1.0112187420158998E-3</v>
      </c>
      <c r="AI17" s="224">
        <f t="shared" si="3"/>
        <v>6.7347168218258946E-3</v>
      </c>
      <c r="AJ17" s="225">
        <f t="shared" si="4"/>
        <v>1.0112187420159001E-2</v>
      </c>
      <c r="AK17" s="240">
        <v>7225.8870257989793</v>
      </c>
      <c r="AL17" s="182">
        <f>$AK17*INDEX('Byproduct Conc'!$E:$E,MATCH(AL$2,'Byproduct Conc'!$C:$C,0))</f>
        <v>21.027331245075029</v>
      </c>
      <c r="AM17" s="183">
        <f>$AK17*INDEX('Byproduct Conc'!$E:$E,MATCH(AM$2,'Byproduct Conc'!$C:$C,0))</f>
        <v>0.25290604590296423</v>
      </c>
      <c r="AN17" s="183">
        <f>$AK17*INDEX('Byproduct Conc'!$E:$E,MATCH(AN$2,'Byproduct Conc'!$C:$C,0))</f>
        <v>1.0838830538698467</v>
      </c>
      <c r="AO17" s="183">
        <f>$AK17*INDEX('Byproduct Conc'!$E:$E,MATCH(AO$2,'Byproduct Conc'!$C:$C,0))</f>
        <v>7.2186611387731814</v>
      </c>
      <c r="AP17" s="184">
        <f>$AK17*INDEX('Byproduct Conc'!$E:$E,MATCH(AP$2,'Byproduct Conc'!$C:$C,0))</f>
        <v>10.838830538698469</v>
      </c>
      <c r="AQ17" s="233">
        <v>17.842969553827999</v>
      </c>
      <c r="AR17" s="230">
        <f t="shared" si="5"/>
        <v>6.0078089271642938E-2</v>
      </c>
      <c r="AS17" s="231">
        <f t="shared" si="6"/>
        <v>7.2258870257989783E-4</v>
      </c>
      <c r="AT17" s="231">
        <f t="shared" si="7"/>
        <v>3.0968087253424193E-3</v>
      </c>
      <c r="AU17" s="231">
        <f t="shared" si="8"/>
        <v>2.062474611078052E-2</v>
      </c>
      <c r="AV17" s="232">
        <f t="shared" si="9"/>
        <v>3.0968087253424197E-2</v>
      </c>
    </row>
    <row r="18" spans="3:48" ht="15.75" thickBot="1" x14ac:dyDescent="0.3">
      <c r="C18" s="20">
        <v>4057611</v>
      </c>
      <c r="D18" s="271" t="s">
        <v>1185</v>
      </c>
      <c r="E18" s="86">
        <v>110017769734</v>
      </c>
      <c r="F18" s="240" t="s">
        <v>1182</v>
      </c>
      <c r="G18" s="240" t="s">
        <v>1184</v>
      </c>
      <c r="H18" s="240" t="s">
        <v>1160</v>
      </c>
      <c r="I18" s="240" t="s">
        <v>1408</v>
      </c>
      <c r="J18" s="240">
        <v>77571</v>
      </c>
      <c r="P18" s="240" t="s">
        <v>1707</v>
      </c>
      <c r="Y18" s="130">
        <v>5085.768370914001</v>
      </c>
      <c r="Z18" s="185">
        <f>$Y18*INDEX('Byproduct Conc'!$E:$E,MATCH(Z$2,'Byproduct Conc'!$C:$C,0))</f>
        <v>14.799585959359742</v>
      </c>
      <c r="AA18" s="183">
        <f>$Y18*INDEX('Byproduct Conc'!$E:$E,MATCH(AA$2,'Byproduct Conc'!$C:$C,0))</f>
        <v>0.17800189298199001</v>
      </c>
      <c r="AB18" s="183">
        <f>$Y18*INDEX('Byproduct Conc'!$E:$E,MATCH(AB$2,'Byproduct Conc'!$C:$C,0))</f>
        <v>0.76286525563710006</v>
      </c>
      <c r="AC18" s="183">
        <f>$Y18*INDEX('Byproduct Conc'!$E:$E,MATCH(AC$2,'Byproduct Conc'!$C:$C,0))</f>
        <v>5.0806826025430878</v>
      </c>
      <c r="AD18" s="184">
        <f>$Y18*INDEX('Byproduct Conc'!$E:$E,MATCH(AD$2,'Byproduct Conc'!$C:$C,0))</f>
        <v>7.6286525563710015</v>
      </c>
      <c r="AE18" s="222">
        <v>16.319191974973599</v>
      </c>
      <c r="AF18" s="223">
        <f t="shared" si="0"/>
        <v>4.2284531312456408E-2</v>
      </c>
      <c r="AG18" s="224">
        <f t="shared" si="1"/>
        <v>5.0857683709140005E-4</v>
      </c>
      <c r="AH18" s="224">
        <f t="shared" si="2"/>
        <v>2.179615016106E-3</v>
      </c>
      <c r="AI18" s="224">
        <f t="shared" si="3"/>
        <v>1.4516236007265966E-2</v>
      </c>
      <c r="AJ18" s="225">
        <f t="shared" si="4"/>
        <v>2.1796150161060006E-2</v>
      </c>
      <c r="AK18" s="240">
        <v>391.99452615400003</v>
      </c>
      <c r="AL18" s="182">
        <f>$AK18*INDEX('Byproduct Conc'!$E:$E,MATCH(AL$2,'Byproduct Conc'!$C:$C,0))</f>
        <v>1.14070407110814</v>
      </c>
      <c r="AM18" s="183">
        <f>$AK18*INDEX('Byproduct Conc'!$E:$E,MATCH(AM$2,'Byproduct Conc'!$C:$C,0))</f>
        <v>1.371980841539E-2</v>
      </c>
      <c r="AN18" s="183">
        <f>$AK18*INDEX('Byproduct Conc'!$E:$E,MATCH(AN$2,'Byproduct Conc'!$C:$C,0))</f>
        <v>5.87991789231E-2</v>
      </c>
      <c r="AO18" s="183">
        <f>$AK18*INDEX('Byproduct Conc'!$E:$E,MATCH(AO$2,'Byproduct Conc'!$C:$C,0))</f>
        <v>0.39160253162784608</v>
      </c>
      <c r="AP18" s="184">
        <f>$AK18*INDEX('Byproduct Conc'!$E:$E,MATCH(AP$2,'Byproduct Conc'!$C:$C,0))</f>
        <v>0.58799178923100004</v>
      </c>
      <c r="AQ18" s="233">
        <v>18.842969553827999</v>
      </c>
      <c r="AR18" s="230">
        <f t="shared" si="5"/>
        <v>3.2591544888803999E-3</v>
      </c>
      <c r="AS18" s="231">
        <f t="shared" si="6"/>
        <v>3.9199452615400002E-5</v>
      </c>
      <c r="AT18" s="231">
        <f t="shared" si="7"/>
        <v>1.6799765406600001E-4</v>
      </c>
      <c r="AU18" s="231">
        <f t="shared" si="8"/>
        <v>1.1188643760795603E-3</v>
      </c>
      <c r="AV18" s="232">
        <f t="shared" si="9"/>
        <v>1.6799765406600002E-3</v>
      </c>
    </row>
    <row r="19" spans="3:48" ht="15.75" thickBot="1" x14ac:dyDescent="0.3">
      <c r="C19" s="20">
        <v>8059311</v>
      </c>
      <c r="D19" s="271" t="s">
        <v>1552</v>
      </c>
      <c r="E19" s="86">
        <v>110017424312</v>
      </c>
      <c r="F19" s="240" t="s">
        <v>1709</v>
      </c>
      <c r="G19" s="240" t="s">
        <v>1710</v>
      </c>
      <c r="H19" s="240" t="s">
        <v>1711</v>
      </c>
      <c r="I19" s="240" t="s">
        <v>1712</v>
      </c>
      <c r="J19" s="240">
        <v>67215</v>
      </c>
      <c r="P19" s="240" t="s">
        <v>1713</v>
      </c>
      <c r="Y19" s="130">
        <v>5.0829560982200004</v>
      </c>
      <c r="Z19" s="185">
        <f>$Y19*INDEX('Byproduct Conc'!$E:$E,MATCH(Z$2,'Byproduct Conc'!$C:$C,0))</f>
        <v>1.47914022458202E-2</v>
      </c>
      <c r="AA19" s="183">
        <f>$Y19*INDEX('Byproduct Conc'!$E:$E,MATCH(AA$2,'Byproduct Conc'!$C:$C,0))</f>
        <v>1.7790346343770001E-4</v>
      </c>
      <c r="AB19" s="183">
        <f>$Y19*INDEX('Byproduct Conc'!$E:$E,MATCH(AB$2,'Byproduct Conc'!$C:$C,0))</f>
        <v>7.6244341473300002E-4</v>
      </c>
      <c r="AC19" s="183">
        <f>$Y19*INDEX('Byproduct Conc'!$E:$E,MATCH(AC$2,'Byproduct Conc'!$C:$C,0))</f>
        <v>5.0778731421217806E-3</v>
      </c>
      <c r="AD19" s="184">
        <f>$Y19*INDEX('Byproduct Conc'!$E:$E,MATCH(AD$2,'Byproduct Conc'!$C:$C,0))</f>
        <v>7.6244341473300009E-3</v>
      </c>
      <c r="AE19" s="222">
        <v>17.319191974973599</v>
      </c>
      <c r="AF19" s="223">
        <f t="shared" si="0"/>
        <v>4.2261149273772001E-5</v>
      </c>
      <c r="AG19" s="224">
        <f t="shared" si="1"/>
        <v>5.0829560982199997E-7</v>
      </c>
      <c r="AH19" s="224">
        <f t="shared" si="2"/>
        <v>2.1784097563800002E-6</v>
      </c>
      <c r="AI19" s="224">
        <f t="shared" si="3"/>
        <v>1.4508208977490802E-5</v>
      </c>
      <c r="AJ19" s="225">
        <f t="shared" si="4"/>
        <v>2.1784097563800002E-5</v>
      </c>
      <c r="AK19" s="240">
        <v>1.224699399E-2</v>
      </c>
      <c r="AL19" s="182">
        <f>$AK19*INDEX('Byproduct Conc'!$E:$E,MATCH(AL$2,'Byproduct Conc'!$C:$C,0))</f>
        <v>3.5638752510899994E-5</v>
      </c>
      <c r="AM19" s="183">
        <f>$AK19*INDEX('Byproduct Conc'!$E:$E,MATCH(AM$2,'Byproduct Conc'!$C:$C,0))</f>
        <v>4.2864478964999997E-7</v>
      </c>
      <c r="AN19" s="183">
        <f>$AK19*INDEX('Byproduct Conc'!$E:$E,MATCH(AN$2,'Byproduct Conc'!$C:$C,0))</f>
        <v>1.8370490984999999E-6</v>
      </c>
      <c r="AO19" s="183">
        <f>$AK19*INDEX('Byproduct Conc'!$E:$E,MATCH(AO$2,'Byproduct Conc'!$C:$C,0))</f>
        <v>1.2234746996010001E-5</v>
      </c>
      <c r="AP19" s="184">
        <f>$AK19*INDEX('Byproduct Conc'!$E:$E,MATCH(AP$2,'Byproduct Conc'!$C:$C,0))</f>
        <v>1.8370490985E-5</v>
      </c>
      <c r="AQ19" s="233">
        <v>19.842969553827999</v>
      </c>
      <c r="AR19" s="230">
        <f t="shared" si="5"/>
        <v>1.0182500717399998E-7</v>
      </c>
      <c r="AS19" s="231">
        <f t="shared" si="6"/>
        <v>1.224699399E-9</v>
      </c>
      <c r="AT19" s="231">
        <f t="shared" si="7"/>
        <v>5.2487117100000001E-9</v>
      </c>
      <c r="AU19" s="231">
        <f t="shared" si="8"/>
        <v>3.4956419988600002E-8</v>
      </c>
      <c r="AV19" s="232">
        <f t="shared" si="9"/>
        <v>5.2487117100000001E-8</v>
      </c>
    </row>
    <row r="20" spans="3:48" ht="15.75" thickBot="1" x14ac:dyDescent="0.3">
      <c r="C20" s="20">
        <v>13610611</v>
      </c>
      <c r="D20" s="271" t="s">
        <v>1642</v>
      </c>
      <c r="E20" s="86">
        <v>110000572675</v>
      </c>
      <c r="F20" s="240" t="s">
        <v>1643</v>
      </c>
      <c r="G20" s="240" t="s">
        <v>1165</v>
      </c>
      <c r="H20" s="240" t="s">
        <v>1138</v>
      </c>
      <c r="I20" s="240" t="s">
        <v>1398</v>
      </c>
      <c r="J20" s="240">
        <v>70764</v>
      </c>
      <c r="P20" s="240" t="s">
        <v>1705</v>
      </c>
      <c r="Y20" s="130">
        <v>6523.0637921787811</v>
      </c>
      <c r="Z20" s="185">
        <f>$Y20*INDEX('Byproduct Conc'!$E:$E,MATCH(Z$2,'Byproduct Conc'!$C:$C,0))</f>
        <v>18.982115635240252</v>
      </c>
      <c r="AA20" s="183">
        <f>$Y20*INDEX('Byproduct Conc'!$E:$E,MATCH(AA$2,'Byproduct Conc'!$C:$C,0))</f>
        <v>0.22830723272625733</v>
      </c>
      <c r="AB20" s="183">
        <f>$Y20*INDEX('Byproduct Conc'!$E:$E,MATCH(AB$2,'Byproduct Conc'!$C:$C,0))</f>
        <v>0.97845956882681706</v>
      </c>
      <c r="AC20" s="183">
        <f>$Y20*INDEX('Byproduct Conc'!$E:$E,MATCH(AC$2,'Byproduct Conc'!$C:$C,0))</f>
        <v>6.5165407283866026</v>
      </c>
      <c r="AD20" s="184">
        <f>$Y20*INDEX('Byproduct Conc'!$E:$E,MATCH(AD$2,'Byproduct Conc'!$C:$C,0))</f>
        <v>9.7845956882681726</v>
      </c>
      <c r="AE20" s="222">
        <v>18.319191974973599</v>
      </c>
      <c r="AF20" s="223">
        <f t="shared" si="0"/>
        <v>5.4234616100686431E-2</v>
      </c>
      <c r="AG20" s="224">
        <f t="shared" si="1"/>
        <v>6.5230637921787809E-4</v>
      </c>
      <c r="AH20" s="224">
        <f t="shared" si="2"/>
        <v>2.7955987680766204E-3</v>
      </c>
      <c r="AI20" s="224">
        <f t="shared" si="3"/>
        <v>1.8618687795390294E-2</v>
      </c>
      <c r="AJ20" s="225">
        <f t="shared" si="4"/>
        <v>2.7955987680766209E-2</v>
      </c>
      <c r="AK20" s="240">
        <v>1939.0928667941596</v>
      </c>
      <c r="AL20" s="182">
        <f>$AK20*INDEX('Byproduct Conc'!$E:$E,MATCH(AL$2,'Byproduct Conc'!$C:$C,0))</f>
        <v>5.6427602423710042</v>
      </c>
      <c r="AM20" s="183">
        <f>$AK20*INDEX('Byproduct Conc'!$E:$E,MATCH(AM$2,'Byproduct Conc'!$C:$C,0))</f>
        <v>6.7868250337795574E-2</v>
      </c>
      <c r="AN20" s="183">
        <f>$AK20*INDEX('Byproduct Conc'!$E:$E,MATCH(AN$2,'Byproduct Conc'!$C:$C,0))</f>
        <v>0.29086393001912392</v>
      </c>
      <c r="AO20" s="183">
        <f>$AK20*INDEX('Byproduct Conc'!$E:$E,MATCH(AO$2,'Byproduct Conc'!$C:$C,0))</f>
        <v>1.9371537739273657</v>
      </c>
      <c r="AP20" s="184">
        <f>$AK20*INDEX('Byproduct Conc'!$E:$E,MATCH(AP$2,'Byproduct Conc'!$C:$C,0))</f>
        <v>2.9086393001912394</v>
      </c>
      <c r="AQ20" s="233">
        <v>20.842969553827999</v>
      </c>
      <c r="AR20" s="230">
        <f t="shared" si="5"/>
        <v>1.6122172121060013E-2</v>
      </c>
      <c r="AS20" s="231">
        <f t="shared" si="6"/>
        <v>1.9390928667941591E-4</v>
      </c>
      <c r="AT20" s="231">
        <f t="shared" si="7"/>
        <v>8.3103980005463972E-4</v>
      </c>
      <c r="AU20" s="231">
        <f t="shared" si="8"/>
        <v>5.5347250683639021E-3</v>
      </c>
      <c r="AV20" s="232">
        <f t="shared" si="9"/>
        <v>8.3103980005463981E-3</v>
      </c>
    </row>
    <row r="21" spans="3:48" ht="15.75" thickBot="1" x14ac:dyDescent="0.3">
      <c r="C21" s="20">
        <v>8467311</v>
      </c>
      <c r="D21" s="271" t="s">
        <v>1433</v>
      </c>
      <c r="E21" s="86">
        <v>110001244724</v>
      </c>
      <c r="F21" s="240" t="s">
        <v>1435</v>
      </c>
      <c r="G21" s="240" t="s">
        <v>1165</v>
      </c>
      <c r="H21" s="240" t="s">
        <v>1138</v>
      </c>
      <c r="I21" s="240" t="s">
        <v>1398</v>
      </c>
      <c r="J21" s="240">
        <v>70764</v>
      </c>
      <c r="P21" s="240" t="s">
        <v>1705</v>
      </c>
      <c r="Y21" s="130">
        <v>1161.7171912407598</v>
      </c>
      <c r="Z21" s="185">
        <f>$Y21*INDEX('Byproduct Conc'!$E:$E,MATCH(Z$2,'Byproduct Conc'!$C:$C,0))</f>
        <v>3.3805970265106109</v>
      </c>
      <c r="AA21" s="183">
        <f>$Y21*INDEX('Byproduct Conc'!$E:$E,MATCH(AA$2,'Byproduct Conc'!$C:$C,0))</f>
        <v>4.0660101693426591E-2</v>
      </c>
      <c r="AB21" s="183">
        <f>$Y21*INDEX('Byproduct Conc'!$E:$E,MATCH(AB$2,'Byproduct Conc'!$C:$C,0))</f>
        <v>0.17425757868611397</v>
      </c>
      <c r="AC21" s="183">
        <f>$Y21*INDEX('Byproduct Conc'!$E:$E,MATCH(AC$2,'Byproduct Conc'!$C:$C,0))</f>
        <v>1.1605554740495192</v>
      </c>
      <c r="AD21" s="184">
        <f>$Y21*INDEX('Byproduct Conc'!$E:$E,MATCH(AD$2,'Byproduct Conc'!$C:$C,0))</f>
        <v>1.7425757868611398</v>
      </c>
      <c r="AE21" s="222">
        <v>20.319191974973599</v>
      </c>
      <c r="AF21" s="223">
        <f t="shared" si="0"/>
        <v>9.6588486471731738E-3</v>
      </c>
      <c r="AG21" s="224">
        <f t="shared" si="1"/>
        <v>1.1617171912407597E-4</v>
      </c>
      <c r="AH21" s="224">
        <f t="shared" si="2"/>
        <v>4.9787879624603991E-4</v>
      </c>
      <c r="AI21" s="224">
        <f t="shared" si="3"/>
        <v>3.3158727829986261E-3</v>
      </c>
      <c r="AJ21" s="225">
        <f t="shared" si="4"/>
        <v>4.9787879624603997E-3</v>
      </c>
      <c r="AK21" s="240">
        <v>2045.0393438398</v>
      </c>
      <c r="AL21" s="182">
        <f>$AK21*INDEX('Byproduct Conc'!$E:$E,MATCH(AL$2,'Byproduct Conc'!$C:$C,0))</f>
        <v>5.9510644905738177</v>
      </c>
      <c r="AM21" s="183">
        <f>$AK21*INDEX('Byproduct Conc'!$E:$E,MATCH(AM$2,'Byproduct Conc'!$C:$C,0))</f>
        <v>7.1576377034392999E-2</v>
      </c>
      <c r="AN21" s="183">
        <f>$AK21*INDEX('Byproduct Conc'!$E:$E,MATCH(AN$2,'Byproduct Conc'!$C:$C,0))</f>
        <v>0.30675590157596999</v>
      </c>
      <c r="AO21" s="183">
        <f>$AK21*INDEX('Byproduct Conc'!$E:$E,MATCH(AO$2,'Byproduct Conc'!$C:$C,0))</f>
        <v>2.0429943044959606</v>
      </c>
      <c r="AP21" s="184">
        <f>$AK21*INDEX('Byproduct Conc'!$E:$E,MATCH(AP$2,'Byproduct Conc'!$C:$C,0))</f>
        <v>3.0675590157596999</v>
      </c>
      <c r="AQ21" s="233">
        <v>22.842969553827999</v>
      </c>
      <c r="AR21" s="230">
        <f t="shared" si="5"/>
        <v>1.7003041401639479E-2</v>
      </c>
      <c r="AS21" s="231">
        <f t="shared" si="6"/>
        <v>2.0450393438398E-4</v>
      </c>
      <c r="AT21" s="231">
        <f t="shared" si="7"/>
        <v>8.7644543307419998E-4</v>
      </c>
      <c r="AU21" s="231">
        <f t="shared" si="8"/>
        <v>5.8371265842741731E-3</v>
      </c>
      <c r="AV21" s="232">
        <f t="shared" si="9"/>
        <v>8.7644543307419994E-3</v>
      </c>
    </row>
    <row r="22" spans="3:48" ht="15.75" thickBot="1" x14ac:dyDescent="0.3">
      <c r="C22" s="20">
        <v>8361111</v>
      </c>
      <c r="D22" s="271" t="s">
        <v>1438</v>
      </c>
      <c r="E22" s="86">
        <v>110002054482</v>
      </c>
      <c r="F22" s="240" t="s">
        <v>1440</v>
      </c>
      <c r="G22" s="240" t="s">
        <v>1144</v>
      </c>
      <c r="H22" s="240" t="s">
        <v>1138</v>
      </c>
      <c r="I22" s="240" t="s">
        <v>1402</v>
      </c>
      <c r="J22" s="240">
        <v>70669</v>
      </c>
      <c r="P22" s="240" t="s">
        <v>1705</v>
      </c>
      <c r="Y22" s="130">
        <v>1589.89296638018</v>
      </c>
      <c r="Z22" s="185">
        <f>$Y22*INDEX('Byproduct Conc'!$E:$E,MATCH(Z$2,'Byproduct Conc'!$C:$C,0))</f>
        <v>4.6265885321663234</v>
      </c>
      <c r="AA22" s="183">
        <f>$Y22*INDEX('Byproduct Conc'!$E:$E,MATCH(AA$2,'Byproduct Conc'!$C:$C,0))</f>
        <v>5.5646253823306298E-2</v>
      </c>
      <c r="AB22" s="183">
        <f>$Y22*INDEX('Byproduct Conc'!$E:$E,MATCH(AB$2,'Byproduct Conc'!$C:$C,0))</f>
        <v>0.23848394495702699</v>
      </c>
      <c r="AC22" s="183">
        <f>$Y22*INDEX('Byproduct Conc'!$E:$E,MATCH(AC$2,'Byproduct Conc'!$C:$C,0))</f>
        <v>1.5883030734137999</v>
      </c>
      <c r="AD22" s="184">
        <f>$Y22*INDEX('Byproduct Conc'!$E:$E,MATCH(AD$2,'Byproduct Conc'!$C:$C,0))</f>
        <v>2.3848394495702703</v>
      </c>
      <c r="AE22" s="222">
        <v>21.319191974973599</v>
      </c>
      <c r="AF22" s="223">
        <f t="shared" si="0"/>
        <v>1.3218824377618068E-2</v>
      </c>
      <c r="AG22" s="224">
        <f t="shared" si="1"/>
        <v>1.58989296638018E-4</v>
      </c>
      <c r="AH22" s="224">
        <f t="shared" si="2"/>
        <v>6.8138269987722E-4</v>
      </c>
      <c r="AI22" s="224">
        <f t="shared" si="3"/>
        <v>4.5380087811822852E-3</v>
      </c>
      <c r="AJ22" s="225">
        <f t="shared" si="4"/>
        <v>6.8138269987722006E-3</v>
      </c>
      <c r="AK22" s="240">
        <v>21.418631711399996</v>
      </c>
      <c r="AL22" s="182">
        <f>$AK22*INDEX('Byproduct Conc'!$E:$E,MATCH(AL$2,'Byproduct Conc'!$C:$C,0))</f>
        <v>6.2328218280173986E-2</v>
      </c>
      <c r="AM22" s="183">
        <f>$AK22*INDEX('Byproduct Conc'!$E:$E,MATCH(AM$2,'Byproduct Conc'!$C:$C,0))</f>
        <v>7.496521098989998E-4</v>
      </c>
      <c r="AN22" s="183">
        <f>$AK22*INDEX('Byproduct Conc'!$E:$E,MATCH(AN$2,'Byproduct Conc'!$C:$C,0))</f>
        <v>3.2127947567099991E-3</v>
      </c>
      <c r="AO22" s="183">
        <f>$AK22*INDEX('Byproduct Conc'!$E:$E,MATCH(AO$2,'Byproduct Conc'!$C:$C,0))</f>
        <v>2.1397213079688598E-2</v>
      </c>
      <c r="AP22" s="184">
        <f>$AK22*INDEX('Byproduct Conc'!$E:$E,MATCH(AP$2,'Byproduct Conc'!$C:$C,0))</f>
        <v>3.2127947567099996E-2</v>
      </c>
      <c r="AQ22" s="233">
        <v>23.842969553827999</v>
      </c>
      <c r="AR22" s="230">
        <f t="shared" si="5"/>
        <v>1.7808062365763997E-4</v>
      </c>
      <c r="AS22" s="231">
        <f t="shared" si="6"/>
        <v>2.1418631711399994E-6</v>
      </c>
      <c r="AT22" s="231">
        <f t="shared" si="7"/>
        <v>9.1794135905999967E-6</v>
      </c>
      <c r="AU22" s="231">
        <f t="shared" si="8"/>
        <v>6.1134894513396E-5</v>
      </c>
      <c r="AV22" s="232">
        <f t="shared" si="9"/>
        <v>9.1794135905999991E-5</v>
      </c>
    </row>
    <row r="23" spans="3:48" ht="15.75" thickBot="1" x14ac:dyDescent="0.3">
      <c r="C23" s="20">
        <v>7915011</v>
      </c>
      <c r="D23" s="271" t="s">
        <v>1170</v>
      </c>
      <c r="E23" s="86">
        <v>110000746328</v>
      </c>
      <c r="F23" s="240" t="s">
        <v>1168</v>
      </c>
      <c r="G23" s="240" t="s">
        <v>1137</v>
      </c>
      <c r="H23" s="240" t="s">
        <v>1138</v>
      </c>
      <c r="I23" s="240" t="s">
        <v>1431</v>
      </c>
      <c r="J23" s="240">
        <v>70734</v>
      </c>
      <c r="P23" s="240" t="s">
        <v>1705</v>
      </c>
      <c r="Y23" s="130">
        <v>14888.16801329704</v>
      </c>
      <c r="Z23" s="185">
        <f>$Y23*INDEX('Byproduct Conc'!$E:$E,MATCH(Z$2,'Byproduct Conc'!$C:$C,0))</f>
        <v>43.324568918694382</v>
      </c>
      <c r="AA23" s="183">
        <f>$Y23*INDEX('Byproduct Conc'!$E:$E,MATCH(AA$2,'Byproduct Conc'!$C:$C,0))</f>
        <v>0.52108588046539639</v>
      </c>
      <c r="AB23" s="183">
        <f>$Y23*INDEX('Byproduct Conc'!$E:$E,MATCH(AB$2,'Byproduct Conc'!$C:$C,0))</f>
        <v>2.2332252019945558</v>
      </c>
      <c r="AC23" s="183">
        <f>$Y23*INDEX('Byproduct Conc'!$E:$E,MATCH(AC$2,'Byproduct Conc'!$C:$C,0))</f>
        <v>14.873279845283744</v>
      </c>
      <c r="AD23" s="184">
        <f>$Y23*INDEX('Byproduct Conc'!$E:$E,MATCH(AD$2,'Byproduct Conc'!$C:$C,0))</f>
        <v>22.33225201994556</v>
      </c>
      <c r="AE23" s="222">
        <v>22.319191974973599</v>
      </c>
      <c r="AF23" s="223">
        <f t="shared" si="0"/>
        <v>0.1237844826248411</v>
      </c>
      <c r="AG23" s="224">
        <f t="shared" si="1"/>
        <v>1.488816801329704E-3</v>
      </c>
      <c r="AH23" s="224">
        <f t="shared" si="2"/>
        <v>6.380643434270159E-3</v>
      </c>
      <c r="AI23" s="224">
        <f t="shared" si="3"/>
        <v>4.2495085272239268E-2</v>
      </c>
      <c r="AJ23" s="225">
        <f t="shared" si="4"/>
        <v>6.3806434342701598E-2</v>
      </c>
      <c r="AK23" s="240">
        <v>3314.6335012529198</v>
      </c>
      <c r="AL23" s="182">
        <f>$AK23*INDEX('Byproduct Conc'!$E:$E,MATCH(AL$2,'Byproduct Conc'!$C:$C,0))</f>
        <v>9.6455834886459968</v>
      </c>
      <c r="AM23" s="183">
        <f>$AK23*INDEX('Byproduct Conc'!$E:$E,MATCH(AM$2,'Byproduct Conc'!$C:$C,0))</f>
        <v>0.11601217254385218</v>
      </c>
      <c r="AN23" s="183">
        <f>$AK23*INDEX('Byproduct Conc'!$E:$E,MATCH(AN$2,'Byproduct Conc'!$C:$C,0))</f>
        <v>0.49719502518793796</v>
      </c>
      <c r="AO23" s="183">
        <f>$AK23*INDEX('Byproduct Conc'!$E:$E,MATCH(AO$2,'Byproduct Conc'!$C:$C,0))</f>
        <v>3.3113188677516674</v>
      </c>
      <c r="AP23" s="184">
        <f>$AK23*INDEX('Byproduct Conc'!$E:$E,MATCH(AP$2,'Byproduct Conc'!$C:$C,0))</f>
        <v>4.9719502518793801</v>
      </c>
      <c r="AQ23" s="233">
        <v>24.842969553827999</v>
      </c>
      <c r="AR23" s="230">
        <f t="shared" si="5"/>
        <v>2.7558809967559991E-2</v>
      </c>
      <c r="AS23" s="231">
        <f t="shared" si="6"/>
        <v>3.3146335012529193E-4</v>
      </c>
      <c r="AT23" s="231">
        <f t="shared" si="7"/>
        <v>1.4205572148226799E-3</v>
      </c>
      <c r="AU23" s="231">
        <f t="shared" si="8"/>
        <v>9.4609110507190494E-3</v>
      </c>
      <c r="AV23" s="232">
        <f t="shared" si="9"/>
        <v>1.42055721482268E-2</v>
      </c>
    </row>
    <row r="24" spans="3:48" ht="15.75" thickBot="1" x14ac:dyDescent="0.3">
      <c r="C24" s="20">
        <v>5929411</v>
      </c>
      <c r="D24" s="271" t="s">
        <v>1196</v>
      </c>
      <c r="E24" s="86">
        <v>110027373072</v>
      </c>
      <c r="F24" s="240" t="s">
        <v>1192</v>
      </c>
      <c r="G24" s="240" t="s">
        <v>1194</v>
      </c>
      <c r="H24" s="240" t="s">
        <v>1195</v>
      </c>
      <c r="I24" s="240" t="s">
        <v>1542</v>
      </c>
      <c r="J24" s="240">
        <v>42029</v>
      </c>
      <c r="P24" s="240" t="s">
        <v>1704</v>
      </c>
      <c r="Y24" s="130">
        <v>6633.6477976153001</v>
      </c>
      <c r="Z24" s="185">
        <f>$Y24*INDEX('Byproduct Conc'!$E:$E,MATCH(Z$2,'Byproduct Conc'!$C:$C,0))</f>
        <v>19.303915091060521</v>
      </c>
      <c r="AA24" s="183">
        <f>$Y24*INDEX('Byproduct Conc'!$E:$E,MATCH(AA$2,'Byproduct Conc'!$C:$C,0))</f>
        <v>0.23217767291653549</v>
      </c>
      <c r="AB24" s="183">
        <f>$Y24*INDEX('Byproduct Conc'!$E:$E,MATCH(AB$2,'Byproduct Conc'!$C:$C,0))</f>
        <v>0.99504716964229489</v>
      </c>
      <c r="AC24" s="183">
        <f>$Y24*INDEX('Byproduct Conc'!$E:$E,MATCH(AC$2,'Byproduct Conc'!$C:$C,0))</f>
        <v>6.6270141498176853</v>
      </c>
      <c r="AD24" s="184">
        <f>$Y24*INDEX('Byproduct Conc'!$E:$E,MATCH(AD$2,'Byproduct Conc'!$C:$C,0))</f>
        <v>9.9504716964229498</v>
      </c>
      <c r="AE24" s="222">
        <v>23.319191974973599</v>
      </c>
      <c r="AF24" s="223">
        <f t="shared" si="0"/>
        <v>5.5154043117315775E-2</v>
      </c>
      <c r="AG24" s="224">
        <f t="shared" si="1"/>
        <v>6.6336477976152992E-4</v>
      </c>
      <c r="AH24" s="224">
        <f t="shared" si="2"/>
        <v>2.8429919132636995E-3</v>
      </c>
      <c r="AI24" s="224">
        <f t="shared" si="3"/>
        <v>1.8934326142336245E-2</v>
      </c>
      <c r="AJ24" s="225">
        <f t="shared" si="4"/>
        <v>2.8429919132637E-2</v>
      </c>
      <c r="AK24" s="240">
        <v>15.422140580000001</v>
      </c>
      <c r="AL24" s="182">
        <f>$AK24*INDEX('Byproduct Conc'!$E:$E,MATCH(AL$2,'Byproduct Conc'!$C:$C,0))</f>
        <v>4.4878429087800001E-2</v>
      </c>
      <c r="AM24" s="183">
        <f>$AK24*INDEX('Byproduct Conc'!$E:$E,MATCH(AM$2,'Byproduct Conc'!$C:$C,0))</f>
        <v>5.3977492029999997E-4</v>
      </c>
      <c r="AN24" s="183">
        <f>$AK24*INDEX('Byproduct Conc'!$E:$E,MATCH(AN$2,'Byproduct Conc'!$C:$C,0))</f>
        <v>2.3133210869999998E-3</v>
      </c>
      <c r="AO24" s="183">
        <f>$AK24*INDEX('Byproduct Conc'!$E:$E,MATCH(AO$2,'Byproduct Conc'!$C:$C,0))</f>
        <v>1.5406718439420002E-2</v>
      </c>
      <c r="AP24" s="184">
        <f>$AK24*INDEX('Byproduct Conc'!$E:$E,MATCH(AP$2,'Byproduct Conc'!$C:$C,0))</f>
        <v>2.313321087E-2</v>
      </c>
      <c r="AQ24" s="233">
        <v>25.842969553827999</v>
      </c>
      <c r="AR24" s="230">
        <f t="shared" si="5"/>
        <v>1.28224083108E-4</v>
      </c>
      <c r="AS24" s="231">
        <f t="shared" si="6"/>
        <v>1.542214058E-6</v>
      </c>
      <c r="AT24" s="231">
        <f t="shared" si="7"/>
        <v>6.6094888199999997E-6</v>
      </c>
      <c r="AU24" s="231">
        <f t="shared" si="8"/>
        <v>4.4019195541200006E-5</v>
      </c>
      <c r="AV24" s="232">
        <f t="shared" si="9"/>
        <v>6.6094888200000007E-5</v>
      </c>
    </row>
    <row r="25" spans="3:48" ht="15.75" thickBot="1" x14ac:dyDescent="0.3">
      <c r="C25" s="20">
        <v>5677911</v>
      </c>
      <c r="D25" s="271"/>
      <c r="E25" s="86"/>
      <c r="F25" s="240" t="s">
        <v>5127</v>
      </c>
      <c r="G25" s="240" t="s">
        <v>1340</v>
      </c>
      <c r="H25" s="240" t="s">
        <v>1160</v>
      </c>
      <c r="I25" s="240" t="s">
        <v>5128</v>
      </c>
      <c r="J25" s="240">
        <v>78362</v>
      </c>
      <c r="K25" s="127">
        <v>325110</v>
      </c>
      <c r="L25" s="127" t="s">
        <v>255</v>
      </c>
      <c r="M25" s="127">
        <v>38500101</v>
      </c>
      <c r="N25" s="127" t="s">
        <v>5129</v>
      </c>
      <c r="O25" s="127" t="s">
        <v>5130</v>
      </c>
      <c r="P25" s="240" t="s">
        <v>5131</v>
      </c>
      <c r="Y25" s="130">
        <v>313.88592003999997</v>
      </c>
      <c r="Z25" s="185">
        <f>$Y25*INDEX('Byproduct Conc'!$E:$E,MATCH(Z$2,'Byproduct Conc'!$C:$C,0))</f>
        <v>0.91340802731639992</v>
      </c>
      <c r="AA25" s="183">
        <f>$Y25*INDEX('Byproduct Conc'!$E:$E,MATCH(AA$2,'Byproduct Conc'!$C:$C,0))</f>
        <v>1.0986007201399998E-2</v>
      </c>
      <c r="AB25" s="183">
        <f>$Y25*INDEX('Byproduct Conc'!$E:$E,MATCH(AB$2,'Byproduct Conc'!$C:$C,0))</f>
        <v>4.7082888005999989E-2</v>
      </c>
      <c r="AC25" s="183">
        <f>$Y25*INDEX('Byproduct Conc'!$E:$E,MATCH(AC$2,'Byproduct Conc'!$C:$C,0))</f>
        <v>0.31357203411995999</v>
      </c>
      <c r="AD25" s="184">
        <f>$Y25*INDEX('Byproduct Conc'!$E:$E,MATCH(AD$2,'Byproduct Conc'!$C:$C,0))</f>
        <v>0.47082888005999995</v>
      </c>
      <c r="AE25" s="222">
        <v>24.319191974973599</v>
      </c>
      <c r="AF25" s="223">
        <f t="shared" ref="AF25" si="40">Z25/350</f>
        <v>2.6097372209039999E-3</v>
      </c>
      <c r="AG25" s="224">
        <f t="shared" ref="AG25" si="41">AA25/350</f>
        <v>3.1388592003999992E-5</v>
      </c>
      <c r="AH25" s="224">
        <f t="shared" ref="AH25" si="42">AB25/350</f>
        <v>1.3452253715999998E-4</v>
      </c>
      <c r="AI25" s="224">
        <f t="shared" ref="AI25" si="43">AC25/350</f>
        <v>8.9592009748559992E-4</v>
      </c>
      <c r="AJ25" s="225">
        <f t="shared" ref="AJ25" si="44">AD25/350</f>
        <v>1.3452253715999999E-3</v>
      </c>
      <c r="AK25" s="240">
        <v>34.019427749999998</v>
      </c>
      <c r="AL25" s="182">
        <f>$AK25*INDEX('Byproduct Conc'!$E:$E,MATCH(AL$2,'Byproduct Conc'!$C:$C,0))</f>
        <v>9.899653475249999E-2</v>
      </c>
      <c r="AM25" s="183">
        <f>$AK25*INDEX('Byproduct Conc'!$E:$E,MATCH(AM$2,'Byproduct Conc'!$C:$C,0))</f>
        <v>1.1906799712499997E-3</v>
      </c>
      <c r="AN25" s="183">
        <f>$AK25*INDEX('Byproduct Conc'!$E:$E,MATCH(AN$2,'Byproduct Conc'!$C:$C,0))</f>
        <v>5.1029141624999996E-3</v>
      </c>
      <c r="AO25" s="183">
        <f>$AK25*INDEX('Byproduct Conc'!$E:$E,MATCH(AO$2,'Byproduct Conc'!$C:$C,0))</f>
        <v>3.3985408322249999E-2</v>
      </c>
      <c r="AP25" s="184">
        <f>$AK25*INDEX('Byproduct Conc'!$E:$E,MATCH(AP$2,'Byproduct Conc'!$C:$C,0))</f>
        <v>5.1029141624999996E-2</v>
      </c>
      <c r="AQ25" s="233">
        <v>26.842969553827999</v>
      </c>
      <c r="AR25" s="230">
        <f t="shared" ref="AR25" si="45">AL25/350</f>
        <v>2.8284724214999995E-4</v>
      </c>
      <c r="AS25" s="231">
        <f t="shared" ref="AS25" si="46">AM25/350</f>
        <v>3.4019427749999994E-6</v>
      </c>
      <c r="AT25" s="231">
        <f t="shared" ref="AT25" si="47">AN25/350</f>
        <v>1.4579754749999998E-5</v>
      </c>
      <c r="AU25" s="231">
        <f t="shared" ref="AU25" si="48">AO25/350</f>
        <v>9.7101166634999992E-5</v>
      </c>
      <c r="AV25" s="232">
        <f t="shared" ref="AV25" si="49">AP25/350</f>
        <v>1.4579754749999998E-4</v>
      </c>
    </row>
  </sheetData>
  <sheetProtection sheet="1" objects="1" scenarios="1" formatCells="0" formatColumns="0" formatRows="0"/>
  <mergeCells count="4">
    <mergeCell ref="Z1:AD1"/>
    <mergeCell ref="AF1:AJ1"/>
    <mergeCell ref="AL1:AP1"/>
    <mergeCell ref="AR1:AV1"/>
  </mergeCells>
  <conditionalFormatting sqref="Z3:AD25 AL3:AP25">
    <cfRule type="cellIs" dxfId="13" priority="3"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46EC5-ED42-4AAB-B9E3-E760EB7BA867}">
  <sheetPr codeName="Sheet12"/>
  <dimension ref="A1:AB423"/>
  <sheetViews>
    <sheetView workbookViewId="0">
      <pane ySplit="2" topLeftCell="A3" activePane="bottomLeft" state="frozen"/>
      <selection pane="bottomLeft" activeCell="AC1" sqref="AC1"/>
    </sheetView>
  </sheetViews>
  <sheetFormatPr defaultRowHeight="15" x14ac:dyDescent="0.25"/>
  <cols>
    <col min="3" max="3" width="20.5703125" customWidth="1"/>
    <col min="7" max="7" width="10.140625" bestFit="1" customWidth="1"/>
    <col min="11" max="11" width="14.28515625" bestFit="1" customWidth="1"/>
    <col min="12" max="16" width="8.7109375" customWidth="1"/>
  </cols>
  <sheetData>
    <row r="1" spans="1:28" x14ac:dyDescent="0.25">
      <c r="A1" s="131"/>
      <c r="B1" s="131"/>
      <c r="C1" s="131"/>
      <c r="D1" s="131"/>
      <c r="E1" s="131"/>
      <c r="F1" s="131"/>
      <c r="G1" s="131"/>
      <c r="H1" s="131"/>
      <c r="I1" s="131"/>
      <c r="J1" s="131"/>
      <c r="K1" s="131"/>
      <c r="L1" s="131"/>
      <c r="M1" s="131"/>
      <c r="N1" s="131"/>
      <c r="O1" s="131"/>
      <c r="P1" s="127"/>
      <c r="Q1" s="127"/>
      <c r="R1" s="154"/>
      <c r="S1" s="316" t="s">
        <v>1101</v>
      </c>
      <c r="T1" s="317"/>
      <c r="U1" s="317"/>
      <c r="V1" s="317"/>
      <c r="W1" s="318"/>
      <c r="X1" s="317" t="s">
        <v>1102</v>
      </c>
      <c r="Y1" s="317"/>
      <c r="Z1" s="317"/>
      <c r="AA1" s="317"/>
      <c r="AB1" s="318"/>
    </row>
    <row r="2" spans="1:28" ht="51.75" x14ac:dyDescent="0.25">
      <c r="A2" s="156" t="s">
        <v>1107</v>
      </c>
      <c r="B2" s="156" t="s">
        <v>1108</v>
      </c>
      <c r="C2" s="156" t="s">
        <v>1109</v>
      </c>
      <c r="D2" s="156" t="s">
        <v>1110</v>
      </c>
      <c r="E2" s="156" t="s">
        <v>1111</v>
      </c>
      <c r="F2" s="156" t="s">
        <v>1112</v>
      </c>
      <c r="G2" s="156" t="s">
        <v>1113</v>
      </c>
      <c r="H2" s="156" t="s">
        <v>1114</v>
      </c>
      <c r="I2" s="156" t="s">
        <v>1115</v>
      </c>
      <c r="J2" s="156" t="s">
        <v>1116</v>
      </c>
      <c r="K2" s="157" t="s">
        <v>1117</v>
      </c>
      <c r="L2" s="158" t="s">
        <v>1118</v>
      </c>
      <c r="M2" s="159" t="s">
        <v>1119</v>
      </c>
      <c r="N2" s="158" t="s">
        <v>1120</v>
      </c>
      <c r="O2" s="158" t="s">
        <v>1122</v>
      </c>
      <c r="P2" s="160" t="s">
        <v>1123</v>
      </c>
      <c r="Q2" s="161" t="s">
        <v>1124</v>
      </c>
      <c r="R2" s="162" t="s">
        <v>1125</v>
      </c>
      <c r="S2" s="163" t="s">
        <v>1092</v>
      </c>
      <c r="T2" s="164" t="s">
        <v>1094</v>
      </c>
      <c r="U2" s="164" t="s">
        <v>1096</v>
      </c>
      <c r="V2" s="164" t="s">
        <v>1098</v>
      </c>
      <c r="W2" s="165" t="s">
        <v>1100</v>
      </c>
      <c r="X2" s="166" t="s">
        <v>1092</v>
      </c>
      <c r="Y2" s="164" t="s">
        <v>1094</v>
      </c>
      <c r="Z2" s="164" t="s">
        <v>1096</v>
      </c>
      <c r="AA2" s="164" t="s">
        <v>1098</v>
      </c>
      <c r="AB2" s="165" t="s">
        <v>1100</v>
      </c>
    </row>
    <row r="3" spans="1:28" x14ac:dyDescent="0.25">
      <c r="A3" s="2">
        <v>2015</v>
      </c>
      <c r="B3" s="2" t="s">
        <v>1134</v>
      </c>
      <c r="C3" s="2" t="s">
        <v>1540</v>
      </c>
      <c r="D3" s="2" t="s">
        <v>1541</v>
      </c>
      <c r="E3" s="2" t="s">
        <v>1194</v>
      </c>
      <c r="F3" s="2" t="s">
        <v>1195</v>
      </c>
      <c r="G3" s="2">
        <v>42029</v>
      </c>
      <c r="H3" s="2">
        <v>37.056699000000002</v>
      </c>
      <c r="I3" s="2">
        <v>-88.365727000000007</v>
      </c>
      <c r="J3" s="2" t="s">
        <v>1539</v>
      </c>
      <c r="K3" s="21">
        <v>110000380061</v>
      </c>
      <c r="L3" s="21" t="s">
        <v>1140</v>
      </c>
      <c r="M3" s="2">
        <v>325180</v>
      </c>
      <c r="N3" s="2" t="s">
        <v>258</v>
      </c>
      <c r="O3" s="2"/>
      <c r="P3" s="2" t="s">
        <v>5075</v>
      </c>
      <c r="Q3" s="2">
        <v>58</v>
      </c>
      <c r="R3" s="2">
        <v>26.30835746</v>
      </c>
      <c r="S3" s="175">
        <f>$R3*INDEX('Byproduct Conc'!$E:$E, MATCH(S$2,'Byproduct Conc'!$C:$C,0))</f>
        <v>7.6557320208599997E-2</v>
      </c>
      <c r="T3" s="176">
        <f>$R3*INDEX('Byproduct Conc'!$E:$E, MATCH(T$2,'Byproduct Conc'!$C:$C,0))</f>
        <v>9.2079251109999992E-4</v>
      </c>
      <c r="U3" s="176">
        <f>$R3*INDEX('Byproduct Conc'!$E:$E, MATCH(U$2,'Byproduct Conc'!$C:$C,0))</f>
        <v>3.946253619E-3</v>
      </c>
      <c r="V3" s="176">
        <f>$R3*INDEX('Byproduct Conc'!$E:$E, MATCH(V$2,'Byproduct Conc'!$C:$C,0))</f>
        <v>2.6282049102540003E-2</v>
      </c>
      <c r="W3" s="177">
        <f>$R3*INDEX('Byproduct Conc'!$E:$E, MATCH(W$2,'Byproduct Conc'!$C:$C,0))</f>
        <v>3.9462536190000001E-2</v>
      </c>
      <c r="X3" s="293">
        <f t="shared" ref="X3:X28" si="0">S3/350</f>
        <v>2.18735200596E-4</v>
      </c>
      <c r="Y3" s="294">
        <f t="shared" ref="Y3:AB16" si="1">T3/350</f>
        <v>2.6308357459999997E-6</v>
      </c>
      <c r="Z3" s="294">
        <f t="shared" si="1"/>
        <v>1.1275010339999999E-5</v>
      </c>
      <c r="AA3" s="294">
        <f t="shared" si="1"/>
        <v>7.5091568864400006E-5</v>
      </c>
      <c r="AB3" s="295">
        <f t="shared" si="1"/>
        <v>1.127501034E-4</v>
      </c>
    </row>
    <row r="4" spans="1:28" x14ac:dyDescent="0.25">
      <c r="A4" s="2">
        <v>2016</v>
      </c>
      <c r="B4" s="2" t="s">
        <v>1134</v>
      </c>
      <c r="C4" s="2" t="s">
        <v>1540</v>
      </c>
      <c r="D4" s="2" t="s">
        <v>1541</v>
      </c>
      <c r="E4" s="2" t="s">
        <v>1194</v>
      </c>
      <c r="F4" s="2" t="s">
        <v>1195</v>
      </c>
      <c r="G4" s="2">
        <v>42029</v>
      </c>
      <c r="H4" s="2">
        <v>37.056699000000002</v>
      </c>
      <c r="I4" s="2">
        <v>-88.365727000000007</v>
      </c>
      <c r="J4" s="2" t="s">
        <v>1539</v>
      </c>
      <c r="K4" s="21">
        <v>110000380061</v>
      </c>
      <c r="L4" s="21" t="s">
        <v>1140</v>
      </c>
      <c r="M4" s="2">
        <v>325180</v>
      </c>
      <c r="N4" s="2" t="s">
        <v>258</v>
      </c>
      <c r="O4" s="2"/>
      <c r="P4" s="2" t="s">
        <v>5075</v>
      </c>
      <c r="Q4" s="2">
        <v>26</v>
      </c>
      <c r="R4" s="2">
        <v>11.793401620000001</v>
      </c>
      <c r="S4" s="175">
        <f>$R4*INDEX('Byproduct Conc'!$E:$E, MATCH(S$2,'Byproduct Conc'!$C:$C,0))</f>
        <v>3.4318798714200002E-2</v>
      </c>
      <c r="T4" s="176">
        <f>$R4*INDEX('Byproduct Conc'!$E:$E, MATCH(T$2,'Byproduct Conc'!$C:$C,0))</f>
        <v>4.1276905670000001E-4</v>
      </c>
      <c r="U4" s="176">
        <f>$R4*INDEX('Byproduct Conc'!$E:$E, MATCH(U$2,'Byproduct Conc'!$C:$C,0))</f>
        <v>1.769010243E-3</v>
      </c>
      <c r="V4" s="176">
        <f>$R4*INDEX('Byproduct Conc'!$E:$E, MATCH(V$2,'Byproduct Conc'!$C:$C,0))</f>
        <v>1.1781608218380002E-2</v>
      </c>
      <c r="W4" s="177">
        <f>$R4*INDEX('Byproduct Conc'!$E:$E, MATCH(W$2,'Byproduct Conc'!$C:$C,0))</f>
        <v>1.769010243E-2</v>
      </c>
      <c r="X4" s="293">
        <f t="shared" si="0"/>
        <v>9.8053710612000007E-5</v>
      </c>
      <c r="Y4" s="294">
        <f t="shared" si="1"/>
        <v>1.1793401620000001E-6</v>
      </c>
      <c r="Z4" s="294">
        <f t="shared" si="1"/>
        <v>5.0543149799999997E-6</v>
      </c>
      <c r="AA4" s="294">
        <f t="shared" si="1"/>
        <v>3.3661737766800006E-5</v>
      </c>
      <c r="AB4" s="295">
        <f t="shared" si="1"/>
        <v>5.0543149800000001E-5</v>
      </c>
    </row>
    <row r="5" spans="1:28" x14ac:dyDescent="0.25">
      <c r="A5" s="2">
        <v>2017</v>
      </c>
      <c r="B5" s="2" t="s">
        <v>1134</v>
      </c>
      <c r="C5" s="2" t="s">
        <v>1540</v>
      </c>
      <c r="D5" s="2" t="s">
        <v>1541</v>
      </c>
      <c r="E5" s="2" t="s">
        <v>1194</v>
      </c>
      <c r="F5" s="2" t="s">
        <v>1195</v>
      </c>
      <c r="G5" s="2">
        <v>42029</v>
      </c>
      <c r="H5" s="2">
        <v>37.056699000000002</v>
      </c>
      <c r="I5" s="2">
        <v>-88.365727000000007</v>
      </c>
      <c r="J5" s="2" t="s">
        <v>1539</v>
      </c>
      <c r="K5" s="21">
        <v>110000380061</v>
      </c>
      <c r="L5" s="21" t="s">
        <v>1140</v>
      </c>
      <c r="M5" s="2">
        <v>325199</v>
      </c>
      <c r="N5" s="2" t="s">
        <v>261</v>
      </c>
      <c r="O5" s="2"/>
      <c r="P5" s="2" t="s">
        <v>5075</v>
      </c>
      <c r="Q5" s="2">
        <v>160</v>
      </c>
      <c r="R5" s="2">
        <v>72.574779200000009</v>
      </c>
      <c r="S5" s="175">
        <f>$R5*INDEX('Byproduct Conc'!$E:$E, MATCH(S$2,'Byproduct Conc'!$C:$C,0))</f>
        <v>0.21119260747200003</v>
      </c>
      <c r="T5" s="176">
        <f>$R5*INDEX('Byproduct Conc'!$E:$E, MATCH(T$2,'Byproduct Conc'!$C:$C,0))</f>
        <v>2.5401172719999999E-3</v>
      </c>
      <c r="U5" s="176">
        <f>$R5*INDEX('Byproduct Conc'!$E:$E, MATCH(U$2,'Byproduct Conc'!$C:$C,0))</f>
        <v>1.0886216880000001E-2</v>
      </c>
      <c r="V5" s="176">
        <f>$R5*INDEX('Byproduct Conc'!$E:$E, MATCH(V$2,'Byproduct Conc'!$C:$C,0))</f>
        <v>7.250220442080002E-2</v>
      </c>
      <c r="W5" s="177">
        <f>$R5*INDEX('Byproduct Conc'!$E:$E, MATCH(W$2,'Byproduct Conc'!$C:$C,0))</f>
        <v>0.10886216880000002</v>
      </c>
      <c r="X5" s="293">
        <f t="shared" si="0"/>
        <v>6.0340744992000005E-4</v>
      </c>
      <c r="Y5" s="294">
        <f t="shared" si="1"/>
        <v>7.2574779199999999E-6</v>
      </c>
      <c r="Z5" s="294">
        <f t="shared" si="1"/>
        <v>3.1103476799999998E-5</v>
      </c>
      <c r="AA5" s="294">
        <f t="shared" si="1"/>
        <v>2.0714915548800006E-4</v>
      </c>
      <c r="AB5" s="295">
        <f t="shared" si="1"/>
        <v>3.1103476800000004E-4</v>
      </c>
    </row>
    <row r="6" spans="1:28" x14ac:dyDescent="0.25">
      <c r="A6" s="2">
        <v>2018</v>
      </c>
      <c r="B6" s="2" t="s">
        <v>1134</v>
      </c>
      <c r="C6" s="2" t="s">
        <v>1540</v>
      </c>
      <c r="D6" s="2" t="s">
        <v>1541</v>
      </c>
      <c r="E6" s="2" t="s">
        <v>1194</v>
      </c>
      <c r="F6" s="2" t="s">
        <v>1195</v>
      </c>
      <c r="G6" s="2">
        <v>42029</v>
      </c>
      <c r="H6" s="2">
        <v>37.056699000000002</v>
      </c>
      <c r="I6" s="2">
        <v>-88.365727000000007</v>
      </c>
      <c r="J6" s="2" t="s">
        <v>1539</v>
      </c>
      <c r="K6" s="21">
        <v>110000380061</v>
      </c>
      <c r="L6" s="21" t="s">
        <v>1140</v>
      </c>
      <c r="M6" s="2">
        <v>325199</v>
      </c>
      <c r="N6" s="2" t="s">
        <v>261</v>
      </c>
      <c r="O6" s="2"/>
      <c r="P6" s="2" t="s">
        <v>5075</v>
      </c>
      <c r="Q6" s="2">
        <v>34</v>
      </c>
      <c r="R6" s="2">
        <v>15.422140580000001</v>
      </c>
      <c r="S6" s="175">
        <f>$R6*INDEX('Byproduct Conc'!$E:$E, MATCH(S$2,'Byproduct Conc'!$C:$C,0))</f>
        <v>4.4878429087800001E-2</v>
      </c>
      <c r="T6" s="176">
        <f>$R6*INDEX('Byproduct Conc'!$E:$E, MATCH(T$2,'Byproduct Conc'!$C:$C,0))</f>
        <v>5.3977492029999997E-4</v>
      </c>
      <c r="U6" s="176">
        <f>$R6*INDEX('Byproduct Conc'!$E:$E, MATCH(U$2,'Byproduct Conc'!$C:$C,0))</f>
        <v>2.3133210869999998E-3</v>
      </c>
      <c r="V6" s="176">
        <f>$R6*INDEX('Byproduct Conc'!$E:$E, MATCH(V$2,'Byproduct Conc'!$C:$C,0))</f>
        <v>1.5406718439420002E-2</v>
      </c>
      <c r="W6" s="177">
        <f>$R6*INDEX('Byproduct Conc'!$E:$E, MATCH(W$2,'Byproduct Conc'!$C:$C,0))</f>
        <v>2.313321087E-2</v>
      </c>
      <c r="X6" s="293">
        <f t="shared" si="0"/>
        <v>1.28224083108E-4</v>
      </c>
      <c r="Y6" s="294">
        <f t="shared" si="1"/>
        <v>1.542214058E-6</v>
      </c>
      <c r="Z6" s="294">
        <f t="shared" si="1"/>
        <v>6.6094888199999997E-6</v>
      </c>
      <c r="AA6" s="294">
        <f t="shared" si="1"/>
        <v>4.4019195541200006E-5</v>
      </c>
      <c r="AB6" s="295">
        <f t="shared" si="1"/>
        <v>6.6094888200000007E-5</v>
      </c>
    </row>
    <row r="7" spans="1:28" x14ac:dyDescent="0.25">
      <c r="A7" s="2">
        <v>2019</v>
      </c>
      <c r="B7" s="2" t="s">
        <v>1134</v>
      </c>
      <c r="C7" s="2" t="s">
        <v>1540</v>
      </c>
      <c r="D7" s="2" t="s">
        <v>1541</v>
      </c>
      <c r="E7" s="2" t="s">
        <v>1194</v>
      </c>
      <c r="F7" s="2" t="s">
        <v>1195</v>
      </c>
      <c r="G7" s="2">
        <v>42029</v>
      </c>
      <c r="H7" s="2">
        <v>37.056699000000002</v>
      </c>
      <c r="I7" s="2">
        <v>-88.365727000000007</v>
      </c>
      <c r="J7" s="2" t="s">
        <v>1539</v>
      </c>
      <c r="K7" s="21">
        <v>110000380061</v>
      </c>
      <c r="L7" s="21" t="s">
        <v>1140</v>
      </c>
      <c r="M7" s="2">
        <v>325199</v>
      </c>
      <c r="N7" s="2" t="s">
        <v>261</v>
      </c>
      <c r="O7" s="2"/>
      <c r="P7" s="2" t="s">
        <v>5075</v>
      </c>
      <c r="Q7" s="2">
        <v>140</v>
      </c>
      <c r="R7" s="2">
        <v>63.502931800000006</v>
      </c>
      <c r="S7" s="175">
        <f>$R7*INDEX('Byproduct Conc'!$E:$E, MATCH(S$2,'Byproduct Conc'!$C:$C,0))</f>
        <v>0.18479353153800002</v>
      </c>
      <c r="T7" s="176">
        <f>$R7*INDEX('Byproduct Conc'!$E:$E, MATCH(T$2,'Byproduct Conc'!$C:$C,0))</f>
        <v>2.2226026129999999E-3</v>
      </c>
      <c r="U7" s="176">
        <f>$R7*INDEX('Byproduct Conc'!$E:$E, MATCH(U$2,'Byproduct Conc'!$C:$C,0))</f>
        <v>9.5254397699999997E-3</v>
      </c>
      <c r="V7" s="176">
        <f>$R7*INDEX('Byproduct Conc'!$E:$E, MATCH(V$2,'Byproduct Conc'!$C:$C,0))</f>
        <v>6.3439428868200018E-2</v>
      </c>
      <c r="W7" s="177">
        <f>$R7*INDEX('Byproduct Conc'!$E:$E, MATCH(W$2,'Byproduct Conc'!$C:$C,0))</f>
        <v>9.5254397700000007E-2</v>
      </c>
      <c r="X7" s="293">
        <f t="shared" si="0"/>
        <v>5.2798151868000006E-4</v>
      </c>
      <c r="Y7" s="294">
        <f t="shared" si="1"/>
        <v>6.3502931799999994E-6</v>
      </c>
      <c r="Z7" s="294">
        <f t="shared" si="1"/>
        <v>2.7215542199999999E-5</v>
      </c>
      <c r="AA7" s="294">
        <f t="shared" si="1"/>
        <v>1.8125551105200005E-4</v>
      </c>
      <c r="AB7" s="295">
        <f t="shared" si="1"/>
        <v>2.7215542199999999E-4</v>
      </c>
    </row>
    <row r="8" spans="1:28" x14ac:dyDescent="0.25">
      <c r="A8" s="2">
        <v>2020</v>
      </c>
      <c r="B8" s="2" t="s">
        <v>1134</v>
      </c>
      <c r="C8" s="2" t="s">
        <v>1540</v>
      </c>
      <c r="D8" s="2" t="s">
        <v>1541</v>
      </c>
      <c r="E8" s="2" t="s">
        <v>1194</v>
      </c>
      <c r="F8" s="2" t="s">
        <v>1195</v>
      </c>
      <c r="G8" s="2">
        <v>42029</v>
      </c>
      <c r="H8" s="2">
        <v>37.056699000000002</v>
      </c>
      <c r="I8" s="2">
        <v>-88.365727000000007</v>
      </c>
      <c r="J8" s="2" t="s">
        <v>1539</v>
      </c>
      <c r="K8" s="21">
        <v>110000380061</v>
      </c>
      <c r="L8" s="21" t="s">
        <v>1140</v>
      </c>
      <c r="M8" s="2">
        <v>325199</v>
      </c>
      <c r="N8" s="2" t="s">
        <v>261</v>
      </c>
      <c r="O8" s="2"/>
      <c r="P8" s="2" t="s">
        <v>5075</v>
      </c>
      <c r="Q8" s="2">
        <v>43</v>
      </c>
      <c r="R8" s="2">
        <v>19.504471909999999</v>
      </c>
      <c r="S8" s="175">
        <f>$R8*INDEX('Byproduct Conc'!$E:$E, MATCH(S$2,'Byproduct Conc'!$C:$C,0))</f>
        <v>5.6758013258099996E-2</v>
      </c>
      <c r="T8" s="176">
        <f>$R8*INDEX('Byproduct Conc'!$E:$E, MATCH(T$2,'Byproduct Conc'!$C:$C,0))</f>
        <v>6.8265651684999988E-4</v>
      </c>
      <c r="U8" s="176">
        <f>$R8*INDEX('Byproduct Conc'!$E:$E, MATCH(U$2,'Byproduct Conc'!$C:$C,0))</f>
        <v>2.9256707864999997E-3</v>
      </c>
      <c r="V8" s="176">
        <f>$R8*INDEX('Byproduct Conc'!$E:$E, MATCH(V$2,'Byproduct Conc'!$C:$C,0))</f>
        <v>1.9484967438090001E-2</v>
      </c>
      <c r="W8" s="177">
        <f>$R8*INDEX('Byproduct Conc'!$E:$E, MATCH(W$2,'Byproduct Conc'!$C:$C,0))</f>
        <v>2.9256707864999999E-2</v>
      </c>
      <c r="X8" s="293">
        <f t="shared" si="0"/>
        <v>1.6216575216599998E-4</v>
      </c>
      <c r="Y8" s="294">
        <f t="shared" si="1"/>
        <v>1.9504471909999998E-6</v>
      </c>
      <c r="Z8" s="294">
        <f t="shared" si="1"/>
        <v>8.3590593899999987E-6</v>
      </c>
      <c r="AA8" s="294">
        <f t="shared" si="1"/>
        <v>5.5671335537400005E-5</v>
      </c>
      <c r="AB8" s="295">
        <f t="shared" si="1"/>
        <v>8.3590593899999998E-5</v>
      </c>
    </row>
    <row r="9" spans="1:28" x14ac:dyDescent="0.25">
      <c r="A9" s="2">
        <v>2015</v>
      </c>
      <c r="B9" s="2" t="s">
        <v>1134</v>
      </c>
      <c r="C9" s="2" t="s">
        <v>1163</v>
      </c>
      <c r="D9" s="2" t="s">
        <v>1164</v>
      </c>
      <c r="E9" s="2" t="s">
        <v>1165</v>
      </c>
      <c r="F9" s="2" t="s">
        <v>1138</v>
      </c>
      <c r="G9" s="2">
        <v>70764</v>
      </c>
      <c r="H9" s="2">
        <v>30.262255</v>
      </c>
      <c r="I9" s="2">
        <v>-91.185837000000006</v>
      </c>
      <c r="J9" s="2" t="s">
        <v>1166</v>
      </c>
      <c r="K9" s="21">
        <v>110000613747</v>
      </c>
      <c r="L9" s="21" t="s">
        <v>1140</v>
      </c>
      <c r="M9" s="2">
        <v>325211</v>
      </c>
      <c r="N9" s="2" t="s">
        <v>262</v>
      </c>
      <c r="O9" s="2"/>
      <c r="P9" s="2" t="s">
        <v>5075</v>
      </c>
      <c r="Q9" s="2">
        <v>5</v>
      </c>
      <c r="R9" s="2">
        <v>2.2679618500000003</v>
      </c>
      <c r="S9" s="175">
        <f>$R9*INDEX('Byproduct Conc'!$E:$E, MATCH(S$2,'Byproduct Conc'!$C:$C,0))</f>
        <v>6.5997689835000008E-3</v>
      </c>
      <c r="T9" s="176">
        <f>$R9*INDEX('Byproduct Conc'!$E:$E, MATCH(T$2,'Byproduct Conc'!$C:$C,0))</f>
        <v>7.9378664749999998E-5</v>
      </c>
      <c r="U9" s="176">
        <f>$R9*INDEX('Byproduct Conc'!$E:$E, MATCH(U$2,'Byproduct Conc'!$C:$C,0))</f>
        <v>3.4019427750000002E-4</v>
      </c>
      <c r="V9" s="176">
        <f>$R9*INDEX('Byproduct Conc'!$E:$E, MATCH(V$2,'Byproduct Conc'!$C:$C,0))</f>
        <v>2.2656938881500006E-3</v>
      </c>
      <c r="W9" s="177">
        <f>$R9*INDEX('Byproduct Conc'!$E:$E, MATCH(W$2,'Byproduct Conc'!$C:$C,0))</f>
        <v>3.4019427750000006E-3</v>
      </c>
      <c r="X9" s="293">
        <f t="shared" si="0"/>
        <v>1.8856482810000002E-5</v>
      </c>
      <c r="Y9" s="294">
        <f t="shared" si="1"/>
        <v>2.26796185E-7</v>
      </c>
      <c r="Z9" s="294">
        <f t="shared" si="1"/>
        <v>9.7198364999999995E-7</v>
      </c>
      <c r="AA9" s="294">
        <f t="shared" si="1"/>
        <v>6.4734111090000018E-6</v>
      </c>
      <c r="AB9" s="295">
        <f t="shared" si="1"/>
        <v>9.7198365000000012E-6</v>
      </c>
    </row>
    <row r="10" spans="1:28" x14ac:dyDescent="0.25">
      <c r="A10" s="2">
        <v>2017</v>
      </c>
      <c r="B10" s="2" t="s">
        <v>1134</v>
      </c>
      <c r="C10" s="2" t="s">
        <v>1163</v>
      </c>
      <c r="D10" s="2" t="s">
        <v>1164</v>
      </c>
      <c r="E10" s="2" t="s">
        <v>1165</v>
      </c>
      <c r="F10" s="2" t="s">
        <v>1138</v>
      </c>
      <c r="G10" s="2">
        <v>70764</v>
      </c>
      <c r="H10" s="2">
        <v>30.262255</v>
      </c>
      <c r="I10" s="2">
        <v>-91.185837000000006</v>
      </c>
      <c r="J10" s="2" t="s">
        <v>1166</v>
      </c>
      <c r="K10" s="21">
        <v>110000613747</v>
      </c>
      <c r="L10" s="21" t="s">
        <v>1140</v>
      </c>
      <c r="M10" s="2">
        <v>325211</v>
      </c>
      <c r="N10" s="2" t="s">
        <v>262</v>
      </c>
      <c r="O10" s="2"/>
      <c r="P10" s="2" t="s">
        <v>5075</v>
      </c>
      <c r="Q10" s="2">
        <v>1</v>
      </c>
      <c r="R10" s="2">
        <v>0.45359237000000002</v>
      </c>
      <c r="S10" s="175">
        <f>$R10*INDEX('Byproduct Conc'!$E:$E, MATCH(S$2,'Byproduct Conc'!$C:$C,0))</f>
        <v>1.3199537967E-3</v>
      </c>
      <c r="T10" s="176">
        <f>$R10*INDEX('Byproduct Conc'!$E:$E, MATCH(T$2,'Byproduct Conc'!$C:$C,0))</f>
        <v>1.5875732949999999E-5</v>
      </c>
      <c r="U10" s="176">
        <f>$R10*INDEX('Byproduct Conc'!$E:$E, MATCH(U$2,'Byproduct Conc'!$C:$C,0))</f>
        <v>6.8038855499999998E-5</v>
      </c>
      <c r="V10" s="176">
        <f>$R10*INDEX('Byproduct Conc'!$E:$E, MATCH(V$2,'Byproduct Conc'!$C:$C,0))</f>
        <v>4.5313877763000006E-4</v>
      </c>
      <c r="W10" s="177">
        <f>$R10*INDEX('Byproduct Conc'!$E:$E, MATCH(W$2,'Byproduct Conc'!$C:$C,0))</f>
        <v>6.8038855500000004E-4</v>
      </c>
      <c r="X10" s="293">
        <f t="shared" si="0"/>
        <v>3.7712965620000002E-6</v>
      </c>
      <c r="Y10" s="294">
        <f t="shared" si="1"/>
        <v>4.5359236999999996E-8</v>
      </c>
      <c r="Z10" s="294">
        <f t="shared" si="1"/>
        <v>1.9439672999999999E-7</v>
      </c>
      <c r="AA10" s="294">
        <f t="shared" si="1"/>
        <v>1.2946822218000002E-6</v>
      </c>
      <c r="AB10" s="295">
        <f t="shared" si="1"/>
        <v>1.9439672999999999E-6</v>
      </c>
    </row>
    <row r="11" spans="1:28" x14ac:dyDescent="0.25">
      <c r="A11" s="2">
        <v>2018</v>
      </c>
      <c r="B11" s="2" t="s">
        <v>1134</v>
      </c>
      <c r="C11" s="2" t="s">
        <v>1163</v>
      </c>
      <c r="D11" s="2" t="s">
        <v>1164</v>
      </c>
      <c r="E11" s="2" t="s">
        <v>1165</v>
      </c>
      <c r="F11" s="2" t="s">
        <v>1138</v>
      </c>
      <c r="G11" s="2">
        <v>70764</v>
      </c>
      <c r="H11" s="2">
        <v>30.262255</v>
      </c>
      <c r="I11" s="2">
        <v>-91.185837000000006</v>
      </c>
      <c r="J11" s="2" t="s">
        <v>1166</v>
      </c>
      <c r="K11" s="21">
        <v>110000613747</v>
      </c>
      <c r="L11" s="21" t="s">
        <v>1140</v>
      </c>
      <c r="M11" s="2">
        <v>325211</v>
      </c>
      <c r="N11" s="2" t="s">
        <v>262</v>
      </c>
      <c r="O11" s="2"/>
      <c r="P11" s="2" t="s">
        <v>5075</v>
      </c>
      <c r="Q11" s="2">
        <v>18</v>
      </c>
      <c r="R11" s="2">
        <v>8.1646626599999994</v>
      </c>
      <c r="S11" s="175">
        <f>$R11*INDEX('Byproduct Conc'!$E:$E, MATCH(S$2,'Byproduct Conc'!$C:$C,0))</f>
        <v>2.3759168340599997E-2</v>
      </c>
      <c r="T11" s="176">
        <f>$R11*INDEX('Byproduct Conc'!$E:$E, MATCH(T$2,'Byproduct Conc'!$C:$C,0))</f>
        <v>2.8576319309999993E-4</v>
      </c>
      <c r="U11" s="176">
        <f>$R11*INDEX('Byproduct Conc'!$E:$E, MATCH(U$2,'Byproduct Conc'!$C:$C,0))</f>
        <v>1.2246993989999998E-3</v>
      </c>
      <c r="V11" s="176">
        <f>$R11*INDEX('Byproduct Conc'!$E:$E, MATCH(V$2,'Byproduct Conc'!$C:$C,0))</f>
        <v>8.1564979973400009E-3</v>
      </c>
      <c r="W11" s="177">
        <f>$R11*INDEX('Byproduct Conc'!$E:$E, MATCH(W$2,'Byproduct Conc'!$C:$C,0))</f>
        <v>1.224699399E-2</v>
      </c>
      <c r="X11" s="293">
        <f t="shared" si="0"/>
        <v>6.7883338115999988E-5</v>
      </c>
      <c r="Y11" s="294">
        <f t="shared" si="1"/>
        <v>8.1646626599999985E-7</v>
      </c>
      <c r="Z11" s="294">
        <f t="shared" si="1"/>
        <v>3.4991411399999994E-6</v>
      </c>
      <c r="AA11" s="294">
        <f t="shared" si="1"/>
        <v>2.3304279992400002E-5</v>
      </c>
      <c r="AB11" s="295">
        <f t="shared" si="1"/>
        <v>3.4991411400000002E-5</v>
      </c>
    </row>
    <row r="12" spans="1:28" x14ac:dyDescent="0.25">
      <c r="A12" s="2">
        <v>2019</v>
      </c>
      <c r="B12" s="2" t="s">
        <v>1134</v>
      </c>
      <c r="C12" s="2" t="s">
        <v>1163</v>
      </c>
      <c r="D12" s="2" t="s">
        <v>1164</v>
      </c>
      <c r="E12" s="2" t="s">
        <v>1165</v>
      </c>
      <c r="F12" s="2" t="s">
        <v>1138</v>
      </c>
      <c r="G12" s="2">
        <v>70764</v>
      </c>
      <c r="H12" s="2">
        <v>30.262255</v>
      </c>
      <c r="I12" s="2">
        <v>-91.185837000000006</v>
      </c>
      <c r="J12" s="2" t="s">
        <v>1166</v>
      </c>
      <c r="K12" s="21">
        <v>110000613747</v>
      </c>
      <c r="L12" s="21" t="s">
        <v>1140</v>
      </c>
      <c r="M12" s="2">
        <v>325211</v>
      </c>
      <c r="N12" s="2" t="s">
        <v>262</v>
      </c>
      <c r="O12" s="2"/>
      <c r="P12" s="2" t="s">
        <v>5075</v>
      </c>
      <c r="Q12" s="2">
        <v>22</v>
      </c>
      <c r="R12" s="2">
        <v>9.979032140000001</v>
      </c>
      <c r="S12" s="175">
        <f>$R12*INDEX('Byproduct Conc'!$E:$E, MATCH(S$2,'Byproduct Conc'!$C:$C,0))</f>
        <v>2.9038983527400003E-2</v>
      </c>
      <c r="T12" s="176">
        <f>$R12*INDEX('Byproduct Conc'!$E:$E, MATCH(T$2,'Byproduct Conc'!$C:$C,0))</f>
        <v>3.492661249E-4</v>
      </c>
      <c r="U12" s="176">
        <f>$R12*INDEX('Byproduct Conc'!$E:$E, MATCH(U$2,'Byproduct Conc'!$C:$C,0))</f>
        <v>1.4968548210000001E-3</v>
      </c>
      <c r="V12" s="176">
        <f>$R12*INDEX('Byproduct Conc'!$E:$E, MATCH(V$2,'Byproduct Conc'!$C:$C,0))</f>
        <v>9.9690531078600025E-3</v>
      </c>
      <c r="W12" s="177">
        <f>$R12*INDEX('Byproduct Conc'!$E:$E, MATCH(W$2,'Byproduct Conc'!$C:$C,0))</f>
        <v>1.4968548210000002E-2</v>
      </c>
      <c r="X12" s="293">
        <f t="shared" si="0"/>
        <v>8.2968524364000011E-5</v>
      </c>
      <c r="Y12" s="294">
        <f t="shared" si="1"/>
        <v>9.9790321400000002E-7</v>
      </c>
      <c r="Z12" s="294">
        <f t="shared" si="1"/>
        <v>4.2767280600000006E-6</v>
      </c>
      <c r="AA12" s="294">
        <f t="shared" si="1"/>
        <v>2.8483008879600006E-5</v>
      </c>
      <c r="AB12" s="295">
        <f t="shared" si="1"/>
        <v>4.2767280600000008E-5</v>
      </c>
    </row>
    <row r="13" spans="1:28" x14ac:dyDescent="0.25">
      <c r="A13" s="2">
        <v>2020</v>
      </c>
      <c r="B13" s="2" t="s">
        <v>1134</v>
      </c>
      <c r="C13" s="2" t="s">
        <v>1163</v>
      </c>
      <c r="D13" s="2" t="s">
        <v>1164</v>
      </c>
      <c r="E13" s="2" t="s">
        <v>1165</v>
      </c>
      <c r="F13" s="2" t="s">
        <v>1138</v>
      </c>
      <c r="G13" s="2">
        <v>70764</v>
      </c>
      <c r="H13" s="2">
        <v>30.262255</v>
      </c>
      <c r="I13" s="2">
        <v>-91.185837000000006</v>
      </c>
      <c r="J13" s="2" t="s">
        <v>1166</v>
      </c>
      <c r="K13" s="21">
        <v>110000613747</v>
      </c>
      <c r="L13" s="21" t="s">
        <v>1140</v>
      </c>
      <c r="M13" s="2">
        <v>325211</v>
      </c>
      <c r="N13" s="2" t="s">
        <v>262</v>
      </c>
      <c r="O13" s="2"/>
      <c r="P13" s="2" t="s">
        <v>5075</v>
      </c>
      <c r="Q13" s="2">
        <v>3</v>
      </c>
      <c r="R13" s="2">
        <v>1.3607771099999999</v>
      </c>
      <c r="S13" s="175">
        <f>$R13*INDEX('Byproduct Conc'!$E:$E, MATCH(S$2,'Byproduct Conc'!$C:$C,0))</f>
        <v>3.9598613900999995E-3</v>
      </c>
      <c r="T13" s="176">
        <f>$R13*INDEX('Byproduct Conc'!$E:$E, MATCH(T$2,'Byproduct Conc'!$C:$C,0))</f>
        <v>4.7627198849999993E-5</v>
      </c>
      <c r="U13" s="176">
        <f>$R13*INDEX('Byproduct Conc'!$E:$E, MATCH(U$2,'Byproduct Conc'!$C:$C,0))</f>
        <v>2.0411656649999997E-4</v>
      </c>
      <c r="V13" s="176">
        <f>$R13*INDEX('Byproduct Conc'!$E:$E, MATCH(V$2,'Byproduct Conc'!$C:$C,0))</f>
        <v>1.3594163328900001E-3</v>
      </c>
      <c r="W13" s="177">
        <f>$R13*INDEX('Byproduct Conc'!$E:$E, MATCH(W$2,'Byproduct Conc'!$C:$C,0))</f>
        <v>2.0411656649999997E-3</v>
      </c>
      <c r="X13" s="293">
        <f t="shared" si="0"/>
        <v>1.1313889685999999E-5</v>
      </c>
      <c r="Y13" s="294">
        <f t="shared" si="1"/>
        <v>1.3607771099999999E-7</v>
      </c>
      <c r="Z13" s="294">
        <f t="shared" si="1"/>
        <v>5.8319018999999987E-7</v>
      </c>
      <c r="AA13" s="294">
        <f t="shared" si="1"/>
        <v>3.8840466654000001E-6</v>
      </c>
      <c r="AB13" s="295">
        <f t="shared" si="1"/>
        <v>5.8319018999999989E-6</v>
      </c>
    </row>
    <row r="14" spans="1:28" x14ac:dyDescent="0.25">
      <c r="A14" s="2">
        <v>2015</v>
      </c>
      <c r="B14" s="2" t="s">
        <v>1134</v>
      </c>
      <c r="C14" s="2" t="s">
        <v>1142</v>
      </c>
      <c r="D14" s="2" t="s">
        <v>1143</v>
      </c>
      <c r="E14" s="2" t="s">
        <v>1144</v>
      </c>
      <c r="F14" s="2" t="s">
        <v>1138</v>
      </c>
      <c r="G14" s="2">
        <v>70669</v>
      </c>
      <c r="H14" s="2">
        <v>30.223500000000001</v>
      </c>
      <c r="I14" s="2">
        <v>-93.286900000000003</v>
      </c>
      <c r="J14" s="2" t="s">
        <v>1145</v>
      </c>
      <c r="K14" s="21">
        <v>110000494894</v>
      </c>
      <c r="L14" s="21" t="s">
        <v>1140</v>
      </c>
      <c r="M14" s="2">
        <v>325180</v>
      </c>
      <c r="N14" s="2" t="s">
        <v>258</v>
      </c>
      <c r="O14" s="2"/>
      <c r="P14" s="2" t="s">
        <v>5075</v>
      </c>
      <c r="Q14" s="2">
        <v>18</v>
      </c>
      <c r="R14" s="2">
        <v>8.1646626599999994</v>
      </c>
      <c r="S14" s="175">
        <f>$R14*INDEX('Byproduct Conc'!$E:$E, MATCH(S$2,'Byproduct Conc'!$C:$C,0))</f>
        <v>2.3759168340599997E-2</v>
      </c>
      <c r="T14" s="176">
        <f>$R14*INDEX('Byproduct Conc'!$E:$E, MATCH(T$2,'Byproduct Conc'!$C:$C,0))</f>
        <v>2.8576319309999993E-4</v>
      </c>
      <c r="U14" s="176">
        <f>$R14*INDEX('Byproduct Conc'!$E:$E, MATCH(U$2,'Byproduct Conc'!$C:$C,0))</f>
        <v>1.2246993989999998E-3</v>
      </c>
      <c r="V14" s="176">
        <f>$R14*INDEX('Byproduct Conc'!$E:$E, MATCH(V$2,'Byproduct Conc'!$C:$C,0))</f>
        <v>8.1564979973400009E-3</v>
      </c>
      <c r="W14" s="177">
        <f>$R14*INDEX('Byproduct Conc'!$E:$E, MATCH(W$2,'Byproduct Conc'!$C:$C,0))</f>
        <v>1.224699399E-2</v>
      </c>
      <c r="X14" s="293">
        <f t="shared" si="0"/>
        <v>6.7883338115999988E-5</v>
      </c>
      <c r="Y14" s="294">
        <f t="shared" si="1"/>
        <v>8.1646626599999985E-7</v>
      </c>
      <c r="Z14" s="294">
        <f t="shared" si="1"/>
        <v>3.4991411399999994E-6</v>
      </c>
      <c r="AA14" s="294">
        <f t="shared" si="1"/>
        <v>2.3304279992400002E-5</v>
      </c>
      <c r="AB14" s="295">
        <f t="shared" si="1"/>
        <v>3.4991411400000002E-5</v>
      </c>
    </row>
    <row r="15" spans="1:28" x14ac:dyDescent="0.25">
      <c r="A15" s="2">
        <v>2016</v>
      </c>
      <c r="B15" s="2" t="s">
        <v>1134</v>
      </c>
      <c r="C15" s="2" t="s">
        <v>1142</v>
      </c>
      <c r="D15" s="2" t="s">
        <v>1143</v>
      </c>
      <c r="E15" s="2" t="s">
        <v>1144</v>
      </c>
      <c r="F15" s="2" t="s">
        <v>1138</v>
      </c>
      <c r="G15" s="2">
        <v>70669</v>
      </c>
      <c r="H15" s="2">
        <v>30.223500000000001</v>
      </c>
      <c r="I15" s="2">
        <v>-93.286900000000003</v>
      </c>
      <c r="J15" s="2" t="s">
        <v>1145</v>
      </c>
      <c r="K15" s="21">
        <v>110000494894</v>
      </c>
      <c r="L15" s="21" t="s">
        <v>1140</v>
      </c>
      <c r="M15" s="2">
        <v>325180</v>
      </c>
      <c r="N15" s="2" t="s">
        <v>258</v>
      </c>
      <c r="O15" s="2"/>
      <c r="P15" s="2" t="s">
        <v>5075</v>
      </c>
      <c r="Q15" s="2">
        <v>320</v>
      </c>
      <c r="R15" s="2">
        <v>145.14955840000002</v>
      </c>
      <c r="S15" s="175">
        <f>$R15*INDEX('Byproduct Conc'!$E:$E, MATCH(S$2,'Byproduct Conc'!$C:$C,0))</f>
        <v>0.42238521494400005</v>
      </c>
      <c r="T15" s="176">
        <f>$R15*INDEX('Byproduct Conc'!$E:$E, MATCH(T$2,'Byproduct Conc'!$C:$C,0))</f>
        <v>5.0802345439999999E-3</v>
      </c>
      <c r="U15" s="176">
        <f>$R15*INDEX('Byproduct Conc'!$E:$E, MATCH(U$2,'Byproduct Conc'!$C:$C,0))</f>
        <v>2.1772433760000001E-2</v>
      </c>
      <c r="V15" s="176">
        <f>$R15*INDEX('Byproduct Conc'!$E:$E, MATCH(V$2,'Byproduct Conc'!$C:$C,0))</f>
        <v>0.14500440884160004</v>
      </c>
      <c r="W15" s="177">
        <f>$R15*INDEX('Byproduct Conc'!$E:$E, MATCH(W$2,'Byproduct Conc'!$C:$C,0))</f>
        <v>0.21772433760000004</v>
      </c>
      <c r="X15" s="293">
        <f t="shared" si="0"/>
        <v>1.2068148998400001E-3</v>
      </c>
      <c r="Y15" s="294">
        <f t="shared" si="1"/>
        <v>1.451495584E-5</v>
      </c>
      <c r="Z15" s="294">
        <f t="shared" si="1"/>
        <v>6.2206953599999997E-5</v>
      </c>
      <c r="AA15" s="294">
        <f t="shared" si="1"/>
        <v>4.1429831097600011E-4</v>
      </c>
      <c r="AB15" s="295">
        <f t="shared" si="1"/>
        <v>6.2206953600000008E-4</v>
      </c>
    </row>
    <row r="16" spans="1:28" x14ac:dyDescent="0.25">
      <c r="A16" s="2">
        <v>2017</v>
      </c>
      <c r="B16" s="2" t="s">
        <v>1134</v>
      </c>
      <c r="C16" s="2" t="s">
        <v>1142</v>
      </c>
      <c r="D16" s="2" t="s">
        <v>1143</v>
      </c>
      <c r="E16" s="2" t="s">
        <v>1144</v>
      </c>
      <c r="F16" s="2" t="s">
        <v>1138</v>
      </c>
      <c r="G16" s="2">
        <v>70669</v>
      </c>
      <c r="H16" s="2">
        <v>30.223500000000001</v>
      </c>
      <c r="I16" s="2">
        <v>-93.286900000000003</v>
      </c>
      <c r="J16" s="2" t="s">
        <v>1145</v>
      </c>
      <c r="K16" s="21">
        <v>110000494894</v>
      </c>
      <c r="L16" s="21" t="s">
        <v>1140</v>
      </c>
      <c r="M16" s="2">
        <v>325180</v>
      </c>
      <c r="N16" s="2" t="s">
        <v>258</v>
      </c>
      <c r="O16" s="2"/>
      <c r="P16" s="2" t="s">
        <v>5075</v>
      </c>
      <c r="Q16" s="2">
        <v>16</v>
      </c>
      <c r="R16" s="2">
        <v>7.2574779200000004</v>
      </c>
      <c r="S16" s="175">
        <f>$R16*INDEX('Byproduct Conc'!$E:$E, MATCH(S$2,'Byproduct Conc'!$C:$C,0))</f>
        <v>2.1119260747200001E-2</v>
      </c>
      <c r="T16" s="176">
        <f>$R16*INDEX('Byproduct Conc'!$E:$E, MATCH(T$2,'Byproduct Conc'!$C:$C,0))</f>
        <v>2.5401172719999998E-4</v>
      </c>
      <c r="U16" s="176">
        <f>$R16*INDEX('Byproduct Conc'!$E:$E, MATCH(U$2,'Byproduct Conc'!$C:$C,0))</f>
        <v>1.088621688E-3</v>
      </c>
      <c r="V16" s="176">
        <f>$R16*INDEX('Byproduct Conc'!$E:$E, MATCH(V$2,'Byproduct Conc'!$C:$C,0))</f>
        <v>7.250220442080001E-3</v>
      </c>
      <c r="W16" s="177">
        <f>$R16*INDEX('Byproduct Conc'!$E:$E, MATCH(W$2,'Byproduct Conc'!$C:$C,0))</f>
        <v>1.0886216880000001E-2</v>
      </c>
      <c r="X16" s="293">
        <f t="shared" si="0"/>
        <v>6.0340744992000004E-5</v>
      </c>
      <c r="Y16" s="294">
        <f t="shared" si="1"/>
        <v>7.2574779199999993E-7</v>
      </c>
      <c r="Z16" s="294">
        <f t="shared" si="1"/>
        <v>3.1103476799999998E-6</v>
      </c>
      <c r="AA16" s="294">
        <f t="shared" si="1"/>
        <v>2.0714915548800004E-5</v>
      </c>
      <c r="AB16" s="295">
        <f t="shared" si="1"/>
        <v>3.1103476799999998E-5</v>
      </c>
    </row>
    <row r="17" spans="1:28" x14ac:dyDescent="0.25">
      <c r="A17" s="2">
        <v>2018</v>
      </c>
      <c r="B17" s="2" t="s">
        <v>1134</v>
      </c>
      <c r="C17" s="2" t="s">
        <v>1142</v>
      </c>
      <c r="D17" s="2" t="s">
        <v>1143</v>
      </c>
      <c r="E17" s="2" t="s">
        <v>1144</v>
      </c>
      <c r="F17" s="2" t="s">
        <v>1138</v>
      </c>
      <c r="G17" s="2">
        <v>70669</v>
      </c>
      <c r="H17" s="2">
        <v>30.223500000000001</v>
      </c>
      <c r="I17" s="2">
        <v>-93.286900000000003</v>
      </c>
      <c r="J17" s="2" t="s">
        <v>1145</v>
      </c>
      <c r="K17" s="21">
        <v>110000494894</v>
      </c>
      <c r="L17" s="21" t="s">
        <v>1140</v>
      </c>
      <c r="M17" s="2">
        <v>325180</v>
      </c>
      <c r="N17" s="2" t="s">
        <v>258</v>
      </c>
      <c r="O17" s="2"/>
      <c r="P17" s="2" t="s">
        <v>5075</v>
      </c>
      <c r="Q17" s="2">
        <v>220</v>
      </c>
      <c r="R17" s="2">
        <v>99.790321399999996</v>
      </c>
      <c r="S17" s="175">
        <f>$R17*INDEX('Byproduct Conc'!$E:$E, MATCH(S$2,'Byproduct Conc'!$C:$C,0))</f>
        <v>0.29038983527399997</v>
      </c>
      <c r="T17" s="176">
        <f>$R17*INDEX('Byproduct Conc'!$E:$E, MATCH(T$2,'Byproduct Conc'!$C:$C,0))</f>
        <v>3.4926612489999996E-3</v>
      </c>
      <c r="U17" s="176">
        <f>$R17*INDEX('Byproduct Conc'!$E:$E, MATCH(U$2,'Byproduct Conc'!$C:$C,0))</f>
        <v>1.4968548209999998E-2</v>
      </c>
      <c r="V17" s="176">
        <f>$R17*INDEX('Byproduct Conc'!$E:$E, MATCH(V$2,'Byproduct Conc'!$C:$C,0))</f>
        <v>9.96905310786E-2</v>
      </c>
      <c r="W17" s="177">
        <f>$R17*INDEX('Byproduct Conc'!$E:$E, MATCH(W$2,'Byproduct Conc'!$C:$C,0))</f>
        <v>0.14968548209999999</v>
      </c>
      <c r="X17" s="293">
        <f t="shared" si="0"/>
        <v>8.2968524363999992E-4</v>
      </c>
      <c r="Y17" s="294">
        <f t="shared" ref="Y17:AB42" si="2">T17/350</f>
        <v>9.9790321399999989E-6</v>
      </c>
      <c r="Z17" s="294">
        <f t="shared" si="2"/>
        <v>4.2767280599999994E-5</v>
      </c>
      <c r="AA17" s="294">
        <f t="shared" si="2"/>
        <v>2.8483008879599998E-4</v>
      </c>
      <c r="AB17" s="295">
        <f t="shared" si="2"/>
        <v>4.2767280599999996E-4</v>
      </c>
    </row>
    <row r="18" spans="1:28" x14ac:dyDescent="0.25">
      <c r="A18" s="2">
        <v>2019</v>
      </c>
      <c r="B18" s="2" t="s">
        <v>1134</v>
      </c>
      <c r="C18" s="2" t="s">
        <v>1142</v>
      </c>
      <c r="D18" s="2" t="s">
        <v>1143</v>
      </c>
      <c r="E18" s="2" t="s">
        <v>1144</v>
      </c>
      <c r="F18" s="2" t="s">
        <v>1138</v>
      </c>
      <c r="G18" s="2">
        <v>70669</v>
      </c>
      <c r="H18" s="2">
        <v>30.223500000000001</v>
      </c>
      <c r="I18" s="2">
        <v>-93.286900000000003</v>
      </c>
      <c r="J18" s="2" t="s">
        <v>1145</v>
      </c>
      <c r="K18" s="21">
        <v>110000494894</v>
      </c>
      <c r="L18" s="21" t="s">
        <v>1140</v>
      </c>
      <c r="M18" s="2">
        <v>325180</v>
      </c>
      <c r="N18" s="2" t="s">
        <v>258</v>
      </c>
      <c r="O18" s="2"/>
      <c r="P18" s="2" t="s">
        <v>5075</v>
      </c>
      <c r="Q18" s="2">
        <v>4</v>
      </c>
      <c r="R18" s="2">
        <v>1.8143694800000001</v>
      </c>
      <c r="S18" s="175">
        <f>$R18*INDEX('Byproduct Conc'!$E:$E, MATCH(S$2,'Byproduct Conc'!$C:$C,0))</f>
        <v>5.2798151868000001E-3</v>
      </c>
      <c r="T18" s="176">
        <f>$R18*INDEX('Byproduct Conc'!$E:$E, MATCH(T$2,'Byproduct Conc'!$C:$C,0))</f>
        <v>6.3502931799999996E-5</v>
      </c>
      <c r="U18" s="176">
        <f>$R18*INDEX('Byproduct Conc'!$E:$E, MATCH(U$2,'Byproduct Conc'!$C:$C,0))</f>
        <v>2.7215542199999999E-4</v>
      </c>
      <c r="V18" s="176">
        <f>$R18*INDEX('Byproduct Conc'!$E:$E, MATCH(V$2,'Byproduct Conc'!$C:$C,0))</f>
        <v>1.8125551105200003E-3</v>
      </c>
      <c r="W18" s="177">
        <f>$R18*INDEX('Byproduct Conc'!$E:$E, MATCH(W$2,'Byproduct Conc'!$C:$C,0))</f>
        <v>2.7215542200000001E-3</v>
      </c>
      <c r="X18" s="293">
        <f t="shared" si="0"/>
        <v>1.5085186248000001E-5</v>
      </c>
      <c r="Y18" s="294">
        <f t="shared" si="2"/>
        <v>1.8143694799999998E-7</v>
      </c>
      <c r="Z18" s="294">
        <f t="shared" si="2"/>
        <v>7.7758691999999996E-7</v>
      </c>
      <c r="AA18" s="294">
        <f t="shared" si="2"/>
        <v>5.1787288872000009E-6</v>
      </c>
      <c r="AB18" s="295">
        <f t="shared" si="2"/>
        <v>7.7758691999999996E-6</v>
      </c>
    </row>
    <row r="19" spans="1:28" x14ac:dyDescent="0.25">
      <c r="A19" s="2">
        <v>2020</v>
      </c>
      <c r="B19" s="2" t="s">
        <v>1134</v>
      </c>
      <c r="C19" s="2" t="s">
        <v>1142</v>
      </c>
      <c r="D19" s="2" t="s">
        <v>1143</v>
      </c>
      <c r="E19" s="2" t="s">
        <v>1144</v>
      </c>
      <c r="F19" s="2" t="s">
        <v>1138</v>
      </c>
      <c r="G19" s="2">
        <v>70669</v>
      </c>
      <c r="H19" s="2">
        <v>30.223500000000001</v>
      </c>
      <c r="I19" s="2">
        <v>-93.286900000000003</v>
      </c>
      <c r="J19" s="2" t="s">
        <v>1145</v>
      </c>
      <c r="K19" s="21">
        <v>110000494894</v>
      </c>
      <c r="L19" s="21" t="s">
        <v>1140</v>
      </c>
      <c r="M19" s="2">
        <v>325180</v>
      </c>
      <c r="N19" s="2" t="s">
        <v>258</v>
      </c>
      <c r="O19" s="2"/>
      <c r="P19" s="2" t="s">
        <v>5075</v>
      </c>
      <c r="Q19" s="2">
        <v>6400</v>
      </c>
      <c r="R19" s="2">
        <v>2902.991168</v>
      </c>
      <c r="S19" s="175">
        <f>$R19*INDEX('Byproduct Conc'!$E:$E, MATCH(S$2,'Byproduct Conc'!$C:$C,0))</f>
        <v>8.4477042988799997</v>
      </c>
      <c r="T19" s="176">
        <f>$R19*INDEX('Byproduct Conc'!$E:$E, MATCH(T$2,'Byproduct Conc'!$C:$C,0))</f>
        <v>0.10160469087999999</v>
      </c>
      <c r="U19" s="176">
        <f>$R19*INDEX('Byproduct Conc'!$E:$E, MATCH(U$2,'Byproduct Conc'!$C:$C,0))</f>
        <v>0.43544867519999997</v>
      </c>
      <c r="V19" s="176">
        <f>$R19*INDEX('Byproduct Conc'!$E:$E, MATCH(V$2,'Byproduct Conc'!$C:$C,0))</f>
        <v>2.9000881768320004</v>
      </c>
      <c r="W19" s="177">
        <f>$R19*INDEX('Byproduct Conc'!$E:$E, MATCH(W$2,'Byproduct Conc'!$C:$C,0))</f>
        <v>4.3544867519999997</v>
      </c>
      <c r="X19" s="293">
        <f t="shared" si="0"/>
        <v>2.4136297996799998E-2</v>
      </c>
      <c r="Y19" s="294">
        <f t="shared" si="2"/>
        <v>2.9029911679999995E-4</v>
      </c>
      <c r="Z19" s="294">
        <f t="shared" si="2"/>
        <v>1.2441390719999999E-3</v>
      </c>
      <c r="AA19" s="294">
        <f t="shared" si="2"/>
        <v>8.2859662195200016E-3</v>
      </c>
      <c r="AB19" s="295">
        <f t="shared" si="2"/>
        <v>1.2441390719999999E-2</v>
      </c>
    </row>
    <row r="20" spans="1:28" x14ac:dyDescent="0.25">
      <c r="A20" s="2">
        <v>2015</v>
      </c>
      <c r="B20" s="2" t="s">
        <v>1134</v>
      </c>
      <c r="C20" s="2" t="s">
        <v>1152</v>
      </c>
      <c r="D20" s="2" t="s">
        <v>1153</v>
      </c>
      <c r="E20" s="2" t="s">
        <v>1154</v>
      </c>
      <c r="F20" s="2" t="s">
        <v>1138</v>
      </c>
      <c r="G20" s="2">
        <v>70805</v>
      </c>
      <c r="H20" s="2">
        <v>30.501336999999999</v>
      </c>
      <c r="I20" s="2">
        <v>-91.192340000000002</v>
      </c>
      <c r="J20" s="2" t="s">
        <v>1155</v>
      </c>
      <c r="K20" s="21">
        <v>110000597444</v>
      </c>
      <c r="L20" s="21" t="s">
        <v>1140</v>
      </c>
      <c r="M20" s="2">
        <v>325211</v>
      </c>
      <c r="N20" s="2" t="s">
        <v>262</v>
      </c>
      <c r="O20" s="2"/>
      <c r="P20" s="2" t="s">
        <v>5075</v>
      </c>
      <c r="Q20" s="2">
        <v>17</v>
      </c>
      <c r="R20" s="2">
        <v>7.7110702900000003</v>
      </c>
      <c r="S20" s="175">
        <f>$R20*INDEX('Byproduct Conc'!$E:$E, MATCH(S$2,'Byproduct Conc'!$C:$C,0))</f>
        <v>2.24392145439E-2</v>
      </c>
      <c r="T20" s="176">
        <f>$R20*INDEX('Byproduct Conc'!$E:$E, MATCH(T$2,'Byproduct Conc'!$C:$C,0))</f>
        <v>2.6988746014999999E-4</v>
      </c>
      <c r="U20" s="176">
        <f>$R20*INDEX('Byproduct Conc'!$E:$E, MATCH(U$2,'Byproduct Conc'!$C:$C,0))</f>
        <v>1.1566605434999999E-3</v>
      </c>
      <c r="V20" s="176">
        <f>$R20*INDEX('Byproduct Conc'!$E:$E, MATCH(V$2,'Byproduct Conc'!$C:$C,0))</f>
        <v>7.703359219710001E-3</v>
      </c>
      <c r="W20" s="177">
        <f>$R20*INDEX('Byproduct Conc'!$E:$E, MATCH(W$2,'Byproduct Conc'!$C:$C,0))</f>
        <v>1.1566605435E-2</v>
      </c>
      <c r="X20" s="293">
        <f t="shared" si="0"/>
        <v>6.4112041553999999E-5</v>
      </c>
      <c r="Y20" s="294">
        <f t="shared" si="2"/>
        <v>7.71107029E-7</v>
      </c>
      <c r="Z20" s="294">
        <f t="shared" si="2"/>
        <v>3.3047444099999998E-6</v>
      </c>
      <c r="AA20" s="294">
        <f t="shared" si="2"/>
        <v>2.2009597770600003E-5</v>
      </c>
      <c r="AB20" s="295">
        <f t="shared" si="2"/>
        <v>3.3047444100000003E-5</v>
      </c>
    </row>
    <row r="21" spans="1:28" x14ac:dyDescent="0.25">
      <c r="A21" s="2">
        <v>2017</v>
      </c>
      <c r="B21" s="2" t="s">
        <v>1134</v>
      </c>
      <c r="C21" s="2" t="s">
        <v>1152</v>
      </c>
      <c r="D21" s="2" t="s">
        <v>1153</v>
      </c>
      <c r="E21" s="2" t="s">
        <v>1154</v>
      </c>
      <c r="F21" s="2" t="s">
        <v>1138</v>
      </c>
      <c r="G21" s="2">
        <v>70805</v>
      </c>
      <c r="H21" s="2">
        <v>30.501336999999999</v>
      </c>
      <c r="I21" s="2">
        <v>-91.192340000000002</v>
      </c>
      <c r="J21" s="2" t="s">
        <v>1155</v>
      </c>
      <c r="K21" s="21">
        <v>110000597444</v>
      </c>
      <c r="L21" s="21" t="s">
        <v>1140</v>
      </c>
      <c r="M21" s="2">
        <v>325211</v>
      </c>
      <c r="N21" s="2" t="s">
        <v>262</v>
      </c>
      <c r="O21" s="2"/>
      <c r="P21" s="2" t="s">
        <v>5075</v>
      </c>
      <c r="Q21" s="2">
        <v>2</v>
      </c>
      <c r="R21" s="2">
        <v>0.90718474000000004</v>
      </c>
      <c r="S21" s="175">
        <f>$R21*INDEX('Byproduct Conc'!$E:$E, MATCH(S$2,'Byproduct Conc'!$C:$C,0))</f>
        <v>2.6399075934000001E-3</v>
      </c>
      <c r="T21" s="176">
        <f>$R21*INDEX('Byproduct Conc'!$E:$E, MATCH(T$2,'Byproduct Conc'!$C:$C,0))</f>
        <v>3.1751465899999998E-5</v>
      </c>
      <c r="U21" s="176">
        <f>$R21*INDEX('Byproduct Conc'!$E:$E, MATCH(U$2,'Byproduct Conc'!$C:$C,0))</f>
        <v>1.36077711E-4</v>
      </c>
      <c r="V21" s="176">
        <f>$R21*INDEX('Byproduct Conc'!$E:$E, MATCH(V$2,'Byproduct Conc'!$C:$C,0))</f>
        <v>9.0627755526000013E-4</v>
      </c>
      <c r="W21" s="177">
        <f>$R21*INDEX('Byproduct Conc'!$E:$E, MATCH(W$2,'Byproduct Conc'!$C:$C,0))</f>
        <v>1.3607771100000001E-3</v>
      </c>
      <c r="X21" s="293">
        <f t="shared" si="0"/>
        <v>7.5425931240000005E-6</v>
      </c>
      <c r="Y21" s="294">
        <f t="shared" si="2"/>
        <v>9.0718473999999991E-8</v>
      </c>
      <c r="Z21" s="294">
        <f t="shared" si="2"/>
        <v>3.8879345999999998E-7</v>
      </c>
      <c r="AA21" s="294">
        <f t="shared" si="2"/>
        <v>2.5893644436000005E-6</v>
      </c>
      <c r="AB21" s="295">
        <f t="shared" si="2"/>
        <v>3.8879345999999998E-6</v>
      </c>
    </row>
    <row r="22" spans="1:28" x14ac:dyDescent="0.25">
      <c r="A22" s="2">
        <v>2018</v>
      </c>
      <c r="B22" s="2" t="s">
        <v>1134</v>
      </c>
      <c r="C22" s="2" t="s">
        <v>1152</v>
      </c>
      <c r="D22" s="2" t="s">
        <v>1153</v>
      </c>
      <c r="E22" s="2" t="s">
        <v>1154</v>
      </c>
      <c r="F22" s="2" t="s">
        <v>1138</v>
      </c>
      <c r="G22" s="2">
        <v>70805</v>
      </c>
      <c r="H22" s="2">
        <v>30.501336999999999</v>
      </c>
      <c r="I22" s="2">
        <v>-91.192340000000002</v>
      </c>
      <c r="J22" s="2" t="s">
        <v>1155</v>
      </c>
      <c r="K22" s="21">
        <v>110000597444</v>
      </c>
      <c r="L22" s="21" t="s">
        <v>1140</v>
      </c>
      <c r="M22" s="2">
        <v>325211</v>
      </c>
      <c r="N22" s="2" t="s">
        <v>262</v>
      </c>
      <c r="O22" s="2"/>
      <c r="P22" s="2" t="s">
        <v>5075</v>
      </c>
      <c r="Q22" s="2">
        <v>29</v>
      </c>
      <c r="R22" s="2">
        <v>13.15417873</v>
      </c>
      <c r="S22" s="175">
        <f>$R22*INDEX('Byproduct Conc'!$E:$E, MATCH(S$2,'Byproduct Conc'!$C:$C,0))</f>
        <v>3.8278660104299998E-2</v>
      </c>
      <c r="T22" s="176">
        <f>$R22*INDEX('Byproduct Conc'!$E:$E, MATCH(T$2,'Byproduct Conc'!$C:$C,0))</f>
        <v>4.6039625554999996E-4</v>
      </c>
      <c r="U22" s="176">
        <f>$R22*INDEX('Byproduct Conc'!$E:$E, MATCH(U$2,'Byproduct Conc'!$C:$C,0))</f>
        <v>1.9731268095E-3</v>
      </c>
      <c r="V22" s="176">
        <f>$R22*INDEX('Byproduct Conc'!$E:$E, MATCH(V$2,'Byproduct Conc'!$C:$C,0))</f>
        <v>1.3141024551270001E-2</v>
      </c>
      <c r="W22" s="177">
        <f>$R22*INDEX('Byproduct Conc'!$E:$E, MATCH(W$2,'Byproduct Conc'!$C:$C,0))</f>
        <v>1.9731268095000001E-2</v>
      </c>
      <c r="X22" s="293">
        <f t="shared" si="0"/>
        <v>1.09367600298E-4</v>
      </c>
      <c r="Y22" s="294">
        <f t="shared" si="2"/>
        <v>1.3154178729999999E-6</v>
      </c>
      <c r="Z22" s="294">
        <f t="shared" si="2"/>
        <v>5.6375051699999997E-6</v>
      </c>
      <c r="AA22" s="294">
        <f t="shared" si="2"/>
        <v>3.7545784432200003E-5</v>
      </c>
      <c r="AB22" s="295">
        <f t="shared" si="2"/>
        <v>5.6375051700000002E-5</v>
      </c>
    </row>
    <row r="23" spans="1:28" x14ac:dyDescent="0.25">
      <c r="A23" s="2">
        <v>2019</v>
      </c>
      <c r="B23" s="2" t="s">
        <v>1134</v>
      </c>
      <c r="C23" s="2" t="s">
        <v>1152</v>
      </c>
      <c r="D23" s="2" t="s">
        <v>1153</v>
      </c>
      <c r="E23" s="2" t="s">
        <v>1154</v>
      </c>
      <c r="F23" s="2" t="s">
        <v>1138</v>
      </c>
      <c r="G23" s="2">
        <v>70805</v>
      </c>
      <c r="H23" s="2">
        <v>30.501336999999999</v>
      </c>
      <c r="I23" s="2">
        <v>-91.192340000000002</v>
      </c>
      <c r="J23" s="2" t="s">
        <v>1155</v>
      </c>
      <c r="K23" s="21">
        <v>110000597444</v>
      </c>
      <c r="L23" s="21" t="s">
        <v>1140</v>
      </c>
      <c r="M23" s="2">
        <v>325211</v>
      </c>
      <c r="N23" s="2" t="s">
        <v>262</v>
      </c>
      <c r="O23" s="2"/>
      <c r="P23" s="2" t="s">
        <v>5075</v>
      </c>
      <c r="Q23" s="2">
        <v>5</v>
      </c>
      <c r="R23" s="2">
        <v>2.2679618500000003</v>
      </c>
      <c r="S23" s="175">
        <f>$R23*INDEX('Byproduct Conc'!$E:$E, MATCH(S$2,'Byproduct Conc'!$C:$C,0))</f>
        <v>6.5997689835000008E-3</v>
      </c>
      <c r="T23" s="176">
        <f>$R23*INDEX('Byproduct Conc'!$E:$E, MATCH(T$2,'Byproduct Conc'!$C:$C,0))</f>
        <v>7.9378664749999998E-5</v>
      </c>
      <c r="U23" s="176">
        <f>$R23*INDEX('Byproduct Conc'!$E:$E, MATCH(U$2,'Byproduct Conc'!$C:$C,0))</f>
        <v>3.4019427750000002E-4</v>
      </c>
      <c r="V23" s="176">
        <f>$R23*INDEX('Byproduct Conc'!$E:$E, MATCH(V$2,'Byproduct Conc'!$C:$C,0))</f>
        <v>2.2656938881500006E-3</v>
      </c>
      <c r="W23" s="177">
        <f>$R23*INDEX('Byproduct Conc'!$E:$E, MATCH(W$2,'Byproduct Conc'!$C:$C,0))</f>
        <v>3.4019427750000006E-3</v>
      </c>
      <c r="X23" s="293">
        <f t="shared" si="0"/>
        <v>1.8856482810000002E-5</v>
      </c>
      <c r="Y23" s="294">
        <f t="shared" si="2"/>
        <v>2.26796185E-7</v>
      </c>
      <c r="Z23" s="294">
        <f t="shared" si="2"/>
        <v>9.7198364999999995E-7</v>
      </c>
      <c r="AA23" s="294">
        <f t="shared" si="2"/>
        <v>6.4734111090000018E-6</v>
      </c>
      <c r="AB23" s="295">
        <f t="shared" si="2"/>
        <v>9.7198365000000012E-6</v>
      </c>
    </row>
    <row r="24" spans="1:28" x14ac:dyDescent="0.25">
      <c r="A24" s="2">
        <v>2020</v>
      </c>
      <c r="B24" s="2" t="s">
        <v>1134</v>
      </c>
      <c r="C24" s="2" t="s">
        <v>1152</v>
      </c>
      <c r="D24" s="2" t="s">
        <v>1153</v>
      </c>
      <c r="E24" s="2" t="s">
        <v>1154</v>
      </c>
      <c r="F24" s="2" t="s">
        <v>1138</v>
      </c>
      <c r="G24" s="2">
        <v>70805</v>
      </c>
      <c r="H24" s="2">
        <v>30.498203</v>
      </c>
      <c r="I24" s="2">
        <v>-91.189148000000003</v>
      </c>
      <c r="J24" s="2" t="s">
        <v>1155</v>
      </c>
      <c r="K24" s="21">
        <v>110000597444</v>
      </c>
      <c r="L24" s="21" t="s">
        <v>1140</v>
      </c>
      <c r="M24" s="2">
        <v>325211</v>
      </c>
      <c r="N24" s="2" t="s">
        <v>262</v>
      </c>
      <c r="O24" s="2"/>
      <c r="P24" s="2" t="s">
        <v>5075</v>
      </c>
      <c r="Q24" s="2">
        <v>20</v>
      </c>
      <c r="R24" s="2">
        <v>9.0718474000000011</v>
      </c>
      <c r="S24" s="175">
        <f>$R24*INDEX('Byproduct Conc'!$E:$E, MATCH(S$2,'Byproduct Conc'!$C:$C,0))</f>
        <v>2.6399075934000003E-2</v>
      </c>
      <c r="T24" s="176">
        <f>$R24*INDEX('Byproduct Conc'!$E:$E, MATCH(T$2,'Byproduct Conc'!$C:$C,0))</f>
        <v>3.1751465899999999E-4</v>
      </c>
      <c r="U24" s="176">
        <f>$R24*INDEX('Byproduct Conc'!$E:$E, MATCH(U$2,'Byproduct Conc'!$C:$C,0))</f>
        <v>1.3607771100000001E-3</v>
      </c>
      <c r="V24" s="176">
        <f>$R24*INDEX('Byproduct Conc'!$E:$E, MATCH(V$2,'Byproduct Conc'!$C:$C,0))</f>
        <v>9.0627755526000026E-3</v>
      </c>
      <c r="W24" s="177">
        <f>$R24*INDEX('Byproduct Conc'!$E:$E, MATCH(W$2,'Byproduct Conc'!$C:$C,0))</f>
        <v>1.3607771100000002E-2</v>
      </c>
      <c r="X24" s="293">
        <f t="shared" si="0"/>
        <v>7.5425931240000006E-5</v>
      </c>
      <c r="Y24" s="294">
        <f t="shared" si="2"/>
        <v>9.0718473999999999E-7</v>
      </c>
      <c r="Z24" s="294">
        <f t="shared" si="2"/>
        <v>3.8879345999999998E-6</v>
      </c>
      <c r="AA24" s="294">
        <f t="shared" si="2"/>
        <v>2.5893644436000007E-5</v>
      </c>
      <c r="AB24" s="295">
        <f t="shared" si="2"/>
        <v>3.8879346000000005E-5</v>
      </c>
    </row>
    <row r="25" spans="1:28" x14ac:dyDescent="0.25">
      <c r="A25" s="2">
        <v>2015</v>
      </c>
      <c r="B25" s="2" t="s">
        <v>1134</v>
      </c>
      <c r="C25" s="2" t="s">
        <v>1187</v>
      </c>
      <c r="D25" s="2" t="s">
        <v>1188</v>
      </c>
      <c r="E25" s="2" t="s">
        <v>1189</v>
      </c>
      <c r="F25" s="2" t="s">
        <v>1160</v>
      </c>
      <c r="G25" s="2">
        <v>77978</v>
      </c>
      <c r="H25" s="2">
        <v>28.6753</v>
      </c>
      <c r="I25" s="2">
        <v>-96.549499999999995</v>
      </c>
      <c r="J25" s="2" t="s">
        <v>1190</v>
      </c>
      <c r="K25" s="21">
        <v>110018925957</v>
      </c>
      <c r="L25" s="21" t="s">
        <v>1140</v>
      </c>
      <c r="M25" s="2">
        <v>325211</v>
      </c>
      <c r="N25" s="2" t="s">
        <v>262</v>
      </c>
      <c r="O25" s="2"/>
      <c r="P25" s="2" t="s">
        <v>5075</v>
      </c>
      <c r="Q25" s="2">
        <v>3</v>
      </c>
      <c r="R25" s="2">
        <v>1.3607771099999999</v>
      </c>
      <c r="S25" s="175">
        <f>$R25*INDEX('Byproduct Conc'!$E:$E, MATCH(S$2,'Byproduct Conc'!$C:$C,0))</f>
        <v>3.9598613900999995E-3</v>
      </c>
      <c r="T25" s="176">
        <f>$R25*INDEX('Byproduct Conc'!$E:$E, MATCH(T$2,'Byproduct Conc'!$C:$C,0))</f>
        <v>4.7627198849999993E-5</v>
      </c>
      <c r="U25" s="176">
        <f>$R25*INDEX('Byproduct Conc'!$E:$E, MATCH(U$2,'Byproduct Conc'!$C:$C,0))</f>
        <v>2.0411656649999997E-4</v>
      </c>
      <c r="V25" s="176">
        <f>$R25*INDEX('Byproduct Conc'!$E:$E, MATCH(V$2,'Byproduct Conc'!$C:$C,0))</f>
        <v>1.3594163328900001E-3</v>
      </c>
      <c r="W25" s="177">
        <f>$R25*INDEX('Byproduct Conc'!$E:$E, MATCH(W$2,'Byproduct Conc'!$C:$C,0))</f>
        <v>2.0411656649999997E-3</v>
      </c>
      <c r="X25" s="293">
        <f t="shared" si="0"/>
        <v>1.1313889685999999E-5</v>
      </c>
      <c r="Y25" s="294">
        <f t="shared" si="2"/>
        <v>1.3607771099999999E-7</v>
      </c>
      <c r="Z25" s="294">
        <f t="shared" si="2"/>
        <v>5.8319018999999987E-7</v>
      </c>
      <c r="AA25" s="294">
        <f t="shared" si="2"/>
        <v>3.8840466654000001E-6</v>
      </c>
      <c r="AB25" s="295">
        <f t="shared" si="2"/>
        <v>5.8319018999999989E-6</v>
      </c>
    </row>
    <row r="26" spans="1:28" x14ac:dyDescent="0.25">
      <c r="A26" s="2">
        <v>2016</v>
      </c>
      <c r="B26" s="2" t="s">
        <v>1134</v>
      </c>
      <c r="C26" s="2" t="s">
        <v>1187</v>
      </c>
      <c r="D26" s="2" t="s">
        <v>1188</v>
      </c>
      <c r="E26" s="2" t="s">
        <v>1189</v>
      </c>
      <c r="F26" s="2" t="s">
        <v>1160</v>
      </c>
      <c r="G26" s="2">
        <v>77978</v>
      </c>
      <c r="H26" s="2">
        <v>28.6753</v>
      </c>
      <c r="I26" s="2">
        <v>-96.549499999999995</v>
      </c>
      <c r="J26" s="2" t="s">
        <v>1190</v>
      </c>
      <c r="K26" s="21">
        <v>110018925957</v>
      </c>
      <c r="L26" s="21" t="s">
        <v>1140</v>
      </c>
      <c r="M26" s="2">
        <v>325211</v>
      </c>
      <c r="N26" s="2" t="s">
        <v>262</v>
      </c>
      <c r="O26" s="2"/>
      <c r="P26" s="2" t="s">
        <v>5075</v>
      </c>
      <c r="Q26" s="2">
        <v>46</v>
      </c>
      <c r="R26" s="2">
        <v>20.86524902</v>
      </c>
      <c r="S26" s="175">
        <f>$R26*INDEX('Byproduct Conc'!$E:$E, MATCH(S$2,'Byproduct Conc'!$C:$C,0))</f>
        <v>6.0717874648199999E-2</v>
      </c>
      <c r="T26" s="176">
        <f>$R26*INDEX('Byproduct Conc'!$E:$E, MATCH(T$2,'Byproduct Conc'!$C:$C,0))</f>
        <v>7.302837157E-4</v>
      </c>
      <c r="U26" s="176">
        <f>$R26*INDEX('Byproduct Conc'!$E:$E, MATCH(U$2,'Byproduct Conc'!$C:$C,0))</f>
        <v>3.1297873529999997E-3</v>
      </c>
      <c r="V26" s="176">
        <f>$R26*INDEX('Byproduct Conc'!$E:$E, MATCH(V$2,'Byproduct Conc'!$C:$C,0))</f>
        <v>2.0844383770980003E-2</v>
      </c>
      <c r="W26" s="177">
        <f>$R26*INDEX('Byproduct Conc'!$E:$E, MATCH(W$2,'Byproduct Conc'!$C:$C,0))</f>
        <v>3.1297873529999999E-2</v>
      </c>
      <c r="X26" s="293">
        <f t="shared" si="0"/>
        <v>1.73479641852E-4</v>
      </c>
      <c r="Y26" s="294">
        <f t="shared" si="2"/>
        <v>2.0865249020000002E-6</v>
      </c>
      <c r="Z26" s="294">
        <f t="shared" si="2"/>
        <v>8.9422495799999996E-6</v>
      </c>
      <c r="AA26" s="294">
        <f t="shared" si="2"/>
        <v>5.9555382202800009E-5</v>
      </c>
      <c r="AB26" s="295">
        <f t="shared" si="2"/>
        <v>8.9422495799999999E-5</v>
      </c>
    </row>
    <row r="27" spans="1:28" x14ac:dyDescent="0.25">
      <c r="A27" s="2">
        <v>2017</v>
      </c>
      <c r="B27" s="2" t="s">
        <v>1134</v>
      </c>
      <c r="C27" s="2" t="s">
        <v>1187</v>
      </c>
      <c r="D27" s="2" t="s">
        <v>1188</v>
      </c>
      <c r="E27" s="2" t="s">
        <v>1189</v>
      </c>
      <c r="F27" s="2" t="s">
        <v>1160</v>
      </c>
      <c r="G27" s="2">
        <v>77978</v>
      </c>
      <c r="H27" s="2">
        <v>28.6753</v>
      </c>
      <c r="I27" s="2">
        <v>-96.549499999999995</v>
      </c>
      <c r="J27" s="2" t="s">
        <v>1190</v>
      </c>
      <c r="K27" s="21">
        <v>110018925957</v>
      </c>
      <c r="L27" s="21" t="s">
        <v>1140</v>
      </c>
      <c r="M27" s="2">
        <v>325211</v>
      </c>
      <c r="N27" s="2" t="s">
        <v>262</v>
      </c>
      <c r="O27" s="2"/>
      <c r="P27" s="2" t="s">
        <v>5075</v>
      </c>
      <c r="Q27" s="2">
        <v>163</v>
      </c>
      <c r="R27" s="2">
        <v>73.935556309999996</v>
      </c>
      <c r="S27" s="175">
        <f>$R27*INDEX('Byproduct Conc'!$E:$E, MATCH(S$2,'Byproduct Conc'!$C:$C,0))</f>
        <v>0.21515246886209996</v>
      </c>
      <c r="T27" s="176">
        <f>$R27*INDEX('Byproduct Conc'!$E:$E, MATCH(T$2,'Byproduct Conc'!$C:$C,0))</f>
        <v>2.5877444708499995E-3</v>
      </c>
      <c r="U27" s="176">
        <f>$R27*INDEX('Byproduct Conc'!$E:$E, MATCH(U$2,'Byproduct Conc'!$C:$C,0))</f>
        <v>1.1090333446499998E-2</v>
      </c>
      <c r="V27" s="176">
        <f>$R27*INDEX('Byproduct Conc'!$E:$E, MATCH(V$2,'Byproduct Conc'!$C:$C,0))</f>
        <v>7.3861620753690002E-2</v>
      </c>
      <c r="W27" s="177">
        <f>$R27*INDEX('Byproduct Conc'!$E:$E, MATCH(W$2,'Byproduct Conc'!$C:$C,0))</f>
        <v>0.11090333446499999</v>
      </c>
      <c r="X27" s="293">
        <f t="shared" si="0"/>
        <v>6.1472133960599994E-4</v>
      </c>
      <c r="Y27" s="294">
        <f t="shared" si="2"/>
        <v>7.3935556309999986E-6</v>
      </c>
      <c r="Z27" s="294">
        <f t="shared" si="2"/>
        <v>3.1686666989999996E-5</v>
      </c>
      <c r="AA27" s="294">
        <f t="shared" si="2"/>
        <v>2.1103320215340001E-4</v>
      </c>
      <c r="AB27" s="295">
        <f t="shared" si="2"/>
        <v>3.1686666989999996E-4</v>
      </c>
    </row>
    <row r="28" spans="1:28" x14ac:dyDescent="0.25">
      <c r="A28" s="2">
        <v>2018</v>
      </c>
      <c r="B28" s="2" t="s">
        <v>1134</v>
      </c>
      <c r="C28" s="2" t="s">
        <v>1187</v>
      </c>
      <c r="D28" s="2" t="s">
        <v>1188</v>
      </c>
      <c r="E28" s="2" t="s">
        <v>1189</v>
      </c>
      <c r="F28" s="2" t="s">
        <v>1160</v>
      </c>
      <c r="G28" s="2">
        <v>77978</v>
      </c>
      <c r="H28" s="2">
        <v>28.6753</v>
      </c>
      <c r="I28" s="2">
        <v>-96.549499999999995</v>
      </c>
      <c r="J28" s="2" t="s">
        <v>1190</v>
      </c>
      <c r="K28" s="21">
        <v>110018925957</v>
      </c>
      <c r="L28" s="21" t="s">
        <v>1140</v>
      </c>
      <c r="M28" s="2">
        <v>325211</v>
      </c>
      <c r="N28" s="2" t="s">
        <v>262</v>
      </c>
      <c r="O28" s="2"/>
      <c r="P28" s="2" t="s">
        <v>5075</v>
      </c>
      <c r="Q28" s="2">
        <v>5</v>
      </c>
      <c r="R28" s="2">
        <v>2.2679618500000003</v>
      </c>
      <c r="S28" s="175">
        <f>$R28*INDEX('Byproduct Conc'!$E:$E, MATCH(S$2,'Byproduct Conc'!$C:$C,0))</f>
        <v>6.5997689835000008E-3</v>
      </c>
      <c r="T28" s="176">
        <f>$R28*INDEX('Byproduct Conc'!$E:$E, MATCH(T$2,'Byproduct Conc'!$C:$C,0))</f>
        <v>7.9378664749999998E-5</v>
      </c>
      <c r="U28" s="176">
        <f>$R28*INDEX('Byproduct Conc'!$E:$E, MATCH(U$2,'Byproduct Conc'!$C:$C,0))</f>
        <v>3.4019427750000002E-4</v>
      </c>
      <c r="V28" s="176">
        <f>$R28*INDEX('Byproduct Conc'!$E:$E, MATCH(V$2,'Byproduct Conc'!$C:$C,0))</f>
        <v>2.2656938881500006E-3</v>
      </c>
      <c r="W28" s="177">
        <f>$R28*INDEX('Byproduct Conc'!$E:$E, MATCH(W$2,'Byproduct Conc'!$C:$C,0))</f>
        <v>3.4019427750000006E-3</v>
      </c>
      <c r="X28" s="293">
        <f t="shared" si="0"/>
        <v>1.8856482810000002E-5</v>
      </c>
      <c r="Y28" s="294">
        <f t="shared" si="2"/>
        <v>2.26796185E-7</v>
      </c>
      <c r="Z28" s="294">
        <f t="shared" si="2"/>
        <v>9.7198364999999995E-7</v>
      </c>
      <c r="AA28" s="294">
        <f t="shared" si="2"/>
        <v>6.4734111090000018E-6</v>
      </c>
      <c r="AB28" s="295">
        <f t="shared" si="2"/>
        <v>9.7198365000000012E-6</v>
      </c>
    </row>
    <row r="29" spans="1:28" x14ac:dyDescent="0.25">
      <c r="A29" s="2">
        <v>2019</v>
      </c>
      <c r="B29" s="2" t="s">
        <v>1134</v>
      </c>
      <c r="C29" s="2" t="s">
        <v>1187</v>
      </c>
      <c r="D29" s="2" t="s">
        <v>1188</v>
      </c>
      <c r="E29" s="2" t="s">
        <v>1189</v>
      </c>
      <c r="F29" s="2" t="s">
        <v>1160</v>
      </c>
      <c r="G29" s="2">
        <v>77978</v>
      </c>
      <c r="H29" s="2">
        <v>28.6753</v>
      </c>
      <c r="I29" s="2">
        <v>-96.549499999999995</v>
      </c>
      <c r="J29" s="2" t="s">
        <v>1190</v>
      </c>
      <c r="K29" s="21">
        <v>110018925957</v>
      </c>
      <c r="L29" s="21" t="s">
        <v>1140</v>
      </c>
      <c r="M29" s="2">
        <v>325211</v>
      </c>
      <c r="N29" s="2" t="s">
        <v>262</v>
      </c>
      <c r="O29" s="2"/>
      <c r="P29" s="2" t="s">
        <v>5075</v>
      </c>
      <c r="Q29" s="2">
        <v>54</v>
      </c>
      <c r="R29" s="2">
        <v>24.49398798</v>
      </c>
      <c r="S29" s="175">
        <f>$R29*INDEX('Byproduct Conc'!$E:$E, MATCH(S$2,'Byproduct Conc'!$C:$C,0))</f>
        <v>7.1277505021799997E-2</v>
      </c>
      <c r="T29" s="176">
        <f>$R29*INDEX('Byproduct Conc'!$E:$E, MATCH(T$2,'Byproduct Conc'!$C:$C,0))</f>
        <v>8.5728957929999991E-4</v>
      </c>
      <c r="U29" s="176">
        <f>$R29*INDEX('Byproduct Conc'!$E:$E, MATCH(U$2,'Byproduct Conc'!$C:$C,0))</f>
        <v>3.6740981969999999E-3</v>
      </c>
      <c r="V29" s="176">
        <f>$R29*INDEX('Byproduct Conc'!$E:$E, MATCH(V$2,'Byproduct Conc'!$C:$C,0))</f>
        <v>2.4469493992020003E-2</v>
      </c>
      <c r="W29" s="177">
        <f>$R29*INDEX('Byproduct Conc'!$E:$E, MATCH(W$2,'Byproduct Conc'!$C:$C,0))</f>
        <v>3.6740981970000003E-2</v>
      </c>
      <c r="X29" s="293">
        <f t="shared" ref="X29:X52" si="3">S29/350</f>
        <v>2.0365001434799999E-4</v>
      </c>
      <c r="Y29" s="294">
        <f t="shared" si="2"/>
        <v>2.4493987979999999E-6</v>
      </c>
      <c r="Z29" s="294">
        <f t="shared" si="2"/>
        <v>1.0497423419999999E-5</v>
      </c>
      <c r="AA29" s="294">
        <f t="shared" si="2"/>
        <v>6.991283997720001E-5</v>
      </c>
      <c r="AB29" s="295">
        <f t="shared" si="2"/>
        <v>1.0497423420000001E-4</v>
      </c>
    </row>
    <row r="30" spans="1:28" x14ac:dyDescent="0.25">
      <c r="A30" s="2">
        <v>2020</v>
      </c>
      <c r="B30" s="2" t="s">
        <v>1134</v>
      </c>
      <c r="C30" s="2" t="s">
        <v>1187</v>
      </c>
      <c r="D30" s="2" t="s">
        <v>1188</v>
      </c>
      <c r="E30" s="2" t="s">
        <v>1189</v>
      </c>
      <c r="F30" s="2" t="s">
        <v>1160</v>
      </c>
      <c r="G30" s="2">
        <v>77978</v>
      </c>
      <c r="H30" s="2">
        <v>28.6753</v>
      </c>
      <c r="I30" s="2">
        <v>-96.549499999999995</v>
      </c>
      <c r="J30" s="2" t="s">
        <v>1190</v>
      </c>
      <c r="K30" s="21">
        <v>110018925957</v>
      </c>
      <c r="L30" s="21" t="s">
        <v>1140</v>
      </c>
      <c r="M30" s="2">
        <v>325211</v>
      </c>
      <c r="N30" s="2" t="s">
        <v>262</v>
      </c>
      <c r="O30" s="2"/>
      <c r="P30" s="2" t="s">
        <v>5075</v>
      </c>
      <c r="Q30" s="2">
        <v>14</v>
      </c>
      <c r="R30" s="2">
        <v>6.3502931800000004</v>
      </c>
      <c r="S30" s="175">
        <f>$R30*INDEX('Byproduct Conc'!$E:$E, MATCH(S$2,'Byproduct Conc'!$C:$C,0))</f>
        <v>1.8479353153800001E-2</v>
      </c>
      <c r="T30" s="176">
        <f>$R30*INDEX('Byproduct Conc'!$E:$E, MATCH(T$2,'Byproduct Conc'!$C:$C,0))</f>
        <v>2.2226026130000001E-4</v>
      </c>
      <c r="U30" s="176">
        <f>$R30*INDEX('Byproduct Conc'!$E:$E, MATCH(U$2,'Byproduct Conc'!$C:$C,0))</f>
        <v>9.5254397700000003E-4</v>
      </c>
      <c r="V30" s="176">
        <f>$R30*INDEX('Byproduct Conc'!$E:$E, MATCH(V$2,'Byproduct Conc'!$C:$C,0))</f>
        <v>6.3439428868200011E-3</v>
      </c>
      <c r="W30" s="177">
        <f>$R30*INDEX('Byproduct Conc'!$E:$E, MATCH(W$2,'Byproduct Conc'!$C:$C,0))</f>
        <v>9.5254397700000014E-3</v>
      </c>
      <c r="X30" s="293">
        <f t="shared" si="3"/>
        <v>5.2798151868000006E-5</v>
      </c>
      <c r="Y30" s="294">
        <f t="shared" si="2"/>
        <v>6.35029318E-7</v>
      </c>
      <c r="Z30" s="294">
        <f t="shared" si="2"/>
        <v>2.7215542200000003E-6</v>
      </c>
      <c r="AA30" s="294">
        <f t="shared" si="2"/>
        <v>1.8125551105200002E-5</v>
      </c>
      <c r="AB30" s="295">
        <f t="shared" si="2"/>
        <v>2.7215542200000005E-5</v>
      </c>
    </row>
    <row r="31" spans="1:28" x14ac:dyDescent="0.25">
      <c r="A31" s="2">
        <v>2015</v>
      </c>
      <c r="B31" s="2" t="s">
        <v>1134</v>
      </c>
      <c r="C31" s="2" t="s">
        <v>1157</v>
      </c>
      <c r="D31" s="2" t="s">
        <v>1158</v>
      </c>
      <c r="E31" s="2" t="s">
        <v>1159</v>
      </c>
      <c r="F31" s="2" t="s">
        <v>1160</v>
      </c>
      <c r="G31" s="2">
        <v>78359</v>
      </c>
      <c r="H31" s="2">
        <v>27.883610999999998</v>
      </c>
      <c r="I31" s="2">
        <v>-97.241382999999999</v>
      </c>
      <c r="J31" s="2" t="s">
        <v>1161</v>
      </c>
      <c r="K31" s="21">
        <v>110000599807</v>
      </c>
      <c r="L31" s="21" t="s">
        <v>1140</v>
      </c>
      <c r="M31" s="2">
        <v>325199</v>
      </c>
      <c r="N31" s="2" t="s">
        <v>261</v>
      </c>
      <c r="O31" s="2"/>
      <c r="P31" s="2" t="s">
        <v>5075</v>
      </c>
      <c r="Q31" s="2">
        <v>12</v>
      </c>
      <c r="R31" s="2">
        <v>5.4431084399999996</v>
      </c>
      <c r="S31" s="175">
        <f>$R31*INDEX('Byproduct Conc'!$E:$E, MATCH(S$2,'Byproduct Conc'!$C:$C,0))</f>
        <v>1.5839445560399998E-2</v>
      </c>
      <c r="T31" s="176">
        <f>$R31*INDEX('Byproduct Conc'!$E:$E, MATCH(T$2,'Byproduct Conc'!$C:$C,0))</f>
        <v>1.9050879539999997E-4</v>
      </c>
      <c r="U31" s="176">
        <f>$R31*INDEX('Byproduct Conc'!$E:$E, MATCH(U$2,'Byproduct Conc'!$C:$C,0))</f>
        <v>8.1646626599999987E-4</v>
      </c>
      <c r="V31" s="176">
        <f>$R31*INDEX('Byproduct Conc'!$E:$E, MATCH(V$2,'Byproduct Conc'!$C:$C,0))</f>
        <v>5.4376653315600003E-3</v>
      </c>
      <c r="W31" s="177">
        <f>$R31*INDEX('Byproduct Conc'!$E:$E, MATCH(W$2,'Byproduct Conc'!$C:$C,0))</f>
        <v>8.1646626599999987E-3</v>
      </c>
      <c r="X31" s="293">
        <f t="shared" si="3"/>
        <v>4.5255558743999994E-5</v>
      </c>
      <c r="Y31" s="294">
        <f t="shared" si="2"/>
        <v>5.4431084399999997E-7</v>
      </c>
      <c r="Z31" s="294">
        <f t="shared" si="2"/>
        <v>2.3327607599999995E-6</v>
      </c>
      <c r="AA31" s="294">
        <f t="shared" si="2"/>
        <v>1.55361866616E-5</v>
      </c>
      <c r="AB31" s="295">
        <f t="shared" si="2"/>
        <v>2.3327607599999995E-5</v>
      </c>
    </row>
    <row r="32" spans="1:28" x14ac:dyDescent="0.25">
      <c r="A32" s="2">
        <v>2016</v>
      </c>
      <c r="B32" s="2" t="s">
        <v>1134</v>
      </c>
      <c r="C32" s="2" t="s">
        <v>1157</v>
      </c>
      <c r="D32" s="2" t="s">
        <v>1158</v>
      </c>
      <c r="E32" s="2" t="s">
        <v>1159</v>
      </c>
      <c r="F32" s="2" t="s">
        <v>1160</v>
      </c>
      <c r="G32" s="2">
        <v>78359</v>
      </c>
      <c r="H32" s="2">
        <v>27.883610999999998</v>
      </c>
      <c r="I32" s="2">
        <v>-97.241382999999999</v>
      </c>
      <c r="J32" s="2" t="s">
        <v>1161</v>
      </c>
      <c r="K32" s="21">
        <v>110000599807</v>
      </c>
      <c r="L32" s="21" t="s">
        <v>1140</v>
      </c>
      <c r="M32" s="2">
        <v>325199</v>
      </c>
      <c r="N32" s="2" t="s">
        <v>261</v>
      </c>
      <c r="O32" s="2"/>
      <c r="P32" s="2" t="s">
        <v>5075</v>
      </c>
      <c r="Q32" s="2">
        <v>4</v>
      </c>
      <c r="R32" s="2">
        <v>1.8143694800000001</v>
      </c>
      <c r="S32" s="175">
        <f>$R32*INDEX('Byproduct Conc'!$E:$E, MATCH(S$2,'Byproduct Conc'!$C:$C,0))</f>
        <v>5.2798151868000001E-3</v>
      </c>
      <c r="T32" s="176">
        <f>$R32*INDEX('Byproduct Conc'!$E:$E, MATCH(T$2,'Byproduct Conc'!$C:$C,0))</f>
        <v>6.3502931799999996E-5</v>
      </c>
      <c r="U32" s="176">
        <f>$R32*INDEX('Byproduct Conc'!$E:$E, MATCH(U$2,'Byproduct Conc'!$C:$C,0))</f>
        <v>2.7215542199999999E-4</v>
      </c>
      <c r="V32" s="176">
        <f>$R32*INDEX('Byproduct Conc'!$E:$E, MATCH(V$2,'Byproduct Conc'!$C:$C,0))</f>
        <v>1.8125551105200003E-3</v>
      </c>
      <c r="W32" s="177">
        <f>$R32*INDEX('Byproduct Conc'!$E:$E, MATCH(W$2,'Byproduct Conc'!$C:$C,0))</f>
        <v>2.7215542200000001E-3</v>
      </c>
      <c r="X32" s="293">
        <f t="shared" si="3"/>
        <v>1.5085186248000001E-5</v>
      </c>
      <c r="Y32" s="294">
        <f t="shared" si="2"/>
        <v>1.8143694799999998E-7</v>
      </c>
      <c r="Z32" s="294">
        <f t="shared" si="2"/>
        <v>7.7758691999999996E-7</v>
      </c>
      <c r="AA32" s="294">
        <f t="shared" si="2"/>
        <v>5.1787288872000009E-6</v>
      </c>
      <c r="AB32" s="295">
        <f t="shared" si="2"/>
        <v>7.7758691999999996E-6</v>
      </c>
    </row>
    <row r="33" spans="1:28" x14ac:dyDescent="0.25">
      <c r="A33" s="2">
        <v>2017</v>
      </c>
      <c r="B33" s="2" t="s">
        <v>1134</v>
      </c>
      <c r="C33" s="2" t="s">
        <v>1157</v>
      </c>
      <c r="D33" s="2" t="s">
        <v>1158</v>
      </c>
      <c r="E33" s="2" t="s">
        <v>1159</v>
      </c>
      <c r="F33" s="2" t="s">
        <v>1160</v>
      </c>
      <c r="G33" s="2">
        <v>78359</v>
      </c>
      <c r="H33" s="2">
        <v>27.883610999999998</v>
      </c>
      <c r="I33" s="2">
        <v>-97.241382999999999</v>
      </c>
      <c r="J33" s="2" t="s">
        <v>1161</v>
      </c>
      <c r="K33" s="21">
        <v>110000599807</v>
      </c>
      <c r="L33" s="21" t="s">
        <v>1140</v>
      </c>
      <c r="M33" s="2">
        <v>325199</v>
      </c>
      <c r="N33" s="2" t="s">
        <v>261</v>
      </c>
      <c r="O33" s="2"/>
      <c r="P33" s="2" t="s">
        <v>5075</v>
      </c>
      <c r="Q33" s="2">
        <v>3</v>
      </c>
      <c r="R33" s="2">
        <v>1.3607771099999999</v>
      </c>
      <c r="S33" s="175">
        <f>$R33*INDEX('Byproduct Conc'!$E:$E, MATCH(S$2,'Byproduct Conc'!$C:$C,0))</f>
        <v>3.9598613900999995E-3</v>
      </c>
      <c r="T33" s="176">
        <f>$R33*INDEX('Byproduct Conc'!$E:$E, MATCH(T$2,'Byproduct Conc'!$C:$C,0))</f>
        <v>4.7627198849999993E-5</v>
      </c>
      <c r="U33" s="176">
        <f>$R33*INDEX('Byproduct Conc'!$E:$E, MATCH(U$2,'Byproduct Conc'!$C:$C,0))</f>
        <v>2.0411656649999997E-4</v>
      </c>
      <c r="V33" s="176">
        <f>$R33*INDEX('Byproduct Conc'!$E:$E, MATCH(V$2,'Byproduct Conc'!$C:$C,0))</f>
        <v>1.3594163328900001E-3</v>
      </c>
      <c r="W33" s="177">
        <f>$R33*INDEX('Byproduct Conc'!$E:$E, MATCH(W$2,'Byproduct Conc'!$C:$C,0))</f>
        <v>2.0411656649999997E-3</v>
      </c>
      <c r="X33" s="293">
        <f t="shared" si="3"/>
        <v>1.1313889685999999E-5</v>
      </c>
      <c r="Y33" s="294">
        <f t="shared" si="2"/>
        <v>1.3607771099999999E-7</v>
      </c>
      <c r="Z33" s="294">
        <f t="shared" si="2"/>
        <v>5.8319018999999987E-7</v>
      </c>
      <c r="AA33" s="294">
        <f t="shared" si="2"/>
        <v>3.8840466654000001E-6</v>
      </c>
      <c r="AB33" s="295">
        <f t="shared" si="2"/>
        <v>5.8319018999999989E-6</v>
      </c>
    </row>
    <row r="34" spans="1:28" x14ac:dyDescent="0.25">
      <c r="A34" s="2">
        <v>2018</v>
      </c>
      <c r="B34" s="2" t="s">
        <v>1134</v>
      </c>
      <c r="C34" s="2" t="s">
        <v>1157</v>
      </c>
      <c r="D34" s="2" t="s">
        <v>1158</v>
      </c>
      <c r="E34" s="2" t="s">
        <v>1159</v>
      </c>
      <c r="F34" s="2" t="s">
        <v>1160</v>
      </c>
      <c r="G34" s="2">
        <v>78359</v>
      </c>
      <c r="H34" s="2">
        <v>27.883610999999998</v>
      </c>
      <c r="I34" s="2">
        <v>-97.241382999999999</v>
      </c>
      <c r="J34" s="2" t="s">
        <v>1161</v>
      </c>
      <c r="K34" s="21">
        <v>110000599807</v>
      </c>
      <c r="L34" s="21" t="s">
        <v>1140</v>
      </c>
      <c r="M34" s="2">
        <v>325199</v>
      </c>
      <c r="N34" s="2" t="s">
        <v>261</v>
      </c>
      <c r="O34" s="2"/>
      <c r="P34" s="2" t="s">
        <v>5075</v>
      </c>
      <c r="Q34" s="2">
        <v>4</v>
      </c>
      <c r="R34" s="2">
        <v>1.8143694800000001</v>
      </c>
      <c r="S34" s="175">
        <f>$R34*INDEX('Byproduct Conc'!$E:$E, MATCH(S$2,'Byproduct Conc'!$C:$C,0))</f>
        <v>5.2798151868000001E-3</v>
      </c>
      <c r="T34" s="176">
        <f>$R34*INDEX('Byproduct Conc'!$E:$E, MATCH(T$2,'Byproduct Conc'!$C:$C,0))</f>
        <v>6.3502931799999996E-5</v>
      </c>
      <c r="U34" s="176">
        <f>$R34*INDEX('Byproduct Conc'!$E:$E, MATCH(U$2,'Byproduct Conc'!$C:$C,0))</f>
        <v>2.7215542199999999E-4</v>
      </c>
      <c r="V34" s="176">
        <f>$R34*INDEX('Byproduct Conc'!$E:$E, MATCH(V$2,'Byproduct Conc'!$C:$C,0))</f>
        <v>1.8125551105200003E-3</v>
      </c>
      <c r="W34" s="177">
        <f>$R34*INDEX('Byproduct Conc'!$E:$E, MATCH(W$2,'Byproduct Conc'!$C:$C,0))</f>
        <v>2.7215542200000001E-3</v>
      </c>
      <c r="X34" s="293">
        <f t="shared" si="3"/>
        <v>1.5085186248000001E-5</v>
      </c>
      <c r="Y34" s="294">
        <f t="shared" si="2"/>
        <v>1.8143694799999998E-7</v>
      </c>
      <c r="Z34" s="294">
        <f t="shared" si="2"/>
        <v>7.7758691999999996E-7</v>
      </c>
      <c r="AA34" s="294">
        <f t="shared" si="2"/>
        <v>5.1787288872000009E-6</v>
      </c>
      <c r="AB34" s="295">
        <f t="shared" si="2"/>
        <v>7.7758691999999996E-6</v>
      </c>
    </row>
    <row r="35" spans="1:28" x14ac:dyDescent="0.25">
      <c r="A35" s="2">
        <v>2019</v>
      </c>
      <c r="B35" s="2" t="s">
        <v>1134</v>
      </c>
      <c r="C35" s="2" t="s">
        <v>1157</v>
      </c>
      <c r="D35" s="2" t="s">
        <v>1158</v>
      </c>
      <c r="E35" s="2" t="s">
        <v>1159</v>
      </c>
      <c r="F35" s="2" t="s">
        <v>1160</v>
      </c>
      <c r="G35" s="2">
        <v>78359</v>
      </c>
      <c r="H35" s="2">
        <v>27.883610999999998</v>
      </c>
      <c r="I35" s="2">
        <v>-97.241382999999999</v>
      </c>
      <c r="J35" s="2" t="s">
        <v>1161</v>
      </c>
      <c r="K35" s="21">
        <v>110000599807</v>
      </c>
      <c r="L35" s="21" t="s">
        <v>1140</v>
      </c>
      <c r="M35" s="2">
        <v>325199</v>
      </c>
      <c r="N35" s="2" t="s">
        <v>261</v>
      </c>
      <c r="O35" s="2"/>
      <c r="P35" s="2" t="s">
        <v>5075</v>
      </c>
      <c r="Q35" s="2">
        <v>3</v>
      </c>
      <c r="R35" s="2">
        <v>1.3607771099999999</v>
      </c>
      <c r="S35" s="175">
        <f>$R35*INDEX('Byproduct Conc'!$E:$E, MATCH(S$2,'Byproduct Conc'!$C:$C,0))</f>
        <v>3.9598613900999995E-3</v>
      </c>
      <c r="T35" s="176">
        <f>$R35*INDEX('Byproduct Conc'!$E:$E, MATCH(T$2,'Byproduct Conc'!$C:$C,0))</f>
        <v>4.7627198849999993E-5</v>
      </c>
      <c r="U35" s="176">
        <f>$R35*INDEX('Byproduct Conc'!$E:$E, MATCH(U$2,'Byproduct Conc'!$C:$C,0))</f>
        <v>2.0411656649999997E-4</v>
      </c>
      <c r="V35" s="176">
        <f>$R35*INDEX('Byproduct Conc'!$E:$E, MATCH(V$2,'Byproduct Conc'!$C:$C,0))</f>
        <v>1.3594163328900001E-3</v>
      </c>
      <c r="W35" s="177">
        <f>$R35*INDEX('Byproduct Conc'!$E:$E, MATCH(W$2,'Byproduct Conc'!$C:$C,0))</f>
        <v>2.0411656649999997E-3</v>
      </c>
      <c r="X35" s="293">
        <f t="shared" si="3"/>
        <v>1.1313889685999999E-5</v>
      </c>
      <c r="Y35" s="294">
        <f t="shared" si="2"/>
        <v>1.3607771099999999E-7</v>
      </c>
      <c r="Z35" s="294">
        <f t="shared" si="2"/>
        <v>5.8319018999999987E-7</v>
      </c>
      <c r="AA35" s="294">
        <f t="shared" si="2"/>
        <v>3.8840466654000001E-6</v>
      </c>
      <c r="AB35" s="295">
        <f t="shared" si="2"/>
        <v>5.8319018999999989E-6</v>
      </c>
    </row>
    <row r="36" spans="1:28" x14ac:dyDescent="0.25">
      <c r="A36" s="2">
        <v>2020</v>
      </c>
      <c r="B36" s="2" t="s">
        <v>1134</v>
      </c>
      <c r="C36" s="2" t="s">
        <v>1157</v>
      </c>
      <c r="D36" s="2" t="s">
        <v>1158</v>
      </c>
      <c r="E36" s="2" t="s">
        <v>1159</v>
      </c>
      <c r="F36" s="2" t="s">
        <v>1160</v>
      </c>
      <c r="G36" s="2">
        <v>78359</v>
      </c>
      <c r="H36" s="2">
        <v>27.883610999999998</v>
      </c>
      <c r="I36" s="2">
        <v>-97.241382999999999</v>
      </c>
      <c r="J36" s="2" t="s">
        <v>1161</v>
      </c>
      <c r="K36" s="21">
        <v>110000599807</v>
      </c>
      <c r="L36" s="21" t="s">
        <v>1140</v>
      </c>
      <c r="M36" s="2">
        <v>325199</v>
      </c>
      <c r="N36" s="2" t="s">
        <v>261</v>
      </c>
      <c r="O36" s="2"/>
      <c r="P36" s="2" t="s">
        <v>5075</v>
      </c>
      <c r="Q36" s="2">
        <v>3</v>
      </c>
      <c r="R36" s="2">
        <v>1.3607771099999999</v>
      </c>
      <c r="S36" s="175">
        <f>$R36*INDEX('Byproduct Conc'!$E:$E, MATCH(S$2,'Byproduct Conc'!$C:$C,0))</f>
        <v>3.9598613900999995E-3</v>
      </c>
      <c r="T36" s="176">
        <f>$R36*INDEX('Byproduct Conc'!$E:$E, MATCH(T$2,'Byproduct Conc'!$C:$C,0))</f>
        <v>4.7627198849999993E-5</v>
      </c>
      <c r="U36" s="176">
        <f>$R36*INDEX('Byproduct Conc'!$E:$E, MATCH(U$2,'Byproduct Conc'!$C:$C,0))</f>
        <v>2.0411656649999997E-4</v>
      </c>
      <c r="V36" s="176">
        <f>$R36*INDEX('Byproduct Conc'!$E:$E, MATCH(V$2,'Byproduct Conc'!$C:$C,0))</f>
        <v>1.3594163328900001E-3</v>
      </c>
      <c r="W36" s="177">
        <f>$R36*INDEX('Byproduct Conc'!$E:$E, MATCH(W$2,'Byproduct Conc'!$C:$C,0))</f>
        <v>2.0411656649999997E-3</v>
      </c>
      <c r="X36" s="293">
        <f t="shared" si="3"/>
        <v>1.1313889685999999E-5</v>
      </c>
      <c r="Y36" s="294">
        <f t="shared" si="2"/>
        <v>1.3607771099999999E-7</v>
      </c>
      <c r="Z36" s="294">
        <f t="shared" si="2"/>
        <v>5.8319018999999987E-7</v>
      </c>
      <c r="AA36" s="294">
        <f t="shared" si="2"/>
        <v>3.8840466654000001E-6</v>
      </c>
      <c r="AB36" s="295">
        <f t="shared" si="2"/>
        <v>5.8319018999999989E-6</v>
      </c>
    </row>
    <row r="37" spans="1:28" x14ac:dyDescent="0.25">
      <c r="A37" s="2">
        <v>2015</v>
      </c>
      <c r="B37" s="2" t="s">
        <v>1134</v>
      </c>
      <c r="C37" s="2" t="s">
        <v>1147</v>
      </c>
      <c r="D37" s="2" t="s">
        <v>1148</v>
      </c>
      <c r="E37" s="2" t="s">
        <v>1149</v>
      </c>
      <c r="F37" s="2" t="s">
        <v>1138</v>
      </c>
      <c r="G37" s="2">
        <v>70723</v>
      </c>
      <c r="H37" s="2">
        <v>30.05509</v>
      </c>
      <c r="I37" s="2">
        <v>-90.830839999999995</v>
      </c>
      <c r="J37" s="2" t="s">
        <v>1150</v>
      </c>
      <c r="K37" s="21">
        <v>110000597328</v>
      </c>
      <c r="L37" s="21" t="s">
        <v>1140</v>
      </c>
      <c r="M37" s="2">
        <v>325180</v>
      </c>
      <c r="N37" s="2" t="s">
        <v>258</v>
      </c>
      <c r="O37" s="2"/>
      <c r="P37" s="2" t="s">
        <v>5075</v>
      </c>
      <c r="Q37" s="2">
        <v>1.26</v>
      </c>
      <c r="R37" s="2">
        <v>0.57152638620000007</v>
      </c>
      <c r="S37" s="175">
        <f>$R37*INDEX('Byproduct Conc'!$E:$E, MATCH(S$2,'Byproduct Conc'!$C:$C,0))</f>
        <v>1.6631417838420001E-3</v>
      </c>
      <c r="T37" s="176">
        <f>$R37*INDEX('Byproduct Conc'!$E:$E, MATCH(T$2,'Byproduct Conc'!$C:$C,0))</f>
        <v>2.0003423517000002E-5</v>
      </c>
      <c r="U37" s="176">
        <f>$R37*INDEX('Byproduct Conc'!$E:$E, MATCH(U$2,'Byproduct Conc'!$C:$C,0))</f>
        <v>8.5728957930000002E-5</v>
      </c>
      <c r="V37" s="176">
        <f>$R37*INDEX('Byproduct Conc'!$E:$E, MATCH(V$2,'Byproduct Conc'!$C:$C,0))</f>
        <v>5.7095485981380016E-4</v>
      </c>
      <c r="W37" s="177">
        <f>$R37*INDEX('Byproduct Conc'!$E:$E, MATCH(W$2,'Byproduct Conc'!$C:$C,0))</f>
        <v>8.5728957930000012E-4</v>
      </c>
      <c r="X37" s="293">
        <f t="shared" si="3"/>
        <v>4.7518336681200006E-6</v>
      </c>
      <c r="Y37" s="294">
        <f t="shared" si="2"/>
        <v>5.7152638620000006E-8</v>
      </c>
      <c r="Z37" s="294">
        <f t="shared" si="2"/>
        <v>2.4493987980000002E-7</v>
      </c>
      <c r="AA37" s="294">
        <f t="shared" si="2"/>
        <v>1.6312995994680004E-6</v>
      </c>
      <c r="AB37" s="295">
        <f t="shared" si="2"/>
        <v>2.4493987980000003E-6</v>
      </c>
    </row>
    <row r="38" spans="1:28" x14ac:dyDescent="0.25">
      <c r="A38" s="2">
        <v>2016</v>
      </c>
      <c r="B38" s="2" t="s">
        <v>1134</v>
      </c>
      <c r="C38" s="2" t="s">
        <v>1147</v>
      </c>
      <c r="D38" s="2" t="s">
        <v>1148</v>
      </c>
      <c r="E38" s="2" t="s">
        <v>1149</v>
      </c>
      <c r="F38" s="2" t="s">
        <v>1138</v>
      </c>
      <c r="G38" s="2">
        <v>70723</v>
      </c>
      <c r="H38" s="2">
        <v>30.05509</v>
      </c>
      <c r="I38" s="2">
        <v>-90.830839999999995</v>
      </c>
      <c r="J38" s="2" t="s">
        <v>1150</v>
      </c>
      <c r="K38" s="21">
        <v>110000597328</v>
      </c>
      <c r="L38" s="21" t="s">
        <v>1140</v>
      </c>
      <c r="M38" s="2">
        <v>325180</v>
      </c>
      <c r="N38" s="2" t="s">
        <v>258</v>
      </c>
      <c r="O38" s="2"/>
      <c r="P38" s="2" t="s">
        <v>5075</v>
      </c>
      <c r="Q38" s="2">
        <v>1.3609</v>
      </c>
      <c r="R38" s="2">
        <v>0.61729385633300005</v>
      </c>
      <c r="S38" s="175">
        <f>$R38*INDEX('Byproduct Conc'!$E:$E, MATCH(S$2,'Byproduct Conc'!$C:$C,0))</f>
        <v>1.7963251219290301E-3</v>
      </c>
      <c r="T38" s="176">
        <f>$R38*INDEX('Byproduct Conc'!$E:$E, MATCH(T$2,'Byproduct Conc'!$C:$C,0))</f>
        <v>2.1605284971654998E-5</v>
      </c>
      <c r="U38" s="176">
        <f>$R38*INDEX('Byproduct Conc'!$E:$E, MATCH(U$2,'Byproduct Conc'!$C:$C,0))</f>
        <v>9.2594078449950002E-5</v>
      </c>
      <c r="V38" s="176">
        <f>$R38*INDEX('Byproduct Conc'!$E:$E, MATCH(V$2,'Byproduct Conc'!$C:$C,0))</f>
        <v>6.1667656247666716E-4</v>
      </c>
      <c r="W38" s="177">
        <f>$R38*INDEX('Byproduct Conc'!$E:$E, MATCH(W$2,'Byproduct Conc'!$C:$C,0))</f>
        <v>9.2594078449950007E-4</v>
      </c>
      <c r="X38" s="293">
        <f t="shared" si="3"/>
        <v>5.1323574912258006E-6</v>
      </c>
      <c r="Y38" s="294">
        <f t="shared" si="2"/>
        <v>6.1729385633299989E-8</v>
      </c>
      <c r="Z38" s="294">
        <f t="shared" si="2"/>
        <v>2.6455450985700001E-7</v>
      </c>
      <c r="AA38" s="294">
        <f t="shared" si="2"/>
        <v>1.7619330356476205E-6</v>
      </c>
      <c r="AB38" s="295">
        <f t="shared" si="2"/>
        <v>2.6455450985700001E-6</v>
      </c>
    </row>
    <row r="39" spans="1:28" x14ac:dyDescent="0.25">
      <c r="A39" s="2">
        <v>2017</v>
      </c>
      <c r="B39" s="2" t="s">
        <v>1134</v>
      </c>
      <c r="C39" s="2" t="s">
        <v>1147</v>
      </c>
      <c r="D39" s="2" t="s">
        <v>1148</v>
      </c>
      <c r="E39" s="2" t="s">
        <v>1149</v>
      </c>
      <c r="F39" s="2" t="s">
        <v>1138</v>
      </c>
      <c r="G39" s="2">
        <v>70723</v>
      </c>
      <c r="H39" s="2">
        <v>30.05509</v>
      </c>
      <c r="I39" s="2">
        <v>-90.830839999999995</v>
      </c>
      <c r="J39" s="2" t="s">
        <v>1150</v>
      </c>
      <c r="K39" s="21">
        <v>110000597328</v>
      </c>
      <c r="L39" s="21" t="s">
        <v>1140</v>
      </c>
      <c r="M39" s="2">
        <v>325180</v>
      </c>
      <c r="N39" s="2" t="s">
        <v>258</v>
      </c>
      <c r="O39" s="2"/>
      <c r="P39" s="2" t="s">
        <v>5075</v>
      </c>
      <c r="Q39" s="2">
        <v>1.34</v>
      </c>
      <c r="R39" s="2">
        <v>0.60781377580000007</v>
      </c>
      <c r="S39" s="175">
        <f>$R39*INDEX('Byproduct Conc'!$E:$E, MATCH(S$2,'Byproduct Conc'!$C:$C,0))</f>
        <v>1.7687380875780001E-3</v>
      </c>
      <c r="T39" s="176">
        <f>$R39*INDEX('Byproduct Conc'!$E:$E, MATCH(T$2,'Byproduct Conc'!$C:$C,0))</f>
        <v>2.1273482153000001E-5</v>
      </c>
      <c r="U39" s="176">
        <f>$R39*INDEX('Byproduct Conc'!$E:$E, MATCH(U$2,'Byproduct Conc'!$C:$C,0))</f>
        <v>9.1172066370000005E-5</v>
      </c>
      <c r="V39" s="176">
        <f>$R39*INDEX('Byproduct Conc'!$E:$E, MATCH(V$2,'Byproduct Conc'!$C:$C,0))</f>
        <v>6.0720596202420009E-4</v>
      </c>
      <c r="W39" s="177">
        <f>$R39*INDEX('Byproduct Conc'!$E:$E, MATCH(W$2,'Byproduct Conc'!$C:$C,0))</f>
        <v>9.117206637000001E-4</v>
      </c>
      <c r="X39" s="293">
        <f t="shared" si="3"/>
        <v>5.0535373930800001E-6</v>
      </c>
      <c r="Y39" s="294">
        <f t="shared" si="2"/>
        <v>6.0781377579999998E-8</v>
      </c>
      <c r="Z39" s="294">
        <f t="shared" si="2"/>
        <v>2.6049161820000001E-7</v>
      </c>
      <c r="AA39" s="294">
        <f t="shared" si="2"/>
        <v>1.7348741772120002E-6</v>
      </c>
      <c r="AB39" s="295">
        <f t="shared" si="2"/>
        <v>2.6049161820000003E-6</v>
      </c>
    </row>
    <row r="40" spans="1:28" x14ac:dyDescent="0.25">
      <c r="A40" s="2">
        <v>2018</v>
      </c>
      <c r="B40" s="2" t="s">
        <v>1134</v>
      </c>
      <c r="C40" s="2" t="s">
        <v>1147</v>
      </c>
      <c r="D40" s="2" t="s">
        <v>1148</v>
      </c>
      <c r="E40" s="2" t="s">
        <v>1149</v>
      </c>
      <c r="F40" s="2" t="s">
        <v>1138</v>
      </c>
      <c r="G40" s="2">
        <v>70723</v>
      </c>
      <c r="H40" s="2">
        <v>30.05509</v>
      </c>
      <c r="I40" s="2">
        <v>-90.830839999999995</v>
      </c>
      <c r="J40" s="2" t="s">
        <v>1150</v>
      </c>
      <c r="K40" s="21">
        <v>110000597328</v>
      </c>
      <c r="L40" s="21" t="s">
        <v>1140</v>
      </c>
      <c r="M40" s="2">
        <v>325180</v>
      </c>
      <c r="N40" s="2" t="s">
        <v>258</v>
      </c>
      <c r="O40" s="2"/>
      <c r="P40" s="2" t="s">
        <v>5075</v>
      </c>
      <c r="Q40" s="2">
        <v>1.26</v>
      </c>
      <c r="R40" s="2">
        <v>0.57152638620000007</v>
      </c>
      <c r="S40" s="175">
        <f>$R40*INDEX('Byproduct Conc'!$E:$E, MATCH(S$2,'Byproduct Conc'!$C:$C,0))</f>
        <v>1.6631417838420001E-3</v>
      </c>
      <c r="T40" s="176">
        <f>$R40*INDEX('Byproduct Conc'!$E:$E, MATCH(T$2,'Byproduct Conc'!$C:$C,0))</f>
        <v>2.0003423517000002E-5</v>
      </c>
      <c r="U40" s="176">
        <f>$R40*INDEX('Byproduct Conc'!$E:$E, MATCH(U$2,'Byproduct Conc'!$C:$C,0))</f>
        <v>8.5728957930000002E-5</v>
      </c>
      <c r="V40" s="176">
        <f>$R40*INDEX('Byproduct Conc'!$E:$E, MATCH(V$2,'Byproduct Conc'!$C:$C,0))</f>
        <v>5.7095485981380016E-4</v>
      </c>
      <c r="W40" s="177">
        <f>$R40*INDEX('Byproduct Conc'!$E:$E, MATCH(W$2,'Byproduct Conc'!$C:$C,0))</f>
        <v>8.5728957930000012E-4</v>
      </c>
      <c r="X40" s="293">
        <f t="shared" si="3"/>
        <v>4.7518336681200006E-6</v>
      </c>
      <c r="Y40" s="294">
        <f t="shared" si="2"/>
        <v>5.7152638620000006E-8</v>
      </c>
      <c r="Z40" s="294">
        <f t="shared" si="2"/>
        <v>2.4493987980000002E-7</v>
      </c>
      <c r="AA40" s="294">
        <f t="shared" si="2"/>
        <v>1.6312995994680004E-6</v>
      </c>
      <c r="AB40" s="295">
        <f t="shared" si="2"/>
        <v>2.4493987980000003E-6</v>
      </c>
    </row>
    <row r="41" spans="1:28" x14ac:dyDescent="0.25">
      <c r="A41" s="2">
        <v>2019</v>
      </c>
      <c r="B41" s="2" t="s">
        <v>1134</v>
      </c>
      <c r="C41" s="2" t="s">
        <v>1147</v>
      </c>
      <c r="D41" s="2" t="s">
        <v>1148</v>
      </c>
      <c r="E41" s="2" t="s">
        <v>1149</v>
      </c>
      <c r="F41" s="2" t="s">
        <v>1138</v>
      </c>
      <c r="G41" s="2">
        <v>70723</v>
      </c>
      <c r="H41" s="2">
        <v>30.05509</v>
      </c>
      <c r="I41" s="2">
        <v>-90.830839999999995</v>
      </c>
      <c r="J41" s="2" t="s">
        <v>1150</v>
      </c>
      <c r="K41" s="21">
        <v>110000597328</v>
      </c>
      <c r="L41" s="21" t="s">
        <v>1140</v>
      </c>
      <c r="M41" s="2">
        <v>325180</v>
      </c>
      <c r="N41" s="2" t="s">
        <v>258</v>
      </c>
      <c r="O41" s="2"/>
      <c r="P41" s="2" t="s">
        <v>5075</v>
      </c>
      <c r="Q41" s="2">
        <v>1</v>
      </c>
      <c r="R41" s="2">
        <v>0.45359237000000002</v>
      </c>
      <c r="S41" s="175">
        <f>$R41*INDEX('Byproduct Conc'!$E:$E, MATCH(S$2,'Byproduct Conc'!$C:$C,0))</f>
        <v>1.3199537967E-3</v>
      </c>
      <c r="T41" s="176">
        <f>$R41*INDEX('Byproduct Conc'!$E:$E, MATCH(T$2,'Byproduct Conc'!$C:$C,0))</f>
        <v>1.5875732949999999E-5</v>
      </c>
      <c r="U41" s="176">
        <f>$R41*INDEX('Byproduct Conc'!$E:$E, MATCH(U$2,'Byproduct Conc'!$C:$C,0))</f>
        <v>6.8038855499999998E-5</v>
      </c>
      <c r="V41" s="176">
        <f>$R41*INDEX('Byproduct Conc'!$E:$E, MATCH(V$2,'Byproduct Conc'!$C:$C,0))</f>
        <v>4.5313877763000006E-4</v>
      </c>
      <c r="W41" s="177">
        <f>$R41*INDEX('Byproduct Conc'!$E:$E, MATCH(W$2,'Byproduct Conc'!$C:$C,0))</f>
        <v>6.8038855500000004E-4</v>
      </c>
      <c r="X41" s="293">
        <f t="shared" si="3"/>
        <v>3.7712965620000002E-6</v>
      </c>
      <c r="Y41" s="294">
        <f t="shared" si="2"/>
        <v>4.5359236999999996E-8</v>
      </c>
      <c r="Z41" s="294">
        <f t="shared" si="2"/>
        <v>1.9439672999999999E-7</v>
      </c>
      <c r="AA41" s="294">
        <f t="shared" si="2"/>
        <v>1.2946822218000002E-6</v>
      </c>
      <c r="AB41" s="295">
        <f t="shared" si="2"/>
        <v>1.9439672999999999E-6</v>
      </c>
    </row>
    <row r="42" spans="1:28" x14ac:dyDescent="0.25">
      <c r="A42" s="2">
        <v>2020</v>
      </c>
      <c r="B42" s="2" t="s">
        <v>1134</v>
      </c>
      <c r="C42" s="2" t="s">
        <v>1147</v>
      </c>
      <c r="D42" s="2" t="s">
        <v>1148</v>
      </c>
      <c r="E42" s="2" t="s">
        <v>1149</v>
      </c>
      <c r="F42" s="2" t="s">
        <v>1138</v>
      </c>
      <c r="G42" s="2">
        <v>70723</v>
      </c>
      <c r="H42" s="2">
        <v>30.05509</v>
      </c>
      <c r="I42" s="2">
        <v>-90.830839999999995</v>
      </c>
      <c r="J42" s="2" t="s">
        <v>1150</v>
      </c>
      <c r="K42" s="21">
        <v>110000597328</v>
      </c>
      <c r="L42" s="21" t="s">
        <v>1140</v>
      </c>
      <c r="M42" s="2">
        <v>325180</v>
      </c>
      <c r="N42" s="2" t="s">
        <v>258</v>
      </c>
      <c r="O42" s="2"/>
      <c r="P42" s="2" t="s">
        <v>5075</v>
      </c>
      <c r="Q42" s="2">
        <v>1</v>
      </c>
      <c r="R42" s="2">
        <v>0.45359237000000002</v>
      </c>
      <c r="S42" s="175">
        <f>$R42*INDEX('Byproduct Conc'!$E:$E, MATCH(S$2,'Byproduct Conc'!$C:$C,0))</f>
        <v>1.3199537967E-3</v>
      </c>
      <c r="T42" s="176">
        <f>$R42*INDEX('Byproduct Conc'!$E:$E, MATCH(T$2,'Byproduct Conc'!$C:$C,0))</f>
        <v>1.5875732949999999E-5</v>
      </c>
      <c r="U42" s="176">
        <f>$R42*INDEX('Byproduct Conc'!$E:$E, MATCH(U$2,'Byproduct Conc'!$C:$C,0))</f>
        <v>6.8038855499999998E-5</v>
      </c>
      <c r="V42" s="176">
        <f>$R42*INDEX('Byproduct Conc'!$E:$E, MATCH(V$2,'Byproduct Conc'!$C:$C,0))</f>
        <v>4.5313877763000006E-4</v>
      </c>
      <c r="W42" s="177">
        <f>$R42*INDEX('Byproduct Conc'!$E:$E, MATCH(W$2,'Byproduct Conc'!$C:$C,0))</f>
        <v>6.8038855500000004E-4</v>
      </c>
      <c r="X42" s="293">
        <f t="shared" si="3"/>
        <v>3.7712965620000002E-6</v>
      </c>
      <c r="Y42" s="294">
        <f t="shared" si="2"/>
        <v>4.5359236999999996E-8</v>
      </c>
      <c r="Z42" s="294">
        <f t="shared" si="2"/>
        <v>1.9439672999999999E-7</v>
      </c>
      <c r="AA42" s="294">
        <f t="shared" si="2"/>
        <v>1.2946822218000002E-6</v>
      </c>
      <c r="AB42" s="295">
        <f t="shared" si="2"/>
        <v>1.9439672999999999E-6</v>
      </c>
    </row>
    <row r="43" spans="1:28" x14ac:dyDescent="0.25">
      <c r="A43" s="2">
        <v>2015</v>
      </c>
      <c r="B43" s="2" t="s">
        <v>1134</v>
      </c>
      <c r="C43" s="2" t="s">
        <v>1135</v>
      </c>
      <c r="D43" s="2" t="s">
        <v>1136</v>
      </c>
      <c r="E43" s="2" t="s">
        <v>1137</v>
      </c>
      <c r="F43" s="2" t="s">
        <v>1138</v>
      </c>
      <c r="G43" s="2">
        <v>70734</v>
      </c>
      <c r="H43" s="2">
        <v>30.185099999999998</v>
      </c>
      <c r="I43" s="2">
        <v>-90.980400000000003</v>
      </c>
      <c r="J43" s="2" t="s">
        <v>1139</v>
      </c>
      <c r="K43" s="21">
        <v>110000449774</v>
      </c>
      <c r="L43" s="21" t="s">
        <v>1140</v>
      </c>
      <c r="M43" s="2">
        <v>325199</v>
      </c>
      <c r="N43" s="2" t="s">
        <v>261</v>
      </c>
      <c r="O43" s="2"/>
      <c r="P43" s="2" t="s">
        <v>5075</v>
      </c>
      <c r="Q43" s="2">
        <v>7.86</v>
      </c>
      <c r="R43" s="2">
        <v>3.5652360282000006</v>
      </c>
      <c r="S43" s="175">
        <f>$R43*INDEX('Byproduct Conc'!$E:$E, MATCH(S$2,'Byproduct Conc'!$C:$C,0))</f>
        <v>1.0374836842062002E-2</v>
      </c>
      <c r="T43" s="176">
        <f>$R43*INDEX('Byproduct Conc'!$E:$E, MATCH(T$2,'Byproduct Conc'!$C:$C,0))</f>
        <v>1.24783260987E-4</v>
      </c>
      <c r="U43" s="176">
        <f>$R43*INDEX('Byproduct Conc'!$E:$E, MATCH(U$2,'Byproduct Conc'!$C:$C,0))</f>
        <v>5.3478540423000003E-4</v>
      </c>
      <c r="V43" s="176">
        <f>$R43*INDEX('Byproduct Conc'!$E:$E, MATCH(V$2,'Byproduct Conc'!$C:$C,0))</f>
        <v>3.5616707921718011E-3</v>
      </c>
      <c r="W43" s="177">
        <f>$R43*INDEX('Byproduct Conc'!$E:$E, MATCH(W$2,'Byproduct Conc'!$C:$C,0))</f>
        <v>5.3478540423000012E-3</v>
      </c>
      <c r="X43" s="293">
        <f t="shared" si="3"/>
        <v>2.9642390977320006E-5</v>
      </c>
      <c r="Y43" s="294">
        <f t="shared" ref="Y43:AB60" si="4">T43/350</f>
        <v>3.5652360282000001E-7</v>
      </c>
      <c r="Z43" s="294">
        <f t="shared" si="4"/>
        <v>1.5279582978E-6</v>
      </c>
      <c r="AA43" s="294">
        <f t="shared" si="4"/>
        <v>1.0176202263348003E-5</v>
      </c>
      <c r="AB43" s="295">
        <f t="shared" si="4"/>
        <v>1.5279582978000002E-5</v>
      </c>
    </row>
    <row r="44" spans="1:28" x14ac:dyDescent="0.25">
      <c r="A44" s="2">
        <v>2016</v>
      </c>
      <c r="B44" s="2" t="s">
        <v>1134</v>
      </c>
      <c r="C44" s="2" t="s">
        <v>1135</v>
      </c>
      <c r="D44" s="2" t="s">
        <v>1136</v>
      </c>
      <c r="E44" s="2" t="s">
        <v>1137</v>
      </c>
      <c r="F44" s="2" t="s">
        <v>1138</v>
      </c>
      <c r="G44" s="2">
        <v>70734</v>
      </c>
      <c r="H44" s="2">
        <v>30.185099999999998</v>
      </c>
      <c r="I44" s="2">
        <v>-90.980400000000003</v>
      </c>
      <c r="J44" s="2" t="s">
        <v>1139</v>
      </c>
      <c r="K44" s="21">
        <v>110000449774</v>
      </c>
      <c r="L44" s="21" t="s">
        <v>1140</v>
      </c>
      <c r="M44" s="2">
        <v>325199</v>
      </c>
      <c r="N44" s="2" t="s">
        <v>261</v>
      </c>
      <c r="O44" s="2"/>
      <c r="P44" s="2" t="s">
        <v>5075</v>
      </c>
      <c r="Q44" s="2">
        <v>16.443000000000001</v>
      </c>
      <c r="R44" s="2">
        <v>7.4584193399100016</v>
      </c>
      <c r="S44" s="175">
        <f>$R44*INDEX('Byproduct Conc'!$E:$E, MATCH(S$2,'Byproduct Conc'!$C:$C,0))</f>
        <v>2.1704000279138103E-2</v>
      </c>
      <c r="T44" s="176">
        <f>$R44*INDEX('Byproduct Conc'!$E:$E, MATCH(T$2,'Byproduct Conc'!$C:$C,0))</f>
        <v>2.6104467689685003E-4</v>
      </c>
      <c r="U44" s="176">
        <f>$R44*INDEX('Byproduct Conc'!$E:$E, MATCH(U$2,'Byproduct Conc'!$C:$C,0))</f>
        <v>1.1187629009865002E-3</v>
      </c>
      <c r="V44" s="176">
        <f>$R44*INDEX('Byproduct Conc'!$E:$E, MATCH(V$2,'Byproduct Conc'!$C:$C,0))</f>
        <v>7.4509609205700928E-3</v>
      </c>
      <c r="W44" s="177">
        <f>$R44*INDEX('Byproduct Conc'!$E:$E, MATCH(W$2,'Byproduct Conc'!$C:$C,0))</f>
        <v>1.1187629009865002E-2</v>
      </c>
      <c r="X44" s="293">
        <f t="shared" si="3"/>
        <v>6.2011429368966014E-5</v>
      </c>
      <c r="Y44" s="294">
        <f t="shared" si="4"/>
        <v>7.4584193399100005E-7</v>
      </c>
      <c r="Z44" s="294">
        <f t="shared" si="4"/>
        <v>3.1964654313900005E-6</v>
      </c>
      <c r="AA44" s="294">
        <f t="shared" si="4"/>
        <v>2.1288459773057409E-5</v>
      </c>
      <c r="AB44" s="295">
        <f t="shared" si="4"/>
        <v>3.1964654313900005E-5</v>
      </c>
    </row>
    <row r="45" spans="1:28" x14ac:dyDescent="0.25">
      <c r="A45" s="2">
        <v>2017</v>
      </c>
      <c r="B45" s="2" t="s">
        <v>1134</v>
      </c>
      <c r="C45" s="2" t="s">
        <v>1135</v>
      </c>
      <c r="D45" s="2" t="s">
        <v>1136</v>
      </c>
      <c r="E45" s="2" t="s">
        <v>1137</v>
      </c>
      <c r="F45" s="2" t="s">
        <v>1138</v>
      </c>
      <c r="G45" s="2">
        <v>70734</v>
      </c>
      <c r="H45" s="2">
        <v>30.185099999999998</v>
      </c>
      <c r="I45" s="2">
        <v>-90.980400000000003</v>
      </c>
      <c r="J45" s="2" t="s">
        <v>1139</v>
      </c>
      <c r="K45" s="21">
        <v>110000449774</v>
      </c>
      <c r="L45" s="21" t="s">
        <v>1140</v>
      </c>
      <c r="M45" s="2">
        <v>325199</v>
      </c>
      <c r="N45" s="2" t="s">
        <v>261</v>
      </c>
      <c r="O45" s="2"/>
      <c r="P45" s="2" t="s">
        <v>5075</v>
      </c>
      <c r="Q45" s="2">
        <v>9.39</v>
      </c>
      <c r="R45" s="2">
        <v>4.2592323542999999</v>
      </c>
      <c r="S45" s="175">
        <f>$R45*INDEX('Byproduct Conc'!$E:$E, MATCH(S$2,'Byproduct Conc'!$C:$C,0))</f>
        <v>1.2394366151012999E-2</v>
      </c>
      <c r="T45" s="176">
        <f>$R45*INDEX('Byproduct Conc'!$E:$E, MATCH(T$2,'Byproduct Conc'!$C:$C,0))</f>
        <v>1.4907313240049999E-4</v>
      </c>
      <c r="U45" s="176">
        <f>$R45*INDEX('Byproduct Conc'!$E:$E, MATCH(U$2,'Byproduct Conc'!$C:$C,0))</f>
        <v>6.3888485314499989E-4</v>
      </c>
      <c r="V45" s="176">
        <f>$R45*INDEX('Byproduct Conc'!$E:$E, MATCH(V$2,'Byproduct Conc'!$C:$C,0))</f>
        <v>4.2549731219457005E-3</v>
      </c>
      <c r="W45" s="177">
        <f>$R45*INDEX('Byproduct Conc'!$E:$E, MATCH(W$2,'Byproduct Conc'!$C:$C,0))</f>
        <v>6.3888485314500002E-3</v>
      </c>
      <c r="X45" s="293">
        <f t="shared" si="3"/>
        <v>3.541247471718E-5</v>
      </c>
      <c r="Y45" s="294">
        <f t="shared" si="4"/>
        <v>4.2592323542999996E-7</v>
      </c>
      <c r="Z45" s="294">
        <f t="shared" si="4"/>
        <v>1.8253852946999996E-6</v>
      </c>
      <c r="AA45" s="294">
        <f t="shared" si="4"/>
        <v>1.2157066062702001E-5</v>
      </c>
      <c r="AB45" s="295">
        <f t="shared" si="4"/>
        <v>1.8253852947E-5</v>
      </c>
    </row>
    <row r="46" spans="1:28" x14ac:dyDescent="0.25">
      <c r="A46" s="2">
        <v>2018</v>
      </c>
      <c r="B46" s="2" t="s">
        <v>1134</v>
      </c>
      <c r="C46" s="2" t="s">
        <v>1135</v>
      </c>
      <c r="D46" s="2" t="s">
        <v>1136</v>
      </c>
      <c r="E46" s="2" t="s">
        <v>1137</v>
      </c>
      <c r="F46" s="2" t="s">
        <v>1138</v>
      </c>
      <c r="G46" s="2">
        <v>70734</v>
      </c>
      <c r="H46" s="2">
        <v>30.185099999999998</v>
      </c>
      <c r="I46" s="2">
        <v>-90.980400000000003</v>
      </c>
      <c r="J46" s="2" t="s">
        <v>1139</v>
      </c>
      <c r="K46" s="21">
        <v>110000449774</v>
      </c>
      <c r="L46" s="21" t="s">
        <v>1140</v>
      </c>
      <c r="M46" s="2">
        <v>325199</v>
      </c>
      <c r="N46" s="2" t="s">
        <v>261</v>
      </c>
      <c r="O46" s="2"/>
      <c r="P46" s="2" t="s">
        <v>5075</v>
      </c>
      <c r="Q46" s="2">
        <v>14.09</v>
      </c>
      <c r="R46" s="2">
        <v>6.3911164933000002</v>
      </c>
      <c r="S46" s="175">
        <f>$R46*INDEX('Byproduct Conc'!$E:$E, MATCH(S$2,'Byproduct Conc'!$C:$C,0))</f>
        <v>1.8598148995502998E-2</v>
      </c>
      <c r="T46" s="176">
        <f>$R46*INDEX('Byproduct Conc'!$E:$E, MATCH(T$2,'Byproduct Conc'!$C:$C,0))</f>
        <v>2.2368907726549999E-4</v>
      </c>
      <c r="U46" s="176">
        <f>$R46*INDEX('Byproduct Conc'!$E:$E, MATCH(U$2,'Byproduct Conc'!$C:$C,0))</f>
        <v>9.5866747399499989E-4</v>
      </c>
      <c r="V46" s="176">
        <f>$R46*INDEX('Byproduct Conc'!$E:$E, MATCH(V$2,'Byproduct Conc'!$C:$C,0))</f>
        <v>6.3847253768067012E-3</v>
      </c>
      <c r="W46" s="177">
        <f>$R46*INDEX('Byproduct Conc'!$E:$E, MATCH(W$2,'Byproduct Conc'!$C:$C,0))</f>
        <v>9.5866747399500005E-3</v>
      </c>
      <c r="X46" s="293">
        <f t="shared" si="3"/>
        <v>5.3137568558579994E-5</v>
      </c>
      <c r="Y46" s="294">
        <f t="shared" si="4"/>
        <v>6.3911164932999997E-7</v>
      </c>
      <c r="Z46" s="294">
        <f t="shared" si="4"/>
        <v>2.7390499256999996E-6</v>
      </c>
      <c r="AA46" s="294">
        <f t="shared" si="4"/>
        <v>1.8242072505162003E-5</v>
      </c>
      <c r="AB46" s="295">
        <f t="shared" si="4"/>
        <v>2.7390499257E-5</v>
      </c>
    </row>
    <row r="47" spans="1:28" x14ac:dyDescent="0.25">
      <c r="A47" s="2">
        <v>2019</v>
      </c>
      <c r="B47" s="2" t="s">
        <v>1134</v>
      </c>
      <c r="C47" s="2" t="s">
        <v>1135</v>
      </c>
      <c r="D47" s="2" t="s">
        <v>1136</v>
      </c>
      <c r="E47" s="2" t="s">
        <v>1137</v>
      </c>
      <c r="F47" s="2" t="s">
        <v>1138</v>
      </c>
      <c r="G47" s="2">
        <v>70734</v>
      </c>
      <c r="H47" s="2">
        <v>30.185099999999998</v>
      </c>
      <c r="I47" s="2">
        <v>-90.980400000000003</v>
      </c>
      <c r="J47" s="2" t="s">
        <v>1139</v>
      </c>
      <c r="K47" s="21">
        <v>110000449774</v>
      </c>
      <c r="L47" s="21" t="s">
        <v>1140</v>
      </c>
      <c r="M47" s="2">
        <v>325199</v>
      </c>
      <c r="N47" s="2" t="s">
        <v>261</v>
      </c>
      <c r="O47" s="2"/>
      <c r="P47" s="2" t="s">
        <v>5075</v>
      </c>
      <c r="Q47" s="2">
        <v>23</v>
      </c>
      <c r="R47" s="2">
        <v>10.43262451</v>
      </c>
      <c r="S47" s="175">
        <f>$R47*INDEX('Byproduct Conc'!$E:$E, MATCH(S$2,'Byproduct Conc'!$C:$C,0))</f>
        <v>3.0358937324099999E-2</v>
      </c>
      <c r="T47" s="176">
        <f>$R47*INDEX('Byproduct Conc'!$E:$E, MATCH(T$2,'Byproduct Conc'!$C:$C,0))</f>
        <v>3.6514185785E-4</v>
      </c>
      <c r="U47" s="176">
        <f>$R47*INDEX('Byproduct Conc'!$E:$E, MATCH(U$2,'Byproduct Conc'!$C:$C,0))</f>
        <v>1.5648936764999998E-3</v>
      </c>
      <c r="V47" s="176">
        <f>$R47*INDEX('Byproduct Conc'!$E:$E, MATCH(V$2,'Byproduct Conc'!$C:$C,0))</f>
        <v>1.0422191885490002E-2</v>
      </c>
      <c r="W47" s="177">
        <f>$R47*INDEX('Byproduct Conc'!$E:$E, MATCH(W$2,'Byproduct Conc'!$C:$C,0))</f>
        <v>1.5648936765E-2</v>
      </c>
      <c r="X47" s="293">
        <f t="shared" si="3"/>
        <v>8.6739820926E-5</v>
      </c>
      <c r="Y47" s="294">
        <f t="shared" si="4"/>
        <v>1.0432624510000001E-6</v>
      </c>
      <c r="Z47" s="294">
        <f t="shared" si="4"/>
        <v>4.4711247899999998E-6</v>
      </c>
      <c r="AA47" s="294">
        <f t="shared" si="4"/>
        <v>2.9777691101400005E-5</v>
      </c>
      <c r="AB47" s="295">
        <f t="shared" si="4"/>
        <v>4.4711247899999999E-5</v>
      </c>
    </row>
    <row r="48" spans="1:28" x14ac:dyDescent="0.25">
      <c r="A48" s="2">
        <v>2020</v>
      </c>
      <c r="B48" s="2" t="s">
        <v>1134</v>
      </c>
      <c r="C48" s="2" t="s">
        <v>1135</v>
      </c>
      <c r="D48" s="2" t="s">
        <v>1136</v>
      </c>
      <c r="E48" s="2" t="s">
        <v>1137</v>
      </c>
      <c r="F48" s="2" t="s">
        <v>1138</v>
      </c>
      <c r="G48" s="2">
        <v>70734</v>
      </c>
      <c r="H48" s="2">
        <v>30.185099999999998</v>
      </c>
      <c r="I48" s="2">
        <v>-90.980400000000003</v>
      </c>
      <c r="J48" s="2" t="s">
        <v>1139</v>
      </c>
      <c r="K48" s="21">
        <v>110000449774</v>
      </c>
      <c r="L48" s="21" t="s">
        <v>1140</v>
      </c>
      <c r="M48" s="2">
        <v>325199</v>
      </c>
      <c r="N48" s="2" t="s">
        <v>261</v>
      </c>
      <c r="O48" s="2"/>
      <c r="P48" s="2" t="s">
        <v>5075</v>
      </c>
      <c r="Q48" s="2">
        <v>38</v>
      </c>
      <c r="R48" s="2">
        <v>17.236510060000001</v>
      </c>
      <c r="S48" s="175">
        <f>$R48*INDEX('Byproduct Conc'!$E:$E, MATCH(S$2,'Byproduct Conc'!$C:$C,0))</f>
        <v>5.01582442746E-2</v>
      </c>
      <c r="T48" s="176">
        <f>$R48*INDEX('Byproduct Conc'!$E:$E, MATCH(T$2,'Byproduct Conc'!$C:$C,0))</f>
        <v>6.0327785209999998E-4</v>
      </c>
      <c r="U48" s="176">
        <f>$R48*INDEX('Byproduct Conc'!$E:$E, MATCH(U$2,'Byproduct Conc'!$C:$C,0))</f>
        <v>2.5854765089999999E-3</v>
      </c>
      <c r="V48" s="176">
        <f>$R48*INDEX('Byproduct Conc'!$E:$E, MATCH(V$2,'Byproduct Conc'!$C:$C,0))</f>
        <v>1.7219273549940003E-2</v>
      </c>
      <c r="W48" s="177">
        <f>$R48*INDEX('Byproduct Conc'!$E:$E, MATCH(W$2,'Byproduct Conc'!$C:$C,0))</f>
        <v>2.5854765090000002E-2</v>
      </c>
      <c r="X48" s="293">
        <f t="shared" si="3"/>
        <v>1.4330926935600001E-4</v>
      </c>
      <c r="Y48" s="294">
        <f t="shared" si="4"/>
        <v>1.7236510059999998E-6</v>
      </c>
      <c r="Z48" s="294">
        <f t="shared" si="4"/>
        <v>7.3870757399999996E-6</v>
      </c>
      <c r="AA48" s="294">
        <f t="shared" si="4"/>
        <v>4.9197924428400009E-5</v>
      </c>
      <c r="AB48" s="295">
        <f t="shared" si="4"/>
        <v>7.3870757400000013E-5</v>
      </c>
    </row>
    <row r="49" spans="1:28" x14ac:dyDescent="0.25">
      <c r="A49" s="2">
        <v>2015</v>
      </c>
      <c r="B49" s="2" t="s">
        <v>1134</v>
      </c>
      <c r="C49" s="2" t="s">
        <v>1198</v>
      </c>
      <c r="D49" s="2" t="s">
        <v>1199</v>
      </c>
      <c r="E49" s="2" t="s">
        <v>1200</v>
      </c>
      <c r="F49" s="2" t="s">
        <v>1160</v>
      </c>
      <c r="G49" s="2">
        <v>77541</v>
      </c>
      <c r="H49" s="2">
        <v>28.981691999999999</v>
      </c>
      <c r="I49" s="2">
        <v>-95.376501000000005</v>
      </c>
      <c r="J49" s="2" t="s">
        <v>1201</v>
      </c>
      <c r="K49" s="21">
        <v>110066943605</v>
      </c>
      <c r="L49" s="21" t="s">
        <v>1140</v>
      </c>
      <c r="M49" s="2">
        <v>325199</v>
      </c>
      <c r="N49" s="2" t="s">
        <v>261</v>
      </c>
      <c r="O49" s="2"/>
      <c r="P49" s="2" t="s">
        <v>5075</v>
      </c>
      <c r="Q49" s="2">
        <v>7</v>
      </c>
      <c r="R49" s="2">
        <v>3.1751465900000002</v>
      </c>
      <c r="S49" s="175">
        <f>$R49*INDEX('Byproduct Conc'!$E:$E, MATCH(S$2,'Byproduct Conc'!$C:$C,0))</f>
        <v>9.2396765769000005E-3</v>
      </c>
      <c r="T49" s="176">
        <f>$R49*INDEX('Byproduct Conc'!$E:$E, MATCH(T$2,'Byproduct Conc'!$C:$C,0))</f>
        <v>1.1113013065E-4</v>
      </c>
      <c r="U49" s="176">
        <f>$R49*INDEX('Byproduct Conc'!$E:$E, MATCH(U$2,'Byproduct Conc'!$C:$C,0))</f>
        <v>4.7627198850000002E-4</v>
      </c>
      <c r="V49" s="176">
        <f>$R49*INDEX('Byproduct Conc'!$E:$E, MATCH(V$2,'Byproduct Conc'!$C:$C,0))</f>
        <v>3.1719714434100005E-3</v>
      </c>
      <c r="W49" s="177">
        <f>$R49*INDEX('Byproduct Conc'!$E:$E, MATCH(W$2,'Byproduct Conc'!$C:$C,0))</f>
        <v>4.7627198850000007E-3</v>
      </c>
      <c r="X49" s="293">
        <f t="shared" si="3"/>
        <v>2.6399075934000003E-5</v>
      </c>
      <c r="Y49" s="294">
        <f t="shared" si="4"/>
        <v>3.17514659E-7</v>
      </c>
      <c r="Z49" s="294">
        <f t="shared" si="4"/>
        <v>1.3607771100000001E-6</v>
      </c>
      <c r="AA49" s="294">
        <f t="shared" si="4"/>
        <v>9.062775552600001E-6</v>
      </c>
      <c r="AB49" s="295">
        <f t="shared" si="4"/>
        <v>1.3607771100000003E-5</v>
      </c>
    </row>
    <row r="50" spans="1:28" x14ac:dyDescent="0.25">
      <c r="A50" s="2">
        <v>2015</v>
      </c>
      <c r="B50" s="2" t="s">
        <v>1134</v>
      </c>
      <c r="C50" s="2" t="s">
        <v>1182</v>
      </c>
      <c r="D50" s="2" t="s">
        <v>1183</v>
      </c>
      <c r="E50" s="2" t="s">
        <v>1184</v>
      </c>
      <c r="F50" s="2" t="s">
        <v>1160</v>
      </c>
      <c r="G50" s="2">
        <v>77571</v>
      </c>
      <c r="H50" s="2">
        <v>29.723759999999999</v>
      </c>
      <c r="I50" s="2">
        <v>-95.074219999999997</v>
      </c>
      <c r="J50" s="2" t="s">
        <v>1185</v>
      </c>
      <c r="K50" s="21">
        <v>110017769734</v>
      </c>
      <c r="L50" s="21" t="s">
        <v>1140</v>
      </c>
      <c r="M50" s="2">
        <v>325199</v>
      </c>
      <c r="N50" s="2" t="s">
        <v>261</v>
      </c>
      <c r="O50" s="2"/>
      <c r="P50" s="2" t="s">
        <v>5075</v>
      </c>
      <c r="Q50" s="2">
        <v>3.3</v>
      </c>
      <c r="R50" s="2">
        <v>1.4968548209999999</v>
      </c>
      <c r="S50" s="175">
        <f>$R50*INDEX('Byproduct Conc'!$E:$E, MATCH(S$2,'Byproduct Conc'!$C:$C,0))</f>
        <v>4.3558475291099992E-3</v>
      </c>
      <c r="T50" s="176">
        <f>$R50*INDEX('Byproduct Conc'!$E:$E, MATCH(T$2,'Byproduct Conc'!$C:$C,0))</f>
        <v>5.2389918734999993E-5</v>
      </c>
      <c r="U50" s="176">
        <f>$R50*INDEX('Byproduct Conc'!$E:$E, MATCH(U$2,'Byproduct Conc'!$C:$C,0))</f>
        <v>2.2452822314999996E-4</v>
      </c>
      <c r="V50" s="176">
        <f>$R50*INDEX('Byproduct Conc'!$E:$E, MATCH(V$2,'Byproduct Conc'!$C:$C,0))</f>
        <v>1.495357966179E-3</v>
      </c>
      <c r="W50" s="177">
        <f>$R50*INDEX('Byproduct Conc'!$E:$E, MATCH(W$2,'Byproduct Conc'!$C:$C,0))</f>
        <v>2.2452822315000001E-3</v>
      </c>
      <c r="X50" s="293">
        <f t="shared" si="3"/>
        <v>1.2445278654599998E-5</v>
      </c>
      <c r="Y50" s="294">
        <f t="shared" si="4"/>
        <v>1.4968548209999998E-7</v>
      </c>
      <c r="Z50" s="294">
        <f t="shared" si="4"/>
        <v>6.4150920899999986E-7</v>
      </c>
      <c r="AA50" s="294">
        <f t="shared" si="4"/>
        <v>4.2724513319399998E-6</v>
      </c>
      <c r="AB50" s="295">
        <f t="shared" si="4"/>
        <v>6.4150920900000005E-6</v>
      </c>
    </row>
    <row r="51" spans="1:28" x14ac:dyDescent="0.25">
      <c r="A51" s="2">
        <v>2016</v>
      </c>
      <c r="B51" s="2" t="s">
        <v>1134</v>
      </c>
      <c r="C51" s="2" t="s">
        <v>1182</v>
      </c>
      <c r="D51" s="2" t="s">
        <v>1183</v>
      </c>
      <c r="E51" s="2" t="s">
        <v>1184</v>
      </c>
      <c r="F51" s="2" t="s">
        <v>1160</v>
      </c>
      <c r="G51" s="2">
        <v>77571</v>
      </c>
      <c r="H51" s="2">
        <v>29.723759999999999</v>
      </c>
      <c r="I51" s="2">
        <v>-95.074219999999997</v>
      </c>
      <c r="J51" s="2" t="s">
        <v>1185</v>
      </c>
      <c r="K51" s="21">
        <v>110017769734</v>
      </c>
      <c r="L51" s="21" t="s">
        <v>1140</v>
      </c>
      <c r="M51" s="2">
        <v>325199</v>
      </c>
      <c r="N51" s="2" t="s">
        <v>261</v>
      </c>
      <c r="O51" s="2"/>
      <c r="P51" s="2" t="s">
        <v>5075</v>
      </c>
      <c r="Q51" s="2">
        <v>1.6</v>
      </c>
      <c r="R51" s="2">
        <v>0.72574779200000017</v>
      </c>
      <c r="S51" s="175">
        <f>$R51*INDEX('Byproduct Conc'!$E:$E, MATCH(S$2,'Byproduct Conc'!$C:$C,0))</f>
        <v>2.1119260747200002E-3</v>
      </c>
      <c r="T51" s="176">
        <f>$R51*INDEX('Byproduct Conc'!$E:$E, MATCH(T$2,'Byproduct Conc'!$C:$C,0))</f>
        <v>2.5401172720000004E-5</v>
      </c>
      <c r="U51" s="176">
        <f>$R51*INDEX('Byproduct Conc'!$E:$E, MATCH(U$2,'Byproduct Conc'!$C:$C,0))</f>
        <v>1.0886216880000002E-4</v>
      </c>
      <c r="V51" s="176">
        <f>$R51*INDEX('Byproduct Conc'!$E:$E, MATCH(V$2,'Byproduct Conc'!$C:$C,0))</f>
        <v>7.250220442080003E-4</v>
      </c>
      <c r="W51" s="177">
        <f>$R51*INDEX('Byproduct Conc'!$E:$E, MATCH(W$2,'Byproduct Conc'!$C:$C,0))</f>
        <v>1.0886216880000002E-3</v>
      </c>
      <c r="X51" s="293">
        <f t="shared" si="3"/>
        <v>6.0340744992000009E-6</v>
      </c>
      <c r="Y51" s="294">
        <f t="shared" si="4"/>
        <v>7.2574779200000009E-8</v>
      </c>
      <c r="Z51" s="294">
        <f t="shared" si="4"/>
        <v>3.1103476800000004E-7</v>
      </c>
      <c r="AA51" s="294">
        <f t="shared" si="4"/>
        <v>2.0714915548800008E-6</v>
      </c>
      <c r="AB51" s="295">
        <f t="shared" si="4"/>
        <v>3.1103476800000007E-6</v>
      </c>
    </row>
    <row r="52" spans="1:28" x14ac:dyDescent="0.25">
      <c r="A52" s="2">
        <v>2017</v>
      </c>
      <c r="B52" s="2" t="s">
        <v>1134</v>
      </c>
      <c r="C52" s="2" t="s">
        <v>1182</v>
      </c>
      <c r="D52" s="2" t="s">
        <v>1183</v>
      </c>
      <c r="E52" s="2" t="s">
        <v>1184</v>
      </c>
      <c r="F52" s="2" t="s">
        <v>1160</v>
      </c>
      <c r="G52" s="2">
        <v>77571</v>
      </c>
      <c r="H52" s="2">
        <v>29.723759999999999</v>
      </c>
      <c r="I52" s="2">
        <v>-95.074219999999997</v>
      </c>
      <c r="J52" s="2" t="s">
        <v>1185</v>
      </c>
      <c r="K52" s="21">
        <v>110017769734</v>
      </c>
      <c r="L52" s="21" t="s">
        <v>1140</v>
      </c>
      <c r="M52" s="2">
        <v>325199</v>
      </c>
      <c r="N52" s="2" t="s">
        <v>261</v>
      </c>
      <c r="O52" s="2"/>
      <c r="P52" s="2" t="s">
        <v>5075</v>
      </c>
      <c r="Q52" s="2">
        <v>1.7</v>
      </c>
      <c r="R52" s="2">
        <v>0.77110702900000005</v>
      </c>
      <c r="S52" s="175">
        <f>$R52*INDEX('Byproduct Conc'!$E:$E, MATCH(S$2,'Byproduct Conc'!$C:$C,0))</f>
        <v>2.2439214543899999E-3</v>
      </c>
      <c r="T52" s="176">
        <f>$R52*INDEX('Byproduct Conc'!$E:$E, MATCH(T$2,'Byproduct Conc'!$C:$C,0))</f>
        <v>2.6988746014999999E-5</v>
      </c>
      <c r="U52" s="176">
        <f>$R52*INDEX('Byproduct Conc'!$E:$E, MATCH(U$2,'Byproduct Conc'!$C:$C,0))</f>
        <v>1.1566605434999999E-4</v>
      </c>
      <c r="V52" s="176">
        <f>$R52*INDEX('Byproduct Conc'!$E:$E, MATCH(V$2,'Byproduct Conc'!$C:$C,0))</f>
        <v>7.7033592197100012E-4</v>
      </c>
      <c r="W52" s="177">
        <f>$R52*INDEX('Byproduct Conc'!$E:$E, MATCH(W$2,'Byproduct Conc'!$C:$C,0))</f>
        <v>1.1566605435000001E-3</v>
      </c>
      <c r="X52" s="293">
        <f t="shared" si="3"/>
        <v>6.4112041553999999E-6</v>
      </c>
      <c r="Y52" s="294">
        <f t="shared" si="4"/>
        <v>7.7110702899999994E-8</v>
      </c>
      <c r="Z52" s="294">
        <f t="shared" si="4"/>
        <v>3.3047444099999998E-7</v>
      </c>
      <c r="AA52" s="294">
        <f t="shared" si="4"/>
        <v>2.2009597770600003E-6</v>
      </c>
      <c r="AB52" s="295">
        <f t="shared" si="4"/>
        <v>3.3047444100000003E-6</v>
      </c>
    </row>
    <row r="53" spans="1:28" x14ac:dyDescent="0.25">
      <c r="A53" s="2">
        <v>2018</v>
      </c>
      <c r="B53" s="2" t="s">
        <v>1134</v>
      </c>
      <c r="C53" s="2" t="s">
        <v>1182</v>
      </c>
      <c r="D53" s="2" t="s">
        <v>1183</v>
      </c>
      <c r="E53" s="2" t="s">
        <v>1184</v>
      </c>
      <c r="F53" s="2" t="s">
        <v>1160</v>
      </c>
      <c r="G53" s="2">
        <v>77571</v>
      </c>
      <c r="H53" s="2">
        <v>29.723759999999999</v>
      </c>
      <c r="I53" s="2">
        <v>-95.074219999999997</v>
      </c>
      <c r="J53" s="2" t="s">
        <v>1185</v>
      </c>
      <c r="K53" s="21">
        <v>110017769734</v>
      </c>
      <c r="L53" s="21" t="s">
        <v>1140</v>
      </c>
      <c r="M53" s="2">
        <v>325199</v>
      </c>
      <c r="N53" s="2" t="s">
        <v>261</v>
      </c>
      <c r="O53" s="2"/>
      <c r="P53" s="2" t="s">
        <v>5075</v>
      </c>
      <c r="Q53" s="2">
        <v>1.6</v>
      </c>
      <c r="R53" s="2">
        <v>0.72574779200000017</v>
      </c>
      <c r="S53" s="175">
        <f>$R53*INDEX('Byproduct Conc'!$E:$E, MATCH(S$2,'Byproduct Conc'!$C:$C,0))</f>
        <v>2.1119260747200002E-3</v>
      </c>
      <c r="T53" s="176">
        <f>$R53*INDEX('Byproduct Conc'!$E:$E, MATCH(T$2,'Byproduct Conc'!$C:$C,0))</f>
        <v>2.5401172720000004E-5</v>
      </c>
      <c r="U53" s="176">
        <f>$R53*INDEX('Byproduct Conc'!$E:$E, MATCH(U$2,'Byproduct Conc'!$C:$C,0))</f>
        <v>1.0886216880000002E-4</v>
      </c>
      <c r="V53" s="176">
        <f>$R53*INDEX('Byproduct Conc'!$E:$E, MATCH(V$2,'Byproduct Conc'!$C:$C,0))</f>
        <v>7.250220442080003E-4</v>
      </c>
      <c r="W53" s="177">
        <f>$R53*INDEX('Byproduct Conc'!$E:$E, MATCH(W$2,'Byproduct Conc'!$C:$C,0))</f>
        <v>1.0886216880000002E-3</v>
      </c>
      <c r="X53" s="293">
        <f t="shared" ref="X53:X60" si="5">S53/350</f>
        <v>6.0340744992000009E-6</v>
      </c>
      <c r="Y53" s="294">
        <f t="shared" si="4"/>
        <v>7.2574779200000009E-8</v>
      </c>
      <c r="Z53" s="294">
        <f t="shared" si="4"/>
        <v>3.1103476800000004E-7</v>
      </c>
      <c r="AA53" s="294">
        <f t="shared" si="4"/>
        <v>2.0714915548800008E-6</v>
      </c>
      <c r="AB53" s="295">
        <f t="shared" si="4"/>
        <v>3.1103476800000007E-6</v>
      </c>
    </row>
    <row r="54" spans="1:28" x14ac:dyDescent="0.25">
      <c r="A54" s="2">
        <v>2019</v>
      </c>
      <c r="B54" s="2" t="s">
        <v>1134</v>
      </c>
      <c r="C54" s="2" t="s">
        <v>1182</v>
      </c>
      <c r="D54" s="2" t="s">
        <v>1183</v>
      </c>
      <c r="E54" s="2" t="s">
        <v>1184</v>
      </c>
      <c r="F54" s="2" t="s">
        <v>1160</v>
      </c>
      <c r="G54" s="2">
        <v>77571</v>
      </c>
      <c r="H54" s="2">
        <v>29.723759999999999</v>
      </c>
      <c r="I54" s="2">
        <v>-95.074219999999997</v>
      </c>
      <c r="J54" s="2" t="s">
        <v>1185</v>
      </c>
      <c r="K54" s="21">
        <v>110017769734</v>
      </c>
      <c r="L54" s="21" t="s">
        <v>1140</v>
      </c>
      <c r="M54" s="2">
        <v>325199</v>
      </c>
      <c r="N54" s="2" t="s">
        <v>261</v>
      </c>
      <c r="O54" s="2"/>
      <c r="P54" s="2" t="s">
        <v>5075</v>
      </c>
      <c r="Q54" s="2">
        <v>3.3</v>
      </c>
      <c r="R54" s="2">
        <v>1.4968548209999999</v>
      </c>
      <c r="S54" s="175">
        <f>$R54*INDEX('Byproduct Conc'!$E:$E, MATCH(S$2,'Byproduct Conc'!$C:$C,0))</f>
        <v>4.3558475291099992E-3</v>
      </c>
      <c r="T54" s="176">
        <f>$R54*INDEX('Byproduct Conc'!$E:$E, MATCH(T$2,'Byproduct Conc'!$C:$C,0))</f>
        <v>5.2389918734999993E-5</v>
      </c>
      <c r="U54" s="176">
        <f>$R54*INDEX('Byproduct Conc'!$E:$E, MATCH(U$2,'Byproduct Conc'!$C:$C,0))</f>
        <v>2.2452822314999996E-4</v>
      </c>
      <c r="V54" s="176">
        <f>$R54*INDEX('Byproduct Conc'!$E:$E, MATCH(V$2,'Byproduct Conc'!$C:$C,0))</f>
        <v>1.495357966179E-3</v>
      </c>
      <c r="W54" s="177">
        <f>$R54*INDEX('Byproduct Conc'!$E:$E, MATCH(W$2,'Byproduct Conc'!$C:$C,0))</f>
        <v>2.2452822315000001E-3</v>
      </c>
      <c r="X54" s="293">
        <f t="shared" si="5"/>
        <v>1.2445278654599998E-5</v>
      </c>
      <c r="Y54" s="294">
        <f t="shared" si="4"/>
        <v>1.4968548209999998E-7</v>
      </c>
      <c r="Z54" s="294">
        <f t="shared" si="4"/>
        <v>6.4150920899999986E-7</v>
      </c>
      <c r="AA54" s="294">
        <f t="shared" si="4"/>
        <v>4.2724513319399998E-6</v>
      </c>
      <c r="AB54" s="295">
        <f t="shared" si="4"/>
        <v>6.4150920900000005E-6</v>
      </c>
    </row>
    <row r="55" spans="1:28" x14ac:dyDescent="0.25">
      <c r="A55" s="2">
        <v>2020</v>
      </c>
      <c r="B55" s="2" t="s">
        <v>1134</v>
      </c>
      <c r="C55" s="2" t="s">
        <v>1182</v>
      </c>
      <c r="D55" s="2" t="s">
        <v>1183</v>
      </c>
      <c r="E55" s="2" t="s">
        <v>1184</v>
      </c>
      <c r="F55" s="2" t="s">
        <v>1160</v>
      </c>
      <c r="G55" s="2">
        <v>77571</v>
      </c>
      <c r="H55" s="2">
        <v>29.723759999999999</v>
      </c>
      <c r="I55" s="2">
        <v>-95.074219999999997</v>
      </c>
      <c r="J55" s="2" t="s">
        <v>1185</v>
      </c>
      <c r="K55" s="21">
        <v>110017769734</v>
      </c>
      <c r="L55" s="21" t="s">
        <v>1140</v>
      </c>
      <c r="M55" s="2">
        <v>325199</v>
      </c>
      <c r="N55" s="2" t="s">
        <v>261</v>
      </c>
      <c r="O55" s="2"/>
      <c r="P55" s="2" t="s">
        <v>5075</v>
      </c>
      <c r="Q55" s="2">
        <v>3.6</v>
      </c>
      <c r="R55" s="2">
        <v>1.6329325320000001</v>
      </c>
      <c r="S55" s="175">
        <f>$R55*INDEX('Byproduct Conc'!$E:$E, MATCH(S$2,'Byproduct Conc'!$C:$C,0))</f>
        <v>4.7518336681199999E-3</v>
      </c>
      <c r="T55" s="176">
        <f>$R55*INDEX('Byproduct Conc'!$E:$E, MATCH(T$2,'Byproduct Conc'!$C:$C,0))</f>
        <v>5.7152638619999999E-5</v>
      </c>
      <c r="U55" s="176">
        <f>$R55*INDEX('Byproduct Conc'!$E:$E, MATCH(U$2,'Byproduct Conc'!$C:$C,0))</f>
        <v>2.449398798E-4</v>
      </c>
      <c r="V55" s="176">
        <f>$R55*INDEX('Byproduct Conc'!$E:$E, MATCH(V$2,'Byproduct Conc'!$C:$C,0))</f>
        <v>1.6312995994680003E-3</v>
      </c>
      <c r="W55" s="177">
        <f>$R55*INDEX('Byproduct Conc'!$E:$E, MATCH(W$2,'Byproduct Conc'!$C:$C,0))</f>
        <v>2.449398798E-3</v>
      </c>
      <c r="X55" s="293">
        <f t="shared" si="5"/>
        <v>1.35766676232E-5</v>
      </c>
      <c r="Y55" s="294">
        <f t="shared" si="4"/>
        <v>1.6329325319999999E-7</v>
      </c>
      <c r="Z55" s="294">
        <f t="shared" si="4"/>
        <v>6.9982822799999997E-7</v>
      </c>
      <c r="AA55" s="294">
        <f t="shared" si="4"/>
        <v>4.6608559984800013E-6</v>
      </c>
      <c r="AB55" s="295">
        <f t="shared" si="4"/>
        <v>6.9982822800000005E-6</v>
      </c>
    </row>
    <row r="56" spans="1:28" x14ac:dyDescent="0.25">
      <c r="A56" s="2">
        <v>2018</v>
      </c>
      <c r="B56" s="2" t="s">
        <v>1134</v>
      </c>
      <c r="C56" s="2" t="s">
        <v>1168</v>
      </c>
      <c r="D56" s="2" t="s">
        <v>1169</v>
      </c>
      <c r="E56" s="2" t="s">
        <v>1137</v>
      </c>
      <c r="F56" s="2" t="s">
        <v>1138</v>
      </c>
      <c r="G56" s="2">
        <v>70734</v>
      </c>
      <c r="H56" s="2">
        <v>30.208604000000001</v>
      </c>
      <c r="I56" s="2">
        <v>-91.011127999999999</v>
      </c>
      <c r="J56" s="2" t="s">
        <v>1170</v>
      </c>
      <c r="K56" s="21">
        <v>110000746328</v>
      </c>
      <c r="L56" s="21" t="s">
        <v>1140</v>
      </c>
      <c r="M56" s="2">
        <v>325211</v>
      </c>
      <c r="N56" s="2" t="s">
        <v>262</v>
      </c>
      <c r="O56" s="2"/>
      <c r="P56" s="2" t="s">
        <v>5075</v>
      </c>
      <c r="Q56" s="2">
        <v>48</v>
      </c>
      <c r="R56" s="2">
        <v>45.667638483965</v>
      </c>
      <c r="S56" s="175">
        <f>$R56*INDEX('Byproduct Conc'!$E:$E, MATCH(S$2,'Byproduct Conc'!$C:$C,0))</f>
        <v>0.13289282798833815</v>
      </c>
      <c r="T56" s="176">
        <f>$R56*INDEX('Byproduct Conc'!$E:$E, MATCH(T$2,'Byproduct Conc'!$C:$C,0))</f>
        <v>1.5983673469387749E-3</v>
      </c>
      <c r="U56" s="176">
        <f>$R56*INDEX('Byproduct Conc'!$E:$E, MATCH(U$2,'Byproduct Conc'!$C:$C,0))</f>
        <v>6.8501457725947497E-3</v>
      </c>
      <c r="V56" s="176">
        <f>$R56*INDEX('Byproduct Conc'!$E:$E, MATCH(V$2,'Byproduct Conc'!$C:$C,0))</f>
        <v>4.5621970845481037E-2</v>
      </c>
      <c r="W56" s="177">
        <f>$R56*INDEX('Byproduct Conc'!$E:$E, MATCH(W$2,'Byproduct Conc'!$C:$C,0))</f>
        <v>6.8501457725947498E-2</v>
      </c>
      <c r="X56" s="293">
        <f t="shared" si="5"/>
        <v>3.7969379425239471E-4</v>
      </c>
      <c r="Y56" s="294">
        <f t="shared" si="4"/>
        <v>4.5667638483964997E-6</v>
      </c>
      <c r="Z56" s="294">
        <f t="shared" si="4"/>
        <v>1.9571845064556427E-5</v>
      </c>
      <c r="AA56" s="294">
        <f t="shared" si="4"/>
        <v>1.3034848812994583E-4</v>
      </c>
      <c r="AB56" s="295">
        <f t="shared" si="4"/>
        <v>1.9571845064556429E-4</v>
      </c>
    </row>
    <row r="57" spans="1:28" x14ac:dyDescent="0.25">
      <c r="A57" s="2">
        <v>2017</v>
      </c>
      <c r="B57" s="2" t="s">
        <v>1134</v>
      </c>
      <c r="C57" s="2" t="s">
        <v>1168</v>
      </c>
      <c r="D57" s="2" t="s">
        <v>1169</v>
      </c>
      <c r="E57" s="2" t="s">
        <v>1137</v>
      </c>
      <c r="F57" s="2" t="s">
        <v>1138</v>
      </c>
      <c r="G57" s="2">
        <v>70734</v>
      </c>
      <c r="H57" s="2">
        <v>30.208604000000001</v>
      </c>
      <c r="I57" s="2">
        <v>-91.011127999999999</v>
      </c>
      <c r="J57" s="2" t="s">
        <v>1170</v>
      </c>
      <c r="K57" s="21">
        <v>110000746328</v>
      </c>
      <c r="L57" s="21" t="s">
        <v>1140</v>
      </c>
      <c r="M57" s="2">
        <v>325211</v>
      </c>
      <c r="N57" s="2" t="s">
        <v>262</v>
      </c>
      <c r="O57" s="2"/>
      <c r="P57" s="2" t="s">
        <v>5075</v>
      </c>
      <c r="Q57" s="2">
        <v>3</v>
      </c>
      <c r="R57" s="2">
        <v>18.557823129251599</v>
      </c>
      <c r="S57" s="175">
        <f>$R57*INDEX('Byproduct Conc'!$E:$E, MATCH(S$2,'Byproduct Conc'!$C:$C,0))</f>
        <v>5.400326530612215E-2</v>
      </c>
      <c r="T57" s="176">
        <f>$R57*INDEX('Byproduct Conc'!$E:$E, MATCH(T$2,'Byproduct Conc'!$C:$C,0))</f>
        <v>6.4952380952380589E-4</v>
      </c>
      <c r="U57" s="176">
        <f>$R57*INDEX('Byproduct Conc'!$E:$E, MATCH(U$2,'Byproduct Conc'!$C:$C,0))</f>
        <v>2.7836734693877396E-3</v>
      </c>
      <c r="V57" s="176">
        <f>$R57*INDEX('Byproduct Conc'!$E:$E, MATCH(V$2,'Byproduct Conc'!$C:$C,0))</f>
        <v>1.8539265306122349E-2</v>
      </c>
      <c r="W57" s="177">
        <f>$R57*INDEX('Byproduct Conc'!$E:$E, MATCH(W$2,'Byproduct Conc'!$C:$C,0))</f>
        <v>2.7836734693877398E-2</v>
      </c>
      <c r="X57" s="293">
        <f t="shared" si="5"/>
        <v>1.5429504373177757E-4</v>
      </c>
      <c r="Y57" s="294">
        <f t="shared" si="4"/>
        <v>1.8557823129251598E-6</v>
      </c>
      <c r="Z57" s="294">
        <f t="shared" si="4"/>
        <v>7.9533527696792552E-6</v>
      </c>
      <c r="AA57" s="294">
        <f t="shared" si="4"/>
        <v>5.2969329446063854E-5</v>
      </c>
      <c r="AB57" s="295">
        <f t="shared" si="4"/>
        <v>7.9533527696792566E-5</v>
      </c>
    </row>
    <row r="58" spans="1:28" x14ac:dyDescent="0.25">
      <c r="A58" s="2">
        <v>2016</v>
      </c>
      <c r="B58" s="2" t="s">
        <v>1134</v>
      </c>
      <c r="C58" s="2" t="s">
        <v>1168</v>
      </c>
      <c r="D58" s="2" t="s">
        <v>1169</v>
      </c>
      <c r="E58" s="2" t="s">
        <v>1137</v>
      </c>
      <c r="F58" s="2" t="s">
        <v>1138</v>
      </c>
      <c r="G58" s="2">
        <v>70734</v>
      </c>
      <c r="H58" s="2">
        <v>30.208604000000001</v>
      </c>
      <c r="I58" s="2">
        <v>-91.011127999999999</v>
      </c>
      <c r="J58" s="2" t="s">
        <v>1170</v>
      </c>
      <c r="K58" s="21">
        <v>110000746328</v>
      </c>
      <c r="L58" s="21" t="s">
        <v>1140</v>
      </c>
      <c r="M58" s="2">
        <v>325211</v>
      </c>
      <c r="N58" s="2" t="s">
        <v>262</v>
      </c>
      <c r="O58" s="2"/>
      <c r="P58" s="2" t="s">
        <v>5075</v>
      </c>
      <c r="Q58" s="2">
        <v>14</v>
      </c>
      <c r="R58" s="2">
        <v>15.183673469387699</v>
      </c>
      <c r="S58" s="175">
        <f>$R58*INDEX('Byproduct Conc'!$E:$E, MATCH(S$2,'Byproduct Conc'!$C:$C,0))</f>
        <v>4.41844897959182E-2</v>
      </c>
      <c r="T58" s="176">
        <f>$R58*INDEX('Byproduct Conc'!$E:$E, MATCH(T$2,'Byproduct Conc'!$C:$C,0))</f>
        <v>5.3142857142856941E-4</v>
      </c>
      <c r="U58" s="176">
        <f>$R58*INDEX('Byproduct Conc'!$E:$E, MATCH(U$2,'Byproduct Conc'!$C:$C,0))</f>
        <v>2.2775510204081548E-3</v>
      </c>
      <c r="V58" s="176">
        <f>$R58*INDEX('Byproduct Conc'!$E:$E, MATCH(V$2,'Byproduct Conc'!$C:$C,0))</f>
        <v>1.5168489795918312E-2</v>
      </c>
      <c r="W58" s="177">
        <f>$R58*INDEX('Byproduct Conc'!$E:$E, MATCH(W$2,'Byproduct Conc'!$C:$C,0))</f>
        <v>2.2775510204081549E-2</v>
      </c>
      <c r="X58" s="293">
        <f t="shared" si="5"/>
        <v>1.2624139941690913E-4</v>
      </c>
      <c r="Y58" s="294">
        <f t="shared" si="4"/>
        <v>1.5183673469387699E-6</v>
      </c>
      <c r="Z58" s="294">
        <f t="shared" si="4"/>
        <v>6.5072886297375849E-6</v>
      </c>
      <c r="AA58" s="294">
        <f t="shared" si="4"/>
        <v>4.333854227405232E-5</v>
      </c>
      <c r="AB58" s="295">
        <f t="shared" si="4"/>
        <v>6.5072886297375853E-5</v>
      </c>
    </row>
    <row r="59" spans="1:28" x14ac:dyDescent="0.25">
      <c r="A59" s="2">
        <v>2019</v>
      </c>
      <c r="B59" s="2" t="s">
        <v>1134</v>
      </c>
      <c r="C59" s="2" t="s">
        <v>1168</v>
      </c>
      <c r="D59" s="2" t="s">
        <v>1169</v>
      </c>
      <c r="E59" s="2" t="s">
        <v>1137</v>
      </c>
      <c r="F59" s="2" t="s">
        <v>1138</v>
      </c>
      <c r="G59" s="2">
        <v>70734</v>
      </c>
      <c r="H59" s="2">
        <v>30.208604000000001</v>
      </c>
      <c r="I59" s="2">
        <v>-91.011127999999999</v>
      </c>
      <c r="J59" s="2" t="s">
        <v>1170</v>
      </c>
      <c r="K59" s="21">
        <v>110000746328</v>
      </c>
      <c r="L59" s="21" t="s">
        <v>1140</v>
      </c>
      <c r="M59" s="2">
        <v>325211</v>
      </c>
      <c r="N59" s="2" t="s">
        <v>262</v>
      </c>
      <c r="O59" s="2"/>
      <c r="P59" s="2" t="s">
        <v>5075</v>
      </c>
      <c r="Q59" s="2">
        <v>60</v>
      </c>
      <c r="R59" s="2">
        <v>11.6734693877551</v>
      </c>
      <c r="S59" s="175">
        <f>$R59*INDEX('Byproduct Conc'!$E:$E, MATCH(S$2,'Byproduct Conc'!$C:$C,0))</f>
        <v>3.3969795918367338E-2</v>
      </c>
      <c r="T59" s="176">
        <f>$R59*INDEX('Byproduct Conc'!$E:$E, MATCH(T$2,'Byproduct Conc'!$C:$C,0))</f>
        <v>4.0857142857142844E-4</v>
      </c>
      <c r="U59" s="176">
        <f>$R59*INDEX('Byproduct Conc'!$E:$E, MATCH(U$2,'Byproduct Conc'!$C:$C,0))</f>
        <v>1.7510204081632647E-3</v>
      </c>
      <c r="V59" s="176">
        <f>$R59*INDEX('Byproduct Conc'!$E:$E, MATCH(V$2,'Byproduct Conc'!$C:$C,0))</f>
        <v>1.1661795918367347E-2</v>
      </c>
      <c r="W59" s="177">
        <f>$R59*INDEX('Byproduct Conc'!$E:$E, MATCH(W$2,'Byproduct Conc'!$C:$C,0))</f>
        <v>1.751020408163265E-2</v>
      </c>
      <c r="X59" s="293">
        <f t="shared" si="5"/>
        <v>9.7056559766763826E-5</v>
      </c>
      <c r="Y59" s="294">
        <f t="shared" si="4"/>
        <v>1.1673469387755097E-6</v>
      </c>
      <c r="Z59" s="294">
        <f t="shared" si="4"/>
        <v>5.0029154518950422E-6</v>
      </c>
      <c r="AA59" s="294">
        <f t="shared" si="4"/>
        <v>3.3319416909620993E-5</v>
      </c>
      <c r="AB59" s="295">
        <f t="shared" si="4"/>
        <v>5.0029154518950428E-5</v>
      </c>
    </row>
    <row r="60" spans="1:28" x14ac:dyDescent="0.25">
      <c r="A60" s="2">
        <v>2020</v>
      </c>
      <c r="B60" s="2" t="s">
        <v>1134</v>
      </c>
      <c r="C60" s="2" t="s">
        <v>1168</v>
      </c>
      <c r="D60" s="2" t="s">
        <v>1169</v>
      </c>
      <c r="E60" s="2" t="s">
        <v>1137</v>
      </c>
      <c r="F60" s="2" t="s">
        <v>1138</v>
      </c>
      <c r="G60" s="2">
        <v>70734</v>
      </c>
      <c r="H60" s="2">
        <v>30.208604000000001</v>
      </c>
      <c r="I60" s="2">
        <v>-91.011127999999999</v>
      </c>
      <c r="J60" s="2" t="s">
        <v>1170</v>
      </c>
      <c r="K60" s="21">
        <v>110000746328</v>
      </c>
      <c r="L60" s="21" t="s">
        <v>1140</v>
      </c>
      <c r="M60" s="2">
        <v>325211</v>
      </c>
      <c r="N60" s="2" t="s">
        <v>262</v>
      </c>
      <c r="O60" s="2"/>
      <c r="P60" s="2" t="s">
        <v>5075</v>
      </c>
      <c r="Q60" s="2">
        <v>9</v>
      </c>
      <c r="R60" s="2">
        <v>5.0612244897959098</v>
      </c>
      <c r="S60" s="175">
        <f>$R60*INDEX('Byproduct Conc'!$E:$E, MATCH(S$2,'Byproduct Conc'!$C:$C,0))</f>
        <v>1.4728163265306097E-2</v>
      </c>
      <c r="T60" s="176">
        <f>$R60*INDEX('Byproduct Conc'!$E:$E, MATCH(T$2,'Byproduct Conc'!$C:$C,0))</f>
        <v>1.7714285714285683E-4</v>
      </c>
      <c r="U60" s="176">
        <f>$R60*INDEX('Byproduct Conc'!$E:$E, MATCH(U$2,'Byproduct Conc'!$C:$C,0))</f>
        <v>7.5918367346938635E-4</v>
      </c>
      <c r="V60" s="176">
        <f>$R60*INDEX('Byproduct Conc'!$E:$E, MATCH(V$2,'Byproduct Conc'!$C:$C,0))</f>
        <v>5.0561632653061146E-3</v>
      </c>
      <c r="W60" s="177">
        <f>$R60*INDEX('Byproduct Conc'!$E:$E, MATCH(W$2,'Byproduct Conc'!$C:$C,0))</f>
        <v>7.591836734693865E-3</v>
      </c>
      <c r="X60" s="293">
        <f t="shared" si="5"/>
        <v>4.2080466472303137E-5</v>
      </c>
      <c r="Y60" s="294">
        <f t="shared" si="4"/>
        <v>5.0612244897959098E-7</v>
      </c>
      <c r="Z60" s="294">
        <f t="shared" si="4"/>
        <v>2.1690962099125325E-6</v>
      </c>
      <c r="AA60" s="294">
        <f t="shared" si="4"/>
        <v>1.444618075801747E-5</v>
      </c>
      <c r="AB60" s="295">
        <f t="shared" si="4"/>
        <v>2.1690962099125327E-5</v>
      </c>
    </row>
    <row r="61" spans="1:28" x14ac:dyDescent="0.25">
      <c r="A61" s="2">
        <v>2015</v>
      </c>
      <c r="B61" s="2" t="s">
        <v>1134</v>
      </c>
      <c r="C61" s="2" t="s">
        <v>1168</v>
      </c>
      <c r="D61" s="2" t="s">
        <v>1169</v>
      </c>
      <c r="E61" s="2" t="s">
        <v>1137</v>
      </c>
      <c r="F61" s="2" t="s">
        <v>1138</v>
      </c>
      <c r="G61" s="2">
        <v>70734</v>
      </c>
      <c r="H61" s="2">
        <v>30.208604000000001</v>
      </c>
      <c r="I61" s="2">
        <v>-91.011127999999999</v>
      </c>
      <c r="J61" s="2" t="s">
        <v>1170</v>
      </c>
      <c r="K61" s="21">
        <v>110000746328</v>
      </c>
      <c r="L61" s="21" t="s">
        <v>1140</v>
      </c>
      <c r="M61" s="2">
        <v>325211</v>
      </c>
      <c r="N61" s="2" t="s">
        <v>262</v>
      </c>
      <c r="O61" s="2"/>
      <c r="P61" s="2" t="s">
        <v>5075</v>
      </c>
      <c r="Q61" s="2">
        <v>3</v>
      </c>
      <c r="R61" s="2">
        <v>26.999244142101201</v>
      </c>
      <c r="S61" s="175">
        <f>$R61*INDEX('Byproduct Conc'!$E:$E, MATCH(S$2,'Byproduct Conc'!$C:$C,0))</f>
        <v>7.8567800453514497E-2</v>
      </c>
      <c r="T61" s="176">
        <f>$R61*INDEX('Byproduct Conc'!$E:$E, MATCH(T$2,'Byproduct Conc'!$C:$C,0))</f>
        <v>9.4497354497354198E-4</v>
      </c>
      <c r="U61" s="176">
        <f>$R61*INDEX('Byproduct Conc'!$E:$E, MATCH(U$2,'Byproduct Conc'!$C:$C,0))</f>
        <v>4.0498866213151798E-3</v>
      </c>
      <c r="V61" s="176">
        <f>$R61*INDEX('Byproduct Conc'!$E:$E, MATCH(V$2,'Byproduct Conc'!$C:$C,0))</f>
        <v>2.6972244897959102E-2</v>
      </c>
      <c r="W61" s="177">
        <f>$R61*INDEX('Byproduct Conc'!$E:$E, MATCH(W$2,'Byproduct Conc'!$C:$C,0))</f>
        <v>4.0498866213151803E-2</v>
      </c>
      <c r="X61" s="293">
        <f t="shared" ref="X61:X67" si="6">S61/350</f>
        <v>2.2447942986718428E-4</v>
      </c>
      <c r="Y61" s="294">
        <f t="shared" ref="Y61:Y67" si="7">T61/350</f>
        <v>2.6999244142101201E-6</v>
      </c>
      <c r="Z61" s="294">
        <f t="shared" ref="Z61:Z67" si="8">U61/350</f>
        <v>1.1571104632329085E-5</v>
      </c>
      <c r="AA61" s="294">
        <f t="shared" ref="AA61:AA67" si="9">V61/350</f>
        <v>7.7063556851311715E-5</v>
      </c>
      <c r="AB61" s="295">
        <f t="shared" ref="AB61:AB67" si="10">W61/350</f>
        <v>1.1571104632329087E-4</v>
      </c>
    </row>
    <row r="62" spans="1:28" x14ac:dyDescent="0.25">
      <c r="A62" s="2">
        <v>2018</v>
      </c>
      <c r="B62" s="2" t="s">
        <v>1134</v>
      </c>
      <c r="C62" s="2" t="s">
        <v>1192</v>
      </c>
      <c r="D62" s="2" t="s">
        <v>1193</v>
      </c>
      <c r="E62" s="2" t="s">
        <v>1194</v>
      </c>
      <c r="F62" s="2" t="s">
        <v>1195</v>
      </c>
      <c r="G62" s="2">
        <v>42029</v>
      </c>
      <c r="H62" s="2">
        <v>37.051110999999999</v>
      </c>
      <c r="I62" s="2">
        <v>-88.334166999999994</v>
      </c>
      <c r="J62" s="2" t="s">
        <v>1196</v>
      </c>
      <c r="K62" s="21">
        <v>110027373072</v>
      </c>
      <c r="L62" s="21" t="s">
        <v>1140</v>
      </c>
      <c r="M62" s="2">
        <v>325199</v>
      </c>
      <c r="N62" s="2" t="s">
        <v>261</v>
      </c>
      <c r="O62" s="2"/>
      <c r="P62" s="2" t="s">
        <v>5075</v>
      </c>
      <c r="Q62" s="2">
        <v>1606</v>
      </c>
      <c r="R62" s="2">
        <v>1190.0702053274999</v>
      </c>
      <c r="S62" s="175">
        <f>$R62*INDEX('Byproduct Conc'!$E:$E, MATCH(S$2,'Byproduct Conc'!$C:$C,0))</f>
        <v>3.4631042975030244</v>
      </c>
      <c r="T62" s="176">
        <f>$R62*INDEX('Byproduct Conc'!$E:$E, MATCH(T$2,'Byproduct Conc'!$C:$C,0))</f>
        <v>4.1652457186462495E-2</v>
      </c>
      <c r="U62" s="176">
        <f>$R62*INDEX('Byproduct Conc'!$E:$E, MATCH(U$2,'Byproduct Conc'!$C:$C,0))</f>
        <v>0.17851053079912496</v>
      </c>
      <c r="V62" s="176">
        <f>$R62*INDEX('Byproduct Conc'!$E:$E, MATCH(V$2,'Byproduct Conc'!$C:$C,0))</f>
        <v>1.1888801351221725</v>
      </c>
      <c r="W62" s="177">
        <f>$R62*INDEX('Byproduct Conc'!$E:$E, MATCH(W$2,'Byproduct Conc'!$C:$C,0))</f>
        <v>1.78510530799125</v>
      </c>
      <c r="X62" s="293">
        <f t="shared" si="6"/>
        <v>9.894583707151499E-3</v>
      </c>
      <c r="Y62" s="294">
        <f t="shared" si="7"/>
        <v>1.1900702053274999E-4</v>
      </c>
      <c r="Z62" s="294">
        <f t="shared" si="8"/>
        <v>5.1003008799749988E-4</v>
      </c>
      <c r="AA62" s="294">
        <f t="shared" si="9"/>
        <v>3.3968003860633499E-3</v>
      </c>
      <c r="AB62" s="295">
        <f t="shared" si="10"/>
        <v>5.1003008799750003E-3</v>
      </c>
    </row>
    <row r="63" spans="1:28" x14ac:dyDescent="0.25">
      <c r="A63" s="2">
        <v>2018</v>
      </c>
      <c r="B63" s="2" t="s">
        <v>1134</v>
      </c>
      <c r="C63" s="2" t="s">
        <v>1192</v>
      </c>
      <c r="D63" s="2" t="s">
        <v>1193</v>
      </c>
      <c r="E63" s="2" t="s">
        <v>1194</v>
      </c>
      <c r="F63" s="2" t="s">
        <v>1195</v>
      </c>
      <c r="G63" s="2">
        <v>42029</v>
      </c>
      <c r="H63" s="2">
        <v>37.051110999999999</v>
      </c>
      <c r="I63" s="2">
        <v>-88.334166999999994</v>
      </c>
      <c r="J63" s="2" t="s">
        <v>1196</v>
      </c>
      <c r="K63" s="21">
        <v>110027373072</v>
      </c>
      <c r="L63" s="21" t="s">
        <v>1140</v>
      </c>
      <c r="M63" s="2">
        <v>325199</v>
      </c>
      <c r="N63" s="2" t="s">
        <v>261</v>
      </c>
      <c r="O63" s="2"/>
      <c r="P63" s="2" t="s">
        <v>5075</v>
      </c>
      <c r="Q63" s="2">
        <v>981</v>
      </c>
      <c r="R63" s="2">
        <v>30.141496598639399</v>
      </c>
      <c r="S63" s="175">
        <f>$R63*INDEX('Byproduct Conc'!$E:$E, MATCH(S$2,'Byproduct Conc'!$C:$C,0))</f>
        <v>8.7711755102040642E-2</v>
      </c>
      <c r="T63" s="176">
        <f>$R63*INDEX('Byproduct Conc'!$E:$E, MATCH(T$2,'Byproduct Conc'!$C:$C,0))</f>
        <v>1.0549523809523789E-3</v>
      </c>
      <c r="U63" s="176">
        <f>$R63*INDEX('Byproduct Conc'!$E:$E, MATCH(U$2,'Byproduct Conc'!$C:$C,0))</f>
        <v>4.5212244897959095E-3</v>
      </c>
      <c r="V63" s="176">
        <f>$R63*INDEX('Byproduct Conc'!$E:$E, MATCH(V$2,'Byproduct Conc'!$C:$C,0))</f>
        <v>3.0111355102040764E-2</v>
      </c>
      <c r="W63" s="177">
        <f>$R63*INDEX('Byproduct Conc'!$E:$E, MATCH(W$2,'Byproduct Conc'!$C:$C,0))</f>
        <v>4.5212244897959102E-2</v>
      </c>
      <c r="X63" s="293">
        <f t="shared" si="6"/>
        <v>2.5060501457725899E-4</v>
      </c>
      <c r="Y63" s="294">
        <f t="shared" si="7"/>
        <v>3.0141496598639396E-6</v>
      </c>
      <c r="Z63" s="294">
        <f t="shared" si="8"/>
        <v>1.2917784256559742E-5</v>
      </c>
      <c r="AA63" s="294">
        <f t="shared" si="9"/>
        <v>8.6032443148687903E-5</v>
      </c>
      <c r="AB63" s="295">
        <f t="shared" si="10"/>
        <v>1.2917784256559744E-4</v>
      </c>
    </row>
    <row r="64" spans="1:28" x14ac:dyDescent="0.25">
      <c r="A64" s="2">
        <v>2017</v>
      </c>
      <c r="B64" s="2" t="s">
        <v>1134</v>
      </c>
      <c r="C64" s="2" t="s">
        <v>1192</v>
      </c>
      <c r="D64" s="2" t="s">
        <v>1193</v>
      </c>
      <c r="E64" s="2" t="s">
        <v>1194</v>
      </c>
      <c r="F64" s="2" t="s">
        <v>1195</v>
      </c>
      <c r="G64" s="2">
        <v>42029</v>
      </c>
      <c r="H64" s="2">
        <v>37.051110999999999</v>
      </c>
      <c r="I64" s="2">
        <v>-88.334166999999994</v>
      </c>
      <c r="J64" s="2" t="s">
        <v>1196</v>
      </c>
      <c r="K64" s="21">
        <v>110027373072</v>
      </c>
      <c r="L64" s="21" t="s">
        <v>1140</v>
      </c>
      <c r="M64" s="2">
        <v>325199</v>
      </c>
      <c r="N64" s="2" t="s">
        <v>261</v>
      </c>
      <c r="O64" s="2"/>
      <c r="P64" s="2" t="s">
        <v>5075</v>
      </c>
      <c r="Q64" s="2">
        <v>542</v>
      </c>
      <c r="R64" s="2">
        <v>933.36804697299999</v>
      </c>
      <c r="S64" s="175">
        <f>$R64*INDEX('Byproduct Conc'!$E:$E, MATCH(S$2,'Byproduct Conc'!$C:$C,0))</f>
        <v>2.7161010166914297</v>
      </c>
      <c r="T64" s="176">
        <f>$R64*INDEX('Byproduct Conc'!$E:$E, MATCH(T$2,'Byproduct Conc'!$C:$C,0))</f>
        <v>3.2667881644055E-2</v>
      </c>
      <c r="U64" s="176">
        <f>$R64*INDEX('Byproduct Conc'!$E:$E, MATCH(U$2,'Byproduct Conc'!$C:$C,0))</f>
        <v>0.14000520704594999</v>
      </c>
      <c r="V64" s="176">
        <f>$R64*INDEX('Byproduct Conc'!$E:$E, MATCH(V$2,'Byproduct Conc'!$C:$C,0))</f>
        <v>0.93243467892602705</v>
      </c>
      <c r="W64" s="177">
        <f>$R64*INDEX('Byproduct Conc'!$E:$E, MATCH(W$2,'Byproduct Conc'!$C:$C,0))</f>
        <v>1.4000520704595001</v>
      </c>
      <c r="X64" s="293">
        <f t="shared" si="6"/>
        <v>7.7602886191183709E-3</v>
      </c>
      <c r="Y64" s="294">
        <f t="shared" si="7"/>
        <v>9.3336804697299994E-5</v>
      </c>
      <c r="Z64" s="294">
        <f t="shared" si="8"/>
        <v>4.0001487727414284E-4</v>
      </c>
      <c r="AA64" s="294">
        <f t="shared" si="9"/>
        <v>2.6640990826457918E-3</v>
      </c>
      <c r="AB64" s="295">
        <f t="shared" si="10"/>
        <v>4.0001487727414292E-3</v>
      </c>
    </row>
    <row r="65" spans="1:28" x14ac:dyDescent="0.25">
      <c r="A65" s="2">
        <v>2020</v>
      </c>
      <c r="B65" s="2" t="s">
        <v>1134</v>
      </c>
      <c r="C65" s="2" t="s">
        <v>1192</v>
      </c>
      <c r="D65" s="2" t="s">
        <v>1193</v>
      </c>
      <c r="E65" s="2" t="s">
        <v>1194</v>
      </c>
      <c r="F65" s="2" t="s">
        <v>1195</v>
      </c>
      <c r="G65" s="2">
        <v>42029</v>
      </c>
      <c r="H65" s="2">
        <v>37.051110999999999</v>
      </c>
      <c r="I65" s="2">
        <v>-88.334166999999994</v>
      </c>
      <c r="J65" s="2" t="s">
        <v>1196</v>
      </c>
      <c r="K65" s="21">
        <v>110027373072</v>
      </c>
      <c r="L65" s="21" t="s">
        <v>1140</v>
      </c>
      <c r="M65" s="2">
        <v>325199</v>
      </c>
      <c r="N65" s="2" t="s">
        <v>261</v>
      </c>
      <c r="O65" s="2"/>
      <c r="P65" s="2" t="s">
        <v>5075</v>
      </c>
      <c r="Q65" s="2">
        <v>2485</v>
      </c>
      <c r="R65" s="2">
        <v>461.84945441719998</v>
      </c>
      <c r="S65" s="175">
        <f>$R65*INDEX('Byproduct Conc'!$E:$E, MATCH(S$2,'Byproduct Conc'!$C:$C,0))</f>
        <v>1.343981912354052</v>
      </c>
      <c r="T65" s="176">
        <f>$R65*INDEX('Byproduct Conc'!$E:$E, MATCH(T$2,'Byproduct Conc'!$C:$C,0))</f>
        <v>1.6164730904601996E-2</v>
      </c>
      <c r="U65" s="176">
        <f>$R65*INDEX('Byproduct Conc'!$E:$E, MATCH(U$2,'Byproduct Conc'!$C:$C,0))</f>
        <v>6.9277418162579985E-2</v>
      </c>
      <c r="V65" s="176">
        <f>$R65*INDEX('Byproduct Conc'!$E:$E, MATCH(V$2,'Byproduct Conc'!$C:$C,0))</f>
        <v>0.4613876049627828</v>
      </c>
      <c r="W65" s="177">
        <f>$R65*INDEX('Byproduct Conc'!$E:$E, MATCH(W$2,'Byproduct Conc'!$C:$C,0))</f>
        <v>0.69277418162579996</v>
      </c>
      <c r="X65" s="293">
        <f t="shared" si="6"/>
        <v>3.8399483210115768E-3</v>
      </c>
      <c r="Y65" s="294">
        <f t="shared" si="7"/>
        <v>4.6184945441719986E-5</v>
      </c>
      <c r="Z65" s="294">
        <f t="shared" si="8"/>
        <v>1.9793548046451425E-4</v>
      </c>
      <c r="AA65" s="294">
        <f t="shared" si="9"/>
        <v>1.3182502998936652E-3</v>
      </c>
      <c r="AB65" s="295">
        <f t="shared" si="10"/>
        <v>1.9793548046451426E-3</v>
      </c>
    </row>
    <row r="66" spans="1:28" x14ac:dyDescent="0.25">
      <c r="A66" s="2">
        <v>2016</v>
      </c>
      <c r="B66" s="2" t="s">
        <v>1134</v>
      </c>
      <c r="C66" s="2" t="s">
        <v>1192</v>
      </c>
      <c r="D66" s="2" t="s">
        <v>1193</v>
      </c>
      <c r="E66" s="2" t="s">
        <v>1194</v>
      </c>
      <c r="F66" s="2" t="s">
        <v>1195</v>
      </c>
      <c r="G66" s="2">
        <v>42029</v>
      </c>
      <c r="H66" s="2">
        <v>37.051110999999999</v>
      </c>
      <c r="I66" s="2">
        <v>-88.334166999999994</v>
      </c>
      <c r="J66" s="2" t="s">
        <v>1196</v>
      </c>
      <c r="K66" s="21">
        <v>110027373072</v>
      </c>
      <c r="L66" s="21" t="s">
        <v>1140</v>
      </c>
      <c r="M66" s="2">
        <v>325199</v>
      </c>
      <c r="N66" s="2" t="s">
        <v>261</v>
      </c>
      <c r="O66" s="2"/>
      <c r="P66" s="2" t="s">
        <v>5075</v>
      </c>
      <c r="Q66" s="2">
        <v>468.22</v>
      </c>
      <c r="R66" s="2">
        <v>362.32959960900001</v>
      </c>
      <c r="S66" s="175">
        <f>$R66*INDEX('Byproduct Conc'!$E:$E, MATCH(S$2,'Byproduct Conc'!$C:$C,0))</f>
        <v>1.05437913486219</v>
      </c>
      <c r="T66" s="176">
        <f>$R66*INDEX('Byproduct Conc'!$E:$E, MATCH(T$2,'Byproduct Conc'!$C:$C,0))</f>
        <v>1.2681535986314999E-2</v>
      </c>
      <c r="U66" s="176">
        <f>$R66*INDEX('Byproduct Conc'!$E:$E, MATCH(U$2,'Byproduct Conc'!$C:$C,0))</f>
        <v>5.4349439941349997E-2</v>
      </c>
      <c r="V66" s="176">
        <f>$R66*INDEX('Byproduct Conc'!$E:$E, MATCH(V$2,'Byproduct Conc'!$C:$C,0))</f>
        <v>0.36196727000939105</v>
      </c>
      <c r="W66" s="177">
        <f>$R66*INDEX('Byproduct Conc'!$E:$E, MATCH(W$2,'Byproduct Conc'!$C:$C,0))</f>
        <v>0.54349439941350008</v>
      </c>
      <c r="X66" s="293">
        <f t="shared" si="6"/>
        <v>3.0125118138919714E-3</v>
      </c>
      <c r="Y66" s="294">
        <f t="shared" si="7"/>
        <v>3.6232959960899998E-5</v>
      </c>
      <c r="Z66" s="294">
        <f t="shared" si="8"/>
        <v>1.5528411411814286E-4</v>
      </c>
      <c r="AA66" s="294">
        <f t="shared" si="9"/>
        <v>1.0341922000268317E-3</v>
      </c>
      <c r="AB66" s="295">
        <f t="shared" si="10"/>
        <v>1.5528411411814289E-3</v>
      </c>
    </row>
    <row r="67" spans="1:28" ht="25.5" customHeight="1" x14ac:dyDescent="0.25">
      <c r="A67" s="2">
        <v>2019</v>
      </c>
      <c r="B67" s="2" t="s">
        <v>1134</v>
      </c>
      <c r="C67" s="2" t="s">
        <v>1192</v>
      </c>
      <c r="D67" s="2" t="s">
        <v>1193</v>
      </c>
      <c r="E67" s="2" t="s">
        <v>1194</v>
      </c>
      <c r="F67" s="2" t="s">
        <v>1195</v>
      </c>
      <c r="G67" s="2">
        <v>42029</v>
      </c>
      <c r="H67" s="2">
        <v>37.051110999999999</v>
      </c>
      <c r="I67" s="2">
        <v>-88.334166999999994</v>
      </c>
      <c r="J67" s="2" t="s">
        <v>1196</v>
      </c>
      <c r="K67" s="21">
        <v>110027373072</v>
      </c>
      <c r="L67" s="21" t="s">
        <v>1140</v>
      </c>
      <c r="M67" s="2">
        <v>325199</v>
      </c>
      <c r="N67" s="2" t="s">
        <v>261</v>
      </c>
      <c r="O67" s="2"/>
      <c r="P67" s="2" t="s">
        <v>5075</v>
      </c>
      <c r="Q67" s="2">
        <v>159.80000000000001</v>
      </c>
      <c r="R67" s="2">
        <v>209.206474574</v>
      </c>
      <c r="S67" s="175">
        <f>$R67*INDEX('Byproduct Conc'!$E:$E, MATCH(S$2,'Byproduct Conc'!$C:$C,0))</f>
        <v>0.60879084101033998</v>
      </c>
      <c r="T67" s="176">
        <f>$R67*INDEX('Byproduct Conc'!$E:$E, MATCH(T$2,'Byproduct Conc'!$C:$C,0))</f>
        <v>7.3222266100899996E-3</v>
      </c>
      <c r="U67" s="176">
        <f>$R67*INDEX('Byproduct Conc'!$E:$E, MATCH(U$2,'Byproduct Conc'!$C:$C,0))</f>
        <v>3.1380971186099997E-2</v>
      </c>
      <c r="V67" s="176">
        <f>$R67*INDEX('Byproduct Conc'!$E:$E, MATCH(V$2,'Byproduct Conc'!$C:$C,0))</f>
        <v>0.20899726809942601</v>
      </c>
      <c r="W67" s="177">
        <f>$R67*INDEX('Byproduct Conc'!$E:$E, MATCH(W$2,'Byproduct Conc'!$C:$C,0))</f>
        <v>0.31380971186099998</v>
      </c>
      <c r="X67" s="293">
        <f t="shared" si="6"/>
        <v>1.7394024028866857E-3</v>
      </c>
      <c r="Y67" s="294">
        <f t="shared" si="7"/>
        <v>2.09206474574E-5</v>
      </c>
      <c r="Z67" s="294">
        <f t="shared" si="8"/>
        <v>8.9659917674571427E-5</v>
      </c>
      <c r="AA67" s="294">
        <f t="shared" si="9"/>
        <v>5.9713505171264572E-4</v>
      </c>
      <c r="AB67" s="295">
        <f t="shared" si="10"/>
        <v>8.965991767457143E-4</v>
      </c>
    </row>
    <row r="68" spans="1:28" ht="25.5" customHeight="1" x14ac:dyDescent="0.25">
      <c r="A68" s="2">
        <v>2021</v>
      </c>
      <c r="B68" s="2" t="s">
        <v>1134</v>
      </c>
      <c r="C68" s="2" t="s">
        <v>1540</v>
      </c>
      <c r="D68" s="2" t="s">
        <v>1541</v>
      </c>
      <c r="E68" s="2" t="s">
        <v>1194</v>
      </c>
      <c r="F68" s="2" t="s">
        <v>1195</v>
      </c>
      <c r="G68" s="2">
        <v>42029</v>
      </c>
      <c r="H68" s="2">
        <v>37.056699000000002</v>
      </c>
      <c r="I68" s="2">
        <v>-88.365727000000007</v>
      </c>
      <c r="J68" s="2" t="s">
        <v>1539</v>
      </c>
      <c r="K68" s="21">
        <v>110000380061</v>
      </c>
      <c r="L68" s="21" t="s">
        <v>1140</v>
      </c>
      <c r="M68" s="2">
        <v>325180</v>
      </c>
      <c r="N68" s="2" t="s">
        <v>258</v>
      </c>
      <c r="O68" s="2"/>
      <c r="P68" s="2"/>
      <c r="Q68" s="2">
        <v>27</v>
      </c>
      <c r="R68" s="2">
        <v>12.24699399</v>
      </c>
      <c r="S68" s="175">
        <f>$R68*INDEX('Byproduct Conc'!$E:$E, MATCH(S$2,'Byproduct Conc'!$C:$C,0))</f>
        <v>3.5638752510899999E-2</v>
      </c>
      <c r="T68" s="176">
        <f>$R68*INDEX('Byproduct Conc'!$E:$E, MATCH(T$2,'Byproduct Conc'!$C:$C,0))</f>
        <v>4.2864478964999995E-4</v>
      </c>
      <c r="U68" s="176">
        <f>$R68*INDEX('Byproduct Conc'!$E:$E, MATCH(U$2,'Byproduct Conc'!$C:$C,0))</f>
        <v>1.8370490984999999E-3</v>
      </c>
      <c r="V68" s="176">
        <f>$R68*INDEX('Byproduct Conc'!$E:$E, MATCH(V$2,'Byproduct Conc'!$C:$C,0))</f>
        <v>1.2234746996010001E-2</v>
      </c>
      <c r="W68" s="177">
        <f>$R68*INDEX('Byproduct Conc'!$E:$E, MATCH(W$2,'Byproduct Conc'!$C:$C,0))</f>
        <v>1.8370490985000001E-2</v>
      </c>
      <c r="X68" s="293">
        <f t="shared" ref="X68:X131" si="11">S68/350</f>
        <v>1.01825007174E-4</v>
      </c>
      <c r="Y68" s="294">
        <f t="shared" ref="Y68:Y131" si="12">T68/350</f>
        <v>1.2246993989999999E-6</v>
      </c>
      <c r="Z68" s="294">
        <f t="shared" ref="Z68:Z131" si="13">U68/350</f>
        <v>5.2487117099999997E-6</v>
      </c>
      <c r="AA68" s="294">
        <f t="shared" ref="AA68:AA131" si="14">V68/350</f>
        <v>3.4956419988600005E-5</v>
      </c>
      <c r="AB68" s="295">
        <f t="shared" ref="AB68:AB131" si="15">W68/350</f>
        <v>5.2487117100000006E-5</v>
      </c>
    </row>
    <row r="69" spans="1:28" ht="25.5" customHeight="1" x14ac:dyDescent="0.25">
      <c r="A69" s="2">
        <v>2021</v>
      </c>
      <c r="B69" s="2" t="s">
        <v>1134</v>
      </c>
      <c r="C69" s="2" t="s">
        <v>1163</v>
      </c>
      <c r="D69" s="2" t="s">
        <v>1164</v>
      </c>
      <c r="E69" s="2" t="s">
        <v>1165</v>
      </c>
      <c r="F69" s="2" t="s">
        <v>1138</v>
      </c>
      <c r="G69" s="2">
        <v>70764</v>
      </c>
      <c r="H69" s="2">
        <v>30.262255</v>
      </c>
      <c r="I69" s="2">
        <v>-91.185837000000006</v>
      </c>
      <c r="J69" s="2" t="s">
        <v>1166</v>
      </c>
      <c r="K69" s="21">
        <v>110000613747</v>
      </c>
      <c r="L69" s="21" t="s">
        <v>1140</v>
      </c>
      <c r="M69" s="2">
        <v>325211</v>
      </c>
      <c r="N69" s="2" t="s">
        <v>262</v>
      </c>
      <c r="O69" s="2"/>
      <c r="P69" s="2"/>
      <c r="Q69" s="2">
        <v>26</v>
      </c>
      <c r="R69" s="2">
        <v>11.793401620000001</v>
      </c>
      <c r="S69" s="175">
        <f>$R69*INDEX('Byproduct Conc'!$E:$E, MATCH(S$2,'Byproduct Conc'!$C:$C,0))</f>
        <v>3.4318798714200002E-2</v>
      </c>
      <c r="T69" s="176">
        <f>$R69*INDEX('Byproduct Conc'!$E:$E, MATCH(T$2,'Byproduct Conc'!$C:$C,0))</f>
        <v>4.1276905670000001E-4</v>
      </c>
      <c r="U69" s="176">
        <f>$R69*INDEX('Byproduct Conc'!$E:$E, MATCH(U$2,'Byproduct Conc'!$C:$C,0))</f>
        <v>1.769010243E-3</v>
      </c>
      <c r="V69" s="176">
        <f>$R69*INDEX('Byproduct Conc'!$E:$E, MATCH(V$2,'Byproduct Conc'!$C:$C,0))</f>
        <v>1.1781608218380002E-2</v>
      </c>
      <c r="W69" s="177">
        <f>$R69*INDEX('Byproduct Conc'!$E:$E, MATCH(W$2,'Byproduct Conc'!$C:$C,0))</f>
        <v>1.769010243E-2</v>
      </c>
      <c r="X69" s="293">
        <f t="shared" si="11"/>
        <v>9.8053710612000007E-5</v>
      </c>
      <c r="Y69" s="294">
        <f t="shared" si="12"/>
        <v>1.1793401620000001E-6</v>
      </c>
      <c r="Z69" s="294">
        <f t="shared" si="13"/>
        <v>5.0543149799999997E-6</v>
      </c>
      <c r="AA69" s="294">
        <f t="shared" si="14"/>
        <v>3.3661737766800006E-5</v>
      </c>
      <c r="AB69" s="295">
        <f t="shared" si="15"/>
        <v>5.0543149800000001E-5</v>
      </c>
    </row>
    <row r="70" spans="1:28" ht="25.5" customHeight="1" x14ac:dyDescent="0.25">
      <c r="A70" s="2">
        <v>2021</v>
      </c>
      <c r="B70" s="2" t="s">
        <v>1134</v>
      </c>
      <c r="C70" s="2" t="s">
        <v>5122</v>
      </c>
      <c r="D70" s="2" t="s">
        <v>1204</v>
      </c>
      <c r="E70" s="2" t="s">
        <v>1205</v>
      </c>
      <c r="F70" s="2" t="s">
        <v>1206</v>
      </c>
      <c r="G70" s="2">
        <v>63630</v>
      </c>
      <c r="H70" s="2">
        <v>37.983333000000002</v>
      </c>
      <c r="I70" s="2">
        <v>-90.690832999999998</v>
      </c>
      <c r="J70" s="2" t="s">
        <v>1207</v>
      </c>
      <c r="K70" s="21">
        <v>110017980443</v>
      </c>
      <c r="L70" s="21" t="s">
        <v>1140</v>
      </c>
      <c r="M70" s="2">
        <v>325998</v>
      </c>
      <c r="N70" s="2" t="s">
        <v>283</v>
      </c>
      <c r="O70" s="2"/>
      <c r="P70" s="2"/>
      <c r="Q70" s="2">
        <v>0</v>
      </c>
      <c r="R70" s="2">
        <v>0</v>
      </c>
      <c r="S70" s="175">
        <f>$R70*INDEX('Byproduct Conc'!$E:$E, MATCH(S$2,'Byproduct Conc'!$C:$C,0))</f>
        <v>0</v>
      </c>
      <c r="T70" s="176">
        <f>$R70*INDEX('Byproduct Conc'!$E:$E, MATCH(T$2,'Byproduct Conc'!$C:$C,0))</f>
        <v>0</v>
      </c>
      <c r="U70" s="176">
        <f>$R70*INDEX('Byproduct Conc'!$E:$E, MATCH(U$2,'Byproduct Conc'!$C:$C,0))</f>
        <v>0</v>
      </c>
      <c r="V70" s="176">
        <f>$R70*INDEX('Byproduct Conc'!$E:$E, MATCH(V$2,'Byproduct Conc'!$C:$C,0))</f>
        <v>0</v>
      </c>
      <c r="W70" s="177">
        <f>$R70*INDEX('Byproduct Conc'!$E:$E, MATCH(W$2,'Byproduct Conc'!$C:$C,0))</f>
        <v>0</v>
      </c>
      <c r="X70" s="293">
        <f t="shared" si="11"/>
        <v>0</v>
      </c>
      <c r="Y70" s="294">
        <f t="shared" si="12"/>
        <v>0</v>
      </c>
      <c r="Z70" s="294">
        <f t="shared" si="13"/>
        <v>0</v>
      </c>
      <c r="AA70" s="294">
        <f t="shared" si="14"/>
        <v>0</v>
      </c>
      <c r="AB70" s="295">
        <f t="shared" si="15"/>
        <v>0</v>
      </c>
    </row>
    <row r="71" spans="1:28" ht="25.5" customHeight="1" x14ac:dyDescent="0.25">
      <c r="A71" s="2">
        <v>2021</v>
      </c>
      <c r="B71" s="2" t="s">
        <v>1134</v>
      </c>
      <c r="C71" s="2" t="s">
        <v>1142</v>
      </c>
      <c r="D71" s="2" t="s">
        <v>1143</v>
      </c>
      <c r="E71" s="2" t="s">
        <v>1144</v>
      </c>
      <c r="F71" s="2" t="s">
        <v>1138</v>
      </c>
      <c r="G71" s="2">
        <v>70669</v>
      </c>
      <c r="H71" s="2">
        <v>30.223500000000001</v>
      </c>
      <c r="I71" s="2">
        <v>-93.286900000000003</v>
      </c>
      <c r="J71" s="2" t="s">
        <v>1145</v>
      </c>
      <c r="K71" s="21">
        <v>110000494894</v>
      </c>
      <c r="L71" s="21" t="s">
        <v>1140</v>
      </c>
      <c r="M71" s="2">
        <v>325180</v>
      </c>
      <c r="N71" s="2" t="s">
        <v>258</v>
      </c>
      <c r="O71" s="2"/>
      <c r="P71" s="2"/>
      <c r="Q71" s="2">
        <v>420</v>
      </c>
      <c r="R71" s="2">
        <v>190.5087954</v>
      </c>
      <c r="S71" s="175">
        <f>$R71*INDEX('Byproduct Conc'!$E:$E, MATCH(S$2,'Byproduct Conc'!$C:$C,0))</f>
        <v>0.55438059461399991</v>
      </c>
      <c r="T71" s="176">
        <f>$R71*INDEX('Byproduct Conc'!$E:$E, MATCH(T$2,'Byproduct Conc'!$C:$C,0))</f>
        <v>6.6678078389999992E-3</v>
      </c>
      <c r="U71" s="176">
        <f>$R71*INDEX('Byproduct Conc'!$E:$E, MATCH(U$2,'Byproduct Conc'!$C:$C,0))</f>
        <v>2.8576319309999997E-2</v>
      </c>
      <c r="V71" s="176">
        <f>$R71*INDEX('Byproduct Conc'!$E:$E, MATCH(V$2,'Byproduct Conc'!$C:$C,0))</f>
        <v>0.19031828660460001</v>
      </c>
      <c r="W71" s="177">
        <f>$R71*INDEX('Byproduct Conc'!$E:$E, MATCH(W$2,'Byproduct Conc'!$C:$C,0))</f>
        <v>0.28576319309999998</v>
      </c>
      <c r="X71" s="293">
        <f t="shared" si="11"/>
        <v>1.5839445560399997E-3</v>
      </c>
      <c r="Y71" s="294">
        <f t="shared" si="12"/>
        <v>1.9050879539999997E-5</v>
      </c>
      <c r="Z71" s="294">
        <f t="shared" si="13"/>
        <v>8.1646626599999993E-5</v>
      </c>
      <c r="AA71" s="294">
        <f t="shared" si="14"/>
        <v>5.4376653315600003E-4</v>
      </c>
      <c r="AB71" s="295">
        <f t="shared" si="15"/>
        <v>8.1646626599999998E-4</v>
      </c>
    </row>
    <row r="72" spans="1:28" ht="25.5" customHeight="1" x14ac:dyDescent="0.25">
      <c r="A72" s="2">
        <v>2021</v>
      </c>
      <c r="B72" s="2" t="s">
        <v>1134</v>
      </c>
      <c r="C72" s="2" t="s">
        <v>1152</v>
      </c>
      <c r="D72" s="2" t="s">
        <v>1153</v>
      </c>
      <c r="E72" s="2" t="s">
        <v>1154</v>
      </c>
      <c r="F72" s="2" t="s">
        <v>1138</v>
      </c>
      <c r="G72" s="2">
        <v>70805</v>
      </c>
      <c r="H72" s="2">
        <v>30.498203</v>
      </c>
      <c r="I72" s="2">
        <v>-91.189148000000003</v>
      </c>
      <c r="J72" s="2" t="s">
        <v>1155</v>
      </c>
      <c r="K72" s="21">
        <v>110000597444</v>
      </c>
      <c r="L72" s="21" t="s">
        <v>1140</v>
      </c>
      <c r="M72" s="2">
        <v>325211</v>
      </c>
      <c r="N72" s="2" t="s">
        <v>262</v>
      </c>
      <c r="O72" s="2"/>
      <c r="P72" s="2"/>
      <c r="Q72" s="2">
        <v>27</v>
      </c>
      <c r="R72" s="2">
        <v>12.24699399</v>
      </c>
      <c r="S72" s="175">
        <f>$R72*INDEX('Byproduct Conc'!$E:$E, MATCH(S$2,'Byproduct Conc'!$C:$C,0))</f>
        <v>3.5638752510899999E-2</v>
      </c>
      <c r="T72" s="176">
        <f>$R72*INDEX('Byproduct Conc'!$E:$E, MATCH(T$2,'Byproduct Conc'!$C:$C,0))</f>
        <v>4.2864478964999995E-4</v>
      </c>
      <c r="U72" s="176">
        <f>$R72*INDEX('Byproduct Conc'!$E:$E, MATCH(U$2,'Byproduct Conc'!$C:$C,0))</f>
        <v>1.8370490984999999E-3</v>
      </c>
      <c r="V72" s="176">
        <f>$R72*INDEX('Byproduct Conc'!$E:$E, MATCH(V$2,'Byproduct Conc'!$C:$C,0))</f>
        <v>1.2234746996010001E-2</v>
      </c>
      <c r="W72" s="177">
        <f>$R72*INDEX('Byproduct Conc'!$E:$E, MATCH(W$2,'Byproduct Conc'!$C:$C,0))</f>
        <v>1.8370490985000001E-2</v>
      </c>
      <c r="X72" s="293">
        <f t="shared" si="11"/>
        <v>1.01825007174E-4</v>
      </c>
      <c r="Y72" s="294">
        <f t="shared" si="12"/>
        <v>1.2246993989999999E-6</v>
      </c>
      <c r="Z72" s="294">
        <f t="shared" si="13"/>
        <v>5.2487117099999997E-6</v>
      </c>
      <c r="AA72" s="294">
        <f t="shared" si="14"/>
        <v>3.4956419988600005E-5</v>
      </c>
      <c r="AB72" s="295">
        <f t="shared" si="15"/>
        <v>5.2487117100000006E-5</v>
      </c>
    </row>
    <row r="73" spans="1:28" ht="25.5" customHeight="1" x14ac:dyDescent="0.25">
      <c r="A73" s="2">
        <v>2021</v>
      </c>
      <c r="B73" s="2" t="s">
        <v>1134</v>
      </c>
      <c r="C73" s="2" t="s">
        <v>1187</v>
      </c>
      <c r="D73" s="2" t="s">
        <v>1188</v>
      </c>
      <c r="E73" s="2" t="s">
        <v>1189</v>
      </c>
      <c r="F73" s="2" t="s">
        <v>1160</v>
      </c>
      <c r="G73" s="2">
        <v>77978</v>
      </c>
      <c r="H73" s="2">
        <v>28.6753</v>
      </c>
      <c r="I73" s="2">
        <v>-96.549499999999995</v>
      </c>
      <c r="J73" s="2" t="s">
        <v>1190</v>
      </c>
      <c r="K73" s="21">
        <v>110018925957</v>
      </c>
      <c r="L73" s="21" t="s">
        <v>1140</v>
      </c>
      <c r="M73" s="2">
        <v>325211</v>
      </c>
      <c r="N73" s="2" t="s">
        <v>262</v>
      </c>
      <c r="O73" s="2"/>
      <c r="P73" s="2"/>
      <c r="Q73" s="2">
        <v>32</v>
      </c>
      <c r="R73" s="2">
        <v>14.514955840000001</v>
      </c>
      <c r="S73" s="175">
        <f>$R73*INDEX('Byproduct Conc'!$E:$E, MATCH(S$2,'Byproduct Conc'!$C:$C,0))</f>
        <v>4.2238521494400001E-2</v>
      </c>
      <c r="T73" s="176">
        <f>$R73*INDEX('Byproduct Conc'!$E:$E, MATCH(T$2,'Byproduct Conc'!$C:$C,0))</f>
        <v>5.0802345439999997E-4</v>
      </c>
      <c r="U73" s="176">
        <f>$R73*INDEX('Byproduct Conc'!$E:$E, MATCH(U$2,'Byproduct Conc'!$C:$C,0))</f>
        <v>2.1772433759999999E-3</v>
      </c>
      <c r="V73" s="176">
        <f>$R73*INDEX('Byproduct Conc'!$E:$E, MATCH(V$2,'Byproduct Conc'!$C:$C,0))</f>
        <v>1.4500440884160002E-2</v>
      </c>
      <c r="W73" s="177">
        <f>$R73*INDEX('Byproduct Conc'!$E:$E, MATCH(W$2,'Byproduct Conc'!$C:$C,0))</f>
        <v>2.1772433760000001E-2</v>
      </c>
      <c r="X73" s="293">
        <f t="shared" si="11"/>
        <v>1.2068148998400001E-4</v>
      </c>
      <c r="Y73" s="294">
        <f t="shared" si="12"/>
        <v>1.4514955839999999E-6</v>
      </c>
      <c r="Z73" s="294">
        <f t="shared" si="13"/>
        <v>6.2206953599999997E-6</v>
      </c>
      <c r="AA73" s="294">
        <f t="shared" si="14"/>
        <v>4.1429831097600007E-5</v>
      </c>
      <c r="AB73" s="295">
        <f t="shared" si="15"/>
        <v>6.2206953599999997E-5</v>
      </c>
    </row>
    <row r="74" spans="1:28" ht="25.5" customHeight="1" x14ac:dyDescent="0.25">
      <c r="A74" s="2">
        <v>2021</v>
      </c>
      <c r="B74" s="2" t="s">
        <v>1134</v>
      </c>
      <c r="C74" s="2" t="s">
        <v>1210</v>
      </c>
      <c r="D74" s="2" t="s">
        <v>1211</v>
      </c>
      <c r="E74" s="2" t="s">
        <v>1200</v>
      </c>
      <c r="F74" s="2" t="s">
        <v>1160</v>
      </c>
      <c r="G74" s="2">
        <v>77541</v>
      </c>
      <c r="H74" s="2">
        <v>28.969389</v>
      </c>
      <c r="I74" s="2">
        <v>-95.379527999999993</v>
      </c>
      <c r="J74" s="2" t="s">
        <v>1201</v>
      </c>
      <c r="K74" s="21">
        <v>110066943605</v>
      </c>
      <c r="L74" s="21" t="s">
        <v>1140</v>
      </c>
      <c r="M74" s="2">
        <v>325199</v>
      </c>
      <c r="N74" s="2" t="s">
        <v>261</v>
      </c>
      <c r="O74" s="2"/>
      <c r="P74" s="2"/>
      <c r="Q74" s="2">
        <v>0</v>
      </c>
      <c r="R74" s="2">
        <v>0</v>
      </c>
      <c r="S74" s="175">
        <f>$R74*INDEX('Byproduct Conc'!$E:$E, MATCH(S$2,'Byproduct Conc'!$C:$C,0))</f>
        <v>0</v>
      </c>
      <c r="T74" s="176">
        <f>$R74*INDEX('Byproduct Conc'!$E:$E, MATCH(T$2,'Byproduct Conc'!$C:$C,0))</f>
        <v>0</v>
      </c>
      <c r="U74" s="176">
        <f>$R74*INDEX('Byproduct Conc'!$E:$E, MATCH(U$2,'Byproduct Conc'!$C:$C,0))</f>
        <v>0</v>
      </c>
      <c r="V74" s="176">
        <f>$R74*INDEX('Byproduct Conc'!$E:$E, MATCH(V$2,'Byproduct Conc'!$C:$C,0))</f>
        <v>0</v>
      </c>
      <c r="W74" s="177">
        <f>$R74*INDEX('Byproduct Conc'!$E:$E, MATCH(W$2,'Byproduct Conc'!$C:$C,0))</f>
        <v>0</v>
      </c>
      <c r="X74" s="293">
        <f t="shared" si="11"/>
        <v>0</v>
      </c>
      <c r="Y74" s="294">
        <f t="shared" si="12"/>
        <v>0</v>
      </c>
      <c r="Z74" s="294">
        <f t="shared" si="13"/>
        <v>0</v>
      </c>
      <c r="AA74" s="294">
        <f t="shared" si="14"/>
        <v>0</v>
      </c>
      <c r="AB74" s="295">
        <f t="shared" si="15"/>
        <v>0</v>
      </c>
    </row>
    <row r="75" spans="1:28" ht="25.5" customHeight="1" x14ac:dyDescent="0.25">
      <c r="A75" s="2">
        <v>2021</v>
      </c>
      <c r="B75" s="2" t="s">
        <v>1134</v>
      </c>
      <c r="C75" s="2" t="s">
        <v>1176</v>
      </c>
      <c r="D75" s="2" t="s">
        <v>1177</v>
      </c>
      <c r="E75" s="2" t="s">
        <v>1178</v>
      </c>
      <c r="F75" s="2" t="s">
        <v>1179</v>
      </c>
      <c r="G75" s="2">
        <v>29405</v>
      </c>
      <c r="H75" s="2">
        <v>32.835301999999999</v>
      </c>
      <c r="I75" s="2">
        <v>-79.958067999999997</v>
      </c>
      <c r="J75" s="2" t="s">
        <v>1180</v>
      </c>
      <c r="K75" s="21">
        <v>110017326963</v>
      </c>
      <c r="L75" s="21" t="s">
        <v>1140</v>
      </c>
      <c r="M75" s="2">
        <v>325199</v>
      </c>
      <c r="N75" s="2" t="s">
        <v>261</v>
      </c>
      <c r="O75" s="2"/>
      <c r="P75" s="2"/>
      <c r="Q75" s="2">
        <v>0</v>
      </c>
      <c r="R75" s="2">
        <v>0</v>
      </c>
      <c r="S75" s="175">
        <f>$R75*INDEX('Byproduct Conc'!$E:$E, MATCH(S$2,'Byproduct Conc'!$C:$C,0))</f>
        <v>0</v>
      </c>
      <c r="T75" s="176">
        <f>$R75*INDEX('Byproduct Conc'!$E:$E, MATCH(T$2,'Byproduct Conc'!$C:$C,0))</f>
        <v>0</v>
      </c>
      <c r="U75" s="176">
        <f>$R75*INDEX('Byproduct Conc'!$E:$E, MATCH(U$2,'Byproduct Conc'!$C:$C,0))</f>
        <v>0</v>
      </c>
      <c r="V75" s="176">
        <f>$R75*INDEX('Byproduct Conc'!$E:$E, MATCH(V$2,'Byproduct Conc'!$C:$C,0))</f>
        <v>0</v>
      </c>
      <c r="W75" s="177">
        <f>$R75*INDEX('Byproduct Conc'!$E:$E, MATCH(W$2,'Byproduct Conc'!$C:$C,0))</f>
        <v>0</v>
      </c>
      <c r="X75" s="293">
        <f t="shared" si="11"/>
        <v>0</v>
      </c>
      <c r="Y75" s="294">
        <f t="shared" si="12"/>
        <v>0</v>
      </c>
      <c r="Z75" s="294">
        <f t="shared" si="13"/>
        <v>0</v>
      </c>
      <c r="AA75" s="294">
        <f t="shared" si="14"/>
        <v>0</v>
      </c>
      <c r="AB75" s="295">
        <f t="shared" si="15"/>
        <v>0</v>
      </c>
    </row>
    <row r="76" spans="1:28" ht="25.5" customHeight="1" x14ac:dyDescent="0.25">
      <c r="A76" s="2">
        <v>2021</v>
      </c>
      <c r="B76" s="2" t="s">
        <v>1134</v>
      </c>
      <c r="C76" s="2" t="s">
        <v>1157</v>
      </c>
      <c r="D76" s="2" t="s">
        <v>1158</v>
      </c>
      <c r="E76" s="2" t="s">
        <v>1159</v>
      </c>
      <c r="F76" s="2" t="s">
        <v>1160</v>
      </c>
      <c r="G76" s="2">
        <v>78359</v>
      </c>
      <c r="H76" s="2">
        <v>27.883610999999998</v>
      </c>
      <c r="I76" s="2">
        <v>-97.241382999999999</v>
      </c>
      <c r="J76" s="2" t="s">
        <v>1161</v>
      </c>
      <c r="K76" s="21">
        <v>110000599807</v>
      </c>
      <c r="L76" s="21" t="s">
        <v>1140</v>
      </c>
      <c r="M76" s="2">
        <v>325199</v>
      </c>
      <c r="N76" s="2" t="s">
        <v>261</v>
      </c>
      <c r="O76" s="2"/>
      <c r="P76" s="2"/>
      <c r="Q76" s="2">
        <v>4</v>
      </c>
      <c r="R76" s="2">
        <v>1.8143694800000001</v>
      </c>
      <c r="S76" s="175">
        <f>$R76*INDEX('Byproduct Conc'!$E:$E, MATCH(S$2,'Byproduct Conc'!$C:$C,0))</f>
        <v>5.2798151868000001E-3</v>
      </c>
      <c r="T76" s="176">
        <f>$R76*INDEX('Byproduct Conc'!$E:$E, MATCH(T$2,'Byproduct Conc'!$C:$C,0))</f>
        <v>6.3502931799999996E-5</v>
      </c>
      <c r="U76" s="176">
        <f>$R76*INDEX('Byproduct Conc'!$E:$E, MATCH(U$2,'Byproduct Conc'!$C:$C,0))</f>
        <v>2.7215542199999999E-4</v>
      </c>
      <c r="V76" s="176">
        <f>$R76*INDEX('Byproduct Conc'!$E:$E, MATCH(V$2,'Byproduct Conc'!$C:$C,0))</f>
        <v>1.8125551105200003E-3</v>
      </c>
      <c r="W76" s="177">
        <f>$R76*INDEX('Byproduct Conc'!$E:$E, MATCH(W$2,'Byproduct Conc'!$C:$C,0))</f>
        <v>2.7215542200000001E-3</v>
      </c>
      <c r="X76" s="293">
        <f t="shared" si="11"/>
        <v>1.5085186248000001E-5</v>
      </c>
      <c r="Y76" s="294">
        <f t="shared" si="12"/>
        <v>1.8143694799999998E-7</v>
      </c>
      <c r="Z76" s="294">
        <f t="shared" si="13"/>
        <v>7.7758691999999996E-7</v>
      </c>
      <c r="AA76" s="294">
        <f t="shared" si="14"/>
        <v>5.1787288872000009E-6</v>
      </c>
      <c r="AB76" s="295">
        <f t="shared" si="15"/>
        <v>7.7758691999999996E-6</v>
      </c>
    </row>
    <row r="77" spans="1:28" ht="25.5" customHeight="1" x14ac:dyDescent="0.25">
      <c r="A77" s="2">
        <v>2021</v>
      </c>
      <c r="B77" s="2" t="s">
        <v>1134</v>
      </c>
      <c r="C77" s="2" t="s">
        <v>1147</v>
      </c>
      <c r="D77" s="2" t="s">
        <v>1148</v>
      </c>
      <c r="E77" s="2" t="s">
        <v>1149</v>
      </c>
      <c r="F77" s="2" t="s">
        <v>1138</v>
      </c>
      <c r="G77" s="2">
        <v>70723</v>
      </c>
      <c r="H77" s="2">
        <v>30.05509</v>
      </c>
      <c r="I77" s="2">
        <v>-90.830839999999995</v>
      </c>
      <c r="J77" s="2" t="s">
        <v>1150</v>
      </c>
      <c r="K77" s="21">
        <v>110000597328</v>
      </c>
      <c r="L77" s="21" t="s">
        <v>1140</v>
      </c>
      <c r="M77" s="2">
        <v>325180</v>
      </c>
      <c r="N77" s="2" t="s">
        <v>258</v>
      </c>
      <c r="O77" s="2"/>
      <c r="P77" s="2"/>
      <c r="Q77" s="2">
        <v>25</v>
      </c>
      <c r="R77" s="2">
        <v>11.33980925</v>
      </c>
      <c r="S77" s="175">
        <f>$R77*INDEX('Byproduct Conc'!$E:$E, MATCH(S$2,'Byproduct Conc'!$C:$C,0))</f>
        <v>3.2998844917499999E-2</v>
      </c>
      <c r="T77" s="176">
        <f>$R77*INDEX('Byproduct Conc'!$E:$E, MATCH(T$2,'Byproduct Conc'!$C:$C,0))</f>
        <v>3.9689332374999995E-4</v>
      </c>
      <c r="U77" s="176">
        <f>$R77*INDEX('Byproduct Conc'!$E:$E, MATCH(U$2,'Byproduct Conc'!$C:$C,0))</f>
        <v>1.7009713874999999E-3</v>
      </c>
      <c r="V77" s="176">
        <f>$R77*INDEX('Byproduct Conc'!$E:$E, MATCH(V$2,'Byproduct Conc'!$C:$C,0))</f>
        <v>1.1328469440750001E-2</v>
      </c>
      <c r="W77" s="177">
        <f>$R77*INDEX('Byproduct Conc'!$E:$E, MATCH(W$2,'Byproduct Conc'!$C:$C,0))</f>
        <v>1.7009713874999999E-2</v>
      </c>
      <c r="X77" s="293">
        <f t="shared" si="11"/>
        <v>9.4282414049999991E-5</v>
      </c>
      <c r="Y77" s="294">
        <f t="shared" si="12"/>
        <v>1.1339809249999998E-6</v>
      </c>
      <c r="Z77" s="294">
        <f t="shared" si="13"/>
        <v>4.8599182499999998E-6</v>
      </c>
      <c r="AA77" s="294">
        <f t="shared" si="14"/>
        <v>3.2367055545000006E-5</v>
      </c>
      <c r="AB77" s="295">
        <f t="shared" si="15"/>
        <v>4.8599182499999996E-5</v>
      </c>
    </row>
    <row r="78" spans="1:28" ht="25.5" customHeight="1" x14ac:dyDescent="0.25">
      <c r="A78" s="2">
        <v>2021</v>
      </c>
      <c r="B78" s="2" t="s">
        <v>1134</v>
      </c>
      <c r="C78" s="2" t="s">
        <v>1135</v>
      </c>
      <c r="D78" s="2" t="s">
        <v>1136</v>
      </c>
      <c r="E78" s="2" t="s">
        <v>1137</v>
      </c>
      <c r="F78" s="2" t="s">
        <v>1138</v>
      </c>
      <c r="G78" s="2">
        <v>70734</v>
      </c>
      <c r="H78" s="2">
        <v>30.185099999999998</v>
      </c>
      <c r="I78" s="2">
        <v>-90.980400000000003</v>
      </c>
      <c r="J78" s="2" t="s">
        <v>1139</v>
      </c>
      <c r="K78" s="21">
        <v>110000449774</v>
      </c>
      <c r="L78" s="21" t="s">
        <v>1140</v>
      </c>
      <c r="M78" s="2">
        <v>325199</v>
      </c>
      <c r="N78" s="2" t="s">
        <v>261</v>
      </c>
      <c r="O78" s="2"/>
      <c r="P78" s="2"/>
      <c r="Q78" s="2">
        <v>13</v>
      </c>
      <c r="R78" s="2">
        <v>5.8967008100000005</v>
      </c>
      <c r="S78" s="175">
        <f>$R78*INDEX('Byproduct Conc'!$E:$E, MATCH(S$2,'Byproduct Conc'!$C:$C,0))</f>
        <v>1.7159399357100001E-2</v>
      </c>
      <c r="T78" s="176">
        <f>$R78*INDEX('Byproduct Conc'!$E:$E, MATCH(T$2,'Byproduct Conc'!$C:$C,0))</f>
        <v>2.0638452835E-4</v>
      </c>
      <c r="U78" s="176">
        <f>$R78*INDEX('Byproduct Conc'!$E:$E, MATCH(U$2,'Byproduct Conc'!$C:$C,0))</f>
        <v>8.845051215E-4</v>
      </c>
      <c r="V78" s="176">
        <f>$R78*INDEX('Byproduct Conc'!$E:$E, MATCH(V$2,'Byproduct Conc'!$C:$C,0))</f>
        <v>5.8908041091900011E-3</v>
      </c>
      <c r="W78" s="177">
        <f>$R78*INDEX('Byproduct Conc'!$E:$E, MATCH(W$2,'Byproduct Conc'!$C:$C,0))</f>
        <v>8.845051215E-3</v>
      </c>
      <c r="X78" s="293">
        <f t="shared" si="11"/>
        <v>4.9026855306000003E-5</v>
      </c>
      <c r="Y78" s="294">
        <f t="shared" si="12"/>
        <v>5.8967008100000004E-7</v>
      </c>
      <c r="Z78" s="294">
        <f t="shared" si="13"/>
        <v>2.5271574899999999E-6</v>
      </c>
      <c r="AA78" s="294">
        <f t="shared" si="14"/>
        <v>1.6830868883400003E-5</v>
      </c>
      <c r="AB78" s="295">
        <f t="shared" si="15"/>
        <v>2.52715749E-5</v>
      </c>
    </row>
    <row r="79" spans="1:28" ht="25.5" customHeight="1" x14ac:dyDescent="0.25">
      <c r="A79" s="2">
        <v>2021</v>
      </c>
      <c r="B79" s="2" t="s">
        <v>1134</v>
      </c>
      <c r="C79" s="2" t="s">
        <v>1172</v>
      </c>
      <c r="D79" s="2" t="s">
        <v>1173</v>
      </c>
      <c r="E79" s="2" t="s">
        <v>1174</v>
      </c>
      <c r="F79" s="2" t="s">
        <v>1160</v>
      </c>
      <c r="G79" s="2">
        <v>77536</v>
      </c>
      <c r="H79" s="2">
        <v>29.710967</v>
      </c>
      <c r="I79" s="2">
        <v>-95.119144000000006</v>
      </c>
      <c r="J79" s="2" t="s">
        <v>1175</v>
      </c>
      <c r="K79" s="21">
        <v>110015742204</v>
      </c>
      <c r="L79" s="21" t="s">
        <v>1140</v>
      </c>
      <c r="M79" s="2">
        <v>325199</v>
      </c>
      <c r="N79" s="2" t="s">
        <v>261</v>
      </c>
      <c r="O79" s="2"/>
      <c r="P79" s="2"/>
      <c r="Q79" s="2">
        <v>0</v>
      </c>
      <c r="R79" s="2">
        <v>0</v>
      </c>
      <c r="S79" s="175">
        <f>$R79*INDEX('Byproduct Conc'!$E:$E, MATCH(S$2,'Byproduct Conc'!$C:$C,0))</f>
        <v>0</v>
      </c>
      <c r="T79" s="176">
        <f>$R79*INDEX('Byproduct Conc'!$E:$E, MATCH(T$2,'Byproduct Conc'!$C:$C,0))</f>
        <v>0</v>
      </c>
      <c r="U79" s="176">
        <f>$R79*INDEX('Byproduct Conc'!$E:$E, MATCH(U$2,'Byproduct Conc'!$C:$C,0))</f>
        <v>0</v>
      </c>
      <c r="V79" s="176">
        <f>$R79*INDEX('Byproduct Conc'!$E:$E, MATCH(V$2,'Byproduct Conc'!$C:$C,0))</f>
        <v>0</v>
      </c>
      <c r="W79" s="177">
        <f>$R79*INDEX('Byproduct Conc'!$E:$E, MATCH(W$2,'Byproduct Conc'!$C:$C,0))</f>
        <v>0</v>
      </c>
      <c r="X79" s="293">
        <f t="shared" si="11"/>
        <v>0</v>
      </c>
      <c r="Y79" s="294">
        <f t="shared" si="12"/>
        <v>0</v>
      </c>
      <c r="Z79" s="294">
        <f t="shared" si="13"/>
        <v>0</v>
      </c>
      <c r="AA79" s="294">
        <f t="shared" si="14"/>
        <v>0</v>
      </c>
      <c r="AB79" s="295">
        <f t="shared" si="15"/>
        <v>0</v>
      </c>
    </row>
    <row r="80" spans="1:28" ht="25.5" customHeight="1" x14ac:dyDescent="0.25">
      <c r="A80" s="2">
        <v>2021</v>
      </c>
      <c r="B80" s="2" t="s">
        <v>1134</v>
      </c>
      <c r="C80" s="2" t="s">
        <v>1182</v>
      </c>
      <c r="D80" s="2" t="s">
        <v>1183</v>
      </c>
      <c r="E80" s="2" t="s">
        <v>1184</v>
      </c>
      <c r="F80" s="2" t="s">
        <v>1160</v>
      </c>
      <c r="G80" s="2">
        <v>77571</v>
      </c>
      <c r="H80" s="2">
        <v>29.723759999999999</v>
      </c>
      <c r="I80" s="2">
        <v>-95.074219999999997</v>
      </c>
      <c r="J80" s="2" t="s">
        <v>1185</v>
      </c>
      <c r="K80" s="21">
        <v>110017769734</v>
      </c>
      <c r="L80" s="21" t="s">
        <v>1140</v>
      </c>
      <c r="M80" s="2">
        <v>325199</v>
      </c>
      <c r="N80" s="2" t="s">
        <v>261</v>
      </c>
      <c r="O80" s="2"/>
      <c r="P80" s="2"/>
      <c r="Q80" s="2">
        <v>4.2</v>
      </c>
      <c r="R80" s="2">
        <v>1.9050879540000001</v>
      </c>
      <c r="S80" s="175">
        <f>$R80*INDEX('Byproduct Conc'!$E:$E, MATCH(S$2,'Byproduct Conc'!$C:$C,0))</f>
        <v>5.5438059461400003E-3</v>
      </c>
      <c r="T80" s="176">
        <f>$R80*INDEX('Byproduct Conc'!$E:$E, MATCH(T$2,'Byproduct Conc'!$C:$C,0))</f>
        <v>6.6678078389999991E-5</v>
      </c>
      <c r="U80" s="176">
        <f>$R80*INDEX('Byproduct Conc'!$E:$E, MATCH(U$2,'Byproduct Conc'!$C:$C,0))</f>
        <v>2.8576319309999999E-4</v>
      </c>
      <c r="V80" s="176">
        <f>$R80*INDEX('Byproduct Conc'!$E:$E, MATCH(V$2,'Byproduct Conc'!$C:$C,0))</f>
        <v>1.9031828660460003E-3</v>
      </c>
      <c r="W80" s="177">
        <f>$R80*INDEX('Byproduct Conc'!$E:$E, MATCH(W$2,'Byproduct Conc'!$C:$C,0))</f>
        <v>2.857631931E-3</v>
      </c>
      <c r="X80" s="293">
        <f t="shared" si="11"/>
        <v>1.5839445560400002E-5</v>
      </c>
      <c r="Y80" s="294">
        <f t="shared" si="12"/>
        <v>1.9050879539999998E-7</v>
      </c>
      <c r="Z80" s="294">
        <f t="shared" si="13"/>
        <v>8.1646626599999996E-7</v>
      </c>
      <c r="AA80" s="294">
        <f t="shared" si="14"/>
        <v>5.4376653315600008E-6</v>
      </c>
      <c r="AB80" s="295">
        <f t="shared" si="15"/>
        <v>8.1646626599999996E-6</v>
      </c>
    </row>
    <row r="81" spans="1:28" ht="25.5" customHeight="1" x14ac:dyDescent="0.25">
      <c r="A81" s="2">
        <v>2021</v>
      </c>
      <c r="B81" s="2" t="s">
        <v>1134</v>
      </c>
      <c r="C81" s="2" t="s">
        <v>1440</v>
      </c>
      <c r="D81" s="2" t="s">
        <v>1441</v>
      </c>
      <c r="E81" s="2" t="s">
        <v>1144</v>
      </c>
      <c r="F81" s="2" t="s">
        <v>1138</v>
      </c>
      <c r="G81" s="2">
        <v>70669</v>
      </c>
      <c r="H81" s="2">
        <v>30.252222</v>
      </c>
      <c r="I81" s="2">
        <v>-93.284443999999993</v>
      </c>
      <c r="J81" s="2" t="s">
        <v>1438</v>
      </c>
      <c r="K81" s="21">
        <v>110002054482</v>
      </c>
      <c r="L81" s="21" t="s">
        <v>1140</v>
      </c>
      <c r="M81" s="2">
        <v>325110</v>
      </c>
      <c r="N81" s="2" t="s">
        <v>255</v>
      </c>
      <c r="O81" s="2"/>
      <c r="P81" s="2"/>
      <c r="Q81" s="2">
        <v>0</v>
      </c>
      <c r="R81" s="2">
        <v>0</v>
      </c>
      <c r="S81" s="175">
        <f>$R81*INDEX('Byproduct Conc'!$E:$E, MATCH(S$2,'Byproduct Conc'!$C:$C,0))</f>
        <v>0</v>
      </c>
      <c r="T81" s="176">
        <f>$R81*INDEX('Byproduct Conc'!$E:$E, MATCH(T$2,'Byproduct Conc'!$C:$C,0))</f>
        <v>0</v>
      </c>
      <c r="U81" s="176">
        <f>$R81*INDEX('Byproduct Conc'!$E:$E, MATCH(U$2,'Byproduct Conc'!$C:$C,0))</f>
        <v>0</v>
      </c>
      <c r="V81" s="176">
        <f>$R81*INDEX('Byproduct Conc'!$E:$E, MATCH(V$2,'Byproduct Conc'!$C:$C,0))</f>
        <v>0</v>
      </c>
      <c r="W81" s="177">
        <f>$R81*INDEX('Byproduct Conc'!$E:$E, MATCH(W$2,'Byproduct Conc'!$C:$C,0))</f>
        <v>0</v>
      </c>
      <c r="X81" s="293">
        <f t="shared" si="11"/>
        <v>0</v>
      </c>
      <c r="Y81" s="294">
        <f t="shared" si="12"/>
        <v>0</v>
      </c>
      <c r="Z81" s="294">
        <f t="shared" si="13"/>
        <v>0</v>
      </c>
      <c r="AA81" s="294">
        <f t="shared" si="14"/>
        <v>0</v>
      </c>
      <c r="AB81" s="295">
        <f t="shared" si="15"/>
        <v>0</v>
      </c>
    </row>
    <row r="82" spans="1:28" ht="25.5" customHeight="1" x14ac:dyDescent="0.25">
      <c r="A82" s="2">
        <v>2021</v>
      </c>
      <c r="B82" s="2" t="s">
        <v>1134</v>
      </c>
      <c r="C82" s="2" t="s">
        <v>1168</v>
      </c>
      <c r="D82" s="2" t="s">
        <v>1169</v>
      </c>
      <c r="E82" s="2" t="s">
        <v>1137</v>
      </c>
      <c r="F82" s="2" t="s">
        <v>1138</v>
      </c>
      <c r="G82" s="2">
        <v>70734</v>
      </c>
      <c r="H82" s="2">
        <v>30.208604000000001</v>
      </c>
      <c r="I82" s="2">
        <v>-91.011127999999999</v>
      </c>
      <c r="J82" s="2" t="s">
        <v>1170</v>
      </c>
      <c r="K82" s="21">
        <v>110000746328</v>
      </c>
      <c r="L82" s="21" t="s">
        <v>1140</v>
      </c>
      <c r="M82" s="2">
        <v>325211</v>
      </c>
      <c r="N82" s="2" t="s">
        <v>262</v>
      </c>
      <c r="O82" s="2"/>
      <c r="P82" s="2"/>
      <c r="Q82" s="2">
        <v>9</v>
      </c>
      <c r="R82" s="2">
        <v>4.0823313299999997</v>
      </c>
      <c r="S82" s="175">
        <f>$R82*INDEX('Byproduct Conc'!$E:$E, MATCH(S$2,'Byproduct Conc'!$C:$C,0))</f>
        <v>1.1879584170299998E-2</v>
      </c>
      <c r="T82" s="176">
        <f>$R82*INDEX('Byproduct Conc'!$E:$E, MATCH(T$2,'Byproduct Conc'!$C:$C,0))</f>
        <v>1.4288159654999997E-4</v>
      </c>
      <c r="U82" s="176">
        <f>$R82*INDEX('Byproduct Conc'!$E:$E, MATCH(U$2,'Byproduct Conc'!$C:$C,0))</f>
        <v>6.123496994999999E-4</v>
      </c>
      <c r="V82" s="176">
        <f>$R82*INDEX('Byproduct Conc'!$E:$E, MATCH(V$2,'Byproduct Conc'!$C:$C,0))</f>
        <v>4.0782489986700005E-3</v>
      </c>
      <c r="W82" s="177">
        <f>$R82*INDEX('Byproduct Conc'!$E:$E, MATCH(W$2,'Byproduct Conc'!$C:$C,0))</f>
        <v>6.1234969949999999E-3</v>
      </c>
      <c r="X82" s="293">
        <f t="shared" si="11"/>
        <v>3.3941669057999994E-5</v>
      </c>
      <c r="Y82" s="294">
        <f t="shared" si="12"/>
        <v>4.0823313299999993E-7</v>
      </c>
      <c r="Z82" s="294">
        <f t="shared" si="13"/>
        <v>1.7495705699999997E-6</v>
      </c>
      <c r="AA82" s="294">
        <f t="shared" si="14"/>
        <v>1.1652139996200001E-5</v>
      </c>
      <c r="AB82" s="295">
        <f t="shared" si="15"/>
        <v>1.7495705700000001E-5</v>
      </c>
    </row>
    <row r="83" spans="1:28" ht="25.5" customHeight="1" x14ac:dyDescent="0.25">
      <c r="A83" s="2">
        <v>2021</v>
      </c>
      <c r="B83" s="2" t="s">
        <v>1134</v>
      </c>
      <c r="C83" s="2" t="s">
        <v>1192</v>
      </c>
      <c r="D83" s="2" t="s">
        <v>1193</v>
      </c>
      <c r="E83" s="2" t="s">
        <v>1194</v>
      </c>
      <c r="F83" s="2" t="s">
        <v>1195</v>
      </c>
      <c r="G83" s="2">
        <v>42029</v>
      </c>
      <c r="H83" s="2">
        <v>37.051110999999999</v>
      </c>
      <c r="I83" s="2">
        <v>-88.334166999999994</v>
      </c>
      <c r="J83" s="2" t="s">
        <v>1196</v>
      </c>
      <c r="K83" s="21">
        <v>110027373072</v>
      </c>
      <c r="L83" s="21" t="s">
        <v>1140</v>
      </c>
      <c r="M83" s="2">
        <v>325199</v>
      </c>
      <c r="N83" s="2" t="s">
        <v>261</v>
      </c>
      <c r="O83" s="2"/>
      <c r="P83" s="2"/>
      <c r="Q83" s="2">
        <v>1755.942</v>
      </c>
      <c r="R83" s="2">
        <v>796.48189336254006</v>
      </c>
      <c r="S83" s="175">
        <f>$R83*INDEX('Byproduct Conc'!$E:$E, MATCH(S$2,'Byproduct Conc'!$C:$C,0))</f>
        <v>2.3177623096849915</v>
      </c>
      <c r="T83" s="176">
        <f>$R83*INDEX('Byproduct Conc'!$E:$E, MATCH(T$2,'Byproduct Conc'!$C:$C,0))</f>
        <v>2.7876866267688899E-2</v>
      </c>
      <c r="U83" s="176">
        <f>$R83*INDEX('Byproduct Conc'!$E:$E, MATCH(U$2,'Byproduct Conc'!$C:$C,0))</f>
        <v>0.11947228400438099</v>
      </c>
      <c r="V83" s="176">
        <f>$R83*INDEX('Byproduct Conc'!$E:$E, MATCH(V$2,'Byproduct Conc'!$C:$C,0))</f>
        <v>0.79568541146917759</v>
      </c>
      <c r="W83" s="177">
        <f>$R83*INDEX('Byproduct Conc'!$E:$E, MATCH(W$2,'Byproduct Conc'!$C:$C,0))</f>
        <v>1.1947228400438101</v>
      </c>
      <c r="X83" s="293">
        <f t="shared" si="11"/>
        <v>6.6221780276714045E-3</v>
      </c>
      <c r="Y83" s="294">
        <f t="shared" si="12"/>
        <v>7.9648189336253998E-5</v>
      </c>
      <c r="Z83" s="294">
        <f t="shared" si="13"/>
        <v>3.4134938286965998E-4</v>
      </c>
      <c r="AA83" s="294">
        <f t="shared" si="14"/>
        <v>2.2733868899119359E-3</v>
      </c>
      <c r="AB83" s="295">
        <f t="shared" si="15"/>
        <v>3.4134938286966006E-3</v>
      </c>
    </row>
    <row r="84" spans="1:28" ht="25.5" customHeight="1" x14ac:dyDescent="0.25">
      <c r="A84" s="2">
        <v>2022</v>
      </c>
      <c r="B84" s="2" t="s">
        <v>1134</v>
      </c>
      <c r="C84" s="2" t="s">
        <v>1172</v>
      </c>
      <c r="D84" s="2" t="s">
        <v>1173</v>
      </c>
      <c r="E84" s="2" t="s">
        <v>1174</v>
      </c>
      <c r="F84" s="2" t="s">
        <v>1160</v>
      </c>
      <c r="G84" s="2">
        <v>77536</v>
      </c>
      <c r="H84" s="2">
        <v>29.728559000000001</v>
      </c>
      <c r="I84" s="2">
        <v>-95.110764000000003</v>
      </c>
      <c r="J84" s="2" t="s">
        <v>1175</v>
      </c>
      <c r="K84" s="21">
        <v>110015742204</v>
      </c>
      <c r="L84" s="21" t="s">
        <v>1140</v>
      </c>
      <c r="M84" s="2">
        <v>325199</v>
      </c>
      <c r="N84" s="2" t="s">
        <v>261</v>
      </c>
      <c r="O84" s="2"/>
      <c r="P84" s="2"/>
      <c r="Q84" s="2">
        <v>0</v>
      </c>
      <c r="R84" s="2">
        <v>0</v>
      </c>
      <c r="S84" s="175">
        <f>$R84*INDEX('Byproduct Conc'!$E:$E, MATCH(S$2,'Byproduct Conc'!$C:$C,0))</f>
        <v>0</v>
      </c>
      <c r="T84" s="176">
        <f>$R84*INDEX('Byproduct Conc'!$E:$E, MATCH(T$2,'Byproduct Conc'!$C:$C,0))</f>
        <v>0</v>
      </c>
      <c r="U84" s="176">
        <f>$R84*INDEX('Byproduct Conc'!$E:$E, MATCH(U$2,'Byproduct Conc'!$C:$C,0))</f>
        <v>0</v>
      </c>
      <c r="V84" s="176">
        <f>$R84*INDEX('Byproduct Conc'!$E:$E, MATCH(V$2,'Byproduct Conc'!$C:$C,0))</f>
        <v>0</v>
      </c>
      <c r="W84" s="177">
        <f>$R84*INDEX('Byproduct Conc'!$E:$E, MATCH(W$2,'Byproduct Conc'!$C:$C,0))</f>
        <v>0</v>
      </c>
      <c r="X84" s="293">
        <f t="shared" si="11"/>
        <v>0</v>
      </c>
      <c r="Y84" s="294">
        <f t="shared" si="12"/>
        <v>0</v>
      </c>
      <c r="Z84" s="294">
        <f t="shared" si="13"/>
        <v>0</v>
      </c>
      <c r="AA84" s="294">
        <f t="shared" si="14"/>
        <v>0</v>
      </c>
      <c r="AB84" s="295">
        <f t="shared" si="15"/>
        <v>0</v>
      </c>
    </row>
    <row r="85" spans="1:28" ht="25.5" customHeight="1" x14ac:dyDescent="0.25">
      <c r="A85" s="2">
        <v>2022</v>
      </c>
      <c r="B85" s="2" t="s">
        <v>1134</v>
      </c>
      <c r="C85" s="2" t="s">
        <v>1176</v>
      </c>
      <c r="D85" s="2" t="s">
        <v>1177</v>
      </c>
      <c r="E85" s="2" t="s">
        <v>1178</v>
      </c>
      <c r="F85" s="2" t="s">
        <v>1179</v>
      </c>
      <c r="G85" s="2">
        <v>29405</v>
      </c>
      <c r="H85" s="2">
        <v>32.833576999999998</v>
      </c>
      <c r="I85" s="2">
        <v>-79.964774000000006</v>
      </c>
      <c r="J85" s="2" t="s">
        <v>1180</v>
      </c>
      <c r="K85" s="21">
        <v>110017326963</v>
      </c>
      <c r="L85" s="21" t="s">
        <v>1140</v>
      </c>
      <c r="M85" s="2">
        <v>325199</v>
      </c>
      <c r="N85" s="2" t="s">
        <v>261</v>
      </c>
      <c r="O85" s="2"/>
      <c r="P85" s="2"/>
      <c r="Q85" s="2">
        <v>0</v>
      </c>
      <c r="R85" s="2">
        <v>0</v>
      </c>
      <c r="S85" s="175">
        <f>$R85*INDEX('Byproduct Conc'!$E:$E, MATCH(S$2,'Byproduct Conc'!$C:$C,0))</f>
        <v>0</v>
      </c>
      <c r="T85" s="176">
        <f>$R85*INDEX('Byproduct Conc'!$E:$E, MATCH(T$2,'Byproduct Conc'!$C:$C,0))</f>
        <v>0</v>
      </c>
      <c r="U85" s="176">
        <f>$R85*INDEX('Byproduct Conc'!$E:$E, MATCH(U$2,'Byproduct Conc'!$C:$C,0))</f>
        <v>0</v>
      </c>
      <c r="V85" s="176">
        <f>$R85*INDEX('Byproduct Conc'!$E:$E, MATCH(V$2,'Byproduct Conc'!$C:$C,0))</f>
        <v>0</v>
      </c>
      <c r="W85" s="177">
        <f>$R85*INDEX('Byproduct Conc'!$E:$E, MATCH(W$2,'Byproduct Conc'!$C:$C,0))</f>
        <v>0</v>
      </c>
      <c r="X85" s="293">
        <f t="shared" si="11"/>
        <v>0</v>
      </c>
      <c r="Y85" s="294">
        <f t="shared" si="12"/>
        <v>0</v>
      </c>
      <c r="Z85" s="294">
        <f t="shared" si="13"/>
        <v>0</v>
      </c>
      <c r="AA85" s="294">
        <f t="shared" si="14"/>
        <v>0</v>
      </c>
      <c r="AB85" s="295">
        <f t="shared" si="15"/>
        <v>0</v>
      </c>
    </row>
    <row r="86" spans="1:28" ht="25.5" customHeight="1" x14ac:dyDescent="0.25">
      <c r="A86" s="2">
        <v>2022</v>
      </c>
      <c r="B86" s="2" t="s">
        <v>1134</v>
      </c>
      <c r="C86" s="2" t="s">
        <v>1210</v>
      </c>
      <c r="D86" s="2" t="s">
        <v>1211</v>
      </c>
      <c r="E86" s="2" t="s">
        <v>1200</v>
      </c>
      <c r="F86" s="2" t="s">
        <v>1160</v>
      </c>
      <c r="G86" s="2">
        <v>77541</v>
      </c>
      <c r="H86" s="2">
        <v>28.969389</v>
      </c>
      <c r="I86" s="2">
        <v>-95.379527999999993</v>
      </c>
      <c r="J86" s="2" t="s">
        <v>1201</v>
      </c>
      <c r="K86" s="21">
        <v>110066943605</v>
      </c>
      <c r="L86" s="21" t="s">
        <v>1140</v>
      </c>
      <c r="M86" s="2">
        <v>325199</v>
      </c>
      <c r="N86" s="2" t="s">
        <v>261</v>
      </c>
      <c r="O86" s="2"/>
      <c r="P86" s="2"/>
      <c r="Q86" s="2">
        <v>0</v>
      </c>
      <c r="R86" s="2">
        <v>0</v>
      </c>
      <c r="S86" s="175">
        <f>$R86*INDEX('Byproduct Conc'!$E:$E, MATCH(S$2,'Byproduct Conc'!$C:$C,0))</f>
        <v>0</v>
      </c>
      <c r="T86" s="176">
        <f>$R86*INDEX('Byproduct Conc'!$E:$E, MATCH(T$2,'Byproduct Conc'!$C:$C,0))</f>
        <v>0</v>
      </c>
      <c r="U86" s="176">
        <f>$R86*INDEX('Byproduct Conc'!$E:$E, MATCH(U$2,'Byproduct Conc'!$C:$C,0))</f>
        <v>0</v>
      </c>
      <c r="V86" s="176">
        <f>$R86*INDEX('Byproduct Conc'!$E:$E, MATCH(V$2,'Byproduct Conc'!$C:$C,0))</f>
        <v>0</v>
      </c>
      <c r="W86" s="177">
        <f>$R86*INDEX('Byproduct Conc'!$E:$E, MATCH(W$2,'Byproduct Conc'!$C:$C,0))</f>
        <v>0</v>
      </c>
      <c r="X86" s="293">
        <f t="shared" si="11"/>
        <v>0</v>
      </c>
      <c r="Y86" s="294">
        <f t="shared" si="12"/>
        <v>0</v>
      </c>
      <c r="Z86" s="294">
        <f t="shared" si="13"/>
        <v>0</v>
      </c>
      <c r="AA86" s="294">
        <f t="shared" si="14"/>
        <v>0</v>
      </c>
      <c r="AB86" s="295">
        <f t="shared" si="15"/>
        <v>0</v>
      </c>
    </row>
    <row r="87" spans="1:28" ht="25.5" customHeight="1" x14ac:dyDescent="0.25">
      <c r="A87" s="2">
        <v>2022</v>
      </c>
      <c r="B87" s="2" t="s">
        <v>1134</v>
      </c>
      <c r="C87" s="2" t="s">
        <v>1152</v>
      </c>
      <c r="D87" s="2" t="s">
        <v>1153</v>
      </c>
      <c r="E87" s="2" t="s">
        <v>1154</v>
      </c>
      <c r="F87" s="2" t="s">
        <v>1138</v>
      </c>
      <c r="G87" s="2">
        <v>70805</v>
      </c>
      <c r="H87" s="2">
        <v>30.503799999999998</v>
      </c>
      <c r="I87" s="2">
        <v>-91.186496000000005</v>
      </c>
      <c r="J87" s="2" t="s">
        <v>1155</v>
      </c>
      <c r="K87" s="21">
        <v>110000597444</v>
      </c>
      <c r="L87" s="21" t="s">
        <v>1140</v>
      </c>
      <c r="M87" s="2">
        <v>325211</v>
      </c>
      <c r="N87" s="2" t="s">
        <v>262</v>
      </c>
      <c r="O87" s="2"/>
      <c r="P87" s="2"/>
      <c r="Q87" s="2">
        <v>7</v>
      </c>
      <c r="R87" s="2">
        <v>3.1751465900000002</v>
      </c>
      <c r="S87" s="175">
        <f>$R87*INDEX('Byproduct Conc'!$E:$E, MATCH(S$2,'Byproduct Conc'!$C:$C,0))</f>
        <v>9.2396765769000005E-3</v>
      </c>
      <c r="T87" s="176">
        <f>$R87*INDEX('Byproduct Conc'!$E:$E, MATCH(T$2,'Byproduct Conc'!$C:$C,0))</f>
        <v>1.1113013065E-4</v>
      </c>
      <c r="U87" s="176">
        <f>$R87*INDEX('Byproduct Conc'!$E:$E, MATCH(U$2,'Byproduct Conc'!$C:$C,0))</f>
        <v>4.7627198850000002E-4</v>
      </c>
      <c r="V87" s="176">
        <f>$R87*INDEX('Byproduct Conc'!$E:$E, MATCH(V$2,'Byproduct Conc'!$C:$C,0))</f>
        <v>3.1719714434100005E-3</v>
      </c>
      <c r="W87" s="177">
        <f>$R87*INDEX('Byproduct Conc'!$E:$E, MATCH(W$2,'Byproduct Conc'!$C:$C,0))</f>
        <v>4.7627198850000007E-3</v>
      </c>
      <c r="X87" s="293">
        <f t="shared" si="11"/>
        <v>2.6399075934000003E-5</v>
      </c>
      <c r="Y87" s="294">
        <f t="shared" si="12"/>
        <v>3.17514659E-7</v>
      </c>
      <c r="Z87" s="294">
        <f t="shared" si="13"/>
        <v>1.3607771100000001E-6</v>
      </c>
      <c r="AA87" s="294">
        <f t="shared" si="14"/>
        <v>9.062775552600001E-6</v>
      </c>
      <c r="AB87" s="295">
        <f t="shared" si="15"/>
        <v>1.3607771100000003E-5</v>
      </c>
    </row>
    <row r="88" spans="1:28" ht="25.5" customHeight="1" x14ac:dyDescent="0.25">
      <c r="A88" s="2">
        <v>2022</v>
      </c>
      <c r="B88" s="2" t="s">
        <v>1134</v>
      </c>
      <c r="C88" s="2" t="s">
        <v>1540</v>
      </c>
      <c r="D88" s="2" t="s">
        <v>1541</v>
      </c>
      <c r="E88" s="2" t="s">
        <v>1194</v>
      </c>
      <c r="F88" s="2" t="s">
        <v>1195</v>
      </c>
      <c r="G88" s="2">
        <v>42029</v>
      </c>
      <c r="H88" s="2">
        <v>37.056699000000002</v>
      </c>
      <c r="I88" s="2">
        <v>-88.365727000000007</v>
      </c>
      <c r="J88" s="2" t="s">
        <v>1539</v>
      </c>
      <c r="K88" s="21">
        <v>110000380061</v>
      </c>
      <c r="L88" s="21" t="s">
        <v>1140</v>
      </c>
      <c r="M88" s="2">
        <v>325180</v>
      </c>
      <c r="N88" s="2" t="s">
        <v>258</v>
      </c>
      <c r="O88" s="2"/>
      <c r="P88" s="2"/>
      <c r="Q88" s="2">
        <v>130</v>
      </c>
      <c r="R88" s="2">
        <v>58.967008100000001</v>
      </c>
      <c r="S88" s="175">
        <f>$R88*INDEX('Byproduct Conc'!$E:$E, MATCH(S$2,'Byproduct Conc'!$C:$C,0))</f>
        <v>0.171593993571</v>
      </c>
      <c r="T88" s="176">
        <f>$R88*INDEX('Byproduct Conc'!$E:$E, MATCH(T$2,'Byproduct Conc'!$C:$C,0))</f>
        <v>2.0638452834999999E-3</v>
      </c>
      <c r="U88" s="176">
        <f>$R88*INDEX('Byproduct Conc'!$E:$E, MATCH(U$2,'Byproduct Conc'!$C:$C,0))</f>
        <v>8.845051215E-3</v>
      </c>
      <c r="V88" s="176">
        <f>$R88*INDEX('Byproduct Conc'!$E:$E, MATCH(V$2,'Byproduct Conc'!$C:$C,0))</f>
        <v>5.890804109190001E-2</v>
      </c>
      <c r="W88" s="177">
        <f>$R88*INDEX('Byproduct Conc'!$E:$E, MATCH(W$2,'Byproduct Conc'!$C:$C,0))</f>
        <v>8.8450512150000007E-2</v>
      </c>
      <c r="X88" s="293">
        <f t="shared" si="11"/>
        <v>4.9026855306000001E-4</v>
      </c>
      <c r="Y88" s="294">
        <f t="shared" si="12"/>
        <v>5.89670081E-6</v>
      </c>
      <c r="Z88" s="294">
        <f t="shared" si="13"/>
        <v>2.52715749E-5</v>
      </c>
      <c r="AA88" s="294">
        <f t="shared" si="14"/>
        <v>1.6830868883400003E-4</v>
      </c>
      <c r="AB88" s="295">
        <f t="shared" si="15"/>
        <v>2.5271574900000002E-4</v>
      </c>
    </row>
    <row r="89" spans="1:28" ht="25.5" customHeight="1" x14ac:dyDescent="0.25">
      <c r="A89" s="2">
        <v>2022</v>
      </c>
      <c r="B89" s="2" t="s">
        <v>1134</v>
      </c>
      <c r="C89" s="2" t="s">
        <v>1182</v>
      </c>
      <c r="D89" s="2" t="s">
        <v>1183</v>
      </c>
      <c r="E89" s="2" t="s">
        <v>1184</v>
      </c>
      <c r="F89" s="2" t="s">
        <v>1160</v>
      </c>
      <c r="G89" s="2">
        <v>77571</v>
      </c>
      <c r="H89" s="2">
        <v>29.723700000000001</v>
      </c>
      <c r="I89" s="2">
        <v>-95.074079999999995</v>
      </c>
      <c r="J89" s="2" t="s">
        <v>1185</v>
      </c>
      <c r="K89" s="21">
        <v>110017769734</v>
      </c>
      <c r="L89" s="21" t="s">
        <v>1140</v>
      </c>
      <c r="M89" s="2">
        <v>325199</v>
      </c>
      <c r="N89" s="2" t="s">
        <v>261</v>
      </c>
      <c r="O89" s="2"/>
      <c r="P89" s="2"/>
      <c r="Q89" s="2">
        <v>3.4</v>
      </c>
      <c r="R89" s="2">
        <v>1.5422140580000001</v>
      </c>
      <c r="S89" s="175">
        <f>$R89*INDEX('Byproduct Conc'!$E:$E, MATCH(S$2,'Byproduct Conc'!$C:$C,0))</f>
        <v>4.4878429087799997E-3</v>
      </c>
      <c r="T89" s="176">
        <f>$R89*INDEX('Byproduct Conc'!$E:$E, MATCH(T$2,'Byproduct Conc'!$C:$C,0))</f>
        <v>5.3977492029999997E-5</v>
      </c>
      <c r="U89" s="176">
        <f>$R89*INDEX('Byproduct Conc'!$E:$E, MATCH(U$2,'Byproduct Conc'!$C:$C,0))</f>
        <v>2.3133210869999998E-4</v>
      </c>
      <c r="V89" s="176">
        <f>$R89*INDEX('Byproduct Conc'!$E:$E, MATCH(V$2,'Byproduct Conc'!$C:$C,0))</f>
        <v>1.5406718439420002E-3</v>
      </c>
      <c r="W89" s="177">
        <f>$R89*INDEX('Byproduct Conc'!$E:$E, MATCH(W$2,'Byproduct Conc'!$C:$C,0))</f>
        <v>2.3133210870000002E-3</v>
      </c>
      <c r="X89" s="293">
        <f t="shared" si="11"/>
        <v>1.28224083108E-5</v>
      </c>
      <c r="Y89" s="294">
        <f t="shared" si="12"/>
        <v>1.5422140579999999E-7</v>
      </c>
      <c r="Z89" s="294">
        <f t="shared" si="13"/>
        <v>6.6094888199999997E-7</v>
      </c>
      <c r="AA89" s="294">
        <f t="shared" si="14"/>
        <v>4.4019195541200006E-6</v>
      </c>
      <c r="AB89" s="295">
        <f t="shared" si="15"/>
        <v>6.6094888200000005E-6</v>
      </c>
    </row>
    <row r="90" spans="1:28" ht="25.5" customHeight="1" x14ac:dyDescent="0.25">
      <c r="A90" s="2">
        <v>2022</v>
      </c>
      <c r="B90" s="2" t="s">
        <v>1134</v>
      </c>
      <c r="C90" s="2" t="s">
        <v>1187</v>
      </c>
      <c r="D90" s="2" t="s">
        <v>1188</v>
      </c>
      <c r="E90" s="2" t="s">
        <v>1189</v>
      </c>
      <c r="F90" s="2" t="s">
        <v>1160</v>
      </c>
      <c r="G90" s="2">
        <v>77978</v>
      </c>
      <c r="H90" s="2">
        <v>28.697590000000002</v>
      </c>
      <c r="I90" s="2">
        <v>-96.542101000000002</v>
      </c>
      <c r="J90" s="2" t="s">
        <v>1190</v>
      </c>
      <c r="K90" s="21">
        <v>110018925957</v>
      </c>
      <c r="L90" s="21" t="s">
        <v>1140</v>
      </c>
      <c r="M90" s="2">
        <v>325199</v>
      </c>
      <c r="N90" s="2" t="s">
        <v>261</v>
      </c>
      <c r="O90" s="2"/>
      <c r="P90" s="2"/>
      <c r="Q90" s="2">
        <v>6</v>
      </c>
      <c r="R90" s="2">
        <v>2.7215542199999998</v>
      </c>
      <c r="S90" s="175">
        <f>$R90*INDEX('Byproduct Conc'!$E:$E, MATCH(S$2,'Byproduct Conc'!$C:$C,0))</f>
        <v>7.9197227801999989E-3</v>
      </c>
      <c r="T90" s="176">
        <f>$R90*INDEX('Byproduct Conc'!$E:$E, MATCH(T$2,'Byproduct Conc'!$C:$C,0))</f>
        <v>9.5254397699999987E-5</v>
      </c>
      <c r="U90" s="176">
        <f>$R90*INDEX('Byproduct Conc'!$E:$E, MATCH(U$2,'Byproduct Conc'!$C:$C,0))</f>
        <v>4.0823313299999994E-4</v>
      </c>
      <c r="V90" s="176">
        <f>$R90*INDEX('Byproduct Conc'!$E:$E, MATCH(V$2,'Byproduct Conc'!$C:$C,0))</f>
        <v>2.7188326657800002E-3</v>
      </c>
      <c r="W90" s="177">
        <f>$R90*INDEX('Byproduct Conc'!$E:$E, MATCH(W$2,'Byproduct Conc'!$C:$C,0))</f>
        <v>4.0823313299999994E-3</v>
      </c>
      <c r="X90" s="293">
        <f t="shared" si="11"/>
        <v>2.2627779371999997E-5</v>
      </c>
      <c r="Y90" s="294">
        <f t="shared" si="12"/>
        <v>2.7215542199999999E-7</v>
      </c>
      <c r="Z90" s="294">
        <f t="shared" si="13"/>
        <v>1.1663803799999997E-6</v>
      </c>
      <c r="AA90" s="294">
        <f t="shared" si="14"/>
        <v>7.7680933308000001E-6</v>
      </c>
      <c r="AB90" s="295">
        <f t="shared" si="15"/>
        <v>1.1663803799999998E-5</v>
      </c>
    </row>
    <row r="91" spans="1:28" ht="25.5" customHeight="1" x14ac:dyDescent="0.25">
      <c r="A91" s="2">
        <v>2022</v>
      </c>
      <c r="B91" s="2" t="s">
        <v>1134</v>
      </c>
      <c r="C91" s="2" t="s">
        <v>5124</v>
      </c>
      <c r="D91" s="2" t="s">
        <v>1143</v>
      </c>
      <c r="E91" s="2" t="s">
        <v>1144</v>
      </c>
      <c r="F91" s="2" t="s">
        <v>1138</v>
      </c>
      <c r="G91" s="2">
        <v>70669</v>
      </c>
      <c r="H91" s="2">
        <v>30.223500000000001</v>
      </c>
      <c r="I91" s="2">
        <v>-93.286900000000003</v>
      </c>
      <c r="J91" s="2" t="s">
        <v>1145</v>
      </c>
      <c r="K91" s="21">
        <v>110000494894</v>
      </c>
      <c r="L91" s="21" t="s">
        <v>1140</v>
      </c>
      <c r="M91" s="2">
        <v>325180</v>
      </c>
      <c r="N91" s="2" t="s">
        <v>258</v>
      </c>
      <c r="O91" s="2"/>
      <c r="P91" s="2"/>
      <c r="Q91" s="2">
        <v>140</v>
      </c>
      <c r="R91" s="2">
        <v>63.502931800000006</v>
      </c>
      <c r="S91" s="175">
        <f>$R91*INDEX('Byproduct Conc'!$E:$E, MATCH(S$2,'Byproduct Conc'!$C:$C,0))</f>
        <v>0.18479353153800002</v>
      </c>
      <c r="T91" s="176">
        <f>$R91*INDEX('Byproduct Conc'!$E:$E, MATCH(T$2,'Byproduct Conc'!$C:$C,0))</f>
        <v>2.2226026129999999E-3</v>
      </c>
      <c r="U91" s="176">
        <f>$R91*INDEX('Byproduct Conc'!$E:$E, MATCH(U$2,'Byproduct Conc'!$C:$C,0))</f>
        <v>9.5254397699999997E-3</v>
      </c>
      <c r="V91" s="176">
        <f>$R91*INDEX('Byproduct Conc'!$E:$E, MATCH(V$2,'Byproduct Conc'!$C:$C,0))</f>
        <v>6.3439428868200018E-2</v>
      </c>
      <c r="W91" s="177">
        <f>$R91*INDEX('Byproduct Conc'!$E:$E, MATCH(W$2,'Byproduct Conc'!$C:$C,0))</f>
        <v>9.5254397700000007E-2</v>
      </c>
      <c r="X91" s="293">
        <f t="shared" si="11"/>
        <v>5.2798151868000006E-4</v>
      </c>
      <c r="Y91" s="294">
        <f t="shared" si="12"/>
        <v>6.3502931799999994E-6</v>
      </c>
      <c r="Z91" s="294">
        <f t="shared" si="13"/>
        <v>2.7215542199999999E-5</v>
      </c>
      <c r="AA91" s="294">
        <f t="shared" si="14"/>
        <v>1.8125551105200005E-4</v>
      </c>
      <c r="AB91" s="295">
        <f t="shared" si="15"/>
        <v>2.7215542199999999E-4</v>
      </c>
    </row>
    <row r="92" spans="1:28" ht="25.5" customHeight="1" x14ac:dyDescent="0.25">
      <c r="A92" s="2">
        <v>2022</v>
      </c>
      <c r="B92" s="2" t="s">
        <v>1134</v>
      </c>
      <c r="C92" s="2" t="s">
        <v>1168</v>
      </c>
      <c r="D92" s="2" t="s">
        <v>1169</v>
      </c>
      <c r="E92" s="2" t="s">
        <v>1137</v>
      </c>
      <c r="F92" s="2" t="s">
        <v>1138</v>
      </c>
      <c r="G92" s="2">
        <v>70734</v>
      </c>
      <c r="H92" s="2">
        <v>30.208604000000001</v>
      </c>
      <c r="I92" s="2">
        <v>-91.011127999999999</v>
      </c>
      <c r="J92" s="2" t="s">
        <v>1170</v>
      </c>
      <c r="K92" s="21">
        <v>110000746328</v>
      </c>
      <c r="L92" s="21" t="s">
        <v>1140</v>
      </c>
      <c r="M92" s="2">
        <v>325211</v>
      </c>
      <c r="N92" s="2" t="s">
        <v>262</v>
      </c>
      <c r="O92" s="2"/>
      <c r="P92" s="2"/>
      <c r="Q92" s="2">
        <v>4</v>
      </c>
      <c r="R92" s="2">
        <v>1.8143694800000001</v>
      </c>
      <c r="S92" s="175">
        <f>$R92*INDEX('Byproduct Conc'!$E:$E, MATCH(S$2,'Byproduct Conc'!$C:$C,0))</f>
        <v>5.2798151868000001E-3</v>
      </c>
      <c r="T92" s="176">
        <f>$R92*INDEX('Byproduct Conc'!$E:$E, MATCH(T$2,'Byproduct Conc'!$C:$C,0))</f>
        <v>6.3502931799999996E-5</v>
      </c>
      <c r="U92" s="176">
        <f>$R92*INDEX('Byproduct Conc'!$E:$E, MATCH(U$2,'Byproduct Conc'!$C:$C,0))</f>
        <v>2.7215542199999999E-4</v>
      </c>
      <c r="V92" s="176">
        <f>$R92*INDEX('Byproduct Conc'!$E:$E, MATCH(V$2,'Byproduct Conc'!$C:$C,0))</f>
        <v>1.8125551105200003E-3</v>
      </c>
      <c r="W92" s="177">
        <f>$R92*INDEX('Byproduct Conc'!$E:$E, MATCH(W$2,'Byproduct Conc'!$C:$C,0))</f>
        <v>2.7215542200000001E-3</v>
      </c>
      <c r="X92" s="293">
        <f t="shared" si="11"/>
        <v>1.5085186248000001E-5</v>
      </c>
      <c r="Y92" s="294">
        <f t="shared" si="12"/>
        <v>1.8143694799999998E-7</v>
      </c>
      <c r="Z92" s="294">
        <f t="shared" si="13"/>
        <v>7.7758691999999996E-7</v>
      </c>
      <c r="AA92" s="294">
        <f t="shared" si="14"/>
        <v>5.1787288872000009E-6</v>
      </c>
      <c r="AB92" s="295">
        <f t="shared" si="15"/>
        <v>7.7758691999999996E-6</v>
      </c>
    </row>
    <row r="93" spans="1:28" ht="25.5" customHeight="1" x14ac:dyDescent="0.25">
      <c r="A93" s="2">
        <v>2022</v>
      </c>
      <c r="B93" s="2" t="s">
        <v>1134</v>
      </c>
      <c r="C93" s="2" t="s">
        <v>5123</v>
      </c>
      <c r="D93" s="2" t="s">
        <v>1164</v>
      </c>
      <c r="E93" s="2" t="s">
        <v>1165</v>
      </c>
      <c r="F93" s="2" t="s">
        <v>1138</v>
      </c>
      <c r="G93" s="2">
        <v>70764</v>
      </c>
      <c r="H93" s="2">
        <v>30.262255</v>
      </c>
      <c r="I93" s="2">
        <v>-91.185837000000006</v>
      </c>
      <c r="J93" s="2" t="s">
        <v>1166</v>
      </c>
      <c r="K93" s="21">
        <v>110000613747</v>
      </c>
      <c r="L93" s="21" t="s">
        <v>1140</v>
      </c>
      <c r="M93" s="2">
        <v>325211</v>
      </c>
      <c r="N93" s="2" t="s">
        <v>262</v>
      </c>
      <c r="O93" s="2"/>
      <c r="P93" s="2"/>
      <c r="Q93" s="2">
        <v>407</v>
      </c>
      <c r="R93" s="2">
        <v>184.61209459</v>
      </c>
      <c r="S93" s="175">
        <f>$R93*INDEX('Byproduct Conc'!$E:$E, MATCH(S$2,'Byproduct Conc'!$C:$C,0))</f>
        <v>0.53722119525689993</v>
      </c>
      <c r="T93" s="176">
        <f>$R93*INDEX('Byproduct Conc'!$E:$E, MATCH(T$2,'Byproduct Conc'!$C:$C,0))</f>
        <v>6.4614233106499996E-3</v>
      </c>
      <c r="U93" s="176">
        <f>$R93*INDEX('Byproduct Conc'!$E:$E, MATCH(U$2,'Byproduct Conc'!$C:$C,0))</f>
        <v>2.7691814188499999E-2</v>
      </c>
      <c r="V93" s="176">
        <f>$R93*INDEX('Byproduct Conc'!$E:$E, MATCH(V$2,'Byproduct Conc'!$C:$C,0))</f>
        <v>0.18442748249541002</v>
      </c>
      <c r="W93" s="177">
        <f>$R93*INDEX('Byproduct Conc'!$E:$E, MATCH(W$2,'Byproduct Conc'!$C:$C,0))</f>
        <v>0.27691814188500002</v>
      </c>
      <c r="X93" s="293">
        <f t="shared" si="11"/>
        <v>1.5349177007339997E-3</v>
      </c>
      <c r="Y93" s="294">
        <f t="shared" si="12"/>
        <v>1.8461209458999998E-5</v>
      </c>
      <c r="Z93" s="294">
        <f t="shared" si="13"/>
        <v>7.9119469110000004E-5</v>
      </c>
      <c r="AA93" s="294">
        <f t="shared" si="14"/>
        <v>5.2693566427260011E-4</v>
      </c>
      <c r="AB93" s="295">
        <f t="shared" si="15"/>
        <v>7.9119469110000009E-4</v>
      </c>
    </row>
    <row r="94" spans="1:28" ht="25.5" customHeight="1" x14ac:dyDescent="0.25">
      <c r="A94" s="2">
        <v>2022</v>
      </c>
      <c r="B94" s="2" t="s">
        <v>1134</v>
      </c>
      <c r="C94" s="2" t="s">
        <v>1135</v>
      </c>
      <c r="D94" s="2" t="s">
        <v>1136</v>
      </c>
      <c r="E94" s="2" t="s">
        <v>1137</v>
      </c>
      <c r="F94" s="2" t="s">
        <v>1138</v>
      </c>
      <c r="G94" s="2">
        <v>70734</v>
      </c>
      <c r="H94" s="2">
        <v>30.181861999999999</v>
      </c>
      <c r="I94" s="2">
        <v>-90.986958999999999</v>
      </c>
      <c r="J94" s="2" t="s">
        <v>1139</v>
      </c>
      <c r="K94" s="21">
        <v>110000449774</v>
      </c>
      <c r="L94" s="21" t="s">
        <v>1140</v>
      </c>
      <c r="M94" s="2">
        <v>325199</v>
      </c>
      <c r="N94" s="2" t="s">
        <v>261</v>
      </c>
      <c r="O94" s="2"/>
      <c r="P94" s="2"/>
      <c r="Q94" s="2">
        <v>39</v>
      </c>
      <c r="R94" s="2">
        <v>17.69010243</v>
      </c>
      <c r="S94" s="175">
        <f>$R94*INDEX('Byproduct Conc'!$E:$E, MATCH(S$2,'Byproduct Conc'!$C:$C,0))</f>
        <v>5.1478198071299996E-2</v>
      </c>
      <c r="T94" s="176">
        <f>$R94*INDEX('Byproduct Conc'!$E:$E, MATCH(T$2,'Byproduct Conc'!$C:$C,0))</f>
        <v>6.1915358504999998E-4</v>
      </c>
      <c r="U94" s="176">
        <f>$R94*INDEX('Byproduct Conc'!$E:$E, MATCH(U$2,'Byproduct Conc'!$C:$C,0))</f>
        <v>2.6535153644999996E-3</v>
      </c>
      <c r="V94" s="176">
        <f>$R94*INDEX('Byproduct Conc'!$E:$E, MATCH(V$2,'Byproduct Conc'!$C:$C,0))</f>
        <v>1.7672412327570001E-2</v>
      </c>
      <c r="W94" s="177">
        <f>$R94*INDEX('Byproduct Conc'!$E:$E, MATCH(W$2,'Byproduct Conc'!$C:$C,0))</f>
        <v>2.6535153645E-2</v>
      </c>
      <c r="X94" s="293">
        <f t="shared" si="11"/>
        <v>1.47080565918E-4</v>
      </c>
      <c r="Y94" s="294">
        <f t="shared" si="12"/>
        <v>1.7690102429999999E-6</v>
      </c>
      <c r="Z94" s="294">
        <f t="shared" si="13"/>
        <v>7.5814724699999988E-6</v>
      </c>
      <c r="AA94" s="294">
        <f t="shared" si="14"/>
        <v>5.0492606650200002E-5</v>
      </c>
      <c r="AB94" s="295">
        <f t="shared" si="15"/>
        <v>7.5814724700000005E-5</v>
      </c>
    </row>
    <row r="95" spans="1:28" ht="25.5" customHeight="1" x14ac:dyDescent="0.25">
      <c r="A95" s="2">
        <v>2022</v>
      </c>
      <c r="B95" s="2" t="s">
        <v>1134</v>
      </c>
      <c r="C95" s="2" t="s">
        <v>1147</v>
      </c>
      <c r="D95" s="2" t="s">
        <v>1148</v>
      </c>
      <c r="E95" s="2" t="s">
        <v>1149</v>
      </c>
      <c r="F95" s="2" t="s">
        <v>1138</v>
      </c>
      <c r="G95" s="2">
        <v>70723</v>
      </c>
      <c r="H95" s="2">
        <v>30.05509</v>
      </c>
      <c r="I95" s="2">
        <v>-90.830839999999995</v>
      </c>
      <c r="J95" s="2" t="s">
        <v>1150</v>
      </c>
      <c r="K95" s="21">
        <v>110000597328</v>
      </c>
      <c r="L95" s="21" t="s">
        <v>1140</v>
      </c>
      <c r="M95" s="2">
        <v>325180</v>
      </c>
      <c r="N95" s="2" t="s">
        <v>258</v>
      </c>
      <c r="O95" s="2"/>
      <c r="P95" s="2"/>
      <c r="Q95" s="2">
        <v>1</v>
      </c>
      <c r="R95" s="2">
        <v>0.45359237000000002</v>
      </c>
      <c r="S95" s="175">
        <f>$R95*INDEX('Byproduct Conc'!$E:$E, MATCH(S$2,'Byproduct Conc'!$C:$C,0))</f>
        <v>1.3199537967E-3</v>
      </c>
      <c r="T95" s="176">
        <f>$R95*INDEX('Byproduct Conc'!$E:$E, MATCH(T$2,'Byproduct Conc'!$C:$C,0))</f>
        <v>1.5875732949999999E-5</v>
      </c>
      <c r="U95" s="176">
        <f>$R95*INDEX('Byproduct Conc'!$E:$E, MATCH(U$2,'Byproduct Conc'!$C:$C,0))</f>
        <v>6.8038855499999998E-5</v>
      </c>
      <c r="V95" s="176">
        <f>$R95*INDEX('Byproduct Conc'!$E:$E, MATCH(V$2,'Byproduct Conc'!$C:$C,0))</f>
        <v>4.5313877763000006E-4</v>
      </c>
      <c r="W95" s="177">
        <f>$R95*INDEX('Byproduct Conc'!$E:$E, MATCH(W$2,'Byproduct Conc'!$C:$C,0))</f>
        <v>6.8038855500000004E-4</v>
      </c>
      <c r="X95" s="293">
        <f t="shared" si="11"/>
        <v>3.7712965620000002E-6</v>
      </c>
      <c r="Y95" s="294">
        <f t="shared" si="12"/>
        <v>4.5359236999999996E-8</v>
      </c>
      <c r="Z95" s="294">
        <f t="shared" si="13"/>
        <v>1.9439672999999999E-7</v>
      </c>
      <c r="AA95" s="294">
        <f t="shared" si="14"/>
        <v>1.2946822218000002E-6</v>
      </c>
      <c r="AB95" s="295">
        <f t="shared" si="15"/>
        <v>1.9439672999999999E-6</v>
      </c>
    </row>
    <row r="96" spans="1:28" ht="25.5" customHeight="1" x14ac:dyDescent="0.25">
      <c r="A96" s="2">
        <v>2022</v>
      </c>
      <c r="B96" s="2" t="s">
        <v>1134</v>
      </c>
      <c r="C96" s="2" t="s">
        <v>1157</v>
      </c>
      <c r="D96" s="2" t="s">
        <v>1158</v>
      </c>
      <c r="E96" s="2" t="s">
        <v>1159</v>
      </c>
      <c r="F96" s="2" t="s">
        <v>1160</v>
      </c>
      <c r="G96" s="2">
        <v>78359</v>
      </c>
      <c r="H96" s="2">
        <v>27.883610999999998</v>
      </c>
      <c r="I96" s="2">
        <v>-97.241382999999999</v>
      </c>
      <c r="J96" s="2" t="s">
        <v>1161</v>
      </c>
      <c r="K96" s="21">
        <v>110000599807</v>
      </c>
      <c r="L96" s="21" t="s">
        <v>1140</v>
      </c>
      <c r="M96" s="2">
        <v>325199</v>
      </c>
      <c r="N96" s="2" t="s">
        <v>261</v>
      </c>
      <c r="O96" s="2"/>
      <c r="P96" s="2"/>
      <c r="Q96" s="2">
        <v>237</v>
      </c>
      <c r="R96" s="2">
        <v>107.50139169000001</v>
      </c>
      <c r="S96" s="175">
        <f>$R96*INDEX('Byproduct Conc'!$E:$E, MATCH(S$2,'Byproduct Conc'!$C:$C,0))</f>
        <v>0.3128290498179</v>
      </c>
      <c r="T96" s="176">
        <f>$R96*INDEX('Byproduct Conc'!$E:$E, MATCH(T$2,'Byproduct Conc'!$C:$C,0))</f>
        <v>3.7625487091499997E-3</v>
      </c>
      <c r="U96" s="176">
        <f>$R96*INDEX('Byproduct Conc'!$E:$E, MATCH(U$2,'Byproduct Conc'!$C:$C,0))</f>
        <v>1.61252087535E-2</v>
      </c>
      <c r="V96" s="176">
        <f>$R96*INDEX('Byproduct Conc'!$E:$E, MATCH(V$2,'Byproduct Conc'!$C:$C,0))</f>
        <v>0.10739389029831002</v>
      </c>
      <c r="W96" s="177">
        <f>$R96*INDEX('Byproduct Conc'!$E:$E, MATCH(W$2,'Byproduct Conc'!$C:$C,0))</f>
        <v>0.161252087535</v>
      </c>
      <c r="X96" s="293">
        <f t="shared" si="11"/>
        <v>8.9379728519400003E-4</v>
      </c>
      <c r="Y96" s="294">
        <f t="shared" si="12"/>
        <v>1.0750139168999999E-5</v>
      </c>
      <c r="Z96" s="294">
        <f t="shared" si="13"/>
        <v>4.607202501E-5</v>
      </c>
      <c r="AA96" s="294">
        <f t="shared" si="14"/>
        <v>3.0683968656660006E-4</v>
      </c>
      <c r="AB96" s="295">
        <f t="shared" si="15"/>
        <v>4.6072025010000003E-4</v>
      </c>
    </row>
    <row r="97" spans="1:28" ht="25.5" customHeight="1" x14ac:dyDescent="0.25">
      <c r="A97" s="2">
        <v>2022</v>
      </c>
      <c r="B97" s="2" t="s">
        <v>1134</v>
      </c>
      <c r="C97" s="2" t="s">
        <v>5122</v>
      </c>
      <c r="D97" s="2" t="s">
        <v>1204</v>
      </c>
      <c r="E97" s="2" t="s">
        <v>1205</v>
      </c>
      <c r="F97" s="2" t="s">
        <v>1206</v>
      </c>
      <c r="G97" s="2">
        <v>63630</v>
      </c>
      <c r="H97" s="2">
        <v>37.983333000000002</v>
      </c>
      <c r="I97" s="2">
        <v>-90.690832999999998</v>
      </c>
      <c r="J97" s="2" t="s">
        <v>1207</v>
      </c>
      <c r="K97" s="21">
        <v>110017980443</v>
      </c>
      <c r="L97" s="21" t="s">
        <v>1140</v>
      </c>
      <c r="M97" s="2">
        <v>325998</v>
      </c>
      <c r="N97" s="2" t="s">
        <v>283</v>
      </c>
      <c r="O97" s="2"/>
      <c r="P97" s="2"/>
      <c r="Q97" s="2">
        <v>0</v>
      </c>
      <c r="R97" s="2">
        <v>0</v>
      </c>
      <c r="S97" s="175">
        <f>$R97*INDEX('Byproduct Conc'!$E:$E, MATCH(S$2,'Byproduct Conc'!$C:$C,0))</f>
        <v>0</v>
      </c>
      <c r="T97" s="176">
        <f>$R97*INDEX('Byproduct Conc'!$E:$E, MATCH(T$2,'Byproduct Conc'!$C:$C,0))</f>
        <v>0</v>
      </c>
      <c r="U97" s="176">
        <f>$R97*INDEX('Byproduct Conc'!$E:$E, MATCH(U$2,'Byproduct Conc'!$C:$C,0))</f>
        <v>0</v>
      </c>
      <c r="V97" s="176">
        <f>$R97*INDEX('Byproduct Conc'!$E:$E, MATCH(V$2,'Byproduct Conc'!$C:$C,0))</f>
        <v>0</v>
      </c>
      <c r="W97" s="177">
        <f>$R97*INDEX('Byproduct Conc'!$E:$E, MATCH(W$2,'Byproduct Conc'!$C:$C,0))</f>
        <v>0</v>
      </c>
      <c r="X97" s="293">
        <f t="shared" si="11"/>
        <v>0</v>
      </c>
      <c r="Y97" s="294">
        <f t="shared" si="12"/>
        <v>0</v>
      </c>
      <c r="Z97" s="294">
        <f t="shared" si="13"/>
        <v>0</v>
      </c>
      <c r="AA97" s="294">
        <f t="shared" si="14"/>
        <v>0</v>
      </c>
      <c r="AB97" s="295">
        <f t="shared" si="15"/>
        <v>0</v>
      </c>
    </row>
    <row r="98" spans="1:28" ht="25.5" customHeight="1" x14ac:dyDescent="0.25">
      <c r="A98" s="2">
        <v>2022</v>
      </c>
      <c r="B98" s="2" t="s">
        <v>1134</v>
      </c>
      <c r="C98" s="2" t="s">
        <v>1192</v>
      </c>
      <c r="D98" s="2" t="s">
        <v>1193</v>
      </c>
      <c r="E98" s="2" t="s">
        <v>1194</v>
      </c>
      <c r="F98" s="2" t="s">
        <v>1195</v>
      </c>
      <c r="G98" s="2">
        <v>42029</v>
      </c>
      <c r="H98" s="2">
        <v>37.051110999999999</v>
      </c>
      <c r="I98" s="2">
        <v>-88.334166999999994</v>
      </c>
      <c r="J98" s="2" t="s">
        <v>1196</v>
      </c>
      <c r="K98" s="21">
        <v>110027373072</v>
      </c>
      <c r="L98" s="21" t="s">
        <v>1140</v>
      </c>
      <c r="M98" s="2">
        <v>325199</v>
      </c>
      <c r="N98" s="2" t="s">
        <v>261</v>
      </c>
      <c r="O98" s="2"/>
      <c r="P98" s="2"/>
      <c r="Q98" s="2">
        <v>442.56299999999999</v>
      </c>
      <c r="R98" s="2">
        <v>200.74320004431002</v>
      </c>
      <c r="S98" s="175">
        <f>$R98*INDEX('Byproduct Conc'!$E:$E, MATCH(S$2,'Byproduct Conc'!$C:$C,0))</f>
        <v>0.58416271212894211</v>
      </c>
      <c r="T98" s="176">
        <f>$R98*INDEX('Byproduct Conc'!$E:$E, MATCH(T$2,'Byproduct Conc'!$C:$C,0))</f>
        <v>7.0260120015508496E-3</v>
      </c>
      <c r="U98" s="176">
        <f>$R98*INDEX('Byproduct Conc'!$E:$E, MATCH(U$2,'Byproduct Conc'!$C:$C,0))</f>
        <v>3.0111480006646499E-2</v>
      </c>
      <c r="V98" s="176">
        <f>$R98*INDEX('Byproduct Conc'!$E:$E, MATCH(V$2,'Byproduct Conc'!$C:$C,0))</f>
        <v>0.20054245684426572</v>
      </c>
      <c r="W98" s="177">
        <f>$R98*INDEX('Byproduct Conc'!$E:$E, MATCH(W$2,'Byproduct Conc'!$C:$C,0))</f>
        <v>0.30111480006646502</v>
      </c>
      <c r="X98" s="293">
        <f t="shared" si="11"/>
        <v>1.6690363203684061E-3</v>
      </c>
      <c r="Y98" s="294">
        <f t="shared" si="12"/>
        <v>2.0074320004430999E-5</v>
      </c>
      <c r="Z98" s="294">
        <f t="shared" si="13"/>
        <v>8.6032800018989998E-5</v>
      </c>
      <c r="AA98" s="294">
        <f t="shared" si="14"/>
        <v>5.7297844812647346E-4</v>
      </c>
      <c r="AB98" s="295">
        <f t="shared" si="15"/>
        <v>8.6032800018990001E-4</v>
      </c>
    </row>
    <row r="99" spans="1:28" ht="25.5" customHeight="1" x14ac:dyDescent="0.25">
      <c r="A99" s="2">
        <v>2023</v>
      </c>
      <c r="B99" s="2" t="s">
        <v>1134</v>
      </c>
      <c r="C99" s="2" t="s">
        <v>5122</v>
      </c>
      <c r="D99" s="2" t="s">
        <v>1204</v>
      </c>
      <c r="E99" s="2" t="s">
        <v>1205</v>
      </c>
      <c r="F99" s="2" t="s">
        <v>1206</v>
      </c>
      <c r="G99" s="2">
        <v>63630</v>
      </c>
      <c r="H99" s="2">
        <v>37.983333000000002</v>
      </c>
      <c r="I99" s="2">
        <v>-90.690832999999998</v>
      </c>
      <c r="J99" s="2" t="s">
        <v>1207</v>
      </c>
      <c r="K99" s="21">
        <v>110017980443</v>
      </c>
      <c r="L99" s="21" t="s">
        <v>1140</v>
      </c>
      <c r="M99" s="2">
        <v>325998</v>
      </c>
      <c r="N99" s="2" t="s">
        <v>283</v>
      </c>
      <c r="O99" s="2"/>
      <c r="P99" s="2"/>
      <c r="Q99" s="2">
        <v>0</v>
      </c>
      <c r="R99" s="2">
        <v>0</v>
      </c>
      <c r="S99" s="175">
        <f>$R99*INDEX('Byproduct Conc'!$E:$E, MATCH(S$2,'Byproduct Conc'!$C:$C,0))</f>
        <v>0</v>
      </c>
      <c r="T99" s="176">
        <f>$R99*INDEX('Byproduct Conc'!$E:$E, MATCH(T$2,'Byproduct Conc'!$C:$C,0))</f>
        <v>0</v>
      </c>
      <c r="U99" s="176">
        <f>$R99*INDEX('Byproduct Conc'!$E:$E, MATCH(U$2,'Byproduct Conc'!$C:$C,0))</f>
        <v>0</v>
      </c>
      <c r="V99" s="176">
        <f>$R99*INDEX('Byproduct Conc'!$E:$E, MATCH(V$2,'Byproduct Conc'!$C:$C,0))</f>
        <v>0</v>
      </c>
      <c r="W99" s="177">
        <f>$R99*INDEX('Byproduct Conc'!$E:$E, MATCH(W$2,'Byproduct Conc'!$C:$C,0))</f>
        <v>0</v>
      </c>
      <c r="X99" s="293">
        <f t="shared" si="11"/>
        <v>0</v>
      </c>
      <c r="Y99" s="294">
        <f t="shared" si="12"/>
        <v>0</v>
      </c>
      <c r="Z99" s="294">
        <f t="shared" si="13"/>
        <v>0</v>
      </c>
      <c r="AA99" s="294">
        <f t="shared" si="14"/>
        <v>0</v>
      </c>
      <c r="AB99" s="295">
        <f t="shared" si="15"/>
        <v>0</v>
      </c>
    </row>
    <row r="100" spans="1:28" ht="25.5" customHeight="1" x14ac:dyDescent="0.25">
      <c r="A100" s="2">
        <v>2023</v>
      </c>
      <c r="B100" s="2" t="s">
        <v>1134</v>
      </c>
      <c r="C100" s="2" t="s">
        <v>1176</v>
      </c>
      <c r="D100" s="2" t="s">
        <v>1177</v>
      </c>
      <c r="E100" s="2" t="s">
        <v>1178</v>
      </c>
      <c r="F100" s="2" t="s">
        <v>1179</v>
      </c>
      <c r="G100" s="2">
        <v>29405</v>
      </c>
      <c r="H100" s="2">
        <v>32.833576999999998</v>
      </c>
      <c r="I100" s="2">
        <v>-79.964774000000006</v>
      </c>
      <c r="J100" s="2" t="s">
        <v>1180</v>
      </c>
      <c r="K100" s="21">
        <v>110017326963</v>
      </c>
      <c r="L100" s="21" t="s">
        <v>1140</v>
      </c>
      <c r="M100" s="2">
        <v>325199</v>
      </c>
      <c r="N100" s="2" t="s">
        <v>261</v>
      </c>
      <c r="O100" s="2"/>
      <c r="P100" s="2"/>
      <c r="Q100" s="2">
        <v>0</v>
      </c>
      <c r="R100" s="2">
        <v>0</v>
      </c>
      <c r="S100" s="175">
        <f>$R100*INDEX('Byproduct Conc'!$E:$E, MATCH(S$2,'Byproduct Conc'!$C:$C,0))</f>
        <v>0</v>
      </c>
      <c r="T100" s="176">
        <f>$R100*INDEX('Byproduct Conc'!$E:$E, MATCH(T$2,'Byproduct Conc'!$C:$C,0))</f>
        <v>0</v>
      </c>
      <c r="U100" s="176">
        <f>$R100*INDEX('Byproduct Conc'!$E:$E, MATCH(U$2,'Byproduct Conc'!$C:$C,0))</f>
        <v>0</v>
      </c>
      <c r="V100" s="176">
        <f>$R100*INDEX('Byproduct Conc'!$E:$E, MATCH(V$2,'Byproduct Conc'!$C:$C,0))</f>
        <v>0</v>
      </c>
      <c r="W100" s="177">
        <f>$R100*INDEX('Byproduct Conc'!$E:$E, MATCH(W$2,'Byproduct Conc'!$C:$C,0))</f>
        <v>0</v>
      </c>
      <c r="X100" s="293">
        <f t="shared" si="11"/>
        <v>0</v>
      </c>
      <c r="Y100" s="294">
        <f t="shared" si="12"/>
        <v>0</v>
      </c>
      <c r="Z100" s="294">
        <f t="shared" si="13"/>
        <v>0</v>
      </c>
      <c r="AA100" s="294">
        <f t="shared" si="14"/>
        <v>0</v>
      </c>
      <c r="AB100" s="295">
        <f t="shared" si="15"/>
        <v>0</v>
      </c>
    </row>
    <row r="101" spans="1:28" ht="25.5" customHeight="1" x14ac:dyDescent="0.25">
      <c r="A101" s="2">
        <v>2023</v>
      </c>
      <c r="B101" s="2" t="s">
        <v>1134</v>
      </c>
      <c r="C101" s="2" t="s">
        <v>1540</v>
      </c>
      <c r="D101" s="2" t="s">
        <v>1541</v>
      </c>
      <c r="E101" s="2" t="s">
        <v>1194</v>
      </c>
      <c r="F101" s="2" t="s">
        <v>1195</v>
      </c>
      <c r="G101" s="2">
        <v>42029</v>
      </c>
      <c r="H101" s="2">
        <v>37.056699000000002</v>
      </c>
      <c r="I101" s="2">
        <v>-88.365727000000007</v>
      </c>
      <c r="J101" s="2" t="s">
        <v>1539</v>
      </c>
      <c r="K101" s="21">
        <v>110000380061</v>
      </c>
      <c r="L101" s="21" t="s">
        <v>1140</v>
      </c>
      <c r="M101" s="2">
        <v>325199</v>
      </c>
      <c r="N101" s="2" t="s">
        <v>261</v>
      </c>
      <c r="O101" s="2"/>
      <c r="P101" s="2"/>
      <c r="Q101" s="2">
        <v>12</v>
      </c>
      <c r="R101" s="2">
        <v>5.4431084399999996</v>
      </c>
      <c r="S101" s="175">
        <f>$R101*INDEX('Byproduct Conc'!$E:$E, MATCH(S$2,'Byproduct Conc'!$C:$C,0))</f>
        <v>1.5839445560399998E-2</v>
      </c>
      <c r="T101" s="176">
        <f>$R101*INDEX('Byproduct Conc'!$E:$E, MATCH(T$2,'Byproduct Conc'!$C:$C,0))</f>
        <v>1.9050879539999997E-4</v>
      </c>
      <c r="U101" s="176">
        <f>$R101*INDEX('Byproduct Conc'!$E:$E, MATCH(U$2,'Byproduct Conc'!$C:$C,0))</f>
        <v>8.1646626599999987E-4</v>
      </c>
      <c r="V101" s="176">
        <f>$R101*INDEX('Byproduct Conc'!$E:$E, MATCH(V$2,'Byproduct Conc'!$C:$C,0))</f>
        <v>5.4376653315600003E-3</v>
      </c>
      <c r="W101" s="177">
        <f>$R101*INDEX('Byproduct Conc'!$E:$E, MATCH(W$2,'Byproduct Conc'!$C:$C,0))</f>
        <v>8.1646626599999987E-3</v>
      </c>
      <c r="X101" s="293">
        <f t="shared" si="11"/>
        <v>4.5255558743999994E-5</v>
      </c>
      <c r="Y101" s="294">
        <f t="shared" si="12"/>
        <v>5.4431084399999997E-7</v>
      </c>
      <c r="Z101" s="294">
        <f t="shared" si="13"/>
        <v>2.3327607599999995E-6</v>
      </c>
      <c r="AA101" s="294">
        <f t="shared" si="14"/>
        <v>1.55361866616E-5</v>
      </c>
      <c r="AB101" s="295">
        <f t="shared" si="15"/>
        <v>2.3327607599999995E-5</v>
      </c>
    </row>
    <row r="102" spans="1:28" ht="25.5" customHeight="1" x14ac:dyDescent="0.25">
      <c r="A102" s="2">
        <v>2023</v>
      </c>
      <c r="B102" s="2" t="s">
        <v>1134</v>
      </c>
      <c r="C102" s="2" t="s">
        <v>1192</v>
      </c>
      <c r="D102" s="2" t="s">
        <v>1193</v>
      </c>
      <c r="E102" s="2" t="s">
        <v>1194</v>
      </c>
      <c r="F102" s="2" t="s">
        <v>1195</v>
      </c>
      <c r="G102" s="2">
        <v>42029</v>
      </c>
      <c r="H102" s="2">
        <v>37.051110999999999</v>
      </c>
      <c r="I102" s="2">
        <v>-88.334166999999994</v>
      </c>
      <c r="J102" s="2" t="s">
        <v>1196</v>
      </c>
      <c r="K102" s="21">
        <v>110027373072</v>
      </c>
      <c r="L102" s="21" t="s">
        <v>1140</v>
      </c>
      <c r="M102" s="2">
        <v>325199</v>
      </c>
      <c r="N102" s="2" t="s">
        <v>261</v>
      </c>
      <c r="O102" s="2"/>
      <c r="P102" s="2"/>
      <c r="Q102" s="2">
        <v>761.93799999999999</v>
      </c>
      <c r="R102" s="2">
        <v>345.60926321305999</v>
      </c>
      <c r="S102" s="175">
        <f>$R102*INDEX('Byproduct Conc'!$E:$E, MATCH(S$2,'Byproduct Conc'!$C:$C,0))</f>
        <v>1.0057229559500045</v>
      </c>
      <c r="T102" s="176">
        <f>$R102*INDEX('Byproduct Conc'!$E:$E, MATCH(T$2,'Byproduct Conc'!$C:$C,0))</f>
        <v>1.2096324212457099E-2</v>
      </c>
      <c r="U102" s="176">
        <f>$R102*INDEX('Byproduct Conc'!$E:$E, MATCH(U$2,'Byproduct Conc'!$C:$C,0))</f>
        <v>5.1841389481958995E-2</v>
      </c>
      <c r="V102" s="176">
        <f>$R102*INDEX('Byproduct Conc'!$E:$E, MATCH(V$2,'Byproduct Conc'!$C:$C,0))</f>
        <v>0.34526365394984698</v>
      </c>
      <c r="W102" s="177">
        <f>$R102*INDEX('Byproduct Conc'!$E:$E, MATCH(W$2,'Byproduct Conc'!$C:$C,0))</f>
        <v>0.51841389481958999</v>
      </c>
      <c r="X102" s="293">
        <f t="shared" si="11"/>
        <v>2.8734941598571556E-3</v>
      </c>
      <c r="Y102" s="294">
        <f t="shared" si="12"/>
        <v>3.4560926321305998E-5</v>
      </c>
      <c r="Z102" s="294">
        <f t="shared" si="13"/>
        <v>1.4811825566273998E-4</v>
      </c>
      <c r="AA102" s="294">
        <f t="shared" si="14"/>
        <v>9.8646758271384851E-4</v>
      </c>
      <c r="AB102" s="295">
        <f t="shared" si="15"/>
        <v>1.4811825566273999E-3</v>
      </c>
    </row>
    <row r="103" spans="1:28" ht="25.5" customHeight="1" x14ac:dyDescent="0.25">
      <c r="A103" s="2">
        <v>2023</v>
      </c>
      <c r="B103" s="2" t="s">
        <v>1134</v>
      </c>
      <c r="C103" s="2" t="s">
        <v>5123</v>
      </c>
      <c r="D103" s="2" t="s">
        <v>1441</v>
      </c>
      <c r="E103" s="2" t="s">
        <v>1144</v>
      </c>
      <c r="F103" s="2" t="s">
        <v>1138</v>
      </c>
      <c r="G103" s="2">
        <v>70669</v>
      </c>
      <c r="H103" s="2">
        <v>30.252222</v>
      </c>
      <c r="I103" s="2">
        <v>-93.284443999999993</v>
      </c>
      <c r="J103" s="2" t="s">
        <v>1438</v>
      </c>
      <c r="K103" s="21">
        <v>110002054482</v>
      </c>
      <c r="L103" s="21" t="s">
        <v>1140</v>
      </c>
      <c r="M103" s="2">
        <v>325110</v>
      </c>
      <c r="N103" s="2" t="s">
        <v>255</v>
      </c>
      <c r="O103" s="2"/>
      <c r="P103" s="2"/>
      <c r="Q103" s="2">
        <v>0</v>
      </c>
      <c r="R103" s="2">
        <v>0</v>
      </c>
      <c r="S103" s="175">
        <f>$R103*INDEX('Byproduct Conc'!$E:$E, MATCH(S$2,'Byproduct Conc'!$C:$C,0))</f>
        <v>0</v>
      </c>
      <c r="T103" s="176">
        <f>$R103*INDEX('Byproduct Conc'!$E:$E, MATCH(T$2,'Byproduct Conc'!$C:$C,0))</f>
        <v>0</v>
      </c>
      <c r="U103" s="176">
        <f>$R103*INDEX('Byproduct Conc'!$E:$E, MATCH(U$2,'Byproduct Conc'!$C:$C,0))</f>
        <v>0</v>
      </c>
      <c r="V103" s="176">
        <f>$R103*INDEX('Byproduct Conc'!$E:$E, MATCH(V$2,'Byproduct Conc'!$C:$C,0))</f>
        <v>0</v>
      </c>
      <c r="W103" s="177">
        <f>$R103*INDEX('Byproduct Conc'!$E:$E, MATCH(W$2,'Byproduct Conc'!$C:$C,0))</f>
        <v>0</v>
      </c>
      <c r="X103" s="293">
        <f t="shared" si="11"/>
        <v>0</v>
      </c>
      <c r="Y103" s="294">
        <f t="shared" si="12"/>
        <v>0</v>
      </c>
      <c r="Z103" s="294">
        <f t="shared" si="13"/>
        <v>0</v>
      </c>
      <c r="AA103" s="294">
        <f t="shared" si="14"/>
        <v>0</v>
      </c>
      <c r="AB103" s="295">
        <f t="shared" si="15"/>
        <v>0</v>
      </c>
    </row>
    <row r="104" spans="1:28" ht="25.5" customHeight="1" x14ac:dyDescent="0.25">
      <c r="A104" s="2">
        <v>2023</v>
      </c>
      <c r="B104" s="2" t="s">
        <v>1134</v>
      </c>
      <c r="C104" s="2" t="s">
        <v>1147</v>
      </c>
      <c r="D104" s="2" t="s">
        <v>1148</v>
      </c>
      <c r="E104" s="2" t="s">
        <v>1149</v>
      </c>
      <c r="F104" s="2" t="s">
        <v>1138</v>
      </c>
      <c r="G104" s="2">
        <v>70723</v>
      </c>
      <c r="H104" s="2">
        <v>30.05509</v>
      </c>
      <c r="I104" s="2">
        <v>-90.830839999999995</v>
      </c>
      <c r="J104" s="2" t="s">
        <v>1150</v>
      </c>
      <c r="K104" s="21">
        <v>110000597328</v>
      </c>
      <c r="L104" s="21" t="s">
        <v>1140</v>
      </c>
      <c r="M104" s="2">
        <v>325180</v>
      </c>
      <c r="N104" s="2" t="s">
        <v>258</v>
      </c>
      <c r="O104" s="2"/>
      <c r="P104" s="2"/>
      <c r="Q104" s="2">
        <v>1</v>
      </c>
      <c r="R104" s="2">
        <v>0.45359237000000002</v>
      </c>
      <c r="S104" s="175">
        <f>$R104*INDEX('Byproduct Conc'!$E:$E, MATCH(S$2,'Byproduct Conc'!$C:$C,0))</f>
        <v>1.3199537967E-3</v>
      </c>
      <c r="T104" s="176">
        <f>$R104*INDEX('Byproduct Conc'!$E:$E, MATCH(T$2,'Byproduct Conc'!$C:$C,0))</f>
        <v>1.5875732949999999E-5</v>
      </c>
      <c r="U104" s="176">
        <f>$R104*INDEX('Byproduct Conc'!$E:$E, MATCH(U$2,'Byproduct Conc'!$C:$C,0))</f>
        <v>6.8038855499999998E-5</v>
      </c>
      <c r="V104" s="176">
        <f>$R104*INDEX('Byproduct Conc'!$E:$E, MATCH(V$2,'Byproduct Conc'!$C:$C,0))</f>
        <v>4.5313877763000006E-4</v>
      </c>
      <c r="W104" s="177">
        <f>$R104*INDEX('Byproduct Conc'!$E:$E, MATCH(W$2,'Byproduct Conc'!$C:$C,0))</f>
        <v>6.8038855500000004E-4</v>
      </c>
      <c r="X104" s="293">
        <f t="shared" si="11"/>
        <v>3.7712965620000002E-6</v>
      </c>
      <c r="Y104" s="294">
        <f t="shared" si="12"/>
        <v>4.5359236999999996E-8</v>
      </c>
      <c r="Z104" s="294">
        <f t="shared" si="13"/>
        <v>1.9439672999999999E-7</v>
      </c>
      <c r="AA104" s="294">
        <f t="shared" si="14"/>
        <v>1.2946822218000002E-6</v>
      </c>
      <c r="AB104" s="295">
        <f t="shared" si="15"/>
        <v>1.9439672999999999E-6</v>
      </c>
    </row>
    <row r="105" spans="1:28" ht="25.5" customHeight="1" x14ac:dyDescent="0.25">
      <c r="A105" s="2">
        <v>2023</v>
      </c>
      <c r="B105" s="2" t="s">
        <v>1134</v>
      </c>
      <c r="C105" s="2" t="s">
        <v>1152</v>
      </c>
      <c r="D105" s="2" t="s">
        <v>1153</v>
      </c>
      <c r="E105" s="2" t="s">
        <v>1154</v>
      </c>
      <c r="F105" s="2" t="s">
        <v>1138</v>
      </c>
      <c r="G105" s="2">
        <v>70805</v>
      </c>
      <c r="H105" s="2">
        <v>30.503799999999998</v>
      </c>
      <c r="I105" s="2">
        <v>-91.186496000000005</v>
      </c>
      <c r="J105" s="2" t="s">
        <v>1155</v>
      </c>
      <c r="K105" s="21">
        <v>110000597444</v>
      </c>
      <c r="L105" s="21" t="s">
        <v>1140</v>
      </c>
      <c r="M105" s="2">
        <v>325211</v>
      </c>
      <c r="N105" s="2" t="s">
        <v>262</v>
      </c>
      <c r="O105" s="2"/>
      <c r="P105" s="2"/>
      <c r="Q105" s="2">
        <v>7</v>
      </c>
      <c r="R105" s="2">
        <v>3.1751465900000002</v>
      </c>
      <c r="S105" s="175">
        <f>$R105*INDEX('Byproduct Conc'!$E:$E, MATCH(S$2,'Byproduct Conc'!$C:$C,0))</f>
        <v>9.2396765769000005E-3</v>
      </c>
      <c r="T105" s="176">
        <f>$R105*INDEX('Byproduct Conc'!$E:$E, MATCH(T$2,'Byproduct Conc'!$C:$C,0))</f>
        <v>1.1113013065E-4</v>
      </c>
      <c r="U105" s="176">
        <f>$R105*INDEX('Byproduct Conc'!$E:$E, MATCH(U$2,'Byproduct Conc'!$C:$C,0))</f>
        <v>4.7627198850000002E-4</v>
      </c>
      <c r="V105" s="176">
        <f>$R105*INDEX('Byproduct Conc'!$E:$E, MATCH(V$2,'Byproduct Conc'!$C:$C,0))</f>
        <v>3.1719714434100005E-3</v>
      </c>
      <c r="W105" s="177">
        <f>$R105*INDEX('Byproduct Conc'!$E:$E, MATCH(W$2,'Byproduct Conc'!$C:$C,0))</f>
        <v>4.7627198850000007E-3</v>
      </c>
      <c r="X105" s="293">
        <f t="shared" si="11"/>
        <v>2.6399075934000003E-5</v>
      </c>
      <c r="Y105" s="294">
        <f t="shared" si="12"/>
        <v>3.17514659E-7</v>
      </c>
      <c r="Z105" s="294">
        <f t="shared" si="13"/>
        <v>1.3607771100000001E-6</v>
      </c>
      <c r="AA105" s="294">
        <f t="shared" si="14"/>
        <v>9.062775552600001E-6</v>
      </c>
      <c r="AB105" s="295">
        <f t="shared" si="15"/>
        <v>1.3607771100000003E-5</v>
      </c>
    </row>
    <row r="106" spans="1:28" ht="25.5" customHeight="1" x14ac:dyDescent="0.25">
      <c r="A106" s="2">
        <v>2023</v>
      </c>
      <c r="B106" s="2" t="s">
        <v>1134</v>
      </c>
      <c r="C106" s="2" t="s">
        <v>1172</v>
      </c>
      <c r="D106" s="2" t="s">
        <v>1173</v>
      </c>
      <c r="E106" s="2" t="s">
        <v>1174</v>
      </c>
      <c r="F106" s="2" t="s">
        <v>1160</v>
      </c>
      <c r="G106" s="2">
        <v>77536</v>
      </c>
      <c r="H106" s="2">
        <v>29.728559000000001</v>
      </c>
      <c r="I106" s="2">
        <v>-95.110764000000003</v>
      </c>
      <c r="J106" s="2" t="s">
        <v>1175</v>
      </c>
      <c r="K106" s="21">
        <v>110015742204</v>
      </c>
      <c r="L106" s="21" t="s">
        <v>1140</v>
      </c>
      <c r="M106" s="2">
        <v>325199</v>
      </c>
      <c r="N106" s="2" t="s">
        <v>261</v>
      </c>
      <c r="O106" s="2"/>
      <c r="P106" s="2"/>
      <c r="Q106" s="2">
        <v>0</v>
      </c>
      <c r="R106" s="2">
        <v>0</v>
      </c>
      <c r="S106" s="175">
        <f>$R106*INDEX('Byproduct Conc'!$E:$E, MATCH(S$2,'Byproduct Conc'!$C:$C,0))</f>
        <v>0</v>
      </c>
      <c r="T106" s="176">
        <f>$R106*INDEX('Byproduct Conc'!$E:$E, MATCH(T$2,'Byproduct Conc'!$C:$C,0))</f>
        <v>0</v>
      </c>
      <c r="U106" s="176">
        <f>$R106*INDEX('Byproduct Conc'!$E:$E, MATCH(U$2,'Byproduct Conc'!$C:$C,0))</f>
        <v>0</v>
      </c>
      <c r="V106" s="176">
        <f>$R106*INDEX('Byproduct Conc'!$E:$E, MATCH(V$2,'Byproduct Conc'!$C:$C,0))</f>
        <v>0</v>
      </c>
      <c r="W106" s="177">
        <f>$R106*INDEX('Byproduct Conc'!$E:$E, MATCH(W$2,'Byproduct Conc'!$C:$C,0))</f>
        <v>0</v>
      </c>
      <c r="X106" s="293">
        <f t="shared" si="11"/>
        <v>0</v>
      </c>
      <c r="Y106" s="294">
        <f t="shared" si="12"/>
        <v>0</v>
      </c>
      <c r="Z106" s="294">
        <f t="shared" si="13"/>
        <v>0</v>
      </c>
      <c r="AA106" s="294">
        <f t="shared" si="14"/>
        <v>0</v>
      </c>
      <c r="AB106" s="295">
        <f t="shared" si="15"/>
        <v>0</v>
      </c>
    </row>
    <row r="107" spans="1:28" ht="25.5" customHeight="1" x14ac:dyDescent="0.25">
      <c r="A107" s="2">
        <v>2023</v>
      </c>
      <c r="B107" s="2" t="s">
        <v>1134</v>
      </c>
      <c r="C107" s="2" t="s">
        <v>1210</v>
      </c>
      <c r="D107" s="2" t="s">
        <v>1211</v>
      </c>
      <c r="E107" s="2" t="s">
        <v>1200</v>
      </c>
      <c r="F107" s="2" t="s">
        <v>1160</v>
      </c>
      <c r="G107" s="2">
        <v>77541</v>
      </c>
      <c r="H107" s="2">
        <v>28.969389</v>
      </c>
      <c r="I107" s="2">
        <v>-95.379527999999993</v>
      </c>
      <c r="J107" s="2" t="s">
        <v>1201</v>
      </c>
      <c r="K107" s="21">
        <v>110066943605</v>
      </c>
      <c r="L107" s="21" t="s">
        <v>1140</v>
      </c>
      <c r="M107" s="2">
        <v>325199</v>
      </c>
      <c r="N107" s="2" t="s">
        <v>261</v>
      </c>
      <c r="O107" s="2"/>
      <c r="P107" s="2"/>
      <c r="Q107" s="2">
        <v>0</v>
      </c>
      <c r="R107" s="2">
        <v>0</v>
      </c>
      <c r="S107" s="175">
        <f>$R107*INDEX('Byproduct Conc'!$E:$E, MATCH(S$2,'Byproduct Conc'!$C:$C,0))</f>
        <v>0</v>
      </c>
      <c r="T107" s="176">
        <f>$R107*INDEX('Byproduct Conc'!$E:$E, MATCH(T$2,'Byproduct Conc'!$C:$C,0))</f>
        <v>0</v>
      </c>
      <c r="U107" s="176">
        <f>$R107*INDEX('Byproduct Conc'!$E:$E, MATCH(U$2,'Byproduct Conc'!$C:$C,0))</f>
        <v>0</v>
      </c>
      <c r="V107" s="176">
        <f>$R107*INDEX('Byproduct Conc'!$E:$E, MATCH(V$2,'Byproduct Conc'!$C:$C,0))</f>
        <v>0</v>
      </c>
      <c r="W107" s="177">
        <f>$R107*INDEX('Byproduct Conc'!$E:$E, MATCH(W$2,'Byproduct Conc'!$C:$C,0))</f>
        <v>0</v>
      </c>
      <c r="X107" s="293">
        <f t="shared" si="11"/>
        <v>0</v>
      </c>
      <c r="Y107" s="294">
        <f t="shared" si="12"/>
        <v>0</v>
      </c>
      <c r="Z107" s="294">
        <f t="shared" si="13"/>
        <v>0</v>
      </c>
      <c r="AA107" s="294">
        <f t="shared" si="14"/>
        <v>0</v>
      </c>
      <c r="AB107" s="295">
        <f t="shared" si="15"/>
        <v>0</v>
      </c>
    </row>
    <row r="108" spans="1:28" ht="25.5" customHeight="1" x14ac:dyDescent="0.25">
      <c r="A108" s="2">
        <v>2023</v>
      </c>
      <c r="B108" s="2" t="s">
        <v>1134</v>
      </c>
      <c r="C108" s="2" t="s">
        <v>1187</v>
      </c>
      <c r="D108" s="2" t="s">
        <v>1188</v>
      </c>
      <c r="E108" s="2" t="s">
        <v>1189</v>
      </c>
      <c r="F108" s="2" t="s">
        <v>1160</v>
      </c>
      <c r="G108" s="2">
        <v>77978</v>
      </c>
      <c r="H108" s="2">
        <v>28.697590000000002</v>
      </c>
      <c r="I108" s="2">
        <v>-96.542101000000002</v>
      </c>
      <c r="J108" s="2" t="s">
        <v>1190</v>
      </c>
      <c r="K108" s="21">
        <v>110018925957</v>
      </c>
      <c r="L108" s="21" t="s">
        <v>1140</v>
      </c>
      <c r="M108" s="2">
        <v>325211</v>
      </c>
      <c r="N108" s="2" t="s">
        <v>262</v>
      </c>
      <c r="O108" s="2"/>
      <c r="P108" s="2"/>
      <c r="Q108" s="2">
        <v>147</v>
      </c>
      <c r="R108" s="2">
        <v>66.67807839000001</v>
      </c>
      <c r="S108" s="175">
        <f>$R108*INDEX('Byproduct Conc'!$E:$E, MATCH(S$2,'Byproduct Conc'!$C:$C,0))</f>
        <v>0.19403320811490002</v>
      </c>
      <c r="T108" s="176">
        <f>$R108*INDEX('Byproduct Conc'!$E:$E, MATCH(T$2,'Byproduct Conc'!$C:$C,0))</f>
        <v>2.3337327436500003E-3</v>
      </c>
      <c r="U108" s="176">
        <f>$R108*INDEX('Byproduct Conc'!$E:$E, MATCH(U$2,'Byproduct Conc'!$C:$C,0))</f>
        <v>1.0001711758500001E-2</v>
      </c>
      <c r="V108" s="176">
        <f>$R108*INDEX('Byproduct Conc'!$E:$E, MATCH(V$2,'Byproduct Conc'!$C:$C,0))</f>
        <v>6.6611400311610017E-2</v>
      </c>
      <c r="W108" s="177">
        <f>$R108*INDEX('Byproduct Conc'!$E:$E, MATCH(W$2,'Byproduct Conc'!$C:$C,0))</f>
        <v>0.10001711758500002</v>
      </c>
      <c r="X108" s="293">
        <f t="shared" si="11"/>
        <v>5.5438059461400001E-4</v>
      </c>
      <c r="Y108" s="294">
        <f t="shared" si="12"/>
        <v>6.6678078390000009E-6</v>
      </c>
      <c r="Z108" s="294">
        <f t="shared" si="13"/>
        <v>2.8576319310000003E-5</v>
      </c>
      <c r="AA108" s="294">
        <f t="shared" si="14"/>
        <v>1.9031828660460005E-4</v>
      </c>
      <c r="AB108" s="295">
        <f t="shared" si="15"/>
        <v>2.8576319310000004E-4</v>
      </c>
    </row>
    <row r="109" spans="1:28" ht="25.5" customHeight="1" x14ac:dyDescent="0.25">
      <c r="A109" s="2">
        <v>2023</v>
      </c>
      <c r="B109" s="2" t="s">
        <v>1134</v>
      </c>
      <c r="C109" s="2" t="s">
        <v>1157</v>
      </c>
      <c r="D109" s="2" t="s">
        <v>1158</v>
      </c>
      <c r="E109" s="2" t="s">
        <v>1159</v>
      </c>
      <c r="F109" s="2" t="s">
        <v>1160</v>
      </c>
      <c r="G109" s="2">
        <v>78359</v>
      </c>
      <c r="H109" s="2">
        <v>27.883610999999998</v>
      </c>
      <c r="I109" s="2">
        <v>-97.241382999999999</v>
      </c>
      <c r="J109" s="2" t="s">
        <v>1161</v>
      </c>
      <c r="K109" s="21">
        <v>110000599807</v>
      </c>
      <c r="L109" s="21" t="s">
        <v>1140</v>
      </c>
      <c r="M109" s="2">
        <v>325199</v>
      </c>
      <c r="N109" s="2" t="s">
        <v>261</v>
      </c>
      <c r="O109" s="2"/>
      <c r="P109" s="2"/>
      <c r="Q109" s="2">
        <v>4</v>
      </c>
      <c r="R109" s="2">
        <v>1.8143694800000001</v>
      </c>
      <c r="S109" s="175">
        <f>$R109*INDEX('Byproduct Conc'!$E:$E, MATCH(S$2,'Byproduct Conc'!$C:$C,0))</f>
        <v>5.2798151868000001E-3</v>
      </c>
      <c r="T109" s="176">
        <f>$R109*INDEX('Byproduct Conc'!$E:$E, MATCH(T$2,'Byproduct Conc'!$C:$C,0))</f>
        <v>6.3502931799999996E-5</v>
      </c>
      <c r="U109" s="176">
        <f>$R109*INDEX('Byproduct Conc'!$E:$E, MATCH(U$2,'Byproduct Conc'!$C:$C,0))</f>
        <v>2.7215542199999999E-4</v>
      </c>
      <c r="V109" s="176">
        <f>$R109*INDEX('Byproduct Conc'!$E:$E, MATCH(V$2,'Byproduct Conc'!$C:$C,0))</f>
        <v>1.8125551105200003E-3</v>
      </c>
      <c r="W109" s="177">
        <f>$R109*INDEX('Byproduct Conc'!$E:$E, MATCH(W$2,'Byproduct Conc'!$C:$C,0))</f>
        <v>2.7215542200000001E-3</v>
      </c>
      <c r="X109" s="293">
        <f t="shared" si="11"/>
        <v>1.5085186248000001E-5</v>
      </c>
      <c r="Y109" s="294">
        <f t="shared" si="12"/>
        <v>1.8143694799999998E-7</v>
      </c>
      <c r="Z109" s="294">
        <f t="shared" si="13"/>
        <v>7.7758691999999996E-7</v>
      </c>
      <c r="AA109" s="294">
        <f t="shared" si="14"/>
        <v>5.1787288872000009E-6</v>
      </c>
      <c r="AB109" s="295">
        <f t="shared" si="15"/>
        <v>7.7758691999999996E-6</v>
      </c>
    </row>
    <row r="110" spans="1:28" ht="25.5" customHeight="1" x14ac:dyDescent="0.25">
      <c r="A110" s="2">
        <v>2023</v>
      </c>
      <c r="B110" s="2" t="s">
        <v>1134</v>
      </c>
      <c r="C110" s="2" t="s">
        <v>1182</v>
      </c>
      <c r="D110" s="2" t="s">
        <v>1183</v>
      </c>
      <c r="E110" s="2" t="s">
        <v>1184</v>
      </c>
      <c r="F110" s="2" t="s">
        <v>1160</v>
      </c>
      <c r="G110" s="2">
        <v>77571</v>
      </c>
      <c r="H110" s="2">
        <v>29.723700000000001</v>
      </c>
      <c r="I110" s="2">
        <v>-95.074079999999995</v>
      </c>
      <c r="J110" s="2" t="s">
        <v>1185</v>
      </c>
      <c r="K110" s="21">
        <v>110017769734</v>
      </c>
      <c r="L110" s="21" t="s">
        <v>1140</v>
      </c>
      <c r="M110" s="2">
        <v>325199</v>
      </c>
      <c r="N110" s="2" t="s">
        <v>261</v>
      </c>
      <c r="O110" s="2"/>
      <c r="P110" s="2"/>
      <c r="Q110" s="2">
        <v>13.74</v>
      </c>
      <c r="R110" s="2">
        <v>6.2323591638000009</v>
      </c>
      <c r="S110" s="175">
        <f>$R110*INDEX('Byproduct Conc'!$E:$E, MATCH(S$2,'Byproduct Conc'!$C:$C,0))</f>
        <v>1.8136165166658003E-2</v>
      </c>
      <c r="T110" s="176">
        <f>$R110*INDEX('Byproduct Conc'!$E:$E, MATCH(T$2,'Byproduct Conc'!$C:$C,0))</f>
        <v>2.1813257073300001E-4</v>
      </c>
      <c r="U110" s="176">
        <f>$R110*INDEX('Byproduct Conc'!$E:$E, MATCH(U$2,'Byproduct Conc'!$C:$C,0))</f>
        <v>9.3485387457E-4</v>
      </c>
      <c r="V110" s="176">
        <f>$R110*INDEX('Byproduct Conc'!$E:$E, MATCH(V$2,'Byproduct Conc'!$C:$C,0))</f>
        <v>6.2261268046362016E-3</v>
      </c>
      <c r="W110" s="177">
        <f>$R110*INDEX('Byproduct Conc'!$E:$E, MATCH(W$2,'Byproduct Conc'!$C:$C,0))</f>
        <v>9.3485387457000017E-3</v>
      </c>
      <c r="X110" s="293">
        <f t="shared" si="11"/>
        <v>5.1817614761880008E-5</v>
      </c>
      <c r="Y110" s="294">
        <f t="shared" si="12"/>
        <v>6.2323591638000002E-7</v>
      </c>
      <c r="Z110" s="294">
        <f t="shared" si="13"/>
        <v>2.6710110702000002E-6</v>
      </c>
      <c r="AA110" s="294">
        <f t="shared" si="14"/>
        <v>1.7788933727532006E-5</v>
      </c>
      <c r="AB110" s="295">
        <f t="shared" si="15"/>
        <v>2.6710110702000006E-5</v>
      </c>
    </row>
    <row r="111" spans="1:28" ht="25.5" customHeight="1" x14ac:dyDescent="0.25">
      <c r="A111" s="2">
        <v>2023</v>
      </c>
      <c r="B111" s="2" t="s">
        <v>1134</v>
      </c>
      <c r="C111" s="2" t="s">
        <v>5123</v>
      </c>
      <c r="D111" s="2" t="s">
        <v>1164</v>
      </c>
      <c r="E111" s="2" t="s">
        <v>1165</v>
      </c>
      <c r="F111" s="2" t="s">
        <v>1138</v>
      </c>
      <c r="G111" s="2">
        <v>70764</v>
      </c>
      <c r="H111" s="2">
        <v>30.262255</v>
      </c>
      <c r="I111" s="2">
        <v>-91.185837000000006</v>
      </c>
      <c r="J111" s="2" t="s">
        <v>1166</v>
      </c>
      <c r="K111" s="21">
        <v>110000613747</v>
      </c>
      <c r="L111" s="21" t="s">
        <v>1140</v>
      </c>
      <c r="M111" s="2">
        <v>325211</v>
      </c>
      <c r="N111" s="2" t="s">
        <v>262</v>
      </c>
      <c r="O111" s="2"/>
      <c r="P111" s="2"/>
      <c r="Q111" s="2">
        <v>16</v>
      </c>
      <c r="R111" s="2">
        <v>7.2574779200000004</v>
      </c>
      <c r="S111" s="175">
        <f>$R111*INDEX('Byproduct Conc'!$E:$E, MATCH(S$2,'Byproduct Conc'!$C:$C,0))</f>
        <v>2.1119260747200001E-2</v>
      </c>
      <c r="T111" s="176">
        <f>$R111*INDEX('Byproduct Conc'!$E:$E, MATCH(T$2,'Byproduct Conc'!$C:$C,0))</f>
        <v>2.5401172719999998E-4</v>
      </c>
      <c r="U111" s="176">
        <f>$R111*INDEX('Byproduct Conc'!$E:$E, MATCH(U$2,'Byproduct Conc'!$C:$C,0))</f>
        <v>1.088621688E-3</v>
      </c>
      <c r="V111" s="176">
        <f>$R111*INDEX('Byproduct Conc'!$E:$E, MATCH(V$2,'Byproduct Conc'!$C:$C,0))</f>
        <v>7.250220442080001E-3</v>
      </c>
      <c r="W111" s="177">
        <f>$R111*INDEX('Byproduct Conc'!$E:$E, MATCH(W$2,'Byproduct Conc'!$C:$C,0))</f>
        <v>1.0886216880000001E-2</v>
      </c>
      <c r="X111" s="293">
        <f t="shared" si="11"/>
        <v>6.0340744992000004E-5</v>
      </c>
      <c r="Y111" s="294">
        <f t="shared" si="12"/>
        <v>7.2574779199999993E-7</v>
      </c>
      <c r="Z111" s="294">
        <f t="shared" si="13"/>
        <v>3.1103476799999998E-6</v>
      </c>
      <c r="AA111" s="294">
        <f t="shared" si="14"/>
        <v>2.0714915548800004E-5</v>
      </c>
      <c r="AB111" s="295">
        <f t="shared" si="15"/>
        <v>3.1103476799999998E-5</v>
      </c>
    </row>
    <row r="112" spans="1:28" ht="25.5" customHeight="1" x14ac:dyDescent="0.25">
      <c r="A112" s="2">
        <v>2023</v>
      </c>
      <c r="B112" s="2" t="s">
        <v>1134</v>
      </c>
      <c r="C112" s="2" t="s">
        <v>5124</v>
      </c>
      <c r="D112" s="2" t="s">
        <v>1143</v>
      </c>
      <c r="E112" s="2" t="s">
        <v>1144</v>
      </c>
      <c r="F112" s="2" t="s">
        <v>1138</v>
      </c>
      <c r="G112" s="2">
        <v>70669</v>
      </c>
      <c r="H112" s="2">
        <v>30.223500000000001</v>
      </c>
      <c r="I112" s="2">
        <v>-93.286900000000003</v>
      </c>
      <c r="J112" s="2" t="s">
        <v>1145</v>
      </c>
      <c r="K112" s="21">
        <v>110000494894</v>
      </c>
      <c r="L112" s="21" t="s">
        <v>1140</v>
      </c>
      <c r="M112" s="2">
        <v>325180</v>
      </c>
      <c r="N112" s="2" t="s">
        <v>258</v>
      </c>
      <c r="O112" s="2"/>
      <c r="P112" s="2"/>
      <c r="Q112" s="2">
        <v>9.1999999999999993</v>
      </c>
      <c r="R112" s="2">
        <v>4.1730498040000006</v>
      </c>
      <c r="S112" s="175">
        <f>$R112*INDEX('Byproduct Conc'!$E:$E, MATCH(S$2,'Byproduct Conc'!$C:$C,0))</f>
        <v>1.2143574929640001E-2</v>
      </c>
      <c r="T112" s="176">
        <f>$R112*INDEX('Byproduct Conc'!$E:$E, MATCH(T$2,'Byproduct Conc'!$C:$C,0))</f>
        <v>1.4605674314000002E-4</v>
      </c>
      <c r="U112" s="176">
        <f>$R112*INDEX('Byproduct Conc'!$E:$E, MATCH(U$2,'Byproduct Conc'!$C:$C,0))</f>
        <v>6.2595747060000006E-4</v>
      </c>
      <c r="V112" s="176">
        <f>$R112*INDEX('Byproduct Conc'!$E:$E, MATCH(V$2,'Byproduct Conc'!$C:$C,0))</f>
        <v>4.168876754196001E-3</v>
      </c>
      <c r="W112" s="177">
        <f>$R112*INDEX('Byproduct Conc'!$E:$E, MATCH(W$2,'Byproduct Conc'!$C:$C,0))</f>
        <v>6.259574706000001E-3</v>
      </c>
      <c r="X112" s="293">
        <f t="shared" si="11"/>
        <v>3.4695928370400004E-5</v>
      </c>
      <c r="Y112" s="294">
        <f t="shared" si="12"/>
        <v>4.1730498040000006E-7</v>
      </c>
      <c r="Z112" s="294">
        <f t="shared" si="13"/>
        <v>1.7884499160000001E-6</v>
      </c>
      <c r="AA112" s="294">
        <f t="shared" si="14"/>
        <v>1.1911076440560003E-5</v>
      </c>
      <c r="AB112" s="295">
        <f t="shared" si="15"/>
        <v>1.7884499160000002E-5</v>
      </c>
    </row>
    <row r="113" spans="1:28" ht="25.5" customHeight="1" x14ac:dyDescent="0.25">
      <c r="A113" s="2">
        <v>2023</v>
      </c>
      <c r="B113" s="2" t="s">
        <v>1134</v>
      </c>
      <c r="C113" s="2" t="s">
        <v>1168</v>
      </c>
      <c r="D113" s="2" t="s">
        <v>1169</v>
      </c>
      <c r="E113" s="2" t="s">
        <v>1137</v>
      </c>
      <c r="F113" s="2" t="s">
        <v>1138</v>
      </c>
      <c r="G113" s="2">
        <v>70734</v>
      </c>
      <c r="H113" s="2">
        <v>30.208604000000001</v>
      </c>
      <c r="I113" s="2">
        <v>-91.011127999999999</v>
      </c>
      <c r="J113" s="2" t="s">
        <v>1170</v>
      </c>
      <c r="K113" s="21">
        <v>110000746328</v>
      </c>
      <c r="L113" s="21" t="s">
        <v>1140</v>
      </c>
      <c r="M113" s="2">
        <v>325211</v>
      </c>
      <c r="N113" s="2" t="s">
        <v>262</v>
      </c>
      <c r="O113" s="2"/>
      <c r="P113" s="2"/>
      <c r="Q113" s="2">
        <v>1</v>
      </c>
      <c r="R113" s="2">
        <v>0.45359237000000002</v>
      </c>
      <c r="S113" s="175">
        <f>$R113*INDEX('Byproduct Conc'!$E:$E, MATCH(S$2,'Byproduct Conc'!$C:$C,0))</f>
        <v>1.3199537967E-3</v>
      </c>
      <c r="T113" s="176">
        <f>$R113*INDEX('Byproduct Conc'!$E:$E, MATCH(T$2,'Byproduct Conc'!$C:$C,0))</f>
        <v>1.5875732949999999E-5</v>
      </c>
      <c r="U113" s="176">
        <f>$R113*INDEX('Byproduct Conc'!$E:$E, MATCH(U$2,'Byproduct Conc'!$C:$C,0))</f>
        <v>6.8038855499999998E-5</v>
      </c>
      <c r="V113" s="176">
        <f>$R113*INDEX('Byproduct Conc'!$E:$E, MATCH(V$2,'Byproduct Conc'!$C:$C,0))</f>
        <v>4.5313877763000006E-4</v>
      </c>
      <c r="W113" s="177">
        <f>$R113*INDEX('Byproduct Conc'!$E:$E, MATCH(W$2,'Byproduct Conc'!$C:$C,0))</f>
        <v>6.8038855500000004E-4</v>
      </c>
      <c r="X113" s="293">
        <f t="shared" si="11"/>
        <v>3.7712965620000002E-6</v>
      </c>
      <c r="Y113" s="294">
        <f t="shared" si="12"/>
        <v>4.5359236999999996E-8</v>
      </c>
      <c r="Z113" s="294">
        <f t="shared" si="13"/>
        <v>1.9439672999999999E-7</v>
      </c>
      <c r="AA113" s="294">
        <f t="shared" si="14"/>
        <v>1.2946822218000002E-6</v>
      </c>
      <c r="AB113" s="295">
        <f t="shared" si="15"/>
        <v>1.9439672999999999E-6</v>
      </c>
    </row>
    <row r="114" spans="1:28" ht="25.5" customHeight="1" x14ac:dyDescent="0.25">
      <c r="A114" s="2">
        <v>2023</v>
      </c>
      <c r="B114" s="2" t="s">
        <v>1134</v>
      </c>
      <c r="C114" s="2" t="s">
        <v>1135</v>
      </c>
      <c r="D114" s="2" t="s">
        <v>1136</v>
      </c>
      <c r="E114" s="2" t="s">
        <v>1137</v>
      </c>
      <c r="F114" s="2" t="s">
        <v>1138</v>
      </c>
      <c r="G114" s="2">
        <v>70734</v>
      </c>
      <c r="H114" s="2">
        <v>30.181861999999999</v>
      </c>
      <c r="I114" s="2">
        <v>-90.986958999999999</v>
      </c>
      <c r="J114" s="2" t="s">
        <v>1139</v>
      </c>
      <c r="K114" s="21">
        <v>110000449774</v>
      </c>
      <c r="L114" s="21" t="s">
        <v>1140</v>
      </c>
      <c r="M114" s="2">
        <v>325199</v>
      </c>
      <c r="N114" s="2" t="s">
        <v>261</v>
      </c>
      <c r="O114" s="2"/>
      <c r="P114" s="2"/>
      <c r="Q114" s="2">
        <v>9</v>
      </c>
      <c r="R114" s="2">
        <v>4.0823313299999997</v>
      </c>
      <c r="S114" s="175">
        <f>$R114*INDEX('Byproduct Conc'!$E:$E, MATCH(S$2,'Byproduct Conc'!$C:$C,0))</f>
        <v>1.1879584170299998E-2</v>
      </c>
      <c r="T114" s="176">
        <f>$R114*INDEX('Byproduct Conc'!$E:$E, MATCH(T$2,'Byproduct Conc'!$C:$C,0))</f>
        <v>1.4288159654999997E-4</v>
      </c>
      <c r="U114" s="176">
        <f>$R114*INDEX('Byproduct Conc'!$E:$E, MATCH(U$2,'Byproduct Conc'!$C:$C,0))</f>
        <v>6.123496994999999E-4</v>
      </c>
      <c r="V114" s="176">
        <f>$R114*INDEX('Byproduct Conc'!$E:$E, MATCH(V$2,'Byproduct Conc'!$C:$C,0))</f>
        <v>4.0782489986700005E-3</v>
      </c>
      <c r="W114" s="177">
        <f>$R114*INDEX('Byproduct Conc'!$E:$E, MATCH(W$2,'Byproduct Conc'!$C:$C,0))</f>
        <v>6.1234969949999999E-3</v>
      </c>
      <c r="X114" s="293">
        <f t="shared" si="11"/>
        <v>3.3941669057999994E-5</v>
      </c>
      <c r="Y114" s="294">
        <f t="shared" si="12"/>
        <v>4.0823313299999993E-7</v>
      </c>
      <c r="Z114" s="294">
        <f t="shared" si="13"/>
        <v>1.7495705699999997E-6</v>
      </c>
      <c r="AA114" s="294">
        <f t="shared" si="14"/>
        <v>1.1652139996200001E-5</v>
      </c>
      <c r="AB114" s="295">
        <f t="shared" si="15"/>
        <v>1.7495705700000001E-5</v>
      </c>
    </row>
    <row r="115" spans="1:28" ht="25.5" customHeight="1" x14ac:dyDescent="0.25">
      <c r="A115" s="2">
        <v>2024</v>
      </c>
      <c r="B115" s="2" t="s">
        <v>1134</v>
      </c>
      <c r="C115" s="2" t="s">
        <v>1540</v>
      </c>
      <c r="D115" s="2" t="s">
        <v>1541</v>
      </c>
      <c r="E115" s="2" t="s">
        <v>1194</v>
      </c>
      <c r="F115" s="2" t="s">
        <v>1195</v>
      </c>
      <c r="G115" s="2">
        <v>42029</v>
      </c>
      <c r="H115" s="2">
        <v>37.056699000000002</v>
      </c>
      <c r="I115" s="2">
        <v>-88.365727000000007</v>
      </c>
      <c r="J115" s="2" t="s">
        <v>1539</v>
      </c>
      <c r="K115" s="21">
        <v>110000380061</v>
      </c>
      <c r="L115" s="21" t="s">
        <v>1140</v>
      </c>
      <c r="M115" s="2">
        <v>325180</v>
      </c>
      <c r="N115" s="2" t="s">
        <v>258</v>
      </c>
      <c r="O115" s="2"/>
      <c r="P115" s="2"/>
      <c r="Q115" s="2">
        <v>11</v>
      </c>
      <c r="R115" s="2">
        <v>4.9895160700000005</v>
      </c>
      <c r="S115" s="175">
        <f>$R115*INDEX('Byproduct Conc'!$E:$E, MATCH(S$2,'Byproduct Conc'!$C:$C,0))</f>
        <v>1.4519491763700001E-2</v>
      </c>
      <c r="T115" s="176">
        <f>$R115*INDEX('Byproduct Conc'!$E:$E, MATCH(T$2,'Byproduct Conc'!$C:$C,0))</f>
        <v>1.7463306245E-4</v>
      </c>
      <c r="U115" s="176">
        <f>$R115*INDEX('Byproduct Conc'!$E:$E, MATCH(U$2,'Byproduct Conc'!$C:$C,0))</f>
        <v>7.4842741050000006E-4</v>
      </c>
      <c r="V115" s="176">
        <f>$R115*INDEX('Byproduct Conc'!$E:$E, MATCH(V$2,'Byproduct Conc'!$C:$C,0))</f>
        <v>4.9845265539300012E-3</v>
      </c>
      <c r="W115" s="177">
        <f>$R115*INDEX('Byproduct Conc'!$E:$E, MATCH(W$2,'Byproduct Conc'!$C:$C,0))</f>
        <v>7.4842741050000008E-3</v>
      </c>
      <c r="X115" s="293">
        <f t="shared" si="11"/>
        <v>4.1484262182000006E-5</v>
      </c>
      <c r="Y115" s="294">
        <f t="shared" si="12"/>
        <v>4.9895160700000001E-7</v>
      </c>
      <c r="Z115" s="294">
        <f t="shared" si="13"/>
        <v>2.1383640300000003E-6</v>
      </c>
      <c r="AA115" s="294">
        <f t="shared" si="14"/>
        <v>1.4241504439800003E-5</v>
      </c>
      <c r="AB115" s="295">
        <f t="shared" si="15"/>
        <v>2.1383640300000004E-5</v>
      </c>
    </row>
    <row r="116" spans="1:28" ht="25.5" customHeight="1" x14ac:dyDescent="0.25">
      <c r="A116" s="2">
        <v>2024</v>
      </c>
      <c r="B116" s="2" t="s">
        <v>1134</v>
      </c>
      <c r="C116" s="2" t="s">
        <v>5122</v>
      </c>
      <c r="D116" s="2" t="s">
        <v>1204</v>
      </c>
      <c r="E116" s="2" t="s">
        <v>1205</v>
      </c>
      <c r="F116" s="2" t="s">
        <v>1206</v>
      </c>
      <c r="G116" s="2">
        <v>63630</v>
      </c>
      <c r="H116" s="2">
        <v>37.983333000000002</v>
      </c>
      <c r="I116" s="2">
        <v>-90.690832999999998</v>
      </c>
      <c r="J116" s="2" t="s">
        <v>1207</v>
      </c>
      <c r="K116" s="21">
        <v>110017980443</v>
      </c>
      <c r="L116" s="21" t="s">
        <v>1140</v>
      </c>
      <c r="M116" s="2">
        <v>325998</v>
      </c>
      <c r="N116" s="2" t="s">
        <v>283</v>
      </c>
      <c r="O116" s="2"/>
      <c r="P116" s="2"/>
      <c r="Q116" s="2">
        <v>0</v>
      </c>
      <c r="R116" s="2">
        <v>0</v>
      </c>
      <c r="S116" s="175">
        <f>$R116*INDEX('Byproduct Conc'!$E:$E, MATCH(S$2,'Byproduct Conc'!$C:$C,0))</f>
        <v>0</v>
      </c>
      <c r="T116" s="176">
        <f>$R116*INDEX('Byproduct Conc'!$E:$E, MATCH(T$2,'Byproduct Conc'!$C:$C,0))</f>
        <v>0</v>
      </c>
      <c r="U116" s="176">
        <f>$R116*INDEX('Byproduct Conc'!$E:$E, MATCH(U$2,'Byproduct Conc'!$C:$C,0))</f>
        <v>0</v>
      </c>
      <c r="V116" s="176">
        <f>$R116*INDEX('Byproduct Conc'!$E:$E, MATCH(V$2,'Byproduct Conc'!$C:$C,0))</f>
        <v>0</v>
      </c>
      <c r="W116" s="177">
        <f>$R116*INDEX('Byproduct Conc'!$E:$E, MATCH(W$2,'Byproduct Conc'!$C:$C,0))</f>
        <v>0</v>
      </c>
      <c r="X116" s="293">
        <f t="shared" si="11"/>
        <v>0</v>
      </c>
      <c r="Y116" s="294">
        <f t="shared" si="12"/>
        <v>0</v>
      </c>
      <c r="Z116" s="294">
        <f t="shared" si="13"/>
        <v>0</v>
      </c>
      <c r="AA116" s="294">
        <f t="shared" si="14"/>
        <v>0</v>
      </c>
      <c r="AB116" s="295">
        <f t="shared" si="15"/>
        <v>0</v>
      </c>
    </row>
    <row r="117" spans="1:28" ht="25.5" customHeight="1" x14ac:dyDescent="0.25">
      <c r="A117" s="2">
        <v>2024</v>
      </c>
      <c r="B117" s="2" t="s">
        <v>1134</v>
      </c>
      <c r="C117" s="2" t="s">
        <v>1152</v>
      </c>
      <c r="D117" s="2" t="s">
        <v>1153</v>
      </c>
      <c r="E117" s="2" t="s">
        <v>1154</v>
      </c>
      <c r="F117" s="2" t="s">
        <v>1138</v>
      </c>
      <c r="G117" s="2">
        <v>70805</v>
      </c>
      <c r="H117" s="2">
        <v>30.501300000000001</v>
      </c>
      <c r="I117" s="2">
        <v>-91.192329999999998</v>
      </c>
      <c r="J117" s="2" t="s">
        <v>1155</v>
      </c>
      <c r="K117" s="21">
        <v>110000597444</v>
      </c>
      <c r="L117" s="21" t="s">
        <v>1140</v>
      </c>
      <c r="M117" s="2">
        <v>325211</v>
      </c>
      <c r="N117" s="2" t="s">
        <v>262</v>
      </c>
      <c r="O117" s="2"/>
      <c r="P117" s="2"/>
      <c r="Q117" s="2">
        <v>106</v>
      </c>
      <c r="R117" s="2">
        <v>48.080791220000002</v>
      </c>
      <c r="S117" s="175">
        <f>$R117*INDEX('Byproduct Conc'!$E:$E, MATCH(S$2,'Byproduct Conc'!$C:$C,0))</f>
        <v>0.1399151024502</v>
      </c>
      <c r="T117" s="176">
        <f>$R117*INDEX('Byproduct Conc'!$E:$E, MATCH(T$2,'Byproduct Conc'!$C:$C,0))</f>
        <v>1.6828276926999998E-3</v>
      </c>
      <c r="U117" s="176">
        <f>$R117*INDEX('Byproduct Conc'!$E:$E, MATCH(U$2,'Byproduct Conc'!$C:$C,0))</f>
        <v>7.2121186829999994E-3</v>
      </c>
      <c r="V117" s="176">
        <f>$R117*INDEX('Byproduct Conc'!$E:$E, MATCH(V$2,'Byproduct Conc'!$C:$C,0))</f>
        <v>4.8032710428780004E-2</v>
      </c>
      <c r="W117" s="177">
        <f>$R117*INDEX('Byproduct Conc'!$E:$E, MATCH(W$2,'Byproduct Conc'!$C:$C,0))</f>
        <v>7.2121186830000003E-2</v>
      </c>
      <c r="X117" s="293">
        <f t="shared" si="11"/>
        <v>3.9975743557200001E-4</v>
      </c>
      <c r="Y117" s="294">
        <f t="shared" si="12"/>
        <v>4.8080791219999992E-6</v>
      </c>
      <c r="Z117" s="294">
        <f t="shared" si="13"/>
        <v>2.0606053379999997E-5</v>
      </c>
      <c r="AA117" s="294">
        <f t="shared" si="14"/>
        <v>1.3723631551080002E-4</v>
      </c>
      <c r="AB117" s="295">
        <f t="shared" si="15"/>
        <v>2.0606053380000001E-4</v>
      </c>
    </row>
    <row r="118" spans="1:28" ht="25.5" customHeight="1" x14ac:dyDescent="0.25">
      <c r="A118" s="2">
        <v>2024</v>
      </c>
      <c r="B118" s="2" t="s">
        <v>1134</v>
      </c>
      <c r="C118" s="2" t="s">
        <v>1187</v>
      </c>
      <c r="D118" s="2" t="s">
        <v>1188</v>
      </c>
      <c r="E118" s="2" t="s">
        <v>1189</v>
      </c>
      <c r="F118" s="2" t="s">
        <v>1160</v>
      </c>
      <c r="G118" s="2">
        <v>77978</v>
      </c>
      <c r="H118" s="2">
        <v>28.697590000000002</v>
      </c>
      <c r="I118" s="2">
        <v>-96.542101000000002</v>
      </c>
      <c r="J118" s="2" t="s">
        <v>1190</v>
      </c>
      <c r="K118" s="21">
        <v>110018925957</v>
      </c>
      <c r="L118" s="21" t="s">
        <v>1140</v>
      </c>
      <c r="M118" s="2">
        <v>325211</v>
      </c>
      <c r="N118" s="2" t="s">
        <v>262</v>
      </c>
      <c r="O118" s="2"/>
      <c r="P118" s="2"/>
      <c r="Q118" s="2">
        <v>49</v>
      </c>
      <c r="R118" s="2">
        <v>22.226026130000001</v>
      </c>
      <c r="S118" s="175">
        <f>$R118*INDEX('Byproduct Conc'!$E:$E, MATCH(S$2,'Byproduct Conc'!$C:$C,0))</f>
        <v>6.4677736038300002E-2</v>
      </c>
      <c r="T118" s="176">
        <f>$R118*INDEX('Byproduct Conc'!$E:$E, MATCH(T$2,'Byproduct Conc'!$C:$C,0))</f>
        <v>7.7791091455E-4</v>
      </c>
      <c r="U118" s="176">
        <f>$R118*INDEX('Byproduct Conc'!$E:$E, MATCH(U$2,'Byproduct Conc'!$C:$C,0))</f>
        <v>3.3339039195000001E-3</v>
      </c>
      <c r="V118" s="176">
        <f>$R118*INDEX('Byproduct Conc'!$E:$E, MATCH(V$2,'Byproduct Conc'!$C:$C,0))</f>
        <v>2.2203800103870002E-2</v>
      </c>
      <c r="W118" s="177">
        <f>$R118*INDEX('Byproduct Conc'!$E:$E, MATCH(W$2,'Byproduct Conc'!$C:$C,0))</f>
        <v>3.3339039195000003E-2</v>
      </c>
      <c r="X118" s="293">
        <f t="shared" si="11"/>
        <v>1.8479353153799999E-4</v>
      </c>
      <c r="Y118" s="294">
        <f t="shared" si="12"/>
        <v>2.2226026130000002E-6</v>
      </c>
      <c r="Z118" s="294">
        <f t="shared" si="13"/>
        <v>9.5254397700000004E-6</v>
      </c>
      <c r="AA118" s="294">
        <f t="shared" si="14"/>
        <v>6.34394288682E-5</v>
      </c>
      <c r="AB118" s="295">
        <f t="shared" si="15"/>
        <v>9.5254397700000014E-5</v>
      </c>
    </row>
    <row r="119" spans="1:28" ht="25.5" customHeight="1" x14ac:dyDescent="0.25">
      <c r="A119" s="2">
        <v>2024</v>
      </c>
      <c r="B119" s="2" t="s">
        <v>1134</v>
      </c>
      <c r="C119" s="2" t="s">
        <v>1210</v>
      </c>
      <c r="D119" s="2" t="s">
        <v>1211</v>
      </c>
      <c r="E119" s="2" t="s">
        <v>1200</v>
      </c>
      <c r="F119" s="2" t="s">
        <v>1160</v>
      </c>
      <c r="G119" s="2">
        <v>77541</v>
      </c>
      <c r="H119" s="2">
        <v>28.981691999999999</v>
      </c>
      <c r="I119" s="2">
        <v>-95.376501000000005</v>
      </c>
      <c r="J119" s="2" t="s">
        <v>1201</v>
      </c>
      <c r="K119" s="21">
        <v>110066943605</v>
      </c>
      <c r="L119" s="21" t="s">
        <v>1140</v>
      </c>
      <c r="M119" s="2">
        <v>325199</v>
      </c>
      <c r="N119" s="2" t="s">
        <v>261</v>
      </c>
      <c r="O119" s="2"/>
      <c r="P119" s="2"/>
      <c r="Q119" s="2">
        <v>0</v>
      </c>
      <c r="R119" s="2">
        <v>0</v>
      </c>
      <c r="S119" s="175">
        <f>$R119*INDEX('Byproduct Conc'!$E:$E, MATCH(S$2,'Byproduct Conc'!$C:$C,0))</f>
        <v>0</v>
      </c>
      <c r="T119" s="176">
        <f>$R119*INDEX('Byproduct Conc'!$E:$E, MATCH(T$2,'Byproduct Conc'!$C:$C,0))</f>
        <v>0</v>
      </c>
      <c r="U119" s="176">
        <f>$R119*INDEX('Byproduct Conc'!$E:$E, MATCH(U$2,'Byproduct Conc'!$C:$C,0))</f>
        <v>0</v>
      </c>
      <c r="V119" s="176">
        <f>$R119*INDEX('Byproduct Conc'!$E:$E, MATCH(V$2,'Byproduct Conc'!$C:$C,0))</f>
        <v>0</v>
      </c>
      <c r="W119" s="177">
        <f>$R119*INDEX('Byproduct Conc'!$E:$E, MATCH(W$2,'Byproduct Conc'!$C:$C,0))</f>
        <v>0</v>
      </c>
      <c r="X119" s="293">
        <f t="shared" si="11"/>
        <v>0</v>
      </c>
      <c r="Y119" s="294">
        <f t="shared" si="12"/>
        <v>0</v>
      </c>
      <c r="Z119" s="294">
        <f t="shared" si="13"/>
        <v>0</v>
      </c>
      <c r="AA119" s="294">
        <f t="shared" si="14"/>
        <v>0</v>
      </c>
      <c r="AB119" s="295">
        <f t="shared" si="15"/>
        <v>0</v>
      </c>
    </row>
    <row r="120" spans="1:28" ht="25.5" customHeight="1" x14ac:dyDescent="0.25">
      <c r="A120" s="2">
        <v>2024</v>
      </c>
      <c r="B120" s="2" t="s">
        <v>1134</v>
      </c>
      <c r="C120" s="2" t="s">
        <v>1176</v>
      </c>
      <c r="D120" s="2" t="s">
        <v>1177</v>
      </c>
      <c r="E120" s="2" t="s">
        <v>1178</v>
      </c>
      <c r="F120" s="2" t="s">
        <v>1179</v>
      </c>
      <c r="G120" s="2">
        <v>29405</v>
      </c>
      <c r="H120" s="2">
        <v>32.833576999999998</v>
      </c>
      <c r="I120" s="2">
        <v>-79.964774000000006</v>
      </c>
      <c r="J120" s="2" t="s">
        <v>1180</v>
      </c>
      <c r="K120" s="21">
        <v>110017326963</v>
      </c>
      <c r="L120" s="21" t="s">
        <v>1140</v>
      </c>
      <c r="M120" s="2">
        <v>325199</v>
      </c>
      <c r="N120" s="2" t="s">
        <v>261</v>
      </c>
      <c r="O120" s="2"/>
      <c r="P120" s="2"/>
      <c r="Q120" s="2">
        <v>0</v>
      </c>
      <c r="R120" s="2">
        <v>0</v>
      </c>
      <c r="S120" s="175">
        <f>$R120*INDEX('Byproduct Conc'!$E:$E, MATCH(S$2,'Byproduct Conc'!$C:$C,0))</f>
        <v>0</v>
      </c>
      <c r="T120" s="176">
        <f>$R120*INDEX('Byproduct Conc'!$E:$E, MATCH(T$2,'Byproduct Conc'!$C:$C,0))</f>
        <v>0</v>
      </c>
      <c r="U120" s="176">
        <f>$R120*INDEX('Byproduct Conc'!$E:$E, MATCH(U$2,'Byproduct Conc'!$C:$C,0))</f>
        <v>0</v>
      </c>
      <c r="V120" s="176">
        <f>$R120*INDEX('Byproduct Conc'!$E:$E, MATCH(V$2,'Byproduct Conc'!$C:$C,0))</f>
        <v>0</v>
      </c>
      <c r="W120" s="177">
        <f>$R120*INDEX('Byproduct Conc'!$E:$E, MATCH(W$2,'Byproduct Conc'!$C:$C,0))</f>
        <v>0</v>
      </c>
      <c r="X120" s="293">
        <f t="shared" si="11"/>
        <v>0</v>
      </c>
      <c r="Y120" s="294">
        <f t="shared" si="12"/>
        <v>0</v>
      </c>
      <c r="Z120" s="294">
        <f t="shared" si="13"/>
        <v>0</v>
      </c>
      <c r="AA120" s="294">
        <f t="shared" si="14"/>
        <v>0</v>
      </c>
      <c r="AB120" s="295">
        <f t="shared" si="15"/>
        <v>0</v>
      </c>
    </row>
    <row r="121" spans="1:28" ht="25.5" customHeight="1" x14ac:dyDescent="0.25">
      <c r="A121" s="2">
        <v>2024</v>
      </c>
      <c r="B121" s="2" t="s">
        <v>1134</v>
      </c>
      <c r="C121" s="2" t="s">
        <v>1157</v>
      </c>
      <c r="D121" s="2" t="s">
        <v>1158</v>
      </c>
      <c r="E121" s="2" t="s">
        <v>1159</v>
      </c>
      <c r="F121" s="2" t="s">
        <v>1160</v>
      </c>
      <c r="G121" s="2">
        <v>78359</v>
      </c>
      <c r="H121" s="2">
        <v>27.883610999999998</v>
      </c>
      <c r="I121" s="2">
        <v>-97.241382999999999</v>
      </c>
      <c r="J121" s="2" t="s">
        <v>1161</v>
      </c>
      <c r="K121" s="21">
        <v>110070725501</v>
      </c>
      <c r="L121" s="21" t="s">
        <v>1140</v>
      </c>
      <c r="M121" s="2">
        <v>325199</v>
      </c>
      <c r="N121" s="2" t="s">
        <v>261</v>
      </c>
      <c r="O121" s="2"/>
      <c r="P121" s="2"/>
      <c r="Q121" s="2">
        <v>4</v>
      </c>
      <c r="R121" s="2">
        <v>1.8143694800000001</v>
      </c>
      <c r="S121" s="175">
        <f>$R121*INDEX('Byproduct Conc'!$E:$E, MATCH(S$2,'Byproduct Conc'!$C:$C,0))</f>
        <v>5.2798151868000001E-3</v>
      </c>
      <c r="T121" s="176">
        <f>$R121*INDEX('Byproduct Conc'!$E:$E, MATCH(T$2,'Byproduct Conc'!$C:$C,0))</f>
        <v>6.3502931799999996E-5</v>
      </c>
      <c r="U121" s="176">
        <f>$R121*INDEX('Byproduct Conc'!$E:$E, MATCH(U$2,'Byproduct Conc'!$C:$C,0))</f>
        <v>2.7215542199999999E-4</v>
      </c>
      <c r="V121" s="176">
        <f>$R121*INDEX('Byproduct Conc'!$E:$E, MATCH(V$2,'Byproduct Conc'!$C:$C,0))</f>
        <v>1.8125551105200003E-3</v>
      </c>
      <c r="W121" s="177">
        <f>$R121*INDEX('Byproduct Conc'!$E:$E, MATCH(W$2,'Byproduct Conc'!$C:$C,0))</f>
        <v>2.7215542200000001E-3</v>
      </c>
      <c r="X121" s="293">
        <f t="shared" si="11"/>
        <v>1.5085186248000001E-5</v>
      </c>
      <c r="Y121" s="294">
        <f t="shared" si="12"/>
        <v>1.8143694799999998E-7</v>
      </c>
      <c r="Z121" s="294">
        <f t="shared" si="13"/>
        <v>7.7758691999999996E-7</v>
      </c>
      <c r="AA121" s="294">
        <f t="shared" si="14"/>
        <v>5.1787288872000009E-6</v>
      </c>
      <c r="AB121" s="295">
        <f t="shared" si="15"/>
        <v>7.7758691999999996E-6</v>
      </c>
    </row>
    <row r="122" spans="1:28" ht="25.5" customHeight="1" x14ac:dyDescent="0.25">
      <c r="A122" s="2">
        <v>2024</v>
      </c>
      <c r="B122" s="2" t="s">
        <v>1134</v>
      </c>
      <c r="C122" s="2" t="s">
        <v>1147</v>
      </c>
      <c r="D122" s="2" t="s">
        <v>1148</v>
      </c>
      <c r="E122" s="2" t="s">
        <v>1149</v>
      </c>
      <c r="F122" s="2" t="s">
        <v>1138</v>
      </c>
      <c r="G122" s="2">
        <v>70723</v>
      </c>
      <c r="H122" s="2">
        <v>30.05509</v>
      </c>
      <c r="I122" s="2">
        <v>-90.830839999999995</v>
      </c>
      <c r="J122" s="2" t="s">
        <v>1150</v>
      </c>
      <c r="K122" s="21">
        <v>110000597328</v>
      </c>
      <c r="L122" s="21" t="s">
        <v>1140</v>
      </c>
      <c r="M122" s="2">
        <v>325180</v>
      </c>
      <c r="N122" s="2" t="s">
        <v>258</v>
      </c>
      <c r="O122" s="2"/>
      <c r="P122" s="2"/>
      <c r="Q122" s="2">
        <v>1</v>
      </c>
      <c r="R122" s="2">
        <v>0.45359237000000002</v>
      </c>
      <c r="S122" s="175">
        <f>$R122*INDEX('Byproduct Conc'!$E:$E, MATCH(S$2,'Byproduct Conc'!$C:$C,0))</f>
        <v>1.3199537967E-3</v>
      </c>
      <c r="T122" s="176">
        <f>$R122*INDEX('Byproduct Conc'!$E:$E, MATCH(T$2,'Byproduct Conc'!$C:$C,0))</f>
        <v>1.5875732949999999E-5</v>
      </c>
      <c r="U122" s="176">
        <f>$R122*INDEX('Byproduct Conc'!$E:$E, MATCH(U$2,'Byproduct Conc'!$C:$C,0))</f>
        <v>6.8038855499999998E-5</v>
      </c>
      <c r="V122" s="176">
        <f>$R122*INDEX('Byproduct Conc'!$E:$E, MATCH(V$2,'Byproduct Conc'!$C:$C,0))</f>
        <v>4.5313877763000006E-4</v>
      </c>
      <c r="W122" s="177">
        <f>$R122*INDEX('Byproduct Conc'!$E:$E, MATCH(W$2,'Byproduct Conc'!$C:$C,0))</f>
        <v>6.8038855500000004E-4</v>
      </c>
      <c r="X122" s="293">
        <f t="shared" si="11"/>
        <v>3.7712965620000002E-6</v>
      </c>
      <c r="Y122" s="294">
        <f t="shared" si="12"/>
        <v>4.5359236999999996E-8</v>
      </c>
      <c r="Z122" s="294">
        <f t="shared" si="13"/>
        <v>1.9439672999999999E-7</v>
      </c>
      <c r="AA122" s="294">
        <f t="shared" si="14"/>
        <v>1.2946822218000002E-6</v>
      </c>
      <c r="AB122" s="295">
        <f t="shared" si="15"/>
        <v>1.9439672999999999E-6</v>
      </c>
    </row>
    <row r="123" spans="1:28" ht="25.5" customHeight="1" x14ac:dyDescent="0.25">
      <c r="A123" s="2">
        <v>2024</v>
      </c>
      <c r="B123" s="2" t="s">
        <v>1134</v>
      </c>
      <c r="C123" s="2" t="s">
        <v>1135</v>
      </c>
      <c r="D123" s="2" t="s">
        <v>1136</v>
      </c>
      <c r="E123" s="2" t="s">
        <v>1137</v>
      </c>
      <c r="F123" s="2" t="s">
        <v>1138</v>
      </c>
      <c r="G123" s="2">
        <v>70734</v>
      </c>
      <c r="H123" s="2">
        <v>30.181861999999999</v>
      </c>
      <c r="I123" s="2">
        <v>-90.986958999999999</v>
      </c>
      <c r="J123" s="2" t="s">
        <v>1139</v>
      </c>
      <c r="K123" s="21">
        <v>110000449774</v>
      </c>
      <c r="L123" s="21" t="s">
        <v>1140</v>
      </c>
      <c r="M123" s="2">
        <v>325199</v>
      </c>
      <c r="N123" s="2" t="s">
        <v>261</v>
      </c>
      <c r="O123" s="2"/>
      <c r="P123" s="2"/>
      <c r="Q123" s="2">
        <v>12</v>
      </c>
      <c r="R123" s="2">
        <v>5.4431084399999996</v>
      </c>
      <c r="S123" s="175">
        <f>$R123*INDEX('Byproduct Conc'!$E:$E, MATCH(S$2,'Byproduct Conc'!$C:$C,0))</f>
        <v>1.5839445560399998E-2</v>
      </c>
      <c r="T123" s="176">
        <f>$R123*INDEX('Byproduct Conc'!$E:$E, MATCH(T$2,'Byproduct Conc'!$C:$C,0))</f>
        <v>1.9050879539999997E-4</v>
      </c>
      <c r="U123" s="176">
        <f>$R123*INDEX('Byproduct Conc'!$E:$E, MATCH(U$2,'Byproduct Conc'!$C:$C,0))</f>
        <v>8.1646626599999987E-4</v>
      </c>
      <c r="V123" s="176">
        <f>$R123*INDEX('Byproduct Conc'!$E:$E, MATCH(V$2,'Byproduct Conc'!$C:$C,0))</f>
        <v>5.4376653315600003E-3</v>
      </c>
      <c r="W123" s="177">
        <f>$R123*INDEX('Byproduct Conc'!$E:$E, MATCH(W$2,'Byproduct Conc'!$C:$C,0))</f>
        <v>8.1646626599999987E-3</v>
      </c>
      <c r="X123" s="293">
        <f t="shared" si="11"/>
        <v>4.5255558743999994E-5</v>
      </c>
      <c r="Y123" s="294">
        <f t="shared" si="12"/>
        <v>5.4431084399999997E-7</v>
      </c>
      <c r="Z123" s="294">
        <f t="shared" si="13"/>
        <v>2.3327607599999995E-6</v>
      </c>
      <c r="AA123" s="294">
        <f t="shared" si="14"/>
        <v>1.55361866616E-5</v>
      </c>
      <c r="AB123" s="295">
        <f t="shared" si="15"/>
        <v>2.3327607599999995E-5</v>
      </c>
    </row>
    <row r="124" spans="1:28" ht="25.5" customHeight="1" x14ac:dyDescent="0.25">
      <c r="A124" s="2">
        <v>2024</v>
      </c>
      <c r="B124" s="2" t="s">
        <v>1134</v>
      </c>
      <c r="C124" s="2" t="s">
        <v>1172</v>
      </c>
      <c r="D124" s="2" t="s">
        <v>1173</v>
      </c>
      <c r="E124" s="2" t="s">
        <v>1174</v>
      </c>
      <c r="F124" s="2" t="s">
        <v>1160</v>
      </c>
      <c r="G124" s="2">
        <v>77536</v>
      </c>
      <c r="H124" s="2">
        <v>29.728559000000001</v>
      </c>
      <c r="I124" s="2">
        <v>-95.110764000000003</v>
      </c>
      <c r="J124" s="2" t="s">
        <v>1175</v>
      </c>
      <c r="K124" s="21">
        <v>110070827819</v>
      </c>
      <c r="L124" s="21" t="s">
        <v>1140</v>
      </c>
      <c r="M124" s="2">
        <v>325199</v>
      </c>
      <c r="N124" s="2" t="s">
        <v>261</v>
      </c>
      <c r="O124" s="2"/>
      <c r="P124" s="2"/>
      <c r="Q124" s="2">
        <v>0</v>
      </c>
      <c r="R124" s="2">
        <v>0</v>
      </c>
      <c r="S124" s="175">
        <f>$R124*INDEX('Byproduct Conc'!$E:$E, MATCH(S$2,'Byproduct Conc'!$C:$C,0))</f>
        <v>0</v>
      </c>
      <c r="T124" s="176">
        <f>$R124*INDEX('Byproduct Conc'!$E:$E, MATCH(T$2,'Byproduct Conc'!$C:$C,0))</f>
        <v>0</v>
      </c>
      <c r="U124" s="176">
        <f>$R124*INDEX('Byproduct Conc'!$E:$E, MATCH(U$2,'Byproduct Conc'!$C:$C,0))</f>
        <v>0</v>
      </c>
      <c r="V124" s="176">
        <f>$R124*INDEX('Byproduct Conc'!$E:$E, MATCH(V$2,'Byproduct Conc'!$C:$C,0))</f>
        <v>0</v>
      </c>
      <c r="W124" s="177">
        <f>$R124*INDEX('Byproduct Conc'!$E:$E, MATCH(W$2,'Byproduct Conc'!$C:$C,0))</f>
        <v>0</v>
      </c>
      <c r="X124" s="293">
        <f t="shared" si="11"/>
        <v>0</v>
      </c>
      <c r="Y124" s="294">
        <f t="shared" si="12"/>
        <v>0</v>
      </c>
      <c r="Z124" s="294">
        <f t="shared" si="13"/>
        <v>0</v>
      </c>
      <c r="AA124" s="294">
        <f t="shared" si="14"/>
        <v>0</v>
      </c>
      <c r="AB124" s="295">
        <f t="shared" si="15"/>
        <v>0</v>
      </c>
    </row>
    <row r="125" spans="1:28" ht="25.5" customHeight="1" x14ac:dyDescent="0.25">
      <c r="A125" s="2">
        <v>2024</v>
      </c>
      <c r="B125" s="2" t="s">
        <v>1134</v>
      </c>
      <c r="C125" s="2" t="s">
        <v>1182</v>
      </c>
      <c r="D125" s="2" t="s">
        <v>1183</v>
      </c>
      <c r="E125" s="2" t="s">
        <v>1184</v>
      </c>
      <c r="F125" s="2" t="s">
        <v>1160</v>
      </c>
      <c r="G125" s="2">
        <v>77571</v>
      </c>
      <c r="H125" s="2">
        <v>29.723700000000001</v>
      </c>
      <c r="I125" s="2">
        <v>-95.074079999999995</v>
      </c>
      <c r="J125" s="2" t="s">
        <v>1185</v>
      </c>
      <c r="K125" s="21">
        <v>110017769734</v>
      </c>
      <c r="L125" s="21" t="s">
        <v>1140</v>
      </c>
      <c r="M125" s="2">
        <v>325199</v>
      </c>
      <c r="N125" s="2" t="s">
        <v>261</v>
      </c>
      <c r="O125" s="2"/>
      <c r="P125" s="2"/>
      <c r="Q125" s="2">
        <v>15.15</v>
      </c>
      <c r="R125" s="2">
        <v>6.8719244055000006</v>
      </c>
      <c r="S125" s="175">
        <f>$R125*INDEX('Byproduct Conc'!$E:$E, MATCH(S$2,'Byproduct Conc'!$C:$C,0))</f>
        <v>1.9997300020005E-2</v>
      </c>
      <c r="T125" s="176">
        <f>$R125*INDEX('Byproduct Conc'!$E:$E, MATCH(T$2,'Byproduct Conc'!$C:$C,0))</f>
        <v>2.405173541925E-4</v>
      </c>
      <c r="U125" s="176">
        <f>$R125*INDEX('Byproduct Conc'!$E:$E, MATCH(U$2,'Byproduct Conc'!$C:$C,0))</f>
        <v>1.0307886608249999E-3</v>
      </c>
      <c r="V125" s="176">
        <f>$R125*INDEX('Byproduct Conc'!$E:$E, MATCH(V$2,'Byproduct Conc'!$C:$C,0))</f>
        <v>6.865052481094501E-3</v>
      </c>
      <c r="W125" s="177">
        <f>$R125*INDEX('Byproduct Conc'!$E:$E, MATCH(W$2,'Byproduct Conc'!$C:$C,0))</f>
        <v>1.0307886608250001E-2</v>
      </c>
      <c r="X125" s="293">
        <f t="shared" si="11"/>
        <v>5.7135142914300004E-5</v>
      </c>
      <c r="Y125" s="294">
        <f t="shared" si="12"/>
        <v>6.8719244054999994E-7</v>
      </c>
      <c r="Z125" s="294">
        <f t="shared" si="13"/>
        <v>2.9451104594999996E-6</v>
      </c>
      <c r="AA125" s="294">
        <f t="shared" si="14"/>
        <v>1.9614435660270004E-5</v>
      </c>
      <c r="AB125" s="295">
        <f t="shared" si="15"/>
        <v>2.9451104595000002E-5</v>
      </c>
    </row>
    <row r="126" spans="1:28" ht="25.5" customHeight="1" x14ac:dyDescent="0.25">
      <c r="A126" s="2">
        <v>2024</v>
      </c>
      <c r="B126" s="2" t="s">
        <v>1134</v>
      </c>
      <c r="C126" s="2" t="s">
        <v>1643</v>
      </c>
      <c r="D126" s="2" t="s">
        <v>1644</v>
      </c>
      <c r="E126" s="2" t="s">
        <v>1165</v>
      </c>
      <c r="F126" s="2" t="s">
        <v>1138</v>
      </c>
      <c r="G126" s="2">
        <v>70764</v>
      </c>
      <c r="H126" s="2">
        <v>30.259399999999999</v>
      </c>
      <c r="I126" s="2">
        <v>-91.173699999999997</v>
      </c>
      <c r="J126" s="2" t="s">
        <v>1642</v>
      </c>
      <c r="K126" s="21">
        <v>110000572675</v>
      </c>
      <c r="L126" s="21" t="s">
        <v>1140</v>
      </c>
      <c r="M126" s="2">
        <v>325211</v>
      </c>
      <c r="N126" s="2" t="s">
        <v>262</v>
      </c>
      <c r="O126" s="2"/>
      <c r="P126" s="2"/>
      <c r="Q126" s="2">
        <v>417.97</v>
      </c>
      <c r="R126" s="2">
        <v>189.58800288890004</v>
      </c>
      <c r="S126" s="175">
        <f>$R126*INDEX('Byproduct Conc'!$E:$E, MATCH(S$2,'Byproduct Conc'!$C:$C,0))</f>
        <v>0.55170108840669907</v>
      </c>
      <c r="T126" s="176">
        <f>$R126*INDEX('Byproduct Conc'!$E:$E, MATCH(T$2,'Byproduct Conc'!$C:$C,0))</f>
        <v>6.6355801011115005E-3</v>
      </c>
      <c r="U126" s="176">
        <f>$R126*INDEX('Byproduct Conc'!$E:$E, MATCH(U$2,'Byproduct Conc'!$C:$C,0))</f>
        <v>2.8438200433335004E-2</v>
      </c>
      <c r="V126" s="176">
        <f>$R126*INDEX('Byproduct Conc'!$E:$E, MATCH(V$2,'Byproduct Conc'!$C:$C,0))</f>
        <v>0.18939841488601117</v>
      </c>
      <c r="W126" s="177">
        <f>$R126*INDEX('Byproduct Conc'!$E:$E, MATCH(W$2,'Byproduct Conc'!$C:$C,0))</f>
        <v>0.28438200433335004</v>
      </c>
      <c r="X126" s="293">
        <f t="shared" si="11"/>
        <v>1.5762888240191402E-3</v>
      </c>
      <c r="Y126" s="294">
        <f t="shared" si="12"/>
        <v>1.8958800288890001E-5</v>
      </c>
      <c r="Z126" s="294">
        <f t="shared" si="13"/>
        <v>8.1252001238100009E-5</v>
      </c>
      <c r="AA126" s="294">
        <f t="shared" si="14"/>
        <v>5.4113832824574616E-4</v>
      </c>
      <c r="AB126" s="295">
        <f t="shared" si="15"/>
        <v>8.1252001238100015E-4</v>
      </c>
    </row>
    <row r="127" spans="1:28" ht="25.5" customHeight="1" x14ac:dyDescent="0.25">
      <c r="A127" s="2">
        <v>2024</v>
      </c>
      <c r="B127" s="2" t="s">
        <v>1134</v>
      </c>
      <c r="C127" s="2" t="s">
        <v>5123</v>
      </c>
      <c r="D127" s="2" t="s">
        <v>1441</v>
      </c>
      <c r="E127" s="2" t="s">
        <v>1144</v>
      </c>
      <c r="F127" s="2" t="s">
        <v>1138</v>
      </c>
      <c r="G127" s="2">
        <v>70669</v>
      </c>
      <c r="H127" s="2">
        <v>30.252222</v>
      </c>
      <c r="I127" s="2">
        <v>-93.284443999999993</v>
      </c>
      <c r="J127" s="2" t="s">
        <v>1438</v>
      </c>
      <c r="K127" s="21">
        <v>110070228618</v>
      </c>
      <c r="L127" s="21" t="s">
        <v>1140</v>
      </c>
      <c r="M127" s="2">
        <v>325110</v>
      </c>
      <c r="N127" s="2" t="s">
        <v>255</v>
      </c>
      <c r="O127" s="2"/>
      <c r="P127" s="2"/>
      <c r="Q127" s="2">
        <v>0</v>
      </c>
      <c r="R127" s="2">
        <v>0</v>
      </c>
      <c r="S127" s="175">
        <f>$R127*INDEX('Byproduct Conc'!$E:$E, MATCH(S$2,'Byproduct Conc'!$C:$C,0))</f>
        <v>0</v>
      </c>
      <c r="T127" s="176">
        <f>$R127*INDEX('Byproduct Conc'!$E:$E, MATCH(T$2,'Byproduct Conc'!$C:$C,0))</f>
        <v>0</v>
      </c>
      <c r="U127" s="176">
        <f>$R127*INDEX('Byproduct Conc'!$E:$E, MATCH(U$2,'Byproduct Conc'!$C:$C,0))</f>
        <v>0</v>
      </c>
      <c r="V127" s="176">
        <f>$R127*INDEX('Byproduct Conc'!$E:$E, MATCH(V$2,'Byproduct Conc'!$C:$C,0))</f>
        <v>0</v>
      </c>
      <c r="W127" s="177">
        <f>$R127*INDEX('Byproduct Conc'!$E:$E, MATCH(W$2,'Byproduct Conc'!$C:$C,0))</f>
        <v>0</v>
      </c>
      <c r="X127" s="293">
        <f t="shared" si="11"/>
        <v>0</v>
      </c>
      <c r="Y127" s="294">
        <f t="shared" si="12"/>
        <v>0</v>
      </c>
      <c r="Z127" s="294">
        <f t="shared" si="13"/>
        <v>0</v>
      </c>
      <c r="AA127" s="294">
        <f t="shared" si="14"/>
        <v>0</v>
      </c>
      <c r="AB127" s="295">
        <f t="shared" si="15"/>
        <v>0</v>
      </c>
    </row>
    <row r="128" spans="1:28" ht="25.5" customHeight="1" x14ac:dyDescent="0.25">
      <c r="A128" s="2">
        <v>2024</v>
      </c>
      <c r="B128" s="2" t="s">
        <v>1134</v>
      </c>
      <c r="C128" s="2" t="s">
        <v>5123</v>
      </c>
      <c r="D128" s="2" t="s">
        <v>1164</v>
      </c>
      <c r="E128" s="2" t="s">
        <v>1165</v>
      </c>
      <c r="F128" s="2" t="s">
        <v>1138</v>
      </c>
      <c r="G128" s="2">
        <v>70764</v>
      </c>
      <c r="H128" s="2">
        <v>30.262255</v>
      </c>
      <c r="I128" s="2">
        <v>-91.185837000000006</v>
      </c>
      <c r="J128" s="2" t="s">
        <v>1166</v>
      </c>
      <c r="K128" s="21">
        <v>110000613747</v>
      </c>
      <c r="L128" s="21" t="s">
        <v>1140</v>
      </c>
      <c r="M128" s="2">
        <v>325211</v>
      </c>
      <c r="N128" s="2" t="s">
        <v>262</v>
      </c>
      <c r="O128" s="2"/>
      <c r="P128" s="2"/>
      <c r="Q128" s="2">
        <v>60</v>
      </c>
      <c r="R128" s="2">
        <v>27.215542200000002</v>
      </c>
      <c r="S128" s="175">
        <f>$R128*INDEX('Byproduct Conc'!$E:$E, MATCH(S$2,'Byproduct Conc'!$C:$C,0))</f>
        <v>7.9197227802000003E-2</v>
      </c>
      <c r="T128" s="176">
        <f>$R128*INDEX('Byproduct Conc'!$E:$E, MATCH(T$2,'Byproduct Conc'!$C:$C,0))</f>
        <v>9.5254397699999992E-4</v>
      </c>
      <c r="U128" s="176">
        <f>$R128*INDEX('Byproduct Conc'!$E:$E, MATCH(U$2,'Byproduct Conc'!$C:$C,0))</f>
        <v>4.0823313300000002E-3</v>
      </c>
      <c r="V128" s="176">
        <f>$R128*INDEX('Byproduct Conc'!$E:$E, MATCH(V$2,'Byproduct Conc'!$C:$C,0))</f>
        <v>2.7188326657800004E-2</v>
      </c>
      <c r="W128" s="177">
        <f>$R128*INDEX('Byproduct Conc'!$E:$E, MATCH(W$2,'Byproduct Conc'!$C:$C,0))</f>
        <v>4.0823313300000004E-2</v>
      </c>
      <c r="X128" s="293">
        <f t="shared" si="11"/>
        <v>2.2627779372000001E-4</v>
      </c>
      <c r="Y128" s="294">
        <f t="shared" si="12"/>
        <v>2.7215542199999999E-6</v>
      </c>
      <c r="Z128" s="294">
        <f t="shared" si="13"/>
        <v>1.1663803800000001E-5</v>
      </c>
      <c r="AA128" s="294">
        <f t="shared" si="14"/>
        <v>7.7680933308000018E-5</v>
      </c>
      <c r="AB128" s="295">
        <f t="shared" si="15"/>
        <v>1.1663803800000001E-4</v>
      </c>
    </row>
    <row r="129" spans="1:28" ht="25.5" customHeight="1" x14ac:dyDescent="0.25">
      <c r="A129" s="2">
        <v>2024</v>
      </c>
      <c r="B129" s="2" t="s">
        <v>1134</v>
      </c>
      <c r="C129" s="2" t="s">
        <v>5124</v>
      </c>
      <c r="D129" s="2" t="s">
        <v>1143</v>
      </c>
      <c r="E129" s="2" t="s">
        <v>1144</v>
      </c>
      <c r="F129" s="2" t="s">
        <v>1138</v>
      </c>
      <c r="G129" s="2">
        <v>70669</v>
      </c>
      <c r="H129" s="2">
        <v>30.223500000000001</v>
      </c>
      <c r="I129" s="2">
        <v>-93.286900000000003</v>
      </c>
      <c r="J129" s="2" t="s">
        <v>1145</v>
      </c>
      <c r="K129" s="21">
        <v>110000494894</v>
      </c>
      <c r="L129" s="21" t="s">
        <v>1140</v>
      </c>
      <c r="M129" s="2">
        <v>325180</v>
      </c>
      <c r="N129" s="2" t="s">
        <v>258</v>
      </c>
      <c r="O129" s="2"/>
      <c r="P129" s="2"/>
      <c r="Q129" s="2">
        <v>720</v>
      </c>
      <c r="R129" s="2">
        <v>326.58650640000002</v>
      </c>
      <c r="S129" s="175">
        <f>$R129*INDEX('Byproduct Conc'!$E:$E, MATCH(S$2,'Byproduct Conc'!$C:$C,0))</f>
        <v>0.95036673362400004</v>
      </c>
      <c r="T129" s="176">
        <f>$R129*INDEX('Byproduct Conc'!$E:$E, MATCH(T$2,'Byproduct Conc'!$C:$C,0))</f>
        <v>1.1430527724E-2</v>
      </c>
      <c r="U129" s="176">
        <f>$R129*INDEX('Byproduct Conc'!$E:$E, MATCH(U$2,'Byproduct Conc'!$C:$C,0))</f>
        <v>4.8987975959999999E-2</v>
      </c>
      <c r="V129" s="176">
        <f>$R129*INDEX('Byproduct Conc'!$E:$E, MATCH(V$2,'Byproduct Conc'!$C:$C,0))</f>
        <v>0.32625991989360004</v>
      </c>
      <c r="W129" s="177">
        <f>$R129*INDEX('Byproduct Conc'!$E:$E, MATCH(W$2,'Byproduct Conc'!$C:$C,0))</f>
        <v>0.48987975960000002</v>
      </c>
      <c r="X129" s="293">
        <f t="shared" si="11"/>
        <v>2.7153335246400002E-3</v>
      </c>
      <c r="Y129" s="294">
        <f t="shared" si="12"/>
        <v>3.2658650639999998E-5</v>
      </c>
      <c r="Z129" s="294">
        <f t="shared" si="13"/>
        <v>1.3996564560000001E-4</v>
      </c>
      <c r="AA129" s="294">
        <f t="shared" si="14"/>
        <v>9.3217119969600006E-4</v>
      </c>
      <c r="AB129" s="295">
        <f t="shared" si="15"/>
        <v>1.3996564560000001E-3</v>
      </c>
    </row>
    <row r="130" spans="1:28" ht="25.5" customHeight="1" x14ac:dyDescent="0.25">
      <c r="A130" s="2">
        <v>2024</v>
      </c>
      <c r="B130" s="2" t="s">
        <v>1134</v>
      </c>
      <c r="C130" s="2" t="s">
        <v>1168</v>
      </c>
      <c r="D130" s="2" t="s">
        <v>1169</v>
      </c>
      <c r="E130" s="2" t="s">
        <v>1137</v>
      </c>
      <c r="F130" s="2" t="s">
        <v>1138</v>
      </c>
      <c r="G130" s="2">
        <v>70734</v>
      </c>
      <c r="H130" s="2">
        <v>30.208604000000001</v>
      </c>
      <c r="I130" s="2">
        <v>-91.011127999999999</v>
      </c>
      <c r="J130" s="2" t="s">
        <v>1170</v>
      </c>
      <c r="K130" s="21">
        <v>110000746328</v>
      </c>
      <c r="L130" s="21" t="s">
        <v>1140</v>
      </c>
      <c r="M130" s="2">
        <v>325211</v>
      </c>
      <c r="N130" s="2" t="s">
        <v>262</v>
      </c>
      <c r="O130" s="2"/>
      <c r="P130" s="2"/>
      <c r="Q130" s="2">
        <v>27</v>
      </c>
      <c r="R130" s="2">
        <v>12.24699399</v>
      </c>
      <c r="S130" s="175">
        <f>$R130*INDEX('Byproduct Conc'!$E:$E, MATCH(S$2,'Byproduct Conc'!$C:$C,0))</f>
        <v>3.5638752510899999E-2</v>
      </c>
      <c r="T130" s="176">
        <f>$R130*INDEX('Byproduct Conc'!$E:$E, MATCH(T$2,'Byproduct Conc'!$C:$C,0))</f>
        <v>4.2864478964999995E-4</v>
      </c>
      <c r="U130" s="176">
        <f>$R130*INDEX('Byproduct Conc'!$E:$E, MATCH(U$2,'Byproduct Conc'!$C:$C,0))</f>
        <v>1.8370490984999999E-3</v>
      </c>
      <c r="V130" s="176">
        <f>$R130*INDEX('Byproduct Conc'!$E:$E, MATCH(V$2,'Byproduct Conc'!$C:$C,0))</f>
        <v>1.2234746996010001E-2</v>
      </c>
      <c r="W130" s="177">
        <f>$R130*INDEX('Byproduct Conc'!$E:$E, MATCH(W$2,'Byproduct Conc'!$C:$C,0))</f>
        <v>1.8370490985000001E-2</v>
      </c>
      <c r="X130" s="293">
        <f t="shared" si="11"/>
        <v>1.01825007174E-4</v>
      </c>
      <c r="Y130" s="294">
        <f t="shared" si="12"/>
        <v>1.2246993989999999E-6</v>
      </c>
      <c r="Z130" s="294">
        <f t="shared" si="13"/>
        <v>5.2487117099999997E-6</v>
      </c>
      <c r="AA130" s="294">
        <f t="shared" si="14"/>
        <v>3.4956419988600005E-5</v>
      </c>
      <c r="AB130" s="295">
        <f t="shared" si="15"/>
        <v>5.2487117100000006E-5</v>
      </c>
    </row>
    <row r="131" spans="1:28" ht="25.5" customHeight="1" x14ac:dyDescent="0.25">
      <c r="A131" s="2">
        <v>2024</v>
      </c>
      <c r="B131" s="2" t="s">
        <v>1134</v>
      </c>
      <c r="C131" s="2" t="s">
        <v>1192</v>
      </c>
      <c r="D131" s="2" t="s">
        <v>1193</v>
      </c>
      <c r="E131" s="2" t="s">
        <v>1194</v>
      </c>
      <c r="F131" s="2" t="s">
        <v>1195</v>
      </c>
      <c r="G131" s="2">
        <v>42029</v>
      </c>
      <c r="H131" s="2">
        <v>37.051110999999999</v>
      </c>
      <c r="I131" s="2">
        <v>-88.334166999999994</v>
      </c>
      <c r="J131" s="2" t="s">
        <v>1196</v>
      </c>
      <c r="K131" s="21">
        <v>110027373072</v>
      </c>
      <c r="L131" s="21" t="s">
        <v>1140</v>
      </c>
      <c r="M131" s="2">
        <v>325199</v>
      </c>
      <c r="N131" s="2" t="s">
        <v>261</v>
      </c>
      <c r="O131" s="2"/>
      <c r="P131" s="2"/>
      <c r="Q131" s="2">
        <v>902</v>
      </c>
      <c r="R131" s="2">
        <v>409.14031774</v>
      </c>
      <c r="S131" s="175">
        <f>$R131*INDEX('Byproduct Conc'!$E:$E, MATCH(S$2,'Byproduct Conc'!$C:$C,0))</f>
        <v>1.1905983246234</v>
      </c>
      <c r="T131" s="176">
        <f>$R131*INDEX('Byproduct Conc'!$E:$E, MATCH(T$2,'Byproduct Conc'!$C:$C,0))</f>
        <v>1.4319911120899999E-2</v>
      </c>
      <c r="U131" s="176">
        <f>$R131*INDEX('Byproduct Conc'!$E:$E, MATCH(U$2,'Byproduct Conc'!$C:$C,0))</f>
        <v>6.1371047660999996E-2</v>
      </c>
      <c r="V131" s="176">
        <f>$R131*INDEX('Byproduct Conc'!$E:$E, MATCH(V$2,'Byproduct Conc'!$C:$C,0))</f>
        <v>0.40873117742226006</v>
      </c>
      <c r="W131" s="177">
        <f>$R131*INDEX('Byproduct Conc'!$E:$E, MATCH(W$2,'Byproduct Conc'!$C:$C,0))</f>
        <v>0.61371047661</v>
      </c>
      <c r="X131" s="293">
        <f t="shared" si="11"/>
        <v>3.4017094989239999E-3</v>
      </c>
      <c r="Y131" s="294">
        <f t="shared" si="12"/>
        <v>4.0914031773999998E-5</v>
      </c>
      <c r="Z131" s="294">
        <f t="shared" si="13"/>
        <v>1.7534585045999999E-4</v>
      </c>
      <c r="AA131" s="294">
        <f t="shared" si="14"/>
        <v>1.1678033640636003E-3</v>
      </c>
      <c r="AB131" s="295">
        <f t="shared" si="15"/>
        <v>1.7534585046000001E-3</v>
      </c>
    </row>
    <row r="132" spans="1:28" x14ac:dyDescent="0.25">
      <c r="A132" s="2">
        <v>2015</v>
      </c>
      <c r="B132" s="2"/>
      <c r="C132" s="2" t="s">
        <v>1227</v>
      </c>
      <c r="D132" s="2" t="s">
        <v>1228</v>
      </c>
      <c r="E132" s="2" t="s">
        <v>1229</v>
      </c>
      <c r="F132" s="2" t="s">
        <v>1230</v>
      </c>
      <c r="G132" s="2">
        <v>25112</v>
      </c>
      <c r="H132" s="2">
        <v>38.386439000000003</v>
      </c>
      <c r="I132" s="2">
        <v>-81.798439999999999</v>
      </c>
      <c r="J132" s="2"/>
      <c r="K132" s="21">
        <v>110064632312</v>
      </c>
      <c r="L132" s="21" t="s">
        <v>1140</v>
      </c>
      <c r="M132" s="2"/>
      <c r="N132" s="2"/>
      <c r="O132" s="2"/>
      <c r="P132" s="2"/>
      <c r="Q132" s="2"/>
      <c r="R132" s="2">
        <v>0.25480725623582701</v>
      </c>
      <c r="S132" s="175">
        <f>$R132*INDEX('Byproduct Conc'!$E:$E, MATCH(S$2,'Byproduct Conc'!$C:$C,0))</f>
        <v>7.4148911564625658E-4</v>
      </c>
      <c r="T132" s="176">
        <f>$R132*INDEX('Byproduct Conc'!$E:$E, MATCH(T$2,'Byproduct Conc'!$C:$C,0))</f>
        <v>8.9182539682539453E-6</v>
      </c>
      <c r="U132" s="176">
        <f>$R132*INDEX('Byproduct Conc'!$E:$E, MATCH(U$2,'Byproduct Conc'!$C:$C,0))</f>
        <v>3.8221088435374047E-5</v>
      </c>
      <c r="V132" s="176">
        <f>$R132*INDEX('Byproduct Conc'!$E:$E, MATCH(V$2,'Byproduct Conc'!$C:$C,0))</f>
        <v>2.545524489795912E-4</v>
      </c>
      <c r="W132" s="177">
        <f>$R132*INDEX('Byproduct Conc'!$E:$E, MATCH(W$2,'Byproduct Conc'!$C:$C,0))</f>
        <v>3.8221088435374053E-4</v>
      </c>
      <c r="X132" s="293">
        <f t="shared" ref="X132" si="16">S132/350</f>
        <v>2.1185403304178758E-6</v>
      </c>
      <c r="Y132" s="294">
        <f t="shared" ref="Y132" si="17">T132/350</f>
        <v>2.5480725623582701E-8</v>
      </c>
      <c r="Z132" s="294">
        <f t="shared" ref="Z132" si="18">U132/350</f>
        <v>1.0920310981535442E-7</v>
      </c>
      <c r="AA132" s="294">
        <f t="shared" ref="AA132" si="19">V132/350</f>
        <v>7.2729271137026058E-7</v>
      </c>
      <c r="AB132" s="295">
        <f t="shared" ref="AB132" si="20">W132/350</f>
        <v>1.0920310981535444E-6</v>
      </c>
    </row>
    <row r="133" spans="1:28" x14ac:dyDescent="0.25">
      <c r="A133" s="2">
        <v>2015</v>
      </c>
      <c r="B133" s="2"/>
      <c r="C133" s="2" t="s">
        <v>1227</v>
      </c>
      <c r="D133" s="2" t="s">
        <v>1228</v>
      </c>
      <c r="E133" s="2" t="s">
        <v>1229</v>
      </c>
      <c r="F133" s="2" t="s">
        <v>1230</v>
      </c>
      <c r="G133" s="2">
        <v>25112</v>
      </c>
      <c r="H133" s="2">
        <v>38.386439000000003</v>
      </c>
      <c r="I133" s="2">
        <v>-81.798439999999999</v>
      </c>
      <c r="J133" s="2"/>
      <c r="K133" s="21">
        <v>110064632312</v>
      </c>
      <c r="L133" s="21" t="s">
        <v>1140</v>
      </c>
      <c r="M133" s="2"/>
      <c r="N133" s="2"/>
      <c r="O133" s="2"/>
      <c r="P133" s="2"/>
      <c r="Q133" s="2"/>
      <c r="R133" s="2">
        <v>0.351383219954648</v>
      </c>
      <c r="S133" s="175">
        <f>$R133*INDEX('Byproduct Conc'!$E:$E, MATCH(S$2,'Byproduct Conc'!$C:$C,0))</f>
        <v>1.0225251700680257E-3</v>
      </c>
      <c r="T133" s="176">
        <f>$R133*INDEX('Byproduct Conc'!$E:$E, MATCH(T$2,'Byproduct Conc'!$C:$C,0))</f>
        <v>1.2298412698412679E-5</v>
      </c>
      <c r="U133" s="176">
        <f>$R133*INDEX('Byproduct Conc'!$E:$E, MATCH(U$2,'Byproduct Conc'!$C:$C,0))</f>
        <v>5.2707482993197197E-5</v>
      </c>
      <c r="V133" s="176">
        <f>$R133*INDEX('Byproduct Conc'!$E:$E, MATCH(V$2,'Byproduct Conc'!$C:$C,0))</f>
        <v>3.5103183673469338E-4</v>
      </c>
      <c r="W133" s="177">
        <f>$R133*INDEX('Byproduct Conc'!$E:$E, MATCH(W$2,'Byproduct Conc'!$C:$C,0))</f>
        <v>5.2707482993197198E-4</v>
      </c>
      <c r="X133" s="293">
        <f t="shared" ref="X133:X196" si="21">S133/350</f>
        <v>2.9215004859086447E-6</v>
      </c>
      <c r="Y133" s="294">
        <f t="shared" ref="Y133:Y196" si="22">T133/350</f>
        <v>3.5138321995464797E-8</v>
      </c>
      <c r="Z133" s="294">
        <f t="shared" ref="Z133:Z196" si="23">U133/350</f>
        <v>1.5059280855199199E-7</v>
      </c>
      <c r="AA133" s="294">
        <f t="shared" ref="AA133:AA196" si="24">V133/350</f>
        <v>1.0029481049562667E-6</v>
      </c>
      <c r="AB133" s="295">
        <f t="shared" ref="AB133:AB196" si="25">W133/350</f>
        <v>1.50592808551992E-6</v>
      </c>
    </row>
    <row r="134" spans="1:28" x14ac:dyDescent="0.25">
      <c r="A134" s="2">
        <v>2015</v>
      </c>
      <c r="B134" s="2"/>
      <c r="C134" s="2" t="s">
        <v>1227</v>
      </c>
      <c r="D134" s="2" t="s">
        <v>1228</v>
      </c>
      <c r="E134" s="2" t="s">
        <v>1229</v>
      </c>
      <c r="F134" s="2" t="s">
        <v>1230</v>
      </c>
      <c r="G134" s="2">
        <v>25112</v>
      </c>
      <c r="H134" s="2">
        <v>38.386439000000003</v>
      </c>
      <c r="I134" s="2">
        <v>-81.798439999999999</v>
      </c>
      <c r="J134" s="2"/>
      <c r="K134" s="21">
        <v>110064632312</v>
      </c>
      <c r="L134" s="21" t="s">
        <v>1140</v>
      </c>
      <c r="M134" s="2"/>
      <c r="N134" s="2"/>
      <c r="O134" s="2"/>
      <c r="P134" s="2"/>
      <c r="Q134" s="2"/>
      <c r="R134" s="2">
        <v>1.4375770649999999</v>
      </c>
      <c r="S134" s="175">
        <f>$R134*INDEX('Byproduct Conc'!$E:$E, MATCH(S$2,'Byproduct Conc'!$C:$C,0))</f>
        <v>4.1833492591499995E-3</v>
      </c>
      <c r="T134" s="176">
        <f>$R134*INDEX('Byproduct Conc'!$E:$E, MATCH(T$2,'Byproduct Conc'!$C:$C,0))</f>
        <v>5.0315197274999994E-5</v>
      </c>
      <c r="U134" s="176">
        <f>$R134*INDEX('Byproduct Conc'!$E:$E, MATCH(U$2,'Byproduct Conc'!$C:$C,0))</f>
        <v>2.1563655974999997E-4</v>
      </c>
      <c r="V134" s="176">
        <f>$R134*INDEX('Byproduct Conc'!$E:$E, MATCH(V$2,'Byproduct Conc'!$C:$C,0))</f>
        <v>1.436139487935E-3</v>
      </c>
      <c r="W134" s="177">
        <f>$R134*INDEX('Byproduct Conc'!$E:$E, MATCH(W$2,'Byproduct Conc'!$C:$C,0))</f>
        <v>2.1563655974999999E-3</v>
      </c>
      <c r="X134" s="293">
        <f t="shared" si="21"/>
        <v>1.1952426454714285E-5</v>
      </c>
      <c r="Y134" s="294">
        <f t="shared" si="22"/>
        <v>1.4375770649999998E-7</v>
      </c>
      <c r="Z134" s="294">
        <f t="shared" si="23"/>
        <v>6.1610445642857134E-7</v>
      </c>
      <c r="AA134" s="294">
        <f t="shared" si="24"/>
        <v>4.1032556798142858E-6</v>
      </c>
      <c r="AB134" s="295">
        <f t="shared" si="25"/>
        <v>6.1610445642857138E-6</v>
      </c>
    </row>
    <row r="135" spans="1:28" x14ac:dyDescent="0.25">
      <c r="A135" s="2">
        <v>2016</v>
      </c>
      <c r="B135" s="2"/>
      <c r="C135" s="2" t="s">
        <v>1227</v>
      </c>
      <c r="D135" s="2" t="s">
        <v>1228</v>
      </c>
      <c r="E135" s="2" t="s">
        <v>1229</v>
      </c>
      <c r="F135" s="2" t="s">
        <v>1230</v>
      </c>
      <c r="G135" s="2">
        <v>25112</v>
      </c>
      <c r="H135" s="2">
        <v>38.386439000000003</v>
      </c>
      <c r="I135" s="2">
        <v>-81.798439999999999</v>
      </c>
      <c r="J135" s="2"/>
      <c r="K135" s="21">
        <v>110064632312</v>
      </c>
      <c r="L135" s="21" t="s">
        <v>1140</v>
      </c>
      <c r="M135" s="2"/>
      <c r="N135" s="2"/>
      <c r="O135" s="2"/>
      <c r="P135" s="2"/>
      <c r="Q135" s="2"/>
      <c r="R135" s="2">
        <v>4.6770582625000001</v>
      </c>
      <c r="S135" s="175">
        <f>$R135*INDEX('Byproduct Conc'!$E:$E, MATCH(S$2,'Byproduct Conc'!$C:$C,0))</f>
        <v>1.3610239543875E-2</v>
      </c>
      <c r="T135" s="176">
        <f>$R135*INDEX('Byproduct Conc'!$E:$E, MATCH(T$2,'Byproduct Conc'!$C:$C,0))</f>
        <v>1.6369703918749998E-4</v>
      </c>
      <c r="U135" s="176">
        <f>$R135*INDEX('Byproduct Conc'!$E:$E, MATCH(U$2,'Byproduct Conc'!$C:$C,0))</f>
        <v>7.0155873937499994E-4</v>
      </c>
      <c r="V135" s="176">
        <f>$R135*INDEX('Byproduct Conc'!$E:$E, MATCH(V$2,'Byproduct Conc'!$C:$C,0))</f>
        <v>4.6723812042375008E-3</v>
      </c>
      <c r="W135" s="177">
        <f>$R135*INDEX('Byproduct Conc'!$E:$E, MATCH(W$2,'Byproduct Conc'!$C:$C,0))</f>
        <v>7.0155873937500007E-3</v>
      </c>
      <c r="X135" s="293">
        <f t="shared" si="21"/>
        <v>3.8886398696785717E-5</v>
      </c>
      <c r="Y135" s="294">
        <f t="shared" si="22"/>
        <v>4.6770582624999992E-7</v>
      </c>
      <c r="Z135" s="294">
        <f t="shared" si="23"/>
        <v>2.0044535410714286E-6</v>
      </c>
      <c r="AA135" s="294">
        <f t="shared" si="24"/>
        <v>1.3349660583535716E-5</v>
      </c>
      <c r="AB135" s="295">
        <f t="shared" si="25"/>
        <v>2.0044535410714289E-5</v>
      </c>
    </row>
    <row r="136" spans="1:28" x14ac:dyDescent="0.25">
      <c r="A136" s="2">
        <v>2016</v>
      </c>
      <c r="B136" s="2"/>
      <c r="C136" s="2" t="s">
        <v>1227</v>
      </c>
      <c r="D136" s="2" t="s">
        <v>1228</v>
      </c>
      <c r="E136" s="2" t="s">
        <v>1229</v>
      </c>
      <c r="F136" s="2" t="s">
        <v>1230</v>
      </c>
      <c r="G136" s="2">
        <v>25112</v>
      </c>
      <c r="H136" s="2">
        <v>38.386439000000003</v>
      </c>
      <c r="I136" s="2">
        <v>-81.798439999999999</v>
      </c>
      <c r="J136" s="2"/>
      <c r="K136" s="21">
        <v>110064632312</v>
      </c>
      <c r="L136" s="21" t="s">
        <v>1140</v>
      </c>
      <c r="M136" s="2"/>
      <c r="N136" s="2"/>
      <c r="O136" s="2"/>
      <c r="P136" s="2"/>
      <c r="Q136" s="2"/>
      <c r="R136" s="2">
        <v>2.12650793650793</v>
      </c>
      <c r="S136" s="175">
        <f>$R136*INDEX('Byproduct Conc'!$E:$E, MATCH(S$2,'Byproduct Conc'!$C:$C,0))</f>
        <v>6.1881380952380763E-3</v>
      </c>
      <c r="T136" s="176">
        <f>$R136*INDEX('Byproduct Conc'!$E:$E, MATCH(T$2,'Byproduct Conc'!$C:$C,0))</f>
        <v>7.4427777777777537E-5</v>
      </c>
      <c r="U136" s="176">
        <f>$R136*INDEX('Byproduct Conc'!$E:$E, MATCH(U$2,'Byproduct Conc'!$C:$C,0))</f>
        <v>3.1897619047618946E-4</v>
      </c>
      <c r="V136" s="176">
        <f>$R136*INDEX('Byproduct Conc'!$E:$E, MATCH(V$2,'Byproduct Conc'!$C:$C,0))</f>
        <v>2.1243814285714221E-3</v>
      </c>
      <c r="W136" s="177">
        <f>$R136*INDEX('Byproduct Conc'!$E:$E, MATCH(W$2,'Byproduct Conc'!$C:$C,0))</f>
        <v>3.1897619047618949E-3</v>
      </c>
      <c r="X136" s="293">
        <f t="shared" si="21"/>
        <v>1.7680394557823076E-5</v>
      </c>
      <c r="Y136" s="294">
        <f t="shared" si="22"/>
        <v>2.1265079365079297E-7</v>
      </c>
      <c r="Z136" s="294">
        <f t="shared" si="23"/>
        <v>9.1136054421768418E-7</v>
      </c>
      <c r="AA136" s="294">
        <f t="shared" si="24"/>
        <v>6.0696612244897778E-6</v>
      </c>
      <c r="AB136" s="295">
        <f t="shared" si="25"/>
        <v>9.1136054421768422E-6</v>
      </c>
    </row>
    <row r="137" spans="1:28" x14ac:dyDescent="0.25">
      <c r="A137" s="2">
        <v>2017</v>
      </c>
      <c r="B137" s="2"/>
      <c r="C137" s="2" t="s">
        <v>1227</v>
      </c>
      <c r="D137" s="2" t="s">
        <v>1228</v>
      </c>
      <c r="E137" s="2" t="s">
        <v>1229</v>
      </c>
      <c r="F137" s="2" t="s">
        <v>1230</v>
      </c>
      <c r="G137" s="2">
        <v>25112</v>
      </c>
      <c r="H137" s="2">
        <v>38.386439000000003</v>
      </c>
      <c r="I137" s="2">
        <v>-81.798439999999999</v>
      </c>
      <c r="J137" s="2"/>
      <c r="K137" s="21">
        <v>110064632312</v>
      </c>
      <c r="L137" s="21" t="s">
        <v>1140</v>
      </c>
      <c r="M137" s="2"/>
      <c r="N137" s="2"/>
      <c r="O137" s="2"/>
      <c r="P137" s="2"/>
      <c r="Q137" s="2"/>
      <c r="R137" s="2">
        <v>1.8369614512471599</v>
      </c>
      <c r="S137" s="175">
        <f>$R137*INDEX('Byproduct Conc'!$E:$E, MATCH(S$2,'Byproduct Conc'!$C:$C,0))</f>
        <v>5.3455578231292348E-3</v>
      </c>
      <c r="T137" s="176">
        <f>$R137*INDEX('Byproduct Conc'!$E:$E, MATCH(T$2,'Byproduct Conc'!$C:$C,0))</f>
        <v>6.4293650793650594E-5</v>
      </c>
      <c r="U137" s="176">
        <f>$R137*INDEX('Byproduct Conc'!$E:$E, MATCH(U$2,'Byproduct Conc'!$C:$C,0))</f>
        <v>2.7554421768707395E-4</v>
      </c>
      <c r="V137" s="176">
        <f>$R137*INDEX('Byproduct Conc'!$E:$E, MATCH(V$2,'Byproduct Conc'!$C:$C,0))</f>
        <v>1.8351244897959129E-3</v>
      </c>
      <c r="W137" s="177">
        <f>$R137*INDEX('Byproduct Conc'!$E:$E, MATCH(W$2,'Byproduct Conc'!$C:$C,0))</f>
        <v>2.7554421768707402E-3</v>
      </c>
      <c r="X137" s="293">
        <f t="shared" si="21"/>
        <v>1.5273022351797812E-5</v>
      </c>
      <c r="Y137" s="294">
        <f t="shared" si="22"/>
        <v>1.8369614512471597E-7</v>
      </c>
      <c r="Z137" s="294">
        <f t="shared" si="23"/>
        <v>7.8726919339163989E-7</v>
      </c>
      <c r="AA137" s="294">
        <f t="shared" si="24"/>
        <v>5.2432128279883224E-6</v>
      </c>
      <c r="AB137" s="295">
        <f t="shared" si="25"/>
        <v>7.8726919339164002E-6</v>
      </c>
    </row>
    <row r="138" spans="1:28" x14ac:dyDescent="0.25">
      <c r="A138" s="2">
        <v>2017</v>
      </c>
      <c r="B138" s="2"/>
      <c r="C138" s="2" t="s">
        <v>1227</v>
      </c>
      <c r="D138" s="2" t="s">
        <v>1228</v>
      </c>
      <c r="E138" s="2" t="s">
        <v>1229</v>
      </c>
      <c r="F138" s="2" t="s">
        <v>1230</v>
      </c>
      <c r="G138" s="2">
        <v>25112</v>
      </c>
      <c r="H138" s="2">
        <v>38.386439000000003</v>
      </c>
      <c r="I138" s="2">
        <v>-81.798439999999999</v>
      </c>
      <c r="J138" s="2"/>
      <c r="K138" s="21">
        <v>110064632312</v>
      </c>
      <c r="L138" s="21" t="s">
        <v>1140</v>
      </c>
      <c r="M138" s="2"/>
      <c r="N138" s="2"/>
      <c r="O138" s="2"/>
      <c r="P138" s="2"/>
      <c r="Q138" s="2"/>
      <c r="R138" s="2">
        <v>1.6374572375000001</v>
      </c>
      <c r="S138" s="175">
        <f>$R138*INDEX('Byproduct Conc'!$E:$E, MATCH(S$2,'Byproduct Conc'!$C:$C,0))</f>
        <v>4.7650005611249999E-3</v>
      </c>
      <c r="T138" s="176">
        <f>$R138*INDEX('Byproduct Conc'!$E:$E, MATCH(T$2,'Byproduct Conc'!$C:$C,0))</f>
        <v>5.7311003312499994E-5</v>
      </c>
      <c r="U138" s="176">
        <f>$R138*INDEX('Byproduct Conc'!$E:$E, MATCH(U$2,'Byproduct Conc'!$C:$C,0))</f>
        <v>2.4561858562500001E-4</v>
      </c>
      <c r="V138" s="176">
        <f>$R138*INDEX('Byproduct Conc'!$E:$E, MATCH(V$2,'Byproduct Conc'!$C:$C,0))</f>
        <v>1.6358197802625002E-3</v>
      </c>
      <c r="W138" s="177">
        <f>$R138*INDEX('Byproduct Conc'!$E:$E, MATCH(W$2,'Byproduct Conc'!$C:$C,0))</f>
        <v>2.4561858562500002E-3</v>
      </c>
      <c r="X138" s="293">
        <f t="shared" si="21"/>
        <v>1.3614287317499999E-5</v>
      </c>
      <c r="Y138" s="294">
        <f t="shared" si="22"/>
        <v>1.6374572374999999E-7</v>
      </c>
      <c r="Z138" s="294">
        <f t="shared" si="23"/>
        <v>7.0176738750000002E-7</v>
      </c>
      <c r="AA138" s="294">
        <f t="shared" si="24"/>
        <v>4.6737708007500002E-6</v>
      </c>
      <c r="AB138" s="295">
        <f t="shared" si="25"/>
        <v>7.0176738750000008E-6</v>
      </c>
    </row>
    <row r="139" spans="1:28" x14ac:dyDescent="0.25">
      <c r="A139" s="2">
        <v>2019</v>
      </c>
      <c r="B139" s="2"/>
      <c r="C139" s="2" t="s">
        <v>1227</v>
      </c>
      <c r="D139" s="2" t="s">
        <v>1228</v>
      </c>
      <c r="E139" s="2" t="s">
        <v>1229</v>
      </c>
      <c r="F139" s="2" t="s">
        <v>1230</v>
      </c>
      <c r="G139" s="2">
        <v>25112</v>
      </c>
      <c r="H139" s="2">
        <v>38.386439000000003</v>
      </c>
      <c r="I139" s="2">
        <v>-81.798439999999999</v>
      </c>
      <c r="J139" s="2"/>
      <c r="K139" s="21">
        <v>110064632312</v>
      </c>
      <c r="L139" s="21" t="s">
        <v>1140</v>
      </c>
      <c r="M139" s="2"/>
      <c r="N139" s="2"/>
      <c r="O139" s="2"/>
      <c r="P139" s="2"/>
      <c r="Q139" s="2"/>
      <c r="R139" s="2">
        <v>0.57910499999999998</v>
      </c>
      <c r="S139" s="175">
        <f>$R139*INDEX('Byproduct Conc'!$E:$E, MATCH(S$2,'Byproduct Conc'!$C:$C,0))</f>
        <v>1.6851955499999998E-3</v>
      </c>
      <c r="T139" s="176">
        <f>$R139*INDEX('Byproduct Conc'!$E:$E, MATCH(T$2,'Byproduct Conc'!$C:$C,0))</f>
        <v>2.0268674999999996E-5</v>
      </c>
      <c r="U139" s="176">
        <f>$R139*INDEX('Byproduct Conc'!$E:$E, MATCH(U$2,'Byproduct Conc'!$C:$C,0))</f>
        <v>8.6865749999999987E-5</v>
      </c>
      <c r="V139" s="176">
        <f>$R139*INDEX('Byproduct Conc'!$E:$E, MATCH(V$2,'Byproduct Conc'!$C:$C,0))</f>
        <v>5.7852589500000009E-4</v>
      </c>
      <c r="W139" s="177">
        <f>$R139*INDEX('Byproduct Conc'!$E:$E, MATCH(W$2,'Byproduct Conc'!$C:$C,0))</f>
        <v>8.6865749999999995E-4</v>
      </c>
      <c r="X139" s="293">
        <f t="shared" si="21"/>
        <v>4.8148444285714278E-6</v>
      </c>
      <c r="Y139" s="294">
        <f t="shared" si="22"/>
        <v>5.7910499999999988E-8</v>
      </c>
      <c r="Z139" s="294">
        <f t="shared" si="23"/>
        <v>2.4818785714285709E-7</v>
      </c>
      <c r="AA139" s="294">
        <f t="shared" si="24"/>
        <v>1.6529311285714289E-6</v>
      </c>
      <c r="AB139" s="295">
        <f t="shared" si="25"/>
        <v>2.4818785714285713E-6</v>
      </c>
    </row>
    <row r="140" spans="1:28" x14ac:dyDescent="0.25">
      <c r="A140" s="2">
        <v>2020</v>
      </c>
      <c r="B140" s="2"/>
      <c r="C140" s="2" t="s">
        <v>1227</v>
      </c>
      <c r="D140" s="2" t="s">
        <v>1228</v>
      </c>
      <c r="E140" s="2" t="s">
        <v>1229</v>
      </c>
      <c r="F140" s="2" t="s">
        <v>1230</v>
      </c>
      <c r="G140" s="2">
        <v>25112</v>
      </c>
      <c r="H140" s="2">
        <v>38.386439000000003</v>
      </c>
      <c r="I140" s="2">
        <v>-81.798439999999999</v>
      </c>
      <c r="J140" s="2"/>
      <c r="K140" s="21">
        <v>110064632312</v>
      </c>
      <c r="L140" s="21" t="s">
        <v>1140</v>
      </c>
      <c r="M140" s="2"/>
      <c r="N140" s="2"/>
      <c r="O140" s="2"/>
      <c r="P140" s="2"/>
      <c r="Q140" s="2"/>
      <c r="R140" s="2">
        <v>0.206802721088435</v>
      </c>
      <c r="S140" s="175">
        <f>$R140*INDEX('Byproduct Conc'!$E:$E, MATCH(S$2,'Byproduct Conc'!$C:$C,0))</f>
        <v>6.0179591836734584E-4</v>
      </c>
      <c r="T140" s="176">
        <f>$R140*INDEX('Byproduct Conc'!$E:$E, MATCH(T$2,'Byproduct Conc'!$C:$C,0))</f>
        <v>7.2380952380952244E-6</v>
      </c>
      <c r="U140" s="176">
        <f>$R140*INDEX('Byproduct Conc'!$E:$E, MATCH(U$2,'Byproduct Conc'!$C:$C,0))</f>
        <v>3.1020408163265249E-5</v>
      </c>
      <c r="V140" s="176">
        <f>$R140*INDEX('Byproduct Conc'!$E:$E, MATCH(V$2,'Byproduct Conc'!$C:$C,0))</f>
        <v>2.0659591836734659E-4</v>
      </c>
      <c r="W140" s="177">
        <f>$R140*INDEX('Byproduct Conc'!$E:$E, MATCH(W$2,'Byproduct Conc'!$C:$C,0))</f>
        <v>3.1020408163265253E-4</v>
      </c>
      <c r="X140" s="293">
        <f t="shared" si="21"/>
        <v>1.7194169096209881E-6</v>
      </c>
      <c r="Y140" s="294">
        <f t="shared" si="22"/>
        <v>2.0680272108843497E-8</v>
      </c>
      <c r="Z140" s="294">
        <f t="shared" si="23"/>
        <v>8.8629737609329276E-8</v>
      </c>
      <c r="AA140" s="294">
        <f t="shared" si="24"/>
        <v>5.9027405247813314E-7</v>
      </c>
      <c r="AB140" s="295">
        <f t="shared" si="25"/>
        <v>8.8629737609329295E-7</v>
      </c>
    </row>
    <row r="141" spans="1:28" x14ac:dyDescent="0.25">
      <c r="A141" s="2">
        <v>2019</v>
      </c>
      <c r="B141" s="2"/>
      <c r="C141" s="2" t="s">
        <v>1227</v>
      </c>
      <c r="D141" s="2" t="s">
        <v>1228</v>
      </c>
      <c r="E141" s="2" t="s">
        <v>1229</v>
      </c>
      <c r="F141" s="2" t="s">
        <v>1230</v>
      </c>
      <c r="G141" s="2">
        <v>25112</v>
      </c>
      <c r="H141" s="2">
        <v>38.386439000000003</v>
      </c>
      <c r="I141" s="2">
        <v>-81.798439999999999</v>
      </c>
      <c r="J141" s="2"/>
      <c r="K141" s="21">
        <v>110064632312</v>
      </c>
      <c r="L141" s="21" t="s">
        <v>1140</v>
      </c>
      <c r="M141" s="2"/>
      <c r="N141" s="2"/>
      <c r="O141" s="2"/>
      <c r="P141" s="2"/>
      <c r="Q141" s="2"/>
      <c r="R141" s="2">
        <v>0.16621315192743699</v>
      </c>
      <c r="S141" s="175">
        <f>$R141*INDEX('Byproduct Conc'!$E:$E, MATCH(S$2,'Byproduct Conc'!$C:$C,0))</f>
        <v>4.8368027210884159E-4</v>
      </c>
      <c r="T141" s="176">
        <f>$R141*INDEX('Byproduct Conc'!$E:$E, MATCH(T$2,'Byproduct Conc'!$C:$C,0))</f>
        <v>5.8174603174602944E-6</v>
      </c>
      <c r="U141" s="176">
        <f>$R141*INDEX('Byproduct Conc'!$E:$E, MATCH(U$2,'Byproduct Conc'!$C:$C,0))</f>
        <v>2.4931972789115546E-5</v>
      </c>
      <c r="V141" s="176">
        <f>$R141*INDEX('Byproduct Conc'!$E:$E, MATCH(V$2,'Byproduct Conc'!$C:$C,0))</f>
        <v>1.6604693877550957E-4</v>
      </c>
      <c r="W141" s="177">
        <f>$R141*INDEX('Byproduct Conc'!$E:$E, MATCH(W$2,'Byproduct Conc'!$C:$C,0))</f>
        <v>2.4931972789115551E-4</v>
      </c>
      <c r="X141" s="293">
        <f t="shared" si="21"/>
        <v>1.3819436345966902E-6</v>
      </c>
      <c r="Y141" s="294">
        <f t="shared" si="22"/>
        <v>1.6621315192743699E-8</v>
      </c>
      <c r="Z141" s="294">
        <f t="shared" si="23"/>
        <v>7.1234207968901557E-8</v>
      </c>
      <c r="AA141" s="294">
        <f t="shared" si="24"/>
        <v>4.7441982507288452E-7</v>
      </c>
      <c r="AB141" s="295">
        <f t="shared" si="25"/>
        <v>7.1234207968901578E-7</v>
      </c>
    </row>
    <row r="142" spans="1:28" x14ac:dyDescent="0.25">
      <c r="A142" s="2">
        <v>2019</v>
      </c>
      <c r="B142" s="2"/>
      <c r="C142" s="2" t="s">
        <v>1227</v>
      </c>
      <c r="D142" s="2" t="s">
        <v>1228</v>
      </c>
      <c r="E142" s="2" t="s">
        <v>1229</v>
      </c>
      <c r="F142" s="2" t="s">
        <v>1230</v>
      </c>
      <c r="G142" s="2">
        <v>25112</v>
      </c>
      <c r="H142" s="2">
        <v>38.386439000000003</v>
      </c>
      <c r="I142" s="2">
        <v>-81.798439999999999</v>
      </c>
      <c r="J142" s="2"/>
      <c r="K142" s="21">
        <v>110064632312</v>
      </c>
      <c r="L142" s="21" t="s">
        <v>1140</v>
      </c>
      <c r="M142" s="2"/>
      <c r="N142" s="2"/>
      <c r="O142" s="2"/>
      <c r="P142" s="2"/>
      <c r="Q142" s="2"/>
      <c r="R142" s="2">
        <v>8.2176870748299297E-2</v>
      </c>
      <c r="S142" s="175">
        <f>$R142*INDEX('Byproduct Conc'!$E:$E, MATCH(S$2,'Byproduct Conc'!$C:$C,0))</f>
        <v>2.3913469387755093E-4</v>
      </c>
      <c r="T142" s="176">
        <f>$R142*INDEX('Byproduct Conc'!$E:$E, MATCH(T$2,'Byproduct Conc'!$C:$C,0))</f>
        <v>2.8761904761904751E-6</v>
      </c>
      <c r="U142" s="176">
        <f>$R142*INDEX('Byproduct Conc'!$E:$E, MATCH(U$2,'Byproduct Conc'!$C:$C,0))</f>
        <v>1.2326530612244893E-5</v>
      </c>
      <c r="V142" s="176">
        <f>$R142*INDEX('Byproduct Conc'!$E:$E, MATCH(V$2,'Byproduct Conc'!$C:$C,0))</f>
        <v>8.2094693877551002E-5</v>
      </c>
      <c r="W142" s="177">
        <f>$R142*INDEX('Byproduct Conc'!$E:$E, MATCH(W$2,'Byproduct Conc'!$C:$C,0))</f>
        <v>1.2326530612244896E-4</v>
      </c>
      <c r="X142" s="293">
        <f t="shared" si="21"/>
        <v>6.8324198250728836E-7</v>
      </c>
      <c r="Y142" s="294">
        <f t="shared" si="22"/>
        <v>8.2176870748299286E-9</v>
      </c>
      <c r="Z142" s="294">
        <f t="shared" si="23"/>
        <v>3.5218658892128263E-8</v>
      </c>
      <c r="AA142" s="294">
        <f t="shared" si="24"/>
        <v>2.3455626822157428E-7</v>
      </c>
      <c r="AB142" s="295">
        <f t="shared" si="25"/>
        <v>3.5218658892128273E-7</v>
      </c>
    </row>
    <row r="143" spans="1:28" x14ac:dyDescent="0.25">
      <c r="A143" s="2">
        <v>2018</v>
      </c>
      <c r="B143" s="2"/>
      <c r="C143" s="2" t="s">
        <v>1227</v>
      </c>
      <c r="D143" s="2" t="s">
        <v>1228</v>
      </c>
      <c r="E143" s="2" t="s">
        <v>1229</v>
      </c>
      <c r="F143" s="2" t="s">
        <v>1230</v>
      </c>
      <c r="G143" s="2">
        <v>25112</v>
      </c>
      <c r="H143" s="2">
        <v>38.386439000000003</v>
      </c>
      <c r="I143" s="2">
        <v>-81.798439999999999</v>
      </c>
      <c r="J143" s="2"/>
      <c r="K143" s="21">
        <v>110064632312</v>
      </c>
      <c r="L143" s="21" t="s">
        <v>1140</v>
      </c>
      <c r="M143" s="2"/>
      <c r="N143" s="2"/>
      <c r="O143" s="2"/>
      <c r="P143" s="2"/>
      <c r="Q143" s="2"/>
      <c r="R143" s="2">
        <v>1.0687799124999999</v>
      </c>
      <c r="S143" s="175">
        <f>$R143*INDEX('Byproduct Conc'!$E:$E, MATCH(S$2,'Byproduct Conc'!$C:$C,0))</f>
        <v>3.1101495453749995E-3</v>
      </c>
      <c r="T143" s="176">
        <f>$R143*INDEX('Byproduct Conc'!$E:$E, MATCH(T$2,'Byproduct Conc'!$C:$C,0))</f>
        <v>3.7407296937499995E-5</v>
      </c>
      <c r="U143" s="176">
        <f>$R143*INDEX('Byproduct Conc'!$E:$E, MATCH(U$2,'Byproduct Conc'!$C:$C,0))</f>
        <v>1.6031698687499999E-4</v>
      </c>
      <c r="V143" s="176">
        <f>$R143*INDEX('Byproduct Conc'!$E:$E, MATCH(V$2,'Byproduct Conc'!$C:$C,0))</f>
        <v>1.0677111325875001E-3</v>
      </c>
      <c r="W143" s="177">
        <f>$R143*INDEX('Byproduct Conc'!$E:$E, MATCH(W$2,'Byproduct Conc'!$C:$C,0))</f>
        <v>1.6031698687499999E-3</v>
      </c>
      <c r="X143" s="293">
        <f t="shared" si="21"/>
        <v>8.8861415582142838E-6</v>
      </c>
      <c r="Y143" s="294">
        <f t="shared" si="22"/>
        <v>1.0687799124999998E-7</v>
      </c>
      <c r="Z143" s="294">
        <f t="shared" si="23"/>
        <v>4.5804853392857138E-7</v>
      </c>
      <c r="AA143" s="294">
        <f t="shared" si="24"/>
        <v>3.0506032359642861E-6</v>
      </c>
      <c r="AB143" s="295">
        <f t="shared" si="25"/>
        <v>4.5804853392857143E-6</v>
      </c>
    </row>
    <row r="144" spans="1:28" x14ac:dyDescent="0.25">
      <c r="A144" s="2">
        <v>2018</v>
      </c>
      <c r="B144" s="2"/>
      <c r="C144" s="2" t="s">
        <v>1227</v>
      </c>
      <c r="D144" s="2" t="s">
        <v>1228</v>
      </c>
      <c r="E144" s="2" t="s">
        <v>1229</v>
      </c>
      <c r="F144" s="2" t="s">
        <v>1230</v>
      </c>
      <c r="G144" s="2">
        <v>25112</v>
      </c>
      <c r="H144" s="2">
        <v>38.386439000000003</v>
      </c>
      <c r="I144" s="2">
        <v>-81.798439999999999</v>
      </c>
      <c r="J144" s="2"/>
      <c r="K144" s="21">
        <v>110064632312</v>
      </c>
      <c r="L144" s="21" t="s">
        <v>1140</v>
      </c>
      <c r="M144" s="2"/>
      <c r="N144" s="2"/>
      <c r="O144" s="2"/>
      <c r="P144" s="2"/>
      <c r="Q144" s="2"/>
      <c r="R144" s="2">
        <v>0.59589569160997702</v>
      </c>
      <c r="S144" s="175">
        <f>$R144*INDEX('Byproduct Conc'!$E:$E, MATCH(S$2,'Byproduct Conc'!$C:$C,0))</f>
        <v>1.7340564625850331E-3</v>
      </c>
      <c r="T144" s="176">
        <f>$R144*INDEX('Byproduct Conc'!$E:$E, MATCH(T$2,'Byproduct Conc'!$C:$C,0))</f>
        <v>2.0856349206349192E-5</v>
      </c>
      <c r="U144" s="176">
        <f>$R144*INDEX('Byproduct Conc'!$E:$E, MATCH(U$2,'Byproduct Conc'!$C:$C,0))</f>
        <v>8.9384353741496541E-5</v>
      </c>
      <c r="V144" s="176">
        <f>$R144*INDEX('Byproduct Conc'!$E:$E, MATCH(V$2,'Byproduct Conc'!$C:$C,0))</f>
        <v>5.9529979591836711E-4</v>
      </c>
      <c r="W144" s="177">
        <f>$R144*INDEX('Byproduct Conc'!$E:$E, MATCH(W$2,'Byproduct Conc'!$C:$C,0))</f>
        <v>8.9384353741496557E-4</v>
      </c>
      <c r="X144" s="293">
        <f t="shared" si="21"/>
        <v>4.954447035957237E-6</v>
      </c>
      <c r="Y144" s="294">
        <f t="shared" si="22"/>
        <v>5.9589569160997694E-8</v>
      </c>
      <c r="Z144" s="294">
        <f t="shared" si="23"/>
        <v>2.5538386783284726E-7</v>
      </c>
      <c r="AA144" s="294">
        <f t="shared" si="24"/>
        <v>1.7008565597667632E-6</v>
      </c>
      <c r="AB144" s="295">
        <f t="shared" si="25"/>
        <v>2.5538386783284729E-6</v>
      </c>
    </row>
    <row r="145" spans="1:28" x14ac:dyDescent="0.25">
      <c r="A145" s="2">
        <v>2015</v>
      </c>
      <c r="B145" s="2"/>
      <c r="C145" s="2" t="s">
        <v>1227</v>
      </c>
      <c r="D145" s="2" t="s">
        <v>1228</v>
      </c>
      <c r="E145" s="2" t="s">
        <v>1229</v>
      </c>
      <c r="F145" s="2" t="s">
        <v>1230</v>
      </c>
      <c r="G145" s="2">
        <v>25112</v>
      </c>
      <c r="H145" s="2">
        <v>38.386439000000003</v>
      </c>
      <c r="I145" s="2">
        <v>-81.798439999999999</v>
      </c>
      <c r="J145" s="2"/>
      <c r="K145" s="21">
        <v>110064632312</v>
      </c>
      <c r="L145" s="21" t="s">
        <v>1140</v>
      </c>
      <c r="M145" s="2"/>
      <c r="N145" s="2"/>
      <c r="O145" s="2"/>
      <c r="P145" s="2"/>
      <c r="Q145" s="2"/>
      <c r="R145" s="2">
        <v>4.3039992000000003E-3</v>
      </c>
      <c r="S145" s="175">
        <f>$R145*INDEX('Byproduct Conc'!$E:$E, MATCH(S$2,'Byproduct Conc'!$C:$C,0))</f>
        <v>1.2524637672000001E-5</v>
      </c>
      <c r="T145" s="176">
        <f>$R145*INDEX('Byproduct Conc'!$E:$E, MATCH(T$2,'Byproduct Conc'!$C:$C,0))</f>
        <v>1.5063997200000001E-7</v>
      </c>
      <c r="U145" s="176">
        <f>$R145*INDEX('Byproduct Conc'!$E:$E, MATCH(U$2,'Byproduct Conc'!$C:$C,0))</f>
        <v>6.4559988E-7</v>
      </c>
      <c r="V145" s="176">
        <f>$R145*INDEX('Byproduct Conc'!$E:$E, MATCH(V$2,'Byproduct Conc'!$C:$C,0))</f>
        <v>4.2996952008000006E-6</v>
      </c>
      <c r="W145" s="177">
        <f>$R145*INDEX('Byproduct Conc'!$E:$E, MATCH(W$2,'Byproduct Conc'!$C:$C,0))</f>
        <v>6.4559988000000004E-6</v>
      </c>
      <c r="X145" s="293">
        <f t="shared" si="21"/>
        <v>3.5784679062857143E-8</v>
      </c>
      <c r="Y145" s="294">
        <f t="shared" si="22"/>
        <v>4.3039992000000004E-10</v>
      </c>
      <c r="Z145" s="294">
        <f t="shared" si="23"/>
        <v>1.8445710857142857E-9</v>
      </c>
      <c r="AA145" s="294">
        <f t="shared" si="24"/>
        <v>1.2284843430857144E-8</v>
      </c>
      <c r="AB145" s="295">
        <f t="shared" si="25"/>
        <v>1.844571085714286E-8</v>
      </c>
    </row>
    <row r="146" spans="1:28" x14ac:dyDescent="0.25">
      <c r="A146" s="2">
        <v>2019</v>
      </c>
      <c r="B146" s="2"/>
      <c r="C146" s="2" t="s">
        <v>1233</v>
      </c>
      <c r="D146" s="2" t="s">
        <v>1234</v>
      </c>
      <c r="E146" s="2" t="s">
        <v>1235</v>
      </c>
      <c r="F146" s="2" t="s">
        <v>1236</v>
      </c>
      <c r="G146" s="2" t="s">
        <v>1237</v>
      </c>
      <c r="H146" s="2">
        <v>40.506320000000002</v>
      </c>
      <c r="I146" s="2">
        <v>-81.474299999999999</v>
      </c>
      <c r="J146" s="2" t="s">
        <v>1238</v>
      </c>
      <c r="K146" s="21">
        <v>110000496981</v>
      </c>
      <c r="L146" s="21" t="s">
        <v>1140</v>
      </c>
      <c r="M146" s="2"/>
      <c r="N146" s="2"/>
      <c r="O146" s="2"/>
      <c r="P146" s="2"/>
      <c r="Q146" s="2"/>
      <c r="R146" s="2">
        <v>2.31636</v>
      </c>
      <c r="S146" s="175">
        <f>$R146*INDEX('Byproduct Conc'!$E:$E, MATCH(S$2,'Byproduct Conc'!$C:$C,0))</f>
        <v>6.7406075999999994E-3</v>
      </c>
      <c r="T146" s="176">
        <f>$R146*INDEX('Byproduct Conc'!$E:$E, MATCH(T$2,'Byproduct Conc'!$C:$C,0))</f>
        <v>8.1072599999999987E-5</v>
      </c>
      <c r="U146" s="176">
        <f>$R146*INDEX('Byproduct Conc'!$E:$E, MATCH(U$2,'Byproduct Conc'!$C:$C,0))</f>
        <v>3.4745399999999997E-4</v>
      </c>
      <c r="V146" s="176">
        <f>$R146*INDEX('Byproduct Conc'!$E:$E, MATCH(V$2,'Byproduct Conc'!$C:$C,0))</f>
        <v>2.31404364E-3</v>
      </c>
      <c r="W146" s="177">
        <f>$R146*INDEX('Byproduct Conc'!$E:$E, MATCH(W$2,'Byproduct Conc'!$C:$C,0))</f>
        <v>3.4745399999999999E-3</v>
      </c>
      <c r="X146" s="293">
        <f t="shared" si="21"/>
        <v>1.9258878857142854E-5</v>
      </c>
      <c r="Y146" s="294">
        <f t="shared" si="22"/>
        <v>2.3163599999999997E-7</v>
      </c>
      <c r="Z146" s="294">
        <f t="shared" si="23"/>
        <v>9.927257142857141E-7</v>
      </c>
      <c r="AA146" s="294">
        <f t="shared" si="24"/>
        <v>6.6115532571428569E-6</v>
      </c>
      <c r="AB146" s="295">
        <f t="shared" si="25"/>
        <v>9.9272571428571427E-6</v>
      </c>
    </row>
    <row r="147" spans="1:28" x14ac:dyDescent="0.25">
      <c r="A147" s="2">
        <v>2020</v>
      </c>
      <c r="B147" s="2"/>
      <c r="C147" s="2" t="s">
        <v>1233</v>
      </c>
      <c r="D147" s="2" t="s">
        <v>1234</v>
      </c>
      <c r="E147" s="2" t="s">
        <v>1235</v>
      </c>
      <c r="F147" s="2" t="s">
        <v>1236</v>
      </c>
      <c r="G147" s="2" t="s">
        <v>1237</v>
      </c>
      <c r="H147" s="2">
        <v>40.506320000000002</v>
      </c>
      <c r="I147" s="2">
        <v>-81.474299999999999</v>
      </c>
      <c r="J147" s="2" t="s">
        <v>1238</v>
      </c>
      <c r="K147" s="21">
        <v>110000496981</v>
      </c>
      <c r="L147" s="21" t="s">
        <v>1140</v>
      </c>
      <c r="M147" s="2"/>
      <c r="N147" s="2"/>
      <c r="O147" s="2"/>
      <c r="P147" s="2"/>
      <c r="Q147" s="2"/>
      <c r="R147" s="2">
        <v>0.76859999999999995</v>
      </c>
      <c r="S147" s="175">
        <f>$R147*INDEX('Byproduct Conc'!$E:$E, MATCH(S$2,'Byproduct Conc'!$C:$C,0))</f>
        <v>2.2366259999999998E-3</v>
      </c>
      <c r="T147" s="176">
        <f>$R147*INDEX('Byproduct Conc'!$E:$E, MATCH(T$2,'Byproduct Conc'!$C:$C,0))</f>
        <v>2.6900999999999995E-5</v>
      </c>
      <c r="U147" s="176">
        <f>$R147*INDEX('Byproduct Conc'!$E:$E, MATCH(U$2,'Byproduct Conc'!$C:$C,0))</f>
        <v>1.1528999999999999E-4</v>
      </c>
      <c r="V147" s="176">
        <f>$R147*INDEX('Byproduct Conc'!$E:$E, MATCH(V$2,'Byproduct Conc'!$C:$C,0))</f>
        <v>7.6783139999999999E-4</v>
      </c>
      <c r="W147" s="177">
        <f>$R147*INDEX('Byproduct Conc'!$E:$E, MATCH(W$2,'Byproduct Conc'!$C:$C,0))</f>
        <v>1.1528999999999999E-3</v>
      </c>
      <c r="X147" s="293">
        <f t="shared" si="21"/>
        <v>6.3903599999999996E-6</v>
      </c>
      <c r="Y147" s="294">
        <f t="shared" si="22"/>
        <v>7.6859999999999988E-8</v>
      </c>
      <c r="Z147" s="294">
        <f t="shared" si="23"/>
        <v>3.2939999999999997E-7</v>
      </c>
      <c r="AA147" s="294">
        <f t="shared" si="24"/>
        <v>2.1938039999999998E-6</v>
      </c>
      <c r="AB147" s="295">
        <f t="shared" si="25"/>
        <v>3.2939999999999997E-6</v>
      </c>
    </row>
    <row r="148" spans="1:28" x14ac:dyDescent="0.25">
      <c r="A148" s="2">
        <v>2017</v>
      </c>
      <c r="B148" s="2"/>
      <c r="C148" s="2" t="s">
        <v>1241</v>
      </c>
      <c r="D148" s="2" t="s">
        <v>1242</v>
      </c>
      <c r="E148" s="2" t="s">
        <v>1205</v>
      </c>
      <c r="F148" s="2" t="s">
        <v>1206</v>
      </c>
      <c r="G148" s="2">
        <v>63630</v>
      </c>
      <c r="H148" s="2">
        <v>37.983333000000002</v>
      </c>
      <c r="I148" s="2">
        <v>-90.690832999999998</v>
      </c>
      <c r="J148" s="2" t="s">
        <v>1207</v>
      </c>
      <c r="K148" s="21">
        <v>110017980443</v>
      </c>
      <c r="L148" s="21" t="s">
        <v>1140</v>
      </c>
      <c r="M148" s="2"/>
      <c r="N148" s="2"/>
      <c r="O148" s="2"/>
      <c r="P148" s="2"/>
      <c r="Q148" s="2"/>
      <c r="R148" s="2">
        <v>0.130298625</v>
      </c>
      <c r="S148" s="175">
        <f>$R148*INDEX('Byproduct Conc'!$E:$E, MATCH(S$2,'Byproduct Conc'!$C:$C,0))</f>
        <v>3.7916899875000001E-4</v>
      </c>
      <c r="T148" s="176">
        <f>$R148*INDEX('Byproduct Conc'!$E:$E, MATCH(T$2,'Byproduct Conc'!$C:$C,0))</f>
        <v>4.5604518749999998E-6</v>
      </c>
      <c r="U148" s="176">
        <f>$R148*INDEX('Byproduct Conc'!$E:$E, MATCH(U$2,'Byproduct Conc'!$C:$C,0))</f>
        <v>1.9544793749999997E-5</v>
      </c>
      <c r="V148" s="176">
        <f>$R148*INDEX('Byproduct Conc'!$E:$E, MATCH(V$2,'Byproduct Conc'!$C:$C,0))</f>
        <v>1.30168326375E-4</v>
      </c>
      <c r="W148" s="177">
        <f>$R148*INDEX('Byproduct Conc'!$E:$E, MATCH(W$2,'Byproduct Conc'!$C:$C,0))</f>
        <v>1.9544793750000001E-4</v>
      </c>
      <c r="X148" s="293">
        <f t="shared" si="21"/>
        <v>1.0833399964285715E-6</v>
      </c>
      <c r="Y148" s="294">
        <f t="shared" si="22"/>
        <v>1.3029862499999999E-8</v>
      </c>
      <c r="Z148" s="294">
        <f t="shared" si="23"/>
        <v>5.5842267857142848E-8</v>
      </c>
      <c r="AA148" s="294">
        <f t="shared" si="24"/>
        <v>3.7190950392857146E-7</v>
      </c>
      <c r="AB148" s="295">
        <f t="shared" si="25"/>
        <v>5.5842267857142856E-7</v>
      </c>
    </row>
    <row r="149" spans="1:28" x14ac:dyDescent="0.25">
      <c r="A149" s="2">
        <v>2018</v>
      </c>
      <c r="B149" s="2"/>
      <c r="C149" s="2" t="s">
        <v>1244</v>
      </c>
      <c r="D149" s="2" t="s">
        <v>1245</v>
      </c>
      <c r="E149" s="2" t="s">
        <v>1246</v>
      </c>
      <c r="F149" s="2" t="s">
        <v>1247</v>
      </c>
      <c r="G149" s="2">
        <v>8023</v>
      </c>
      <c r="H149" s="2">
        <v>39.682361999999998</v>
      </c>
      <c r="I149" s="2">
        <v>-75.491378999999995</v>
      </c>
      <c r="J149" s="2" t="s">
        <v>1248</v>
      </c>
      <c r="K149" s="21">
        <v>110007970142</v>
      </c>
      <c r="L149" s="21" t="s">
        <v>1140</v>
      </c>
      <c r="M149" s="2"/>
      <c r="N149" s="2"/>
      <c r="O149" s="2"/>
      <c r="P149" s="2"/>
      <c r="Q149" s="2"/>
      <c r="R149" s="2">
        <v>6.2</v>
      </c>
      <c r="S149" s="175">
        <f>$R149*INDEX('Byproduct Conc'!$E:$E, MATCH(S$2,'Byproduct Conc'!$C:$C,0))</f>
        <v>1.8041999999999999E-2</v>
      </c>
      <c r="T149" s="176">
        <f>$R149*INDEX('Byproduct Conc'!$E:$E, MATCH(T$2,'Byproduct Conc'!$C:$C,0))</f>
        <v>2.1699999999999999E-4</v>
      </c>
      <c r="U149" s="176">
        <f>$R149*INDEX('Byproduct Conc'!$E:$E, MATCH(U$2,'Byproduct Conc'!$C:$C,0))</f>
        <v>9.2999999999999995E-4</v>
      </c>
      <c r="V149" s="176">
        <f>$R149*INDEX('Byproduct Conc'!$E:$E, MATCH(V$2,'Byproduct Conc'!$C:$C,0))</f>
        <v>6.193800000000001E-3</v>
      </c>
      <c r="W149" s="177">
        <f>$R149*INDEX('Byproduct Conc'!$E:$E, MATCH(W$2,'Byproduct Conc'!$C:$C,0))</f>
        <v>9.300000000000001E-3</v>
      </c>
      <c r="X149" s="293">
        <f t="shared" si="21"/>
        <v>5.1548571428571428E-5</v>
      </c>
      <c r="Y149" s="294">
        <f t="shared" si="22"/>
        <v>6.1999999999999999E-7</v>
      </c>
      <c r="Z149" s="294">
        <f t="shared" si="23"/>
        <v>2.6571428571428571E-6</v>
      </c>
      <c r="AA149" s="294">
        <f t="shared" si="24"/>
        <v>1.7696571428571431E-5</v>
      </c>
      <c r="AB149" s="295">
        <f t="shared" si="25"/>
        <v>2.6571428571428573E-5</v>
      </c>
    </row>
    <row r="150" spans="1:28" x14ac:dyDescent="0.25">
      <c r="A150" s="2">
        <v>2017</v>
      </c>
      <c r="B150" s="2"/>
      <c r="C150" s="2" t="s">
        <v>1244</v>
      </c>
      <c r="D150" s="2" t="s">
        <v>1245</v>
      </c>
      <c r="E150" s="2" t="s">
        <v>1246</v>
      </c>
      <c r="F150" s="2" t="s">
        <v>1247</v>
      </c>
      <c r="G150" s="2">
        <v>8023</v>
      </c>
      <c r="H150" s="2">
        <v>39.682361999999998</v>
      </c>
      <c r="I150" s="2">
        <v>-75.491378999999995</v>
      </c>
      <c r="J150" s="2" t="s">
        <v>1248</v>
      </c>
      <c r="K150" s="21">
        <v>110007970142</v>
      </c>
      <c r="L150" s="21" t="s">
        <v>1140</v>
      </c>
      <c r="M150" s="2"/>
      <c r="N150" s="2"/>
      <c r="O150" s="2"/>
      <c r="P150" s="2"/>
      <c r="Q150" s="2"/>
      <c r="R150" s="2">
        <v>10.55</v>
      </c>
      <c r="S150" s="175">
        <f>$R150*INDEX('Byproduct Conc'!$E:$E, MATCH(S$2,'Byproduct Conc'!$C:$C,0))</f>
        <v>3.0700499999999999E-2</v>
      </c>
      <c r="T150" s="176">
        <f>$R150*INDEX('Byproduct Conc'!$E:$E, MATCH(T$2,'Byproduct Conc'!$C:$C,0))</f>
        <v>3.6925E-4</v>
      </c>
      <c r="U150" s="176">
        <f>$R150*INDEX('Byproduct Conc'!$E:$E, MATCH(U$2,'Byproduct Conc'!$C:$C,0))</f>
        <v>1.5824999999999999E-3</v>
      </c>
      <c r="V150" s="176">
        <f>$R150*INDEX('Byproduct Conc'!$E:$E, MATCH(V$2,'Byproduct Conc'!$C:$C,0))</f>
        <v>1.0539450000000002E-2</v>
      </c>
      <c r="W150" s="177">
        <f>$R150*INDEX('Byproduct Conc'!$E:$E, MATCH(W$2,'Byproduct Conc'!$C:$C,0))</f>
        <v>1.5825000000000002E-2</v>
      </c>
      <c r="X150" s="293">
        <f t="shared" si="21"/>
        <v>8.7715714285714285E-5</v>
      </c>
      <c r="Y150" s="294">
        <f t="shared" si="22"/>
        <v>1.0550000000000001E-6</v>
      </c>
      <c r="Z150" s="294">
        <f t="shared" si="23"/>
        <v>4.5214285714285716E-6</v>
      </c>
      <c r="AA150" s="294">
        <f t="shared" si="24"/>
        <v>3.0112714285714292E-5</v>
      </c>
      <c r="AB150" s="295">
        <f t="shared" si="25"/>
        <v>4.5214285714285717E-5</v>
      </c>
    </row>
    <row r="151" spans="1:28" x14ac:dyDescent="0.25">
      <c r="A151" s="2">
        <v>2019</v>
      </c>
      <c r="B151" s="2"/>
      <c r="C151" s="2" t="s">
        <v>1244</v>
      </c>
      <c r="D151" s="2" t="s">
        <v>1245</v>
      </c>
      <c r="E151" s="2" t="s">
        <v>1246</v>
      </c>
      <c r="F151" s="2" t="s">
        <v>1247</v>
      </c>
      <c r="G151" s="2">
        <v>8023</v>
      </c>
      <c r="H151" s="2">
        <v>39.682361999999998</v>
      </c>
      <c r="I151" s="2">
        <v>-75.491378999999995</v>
      </c>
      <c r="J151" s="2" t="s">
        <v>1248</v>
      </c>
      <c r="K151" s="21">
        <v>110007970142</v>
      </c>
      <c r="L151" s="21" t="s">
        <v>1140</v>
      </c>
      <c r="M151" s="2"/>
      <c r="N151" s="2"/>
      <c r="O151" s="2"/>
      <c r="P151" s="2"/>
      <c r="Q151" s="2"/>
      <c r="R151" s="2">
        <v>10.37</v>
      </c>
      <c r="S151" s="175">
        <f>$R151*INDEX('Byproduct Conc'!$E:$E, MATCH(S$2,'Byproduct Conc'!$C:$C,0))</f>
        <v>3.0176699999999997E-2</v>
      </c>
      <c r="T151" s="176">
        <f>$R151*INDEX('Byproduct Conc'!$E:$E, MATCH(T$2,'Byproduct Conc'!$C:$C,0))</f>
        <v>3.6294999999999996E-4</v>
      </c>
      <c r="U151" s="176">
        <f>$R151*INDEX('Byproduct Conc'!$E:$E, MATCH(U$2,'Byproduct Conc'!$C:$C,0))</f>
        <v>1.5554999999999998E-3</v>
      </c>
      <c r="V151" s="176">
        <f>$R151*INDEX('Byproduct Conc'!$E:$E, MATCH(V$2,'Byproduct Conc'!$C:$C,0))</f>
        <v>1.035963E-2</v>
      </c>
      <c r="W151" s="177">
        <f>$R151*INDEX('Byproduct Conc'!$E:$E, MATCH(W$2,'Byproduct Conc'!$C:$C,0))</f>
        <v>1.5554999999999999E-2</v>
      </c>
      <c r="X151" s="293">
        <f t="shared" si="21"/>
        <v>8.6219142857142845E-5</v>
      </c>
      <c r="Y151" s="294">
        <f t="shared" si="22"/>
        <v>1.037E-6</v>
      </c>
      <c r="Z151" s="294">
        <f t="shared" si="23"/>
        <v>4.444285714285714E-6</v>
      </c>
      <c r="AA151" s="294">
        <f t="shared" si="24"/>
        <v>2.9598942857142858E-5</v>
      </c>
      <c r="AB151" s="295">
        <f t="shared" si="25"/>
        <v>4.4442857142857138E-5</v>
      </c>
    </row>
    <row r="152" spans="1:28" x14ac:dyDescent="0.25">
      <c r="A152" s="2">
        <v>2020</v>
      </c>
      <c r="B152" s="2"/>
      <c r="C152" s="2" t="s">
        <v>1244</v>
      </c>
      <c r="D152" s="2" t="s">
        <v>1245</v>
      </c>
      <c r="E152" s="2" t="s">
        <v>1246</v>
      </c>
      <c r="F152" s="2" t="s">
        <v>1247</v>
      </c>
      <c r="G152" s="2">
        <v>8023</v>
      </c>
      <c r="H152" s="2">
        <v>39.682361999999998</v>
      </c>
      <c r="I152" s="2">
        <v>-75.491378999999995</v>
      </c>
      <c r="J152" s="2" t="s">
        <v>1248</v>
      </c>
      <c r="K152" s="21">
        <v>110007970142</v>
      </c>
      <c r="L152" s="21" t="s">
        <v>1140</v>
      </c>
      <c r="M152" s="2"/>
      <c r="N152" s="2"/>
      <c r="O152" s="2"/>
      <c r="P152" s="2"/>
      <c r="Q152" s="2"/>
      <c r="R152" s="2">
        <v>8.0540000000000003</v>
      </c>
      <c r="S152" s="175">
        <f>$R152*INDEX('Byproduct Conc'!$E:$E, MATCH(S$2,'Byproduct Conc'!$C:$C,0))</f>
        <v>2.3437139999999999E-2</v>
      </c>
      <c r="T152" s="176">
        <f>$R152*INDEX('Byproduct Conc'!$E:$E, MATCH(T$2,'Byproduct Conc'!$C:$C,0))</f>
        <v>2.8188999999999997E-4</v>
      </c>
      <c r="U152" s="176">
        <f>$R152*INDEX('Byproduct Conc'!$E:$E, MATCH(U$2,'Byproduct Conc'!$C:$C,0))</f>
        <v>1.2080999999999999E-3</v>
      </c>
      <c r="V152" s="176">
        <f>$R152*INDEX('Byproduct Conc'!$E:$E, MATCH(V$2,'Byproduct Conc'!$C:$C,0))</f>
        <v>8.0459460000000017E-3</v>
      </c>
      <c r="W152" s="177">
        <f>$R152*INDEX('Byproduct Conc'!$E:$E, MATCH(W$2,'Byproduct Conc'!$C:$C,0))</f>
        <v>1.2081000000000001E-2</v>
      </c>
      <c r="X152" s="293">
        <f t="shared" si="21"/>
        <v>6.696325714285714E-5</v>
      </c>
      <c r="Y152" s="294">
        <f t="shared" si="22"/>
        <v>8.0539999999999995E-7</v>
      </c>
      <c r="Z152" s="294">
        <f t="shared" si="23"/>
        <v>3.4517142857142855E-6</v>
      </c>
      <c r="AA152" s="294">
        <f t="shared" si="24"/>
        <v>2.2988417142857146E-5</v>
      </c>
      <c r="AB152" s="295">
        <f t="shared" si="25"/>
        <v>3.4517142857142858E-5</v>
      </c>
    </row>
    <row r="153" spans="1:28" x14ac:dyDescent="0.25">
      <c r="A153" s="2">
        <v>2020</v>
      </c>
      <c r="B153" s="2"/>
      <c r="C153" s="2" t="s">
        <v>1251</v>
      </c>
      <c r="D153" s="2" t="s">
        <v>1252</v>
      </c>
      <c r="E153" s="2" t="s">
        <v>1253</v>
      </c>
      <c r="F153" s="2" t="s">
        <v>1138</v>
      </c>
      <c r="G153" s="2">
        <v>70037</v>
      </c>
      <c r="H153" s="2">
        <v>29.808250000000001</v>
      </c>
      <c r="I153" s="2">
        <v>-90.01</v>
      </c>
      <c r="J153" s="2" t="s">
        <v>1254</v>
      </c>
      <c r="K153" s="21">
        <v>110000575244</v>
      </c>
      <c r="L153" s="21" t="s">
        <v>1140</v>
      </c>
      <c r="M153" s="2"/>
      <c r="N153" s="2"/>
      <c r="O153" s="2"/>
      <c r="P153" s="2"/>
      <c r="Q153" s="2"/>
      <c r="R153" s="2">
        <v>3.1064280387500001E-2</v>
      </c>
      <c r="S153" s="175">
        <f>$R153*INDEX('Byproduct Conc'!$E:$E, MATCH(S$2,'Byproduct Conc'!$C:$C,0))</f>
        <v>9.0397055927624994E-5</v>
      </c>
      <c r="T153" s="176">
        <f>$R153*INDEX('Byproduct Conc'!$E:$E, MATCH(T$2,'Byproduct Conc'!$C:$C,0))</f>
        <v>1.0872498135624999E-6</v>
      </c>
      <c r="U153" s="176">
        <f>$R153*INDEX('Byproduct Conc'!$E:$E, MATCH(U$2,'Byproduct Conc'!$C:$C,0))</f>
        <v>4.6596420581249993E-6</v>
      </c>
      <c r="V153" s="176">
        <f>$R153*INDEX('Byproduct Conc'!$E:$E, MATCH(V$2,'Byproduct Conc'!$C:$C,0))</f>
        <v>3.1033216107112503E-5</v>
      </c>
      <c r="W153" s="177">
        <f>$R153*INDEX('Byproduct Conc'!$E:$E, MATCH(W$2,'Byproduct Conc'!$C:$C,0))</f>
        <v>4.6596420581250002E-5</v>
      </c>
      <c r="X153" s="293">
        <f t="shared" si="21"/>
        <v>2.582773026503571E-7</v>
      </c>
      <c r="Y153" s="294">
        <f t="shared" si="22"/>
        <v>3.1064280387499998E-9</v>
      </c>
      <c r="Z153" s="294">
        <f t="shared" si="23"/>
        <v>1.3313263023214284E-8</v>
      </c>
      <c r="AA153" s="294">
        <f t="shared" si="24"/>
        <v>8.8666331734607155E-8</v>
      </c>
      <c r="AB153" s="295">
        <f t="shared" si="25"/>
        <v>1.3313263023214287E-7</v>
      </c>
    </row>
    <row r="154" spans="1:28" x14ac:dyDescent="0.25">
      <c r="A154" s="2">
        <v>2015</v>
      </c>
      <c r="B154" s="2"/>
      <c r="C154" s="2" t="s">
        <v>1257</v>
      </c>
      <c r="D154" s="2" t="s">
        <v>1258</v>
      </c>
      <c r="E154" s="2" t="s">
        <v>1259</v>
      </c>
      <c r="F154" s="2" t="s">
        <v>1230</v>
      </c>
      <c r="G154" s="2">
        <v>26134</v>
      </c>
      <c r="H154" s="2">
        <v>39.355575000000002</v>
      </c>
      <c r="I154" s="2">
        <v>-81.299837999999994</v>
      </c>
      <c r="J154" s="2" t="s">
        <v>1260</v>
      </c>
      <c r="K154" s="21">
        <v>110000344850</v>
      </c>
      <c r="L154" s="21" t="s">
        <v>1140</v>
      </c>
      <c r="M154" s="2"/>
      <c r="N154" s="2"/>
      <c r="O154" s="2"/>
      <c r="P154" s="2"/>
      <c r="Q154" s="2"/>
      <c r="R154" s="2">
        <v>1.0759637188208599</v>
      </c>
      <c r="S154" s="175">
        <f>$R154*INDEX('Byproduct Conc'!$E:$E, MATCH(S$2,'Byproduct Conc'!$C:$C,0))</f>
        <v>3.1310544217687023E-3</v>
      </c>
      <c r="T154" s="176">
        <f>$R154*INDEX('Byproduct Conc'!$E:$E, MATCH(T$2,'Byproduct Conc'!$C:$C,0))</f>
        <v>3.7658730158730093E-5</v>
      </c>
      <c r="U154" s="176">
        <f>$R154*INDEX('Byproduct Conc'!$E:$E, MATCH(U$2,'Byproduct Conc'!$C:$C,0))</f>
        <v>1.6139455782312898E-4</v>
      </c>
      <c r="V154" s="176">
        <f>$R154*INDEX('Byproduct Conc'!$E:$E, MATCH(V$2,'Byproduct Conc'!$C:$C,0))</f>
        <v>1.0748877551020391E-3</v>
      </c>
      <c r="W154" s="177">
        <f>$R154*INDEX('Byproduct Conc'!$E:$E, MATCH(W$2,'Byproduct Conc'!$C:$C,0))</f>
        <v>1.61394557823129E-3</v>
      </c>
      <c r="X154" s="293">
        <f t="shared" si="21"/>
        <v>8.9458697764820065E-6</v>
      </c>
      <c r="Y154" s="294">
        <f t="shared" si="22"/>
        <v>1.0759637188208598E-7</v>
      </c>
      <c r="Z154" s="294">
        <f t="shared" si="23"/>
        <v>4.6112730806608279E-7</v>
      </c>
      <c r="AA154" s="294">
        <f t="shared" si="24"/>
        <v>3.0711078717201118E-6</v>
      </c>
      <c r="AB154" s="295">
        <f t="shared" si="25"/>
        <v>4.6112730806608288E-6</v>
      </c>
    </row>
    <row r="155" spans="1:28" x14ac:dyDescent="0.25">
      <c r="A155" s="2">
        <v>2018</v>
      </c>
      <c r="B155" s="2"/>
      <c r="C155" s="2" t="s">
        <v>1263</v>
      </c>
      <c r="D155" s="2" t="s">
        <v>1264</v>
      </c>
      <c r="E155" s="2" t="s">
        <v>1265</v>
      </c>
      <c r="F155" s="2" t="s">
        <v>1266</v>
      </c>
      <c r="G155" s="2">
        <v>48674</v>
      </c>
      <c r="H155" s="2">
        <v>43.606082999999998</v>
      </c>
      <c r="I155" s="2">
        <v>-84.219527999999997</v>
      </c>
      <c r="J155" s="2"/>
      <c r="K155" s="21">
        <v>110027360629</v>
      </c>
      <c r="L155" s="21" t="s">
        <v>1140</v>
      </c>
      <c r="M155" s="2"/>
      <c r="N155" s="2"/>
      <c r="O155" s="2"/>
      <c r="P155" s="2"/>
      <c r="Q155" s="2"/>
      <c r="R155" s="2">
        <v>25.170068027210799</v>
      </c>
      <c r="S155" s="175">
        <f>$R155*INDEX('Byproduct Conc'!$E:$E, MATCH(S$2,'Byproduct Conc'!$C:$C,0))</f>
        <v>7.3244897959183417E-2</v>
      </c>
      <c r="T155" s="176">
        <f>$R155*INDEX('Byproduct Conc'!$E:$E, MATCH(T$2,'Byproduct Conc'!$C:$C,0))</f>
        <v>8.8095238095237788E-4</v>
      </c>
      <c r="U155" s="176">
        <f>$R155*INDEX('Byproduct Conc'!$E:$E, MATCH(U$2,'Byproduct Conc'!$C:$C,0))</f>
        <v>3.7755102040816198E-3</v>
      </c>
      <c r="V155" s="176">
        <f>$R155*INDEX('Byproduct Conc'!$E:$E, MATCH(V$2,'Byproduct Conc'!$C:$C,0))</f>
        <v>2.5144897959183593E-2</v>
      </c>
      <c r="W155" s="177">
        <f>$R155*INDEX('Byproduct Conc'!$E:$E, MATCH(W$2,'Byproduct Conc'!$C:$C,0))</f>
        <v>3.7755102040816203E-2</v>
      </c>
      <c r="X155" s="293">
        <f t="shared" si="21"/>
        <v>2.0927113702623833E-4</v>
      </c>
      <c r="Y155" s="294">
        <f t="shared" si="22"/>
        <v>2.5170068027210797E-6</v>
      </c>
      <c r="Z155" s="294">
        <f t="shared" si="23"/>
        <v>1.0787172011661771E-5</v>
      </c>
      <c r="AA155" s="294">
        <f t="shared" si="24"/>
        <v>7.184256559766741E-5</v>
      </c>
      <c r="AB155" s="295">
        <f t="shared" si="25"/>
        <v>1.0787172011661773E-4</v>
      </c>
    </row>
    <row r="156" spans="1:28" x14ac:dyDescent="0.25">
      <c r="A156" s="2">
        <v>2019</v>
      </c>
      <c r="B156" s="2"/>
      <c r="C156" s="2" t="s">
        <v>1263</v>
      </c>
      <c r="D156" s="2" t="s">
        <v>1264</v>
      </c>
      <c r="E156" s="2" t="s">
        <v>1265</v>
      </c>
      <c r="F156" s="2" t="s">
        <v>1266</v>
      </c>
      <c r="G156" s="2">
        <v>48674</v>
      </c>
      <c r="H156" s="2">
        <v>43.606082999999998</v>
      </c>
      <c r="I156" s="2">
        <v>-84.219527999999997</v>
      </c>
      <c r="J156" s="2"/>
      <c r="K156" s="21">
        <v>110027360629</v>
      </c>
      <c r="L156" s="21" t="s">
        <v>1140</v>
      </c>
      <c r="M156" s="2"/>
      <c r="N156" s="2"/>
      <c r="O156" s="2"/>
      <c r="P156" s="2"/>
      <c r="Q156" s="2"/>
      <c r="R156" s="2">
        <v>188.027210884353</v>
      </c>
      <c r="S156" s="175">
        <f>$R156*INDEX('Byproduct Conc'!$E:$E, MATCH(S$2,'Byproduct Conc'!$C:$C,0))</f>
        <v>0.54715918367346716</v>
      </c>
      <c r="T156" s="176">
        <f>$R156*INDEX('Byproduct Conc'!$E:$E, MATCH(T$2,'Byproduct Conc'!$C:$C,0))</f>
        <v>6.580952380952354E-3</v>
      </c>
      <c r="U156" s="176">
        <f>$R156*INDEX('Byproduct Conc'!$E:$E, MATCH(U$2,'Byproduct Conc'!$C:$C,0))</f>
        <v>2.8204081632652946E-2</v>
      </c>
      <c r="V156" s="176">
        <f>$R156*INDEX('Byproduct Conc'!$E:$E, MATCH(V$2,'Byproduct Conc'!$C:$C,0))</f>
        <v>0.18783918367346866</v>
      </c>
      <c r="W156" s="177">
        <f>$R156*INDEX('Byproduct Conc'!$E:$E, MATCH(W$2,'Byproduct Conc'!$C:$C,0))</f>
        <v>0.2820408163265295</v>
      </c>
      <c r="X156" s="293">
        <f t="shared" si="21"/>
        <v>1.5633119533527632E-3</v>
      </c>
      <c r="Y156" s="294">
        <f t="shared" si="22"/>
        <v>1.8802721088435298E-5</v>
      </c>
      <c r="Z156" s="294">
        <f t="shared" si="23"/>
        <v>8.058309037900842E-5</v>
      </c>
      <c r="AA156" s="294">
        <f t="shared" si="24"/>
        <v>5.3668338192419619E-4</v>
      </c>
      <c r="AB156" s="295">
        <f t="shared" si="25"/>
        <v>8.0583090379008433E-4</v>
      </c>
    </row>
    <row r="157" spans="1:28" x14ac:dyDescent="0.25">
      <c r="A157" s="2">
        <v>2020</v>
      </c>
      <c r="B157" s="2"/>
      <c r="C157" s="2" t="s">
        <v>1263</v>
      </c>
      <c r="D157" s="2" t="s">
        <v>1264</v>
      </c>
      <c r="E157" s="2" t="s">
        <v>1265</v>
      </c>
      <c r="F157" s="2" t="s">
        <v>1266</v>
      </c>
      <c r="G157" s="2">
        <v>48674</v>
      </c>
      <c r="H157" s="2">
        <v>43.606082999999998</v>
      </c>
      <c r="I157" s="2">
        <v>-84.219527999999997</v>
      </c>
      <c r="J157" s="2"/>
      <c r="K157" s="21">
        <v>110027360629</v>
      </c>
      <c r="L157" s="21" t="s">
        <v>1140</v>
      </c>
      <c r="M157" s="2"/>
      <c r="N157" s="2"/>
      <c r="O157" s="2"/>
      <c r="P157" s="2"/>
      <c r="Q157" s="2"/>
      <c r="R157" s="2">
        <v>102.494331065759</v>
      </c>
      <c r="S157" s="175">
        <f>$R157*INDEX('Byproduct Conc'!$E:$E, MATCH(S$2,'Byproduct Conc'!$C:$C,0))</f>
        <v>0.29825850340135868</v>
      </c>
      <c r="T157" s="176">
        <f>$R157*INDEX('Byproduct Conc'!$E:$E, MATCH(T$2,'Byproduct Conc'!$C:$C,0))</f>
        <v>3.5873015873015648E-3</v>
      </c>
      <c r="U157" s="176">
        <f>$R157*INDEX('Byproduct Conc'!$E:$E, MATCH(U$2,'Byproduct Conc'!$C:$C,0))</f>
        <v>1.5374149659863848E-2</v>
      </c>
      <c r="V157" s="176">
        <f>$R157*INDEX('Byproduct Conc'!$E:$E, MATCH(V$2,'Byproduct Conc'!$C:$C,0))</f>
        <v>0.10239183673469325</v>
      </c>
      <c r="W157" s="177">
        <f>$R157*INDEX('Byproduct Conc'!$E:$E, MATCH(W$2,'Byproduct Conc'!$C:$C,0))</f>
        <v>0.15374149659863851</v>
      </c>
      <c r="X157" s="293">
        <f t="shared" si="21"/>
        <v>8.5216715257531049E-4</v>
      </c>
      <c r="Y157" s="294">
        <f t="shared" si="22"/>
        <v>1.0249433106575899E-5</v>
      </c>
      <c r="Z157" s="294">
        <f t="shared" si="23"/>
        <v>4.3926141885325279E-5</v>
      </c>
      <c r="AA157" s="294">
        <f t="shared" si="24"/>
        <v>2.9254810495626645E-4</v>
      </c>
      <c r="AB157" s="295">
        <f t="shared" si="25"/>
        <v>4.392614188532529E-4</v>
      </c>
    </row>
    <row r="158" spans="1:28" x14ac:dyDescent="0.25">
      <c r="A158" s="2">
        <v>2017</v>
      </c>
      <c r="B158" s="2"/>
      <c r="C158" s="2" t="s">
        <v>1263</v>
      </c>
      <c r="D158" s="2" t="s">
        <v>1264</v>
      </c>
      <c r="E158" s="2" t="s">
        <v>1265</v>
      </c>
      <c r="F158" s="2" t="s">
        <v>1266</v>
      </c>
      <c r="G158" s="2">
        <v>48674</v>
      </c>
      <c r="H158" s="2">
        <v>43.606082999999998</v>
      </c>
      <c r="I158" s="2">
        <v>-84.219527999999997</v>
      </c>
      <c r="J158" s="2"/>
      <c r="K158" s="21">
        <v>110027360629</v>
      </c>
      <c r="L158" s="21" t="s">
        <v>1140</v>
      </c>
      <c r="M158" s="2"/>
      <c r="N158" s="2"/>
      <c r="O158" s="2"/>
      <c r="P158" s="2"/>
      <c r="Q158" s="2"/>
      <c r="R158" s="2">
        <v>74.013605442176797</v>
      </c>
      <c r="S158" s="175">
        <f>$R158*INDEX('Byproduct Conc'!$E:$E, MATCH(S$2,'Byproduct Conc'!$C:$C,0))</f>
        <v>0.21537959183673447</v>
      </c>
      <c r="T158" s="176">
        <f>$R158*INDEX('Byproduct Conc'!$E:$E, MATCH(T$2,'Byproduct Conc'!$C:$C,0))</f>
        <v>2.5904761904761878E-3</v>
      </c>
      <c r="U158" s="176">
        <f>$R158*INDEX('Byproduct Conc'!$E:$E, MATCH(U$2,'Byproduct Conc'!$C:$C,0))</f>
        <v>1.1102040816326519E-2</v>
      </c>
      <c r="V158" s="176">
        <f>$R158*INDEX('Byproduct Conc'!$E:$E, MATCH(V$2,'Byproduct Conc'!$C:$C,0))</f>
        <v>7.3939591836734625E-2</v>
      </c>
      <c r="W158" s="177">
        <f>$R158*INDEX('Byproduct Conc'!$E:$E, MATCH(W$2,'Byproduct Conc'!$C:$C,0))</f>
        <v>0.11102040816326519</v>
      </c>
      <c r="X158" s="293">
        <f t="shared" si="21"/>
        <v>6.1537026239066991E-4</v>
      </c>
      <c r="Y158" s="294">
        <f t="shared" si="22"/>
        <v>7.401360544217679E-6</v>
      </c>
      <c r="Z158" s="294">
        <f t="shared" si="23"/>
        <v>3.1720116618075766E-5</v>
      </c>
      <c r="AA158" s="294">
        <f t="shared" si="24"/>
        <v>2.1125597667638463E-4</v>
      </c>
      <c r="AB158" s="295">
        <f t="shared" si="25"/>
        <v>3.1720116618075771E-4</v>
      </c>
    </row>
    <row r="159" spans="1:28" x14ac:dyDescent="0.25">
      <c r="A159" s="2">
        <v>2015</v>
      </c>
      <c r="B159" s="2"/>
      <c r="C159" s="2" t="s">
        <v>1263</v>
      </c>
      <c r="D159" s="2" t="s">
        <v>1264</v>
      </c>
      <c r="E159" s="2" t="s">
        <v>1265</v>
      </c>
      <c r="F159" s="2" t="s">
        <v>1266</v>
      </c>
      <c r="G159" s="2">
        <v>48674</v>
      </c>
      <c r="H159" s="2">
        <v>43.606082999999998</v>
      </c>
      <c r="I159" s="2">
        <v>-84.219527999999997</v>
      </c>
      <c r="J159" s="2"/>
      <c r="K159" s="21">
        <v>110027360629</v>
      </c>
      <c r="L159" s="21" t="s">
        <v>1140</v>
      </c>
      <c r="M159" s="2"/>
      <c r="N159" s="2"/>
      <c r="O159" s="2"/>
      <c r="P159" s="2"/>
      <c r="Q159" s="2"/>
      <c r="R159" s="2">
        <v>72.614188532555801</v>
      </c>
      <c r="S159" s="175">
        <f>$R159*INDEX('Byproduct Conc'!$E:$E, MATCH(S$2,'Byproduct Conc'!$C:$C,0))</f>
        <v>0.21130728862973736</v>
      </c>
      <c r="T159" s="176">
        <f>$R159*INDEX('Byproduct Conc'!$E:$E, MATCH(T$2,'Byproduct Conc'!$C:$C,0))</f>
        <v>2.541496598639453E-3</v>
      </c>
      <c r="U159" s="176">
        <f>$R159*INDEX('Byproduct Conc'!$E:$E, MATCH(U$2,'Byproduct Conc'!$C:$C,0))</f>
        <v>1.0892128279883369E-2</v>
      </c>
      <c r="V159" s="176">
        <f>$R159*INDEX('Byproduct Conc'!$E:$E, MATCH(V$2,'Byproduct Conc'!$C:$C,0))</f>
        <v>7.2541574344023252E-2</v>
      </c>
      <c r="W159" s="177">
        <f>$R159*INDEX('Byproduct Conc'!$E:$E, MATCH(W$2,'Byproduct Conc'!$C:$C,0))</f>
        <v>0.1089212827988337</v>
      </c>
      <c r="X159" s="293">
        <f t="shared" si="21"/>
        <v>6.0373511037067819E-4</v>
      </c>
      <c r="Y159" s="294">
        <f t="shared" si="22"/>
        <v>7.2614188532555796E-6</v>
      </c>
      <c r="Z159" s="294">
        <f t="shared" si="23"/>
        <v>3.1120366513952482E-5</v>
      </c>
      <c r="AA159" s="294">
        <f t="shared" si="24"/>
        <v>2.0726164098292357E-4</v>
      </c>
      <c r="AB159" s="295">
        <f t="shared" si="25"/>
        <v>3.1120366513952486E-4</v>
      </c>
    </row>
    <row r="160" spans="1:28" x14ac:dyDescent="0.25">
      <c r="A160" s="2">
        <v>2019</v>
      </c>
      <c r="B160" s="2"/>
      <c r="C160" s="2" t="s">
        <v>1273</v>
      </c>
      <c r="D160" s="2" t="s">
        <v>1274</v>
      </c>
      <c r="E160" s="2" t="s">
        <v>1275</v>
      </c>
      <c r="F160" s="2" t="s">
        <v>1160</v>
      </c>
      <c r="G160" s="2">
        <v>77503</v>
      </c>
      <c r="H160" s="2">
        <v>29.741954</v>
      </c>
      <c r="I160" s="2">
        <v>-95.165228999999997</v>
      </c>
      <c r="J160" s="2"/>
      <c r="K160" s="21">
        <v>110060340162</v>
      </c>
      <c r="L160" s="21" t="s">
        <v>1140</v>
      </c>
      <c r="M160" s="2"/>
      <c r="N160" s="2"/>
      <c r="O160" s="2"/>
      <c r="P160" s="2"/>
      <c r="Q160" s="2"/>
      <c r="R160" s="2">
        <v>0.82891499999999996</v>
      </c>
      <c r="S160" s="175">
        <f>$R160*INDEX('Byproduct Conc'!$E:$E, MATCH(S$2,'Byproduct Conc'!$C:$C,0))</f>
        <v>2.4121426499999999E-3</v>
      </c>
      <c r="T160" s="176">
        <f>$R160*INDEX('Byproduct Conc'!$E:$E, MATCH(T$2,'Byproduct Conc'!$C:$C,0))</f>
        <v>2.9012024999999994E-5</v>
      </c>
      <c r="U160" s="176">
        <f>$R160*INDEX('Byproduct Conc'!$E:$E, MATCH(U$2,'Byproduct Conc'!$C:$C,0))</f>
        <v>1.2433724999999998E-4</v>
      </c>
      <c r="V160" s="176">
        <f>$R160*INDEX('Byproduct Conc'!$E:$E, MATCH(V$2,'Byproduct Conc'!$C:$C,0))</f>
        <v>8.28086085E-4</v>
      </c>
      <c r="W160" s="177">
        <f>$R160*INDEX('Byproduct Conc'!$E:$E, MATCH(W$2,'Byproduct Conc'!$C:$C,0))</f>
        <v>1.2433724999999999E-3</v>
      </c>
      <c r="X160" s="293">
        <f t="shared" si="21"/>
        <v>6.891836142857143E-6</v>
      </c>
      <c r="Y160" s="294">
        <f t="shared" si="22"/>
        <v>8.2891499999999985E-8</v>
      </c>
      <c r="Z160" s="294">
        <f t="shared" si="23"/>
        <v>3.5524928571428563E-7</v>
      </c>
      <c r="AA160" s="294">
        <f t="shared" si="24"/>
        <v>2.365960242857143E-6</v>
      </c>
      <c r="AB160" s="295">
        <f t="shared" si="25"/>
        <v>3.5524928571428569E-6</v>
      </c>
    </row>
    <row r="161" spans="1:28" x14ac:dyDescent="0.25">
      <c r="A161" s="2">
        <v>2018</v>
      </c>
      <c r="B161" s="2"/>
      <c r="C161" s="2" t="s">
        <v>1278</v>
      </c>
      <c r="D161" s="2" t="s">
        <v>1279</v>
      </c>
      <c r="E161" s="2" t="s">
        <v>1280</v>
      </c>
      <c r="F161" s="2" t="s">
        <v>1160</v>
      </c>
      <c r="G161" s="2">
        <v>77571</v>
      </c>
      <c r="H161" s="2">
        <v>29.717471</v>
      </c>
      <c r="I161" s="2">
        <v>-95.068008000000006</v>
      </c>
      <c r="J161" s="2" t="s">
        <v>1281</v>
      </c>
      <c r="K161" s="21">
        <v>110034641635</v>
      </c>
      <c r="L161" s="21" t="s">
        <v>1140</v>
      </c>
      <c r="M161" s="2"/>
      <c r="N161" s="2"/>
      <c r="O161" s="2"/>
      <c r="P161" s="2"/>
      <c r="Q161" s="2"/>
      <c r="R161" s="2">
        <v>24.167016825000001</v>
      </c>
      <c r="S161" s="175">
        <f>$R161*INDEX('Byproduct Conc'!$E:$E, MATCH(S$2,'Byproduct Conc'!$C:$C,0))</f>
        <v>7.0326018960749997E-2</v>
      </c>
      <c r="T161" s="176">
        <f>$R161*INDEX('Byproduct Conc'!$E:$E, MATCH(T$2,'Byproduct Conc'!$C:$C,0))</f>
        <v>8.4584558887499999E-4</v>
      </c>
      <c r="U161" s="176">
        <f>$R161*INDEX('Byproduct Conc'!$E:$E, MATCH(U$2,'Byproduct Conc'!$C:$C,0))</f>
        <v>3.6250525237499997E-3</v>
      </c>
      <c r="V161" s="176">
        <f>$R161*INDEX('Byproduct Conc'!$E:$E, MATCH(V$2,'Byproduct Conc'!$C:$C,0))</f>
        <v>2.4142849808175004E-2</v>
      </c>
      <c r="W161" s="177">
        <f>$R161*INDEX('Byproduct Conc'!$E:$E, MATCH(W$2,'Byproduct Conc'!$C:$C,0))</f>
        <v>3.6250525237500004E-2</v>
      </c>
      <c r="X161" s="293">
        <f t="shared" si="21"/>
        <v>2.0093148274499998E-4</v>
      </c>
      <c r="Y161" s="294">
        <f t="shared" si="22"/>
        <v>2.4167016824999998E-6</v>
      </c>
      <c r="Z161" s="294">
        <f t="shared" si="23"/>
        <v>1.0357292924999999E-5</v>
      </c>
      <c r="AA161" s="294">
        <f t="shared" si="24"/>
        <v>6.8979570880500009E-5</v>
      </c>
      <c r="AB161" s="295">
        <f t="shared" si="25"/>
        <v>1.0357292925000002E-4</v>
      </c>
    </row>
    <row r="162" spans="1:28" x14ac:dyDescent="0.25">
      <c r="A162" s="2">
        <v>2016</v>
      </c>
      <c r="B162" s="2"/>
      <c r="C162" s="2" t="s">
        <v>1278</v>
      </c>
      <c r="D162" s="2" t="s">
        <v>1279</v>
      </c>
      <c r="E162" s="2" t="s">
        <v>1280</v>
      </c>
      <c r="F162" s="2" t="s">
        <v>1160</v>
      </c>
      <c r="G162" s="2">
        <v>77571</v>
      </c>
      <c r="H162" s="2">
        <v>29.717471</v>
      </c>
      <c r="I162" s="2">
        <v>-95.068008000000006</v>
      </c>
      <c r="J162" s="2" t="s">
        <v>1281</v>
      </c>
      <c r="K162" s="21">
        <v>110034641635</v>
      </c>
      <c r="L162" s="21" t="s">
        <v>1140</v>
      </c>
      <c r="M162" s="2"/>
      <c r="N162" s="2"/>
      <c r="O162" s="2"/>
      <c r="P162" s="2"/>
      <c r="Q162" s="2"/>
      <c r="R162" s="2">
        <v>21.188208616779999</v>
      </c>
      <c r="S162" s="175">
        <f>$R162*INDEX('Byproduct Conc'!$E:$E, MATCH(S$2,'Byproduct Conc'!$C:$C,0))</f>
        <v>6.1657687074829791E-2</v>
      </c>
      <c r="T162" s="176">
        <f>$R162*INDEX('Byproduct Conc'!$E:$E, MATCH(T$2,'Byproduct Conc'!$C:$C,0))</f>
        <v>7.4158730158729988E-4</v>
      </c>
      <c r="U162" s="176">
        <f>$R162*INDEX('Byproduct Conc'!$E:$E, MATCH(U$2,'Byproduct Conc'!$C:$C,0))</f>
        <v>3.1782312925169994E-3</v>
      </c>
      <c r="V162" s="176">
        <f>$R162*INDEX('Byproduct Conc'!$E:$E, MATCH(V$2,'Byproduct Conc'!$C:$C,0))</f>
        <v>2.116702040816322E-2</v>
      </c>
      <c r="W162" s="177">
        <f>$R162*INDEX('Byproduct Conc'!$E:$E, MATCH(W$2,'Byproduct Conc'!$C:$C,0))</f>
        <v>3.1782312925169996E-2</v>
      </c>
      <c r="X162" s="293">
        <f t="shared" si="21"/>
        <v>1.7616482021379942E-4</v>
      </c>
      <c r="Y162" s="294">
        <f t="shared" si="22"/>
        <v>2.1188208616779996E-6</v>
      </c>
      <c r="Z162" s="294">
        <f t="shared" si="23"/>
        <v>9.0806608357628553E-6</v>
      </c>
      <c r="AA162" s="294">
        <f t="shared" si="24"/>
        <v>6.0477201166180628E-5</v>
      </c>
      <c r="AB162" s="295">
        <f t="shared" si="25"/>
        <v>9.0806608357628567E-5</v>
      </c>
    </row>
    <row r="163" spans="1:28" x14ac:dyDescent="0.25">
      <c r="A163" s="2">
        <v>2019</v>
      </c>
      <c r="B163" s="2"/>
      <c r="C163" s="2" t="s">
        <v>1278</v>
      </c>
      <c r="D163" s="2" t="s">
        <v>1279</v>
      </c>
      <c r="E163" s="2" t="s">
        <v>1280</v>
      </c>
      <c r="F163" s="2" t="s">
        <v>1160</v>
      </c>
      <c r="G163" s="2">
        <v>77571</v>
      </c>
      <c r="H163" s="2">
        <v>29.717471</v>
      </c>
      <c r="I163" s="2">
        <v>-95.068008000000006</v>
      </c>
      <c r="J163" s="2" t="s">
        <v>1281</v>
      </c>
      <c r="K163" s="21">
        <v>110034641635</v>
      </c>
      <c r="L163" s="21" t="s">
        <v>1140</v>
      </c>
      <c r="M163" s="2"/>
      <c r="N163" s="2"/>
      <c r="O163" s="2"/>
      <c r="P163" s="2"/>
      <c r="Q163" s="2"/>
      <c r="R163" s="2">
        <v>4.4208800000000004</v>
      </c>
      <c r="S163" s="175">
        <f>$R163*INDEX('Byproduct Conc'!$E:$E, MATCH(S$2,'Byproduct Conc'!$C:$C,0))</f>
        <v>1.28647608E-2</v>
      </c>
      <c r="T163" s="176">
        <f>$R163*INDEX('Byproduct Conc'!$E:$E, MATCH(T$2,'Byproduct Conc'!$C:$C,0))</f>
        <v>1.5473080000000001E-4</v>
      </c>
      <c r="U163" s="176">
        <f>$R163*INDEX('Byproduct Conc'!$E:$E, MATCH(U$2,'Byproduct Conc'!$C:$C,0))</f>
        <v>6.6313199999999998E-4</v>
      </c>
      <c r="V163" s="176">
        <f>$R163*INDEX('Byproduct Conc'!$E:$E, MATCH(V$2,'Byproduct Conc'!$C:$C,0))</f>
        <v>4.4164591200000006E-3</v>
      </c>
      <c r="W163" s="177">
        <f>$R163*INDEX('Byproduct Conc'!$E:$E, MATCH(W$2,'Byproduct Conc'!$C:$C,0))</f>
        <v>6.6313200000000004E-3</v>
      </c>
      <c r="X163" s="293">
        <f t="shared" si="21"/>
        <v>3.6756459428571425E-5</v>
      </c>
      <c r="Y163" s="294">
        <f t="shared" si="22"/>
        <v>4.4208800000000001E-7</v>
      </c>
      <c r="Z163" s="294">
        <f t="shared" si="23"/>
        <v>1.8946628571428571E-6</v>
      </c>
      <c r="AA163" s="294">
        <f t="shared" si="24"/>
        <v>1.2618454628571431E-5</v>
      </c>
      <c r="AB163" s="295">
        <f t="shared" si="25"/>
        <v>1.8946628571428571E-5</v>
      </c>
    </row>
    <row r="164" spans="1:28" x14ac:dyDescent="0.25">
      <c r="A164" s="2">
        <v>2017</v>
      </c>
      <c r="B164" s="2"/>
      <c r="C164" s="2" t="s">
        <v>1278</v>
      </c>
      <c r="D164" s="2" t="s">
        <v>1279</v>
      </c>
      <c r="E164" s="2" t="s">
        <v>1280</v>
      </c>
      <c r="F164" s="2" t="s">
        <v>1160</v>
      </c>
      <c r="G164" s="2">
        <v>77571</v>
      </c>
      <c r="H164" s="2">
        <v>29.717471</v>
      </c>
      <c r="I164" s="2">
        <v>-95.068008000000006</v>
      </c>
      <c r="J164" s="2" t="s">
        <v>1281</v>
      </c>
      <c r="K164" s="21">
        <v>110034641635</v>
      </c>
      <c r="L164" s="21" t="s">
        <v>1140</v>
      </c>
      <c r="M164" s="2"/>
      <c r="N164" s="2"/>
      <c r="O164" s="2"/>
      <c r="P164" s="2"/>
      <c r="Q164" s="2"/>
      <c r="R164" s="2">
        <v>3.50631045</v>
      </c>
      <c r="S164" s="175">
        <f>$R164*INDEX('Byproduct Conc'!$E:$E, MATCH(S$2,'Byproduct Conc'!$C:$C,0))</f>
        <v>1.02033634095E-2</v>
      </c>
      <c r="T164" s="176">
        <f>$R164*INDEX('Byproduct Conc'!$E:$E, MATCH(T$2,'Byproduct Conc'!$C:$C,0))</f>
        <v>1.2272086575E-4</v>
      </c>
      <c r="U164" s="176">
        <f>$R164*INDEX('Byproduct Conc'!$E:$E, MATCH(U$2,'Byproduct Conc'!$C:$C,0))</f>
        <v>5.2594656749999991E-4</v>
      </c>
      <c r="V164" s="176">
        <f>$R164*INDEX('Byproduct Conc'!$E:$E, MATCH(V$2,'Byproduct Conc'!$C:$C,0))</f>
        <v>3.5028041395500004E-3</v>
      </c>
      <c r="W164" s="177">
        <f>$R164*INDEX('Byproduct Conc'!$E:$E, MATCH(W$2,'Byproduct Conc'!$C:$C,0))</f>
        <v>5.259465675E-3</v>
      </c>
      <c r="X164" s="293">
        <f t="shared" si="21"/>
        <v>2.9152466884285713E-5</v>
      </c>
      <c r="Y164" s="294">
        <f t="shared" si="22"/>
        <v>3.5063104499999999E-7</v>
      </c>
      <c r="Z164" s="294">
        <f t="shared" si="23"/>
        <v>1.5027044785714283E-6</v>
      </c>
      <c r="AA164" s="294">
        <f t="shared" si="24"/>
        <v>1.0008011827285716E-5</v>
      </c>
      <c r="AB164" s="295">
        <f t="shared" si="25"/>
        <v>1.5027044785714286E-5</v>
      </c>
    </row>
    <row r="165" spans="1:28" x14ac:dyDescent="0.25">
      <c r="A165" s="2">
        <v>2019</v>
      </c>
      <c r="B165" s="2"/>
      <c r="C165" s="2" t="s">
        <v>1278</v>
      </c>
      <c r="D165" s="2" t="s">
        <v>1279</v>
      </c>
      <c r="E165" s="2" t="s">
        <v>1280</v>
      </c>
      <c r="F165" s="2" t="s">
        <v>1160</v>
      </c>
      <c r="G165" s="2">
        <v>77571</v>
      </c>
      <c r="H165" s="2">
        <v>29.717471</v>
      </c>
      <c r="I165" s="2">
        <v>-95.068008000000006</v>
      </c>
      <c r="J165" s="2" t="s">
        <v>1281</v>
      </c>
      <c r="K165" s="21">
        <v>110034641635</v>
      </c>
      <c r="L165" s="21" t="s">
        <v>1140</v>
      </c>
      <c r="M165" s="2"/>
      <c r="N165" s="2"/>
      <c r="O165" s="2"/>
      <c r="P165" s="2"/>
      <c r="Q165" s="2"/>
      <c r="R165" s="2">
        <v>2.3174603174603101</v>
      </c>
      <c r="S165" s="175">
        <f>$R165*INDEX('Byproduct Conc'!$E:$E, MATCH(S$2,'Byproduct Conc'!$C:$C,0))</f>
        <v>6.7438095238095018E-3</v>
      </c>
      <c r="T165" s="176">
        <f>$R165*INDEX('Byproduct Conc'!$E:$E, MATCH(T$2,'Byproduct Conc'!$C:$C,0))</f>
        <v>8.1111111111110848E-5</v>
      </c>
      <c r="U165" s="176">
        <f>$R165*INDEX('Byproduct Conc'!$E:$E, MATCH(U$2,'Byproduct Conc'!$C:$C,0))</f>
        <v>3.4761904761904648E-4</v>
      </c>
      <c r="V165" s="176">
        <f>$R165*INDEX('Byproduct Conc'!$E:$E, MATCH(V$2,'Byproduct Conc'!$C:$C,0))</f>
        <v>2.3151428571428503E-3</v>
      </c>
      <c r="W165" s="177">
        <f>$R165*INDEX('Byproduct Conc'!$E:$E, MATCH(W$2,'Byproduct Conc'!$C:$C,0))</f>
        <v>3.4761904761904652E-3</v>
      </c>
      <c r="X165" s="293">
        <f t="shared" si="21"/>
        <v>1.9268027210884292E-5</v>
      </c>
      <c r="Y165" s="294">
        <f t="shared" si="22"/>
        <v>2.3174603174603099E-7</v>
      </c>
      <c r="Z165" s="294">
        <f t="shared" si="23"/>
        <v>9.9319727891156135E-7</v>
      </c>
      <c r="AA165" s="294">
        <f t="shared" si="24"/>
        <v>6.6146938775510009E-6</v>
      </c>
      <c r="AB165" s="295">
        <f t="shared" si="25"/>
        <v>9.9319727891156151E-6</v>
      </c>
    </row>
    <row r="166" spans="1:28" x14ac:dyDescent="0.25">
      <c r="A166" s="2">
        <v>2019</v>
      </c>
      <c r="B166" s="2"/>
      <c r="C166" s="2" t="s">
        <v>1278</v>
      </c>
      <c r="D166" s="2" t="s">
        <v>1279</v>
      </c>
      <c r="E166" s="2" t="s">
        <v>1280</v>
      </c>
      <c r="F166" s="2" t="s">
        <v>1160</v>
      </c>
      <c r="G166" s="2">
        <v>77571</v>
      </c>
      <c r="H166" s="2">
        <v>29.717471</v>
      </c>
      <c r="I166" s="2">
        <v>-95.068008000000006</v>
      </c>
      <c r="J166" s="2" t="s">
        <v>1281</v>
      </c>
      <c r="K166" s="21">
        <v>110034641635</v>
      </c>
      <c r="L166" s="21" t="s">
        <v>1140</v>
      </c>
      <c r="M166" s="2"/>
      <c r="N166" s="2"/>
      <c r="O166" s="2"/>
      <c r="P166" s="2"/>
      <c r="Q166" s="2"/>
      <c r="R166" s="2">
        <v>1.8208616780045299</v>
      </c>
      <c r="S166" s="175">
        <f>$R166*INDEX('Byproduct Conc'!$E:$E, MATCH(S$2,'Byproduct Conc'!$C:$C,0))</f>
        <v>5.2987074829931816E-3</v>
      </c>
      <c r="T166" s="176">
        <f>$R166*INDEX('Byproduct Conc'!$E:$E, MATCH(T$2,'Byproduct Conc'!$C:$C,0))</f>
        <v>6.3730158730158535E-5</v>
      </c>
      <c r="U166" s="176">
        <f>$R166*INDEX('Byproduct Conc'!$E:$E, MATCH(U$2,'Byproduct Conc'!$C:$C,0))</f>
        <v>2.7312925170067944E-4</v>
      </c>
      <c r="V166" s="176">
        <f>$R166*INDEX('Byproduct Conc'!$E:$E, MATCH(V$2,'Byproduct Conc'!$C:$C,0))</f>
        <v>1.8190408163265255E-3</v>
      </c>
      <c r="W166" s="177">
        <f>$R166*INDEX('Byproduct Conc'!$E:$E, MATCH(W$2,'Byproduct Conc'!$C:$C,0))</f>
        <v>2.7312925170067948E-3</v>
      </c>
      <c r="X166" s="293">
        <f t="shared" si="21"/>
        <v>1.5139164237123376E-5</v>
      </c>
      <c r="Y166" s="294">
        <f t="shared" si="22"/>
        <v>1.8208616780045297E-7</v>
      </c>
      <c r="Z166" s="294">
        <f t="shared" si="23"/>
        <v>7.8036929057336979E-7</v>
      </c>
      <c r="AA166" s="294">
        <f t="shared" si="24"/>
        <v>5.1972594752186445E-6</v>
      </c>
      <c r="AB166" s="295">
        <f t="shared" si="25"/>
        <v>7.8036929057336986E-6</v>
      </c>
    </row>
    <row r="167" spans="1:28" x14ac:dyDescent="0.25">
      <c r="A167" s="2">
        <v>2016</v>
      </c>
      <c r="B167" s="2"/>
      <c r="C167" s="2" t="s">
        <v>1278</v>
      </c>
      <c r="D167" s="2" t="s">
        <v>1279</v>
      </c>
      <c r="E167" s="2" t="s">
        <v>1280</v>
      </c>
      <c r="F167" s="2" t="s">
        <v>1160</v>
      </c>
      <c r="G167" s="2">
        <v>77571</v>
      </c>
      <c r="H167" s="2">
        <v>29.717471</v>
      </c>
      <c r="I167" s="2">
        <v>-95.068008000000006</v>
      </c>
      <c r="J167" s="2" t="s">
        <v>1281</v>
      </c>
      <c r="K167" s="21">
        <v>110034641635</v>
      </c>
      <c r="L167" s="21" t="s">
        <v>1140</v>
      </c>
      <c r="M167" s="2"/>
      <c r="N167" s="2"/>
      <c r="O167" s="2"/>
      <c r="P167" s="2"/>
      <c r="Q167" s="2"/>
      <c r="R167" s="2">
        <v>1.39047619047619</v>
      </c>
      <c r="S167" s="175">
        <f>$R167*INDEX('Byproduct Conc'!$E:$E, MATCH(S$2,'Byproduct Conc'!$C:$C,0))</f>
        <v>4.0462857142857123E-3</v>
      </c>
      <c r="T167" s="176">
        <f>$R167*INDEX('Byproduct Conc'!$E:$E, MATCH(T$2,'Byproduct Conc'!$C:$C,0))</f>
        <v>4.8666666666666646E-5</v>
      </c>
      <c r="U167" s="176">
        <f>$R167*INDEX('Byproduct Conc'!$E:$E, MATCH(U$2,'Byproduct Conc'!$C:$C,0))</f>
        <v>2.0857142857142849E-4</v>
      </c>
      <c r="V167" s="176">
        <f>$R167*INDEX('Byproduct Conc'!$E:$E, MATCH(V$2,'Byproduct Conc'!$C:$C,0))</f>
        <v>1.3890857142857139E-3</v>
      </c>
      <c r="W167" s="177">
        <f>$R167*INDEX('Byproduct Conc'!$E:$E, MATCH(W$2,'Byproduct Conc'!$C:$C,0))</f>
        <v>2.0857142857142849E-3</v>
      </c>
      <c r="X167" s="293">
        <f t="shared" si="21"/>
        <v>1.1560816326530606E-5</v>
      </c>
      <c r="Y167" s="294">
        <f t="shared" si="22"/>
        <v>1.3904761904761898E-7</v>
      </c>
      <c r="Z167" s="294">
        <f t="shared" si="23"/>
        <v>5.9591836734693856E-7</v>
      </c>
      <c r="AA167" s="294">
        <f t="shared" si="24"/>
        <v>3.9688163265306112E-6</v>
      </c>
      <c r="AB167" s="295">
        <f t="shared" si="25"/>
        <v>5.9591836734693859E-6</v>
      </c>
    </row>
    <row r="168" spans="1:28" x14ac:dyDescent="0.25">
      <c r="A168" s="2">
        <v>2018</v>
      </c>
      <c r="B168" s="2"/>
      <c r="C168" s="2" t="s">
        <v>1278</v>
      </c>
      <c r="D168" s="2" t="s">
        <v>1279</v>
      </c>
      <c r="E168" s="2" t="s">
        <v>1280</v>
      </c>
      <c r="F168" s="2" t="s">
        <v>1160</v>
      </c>
      <c r="G168" s="2">
        <v>77571</v>
      </c>
      <c r="H168" s="2">
        <v>29.717471</v>
      </c>
      <c r="I168" s="2">
        <v>-95.068008000000006</v>
      </c>
      <c r="J168" s="2" t="s">
        <v>1281</v>
      </c>
      <c r="K168" s="21">
        <v>110034641635</v>
      </c>
      <c r="L168" s="21" t="s">
        <v>1140</v>
      </c>
      <c r="M168" s="2"/>
      <c r="N168" s="2"/>
      <c r="O168" s="2"/>
      <c r="P168" s="2"/>
      <c r="Q168" s="2"/>
      <c r="R168" s="2">
        <v>1.3242630385487499</v>
      </c>
      <c r="S168" s="175">
        <f>$R168*INDEX('Byproduct Conc'!$E:$E, MATCH(S$2,'Byproduct Conc'!$C:$C,0))</f>
        <v>3.8536054421768619E-3</v>
      </c>
      <c r="T168" s="176">
        <f>$R168*INDEX('Byproduct Conc'!$E:$E, MATCH(T$2,'Byproduct Conc'!$C:$C,0))</f>
        <v>4.6349206349206242E-5</v>
      </c>
      <c r="U168" s="176">
        <f>$R168*INDEX('Byproduct Conc'!$E:$E, MATCH(U$2,'Byproduct Conc'!$C:$C,0))</f>
        <v>1.9863945578231247E-4</v>
      </c>
      <c r="V168" s="176">
        <f>$R168*INDEX('Byproduct Conc'!$E:$E, MATCH(V$2,'Byproduct Conc'!$C:$C,0))</f>
        <v>1.3229387755102013E-3</v>
      </c>
      <c r="W168" s="177">
        <f>$R168*INDEX('Byproduct Conc'!$E:$E, MATCH(W$2,'Byproduct Conc'!$C:$C,0))</f>
        <v>1.9863945578231248E-3</v>
      </c>
      <c r="X168" s="293">
        <f t="shared" si="21"/>
        <v>1.1010301263362463E-5</v>
      </c>
      <c r="Y168" s="294">
        <f t="shared" si="22"/>
        <v>1.3242630385487497E-7</v>
      </c>
      <c r="Z168" s="294">
        <f t="shared" si="23"/>
        <v>5.6754130223517846E-7</v>
      </c>
      <c r="AA168" s="294">
        <f t="shared" si="24"/>
        <v>3.7798250728862892E-6</v>
      </c>
      <c r="AB168" s="295">
        <f t="shared" si="25"/>
        <v>5.6754130223517854E-6</v>
      </c>
    </row>
    <row r="169" spans="1:28" x14ac:dyDescent="0.25">
      <c r="A169" s="2">
        <v>2017</v>
      </c>
      <c r="B169" s="2"/>
      <c r="C169" s="2" t="s">
        <v>1278</v>
      </c>
      <c r="D169" s="2" t="s">
        <v>1279</v>
      </c>
      <c r="E169" s="2" t="s">
        <v>1280</v>
      </c>
      <c r="F169" s="2" t="s">
        <v>1160</v>
      </c>
      <c r="G169" s="2">
        <v>77571</v>
      </c>
      <c r="H169" s="2">
        <v>29.717471</v>
      </c>
      <c r="I169" s="2">
        <v>-95.068008000000006</v>
      </c>
      <c r="J169" s="2" t="s">
        <v>1281</v>
      </c>
      <c r="K169" s="21">
        <v>110034641635</v>
      </c>
      <c r="L169" s="21" t="s">
        <v>1140</v>
      </c>
      <c r="M169" s="2"/>
      <c r="N169" s="2"/>
      <c r="O169" s="2"/>
      <c r="P169" s="2"/>
      <c r="Q169" s="2"/>
      <c r="R169" s="2">
        <v>1.14217687074829</v>
      </c>
      <c r="S169" s="175">
        <f>$R169*INDEX('Byproduct Conc'!$E:$E, MATCH(S$2,'Byproduct Conc'!$C:$C,0))</f>
        <v>3.3237346938775236E-3</v>
      </c>
      <c r="T169" s="176">
        <f>$R169*INDEX('Byproduct Conc'!$E:$E, MATCH(T$2,'Byproduct Conc'!$C:$C,0))</f>
        <v>3.9976190476190144E-5</v>
      </c>
      <c r="U169" s="176">
        <f>$R169*INDEX('Byproduct Conc'!$E:$E, MATCH(U$2,'Byproduct Conc'!$C:$C,0))</f>
        <v>1.7132653061224348E-4</v>
      </c>
      <c r="V169" s="176">
        <f>$R169*INDEX('Byproduct Conc'!$E:$E, MATCH(V$2,'Byproduct Conc'!$C:$C,0))</f>
        <v>1.1410346938775418E-3</v>
      </c>
      <c r="W169" s="177">
        <f>$R169*INDEX('Byproduct Conc'!$E:$E, MATCH(W$2,'Byproduct Conc'!$C:$C,0))</f>
        <v>1.713265306122435E-3</v>
      </c>
      <c r="X169" s="293">
        <f t="shared" si="21"/>
        <v>9.4963848396500681E-6</v>
      </c>
      <c r="Y169" s="294">
        <f t="shared" si="22"/>
        <v>1.1421768707482898E-7</v>
      </c>
      <c r="Z169" s="294">
        <f t="shared" si="23"/>
        <v>4.895043731778385E-7</v>
      </c>
      <c r="AA169" s="294">
        <f t="shared" si="24"/>
        <v>3.260099125364405E-6</v>
      </c>
      <c r="AB169" s="295">
        <f t="shared" si="25"/>
        <v>4.8950437317783852E-6</v>
      </c>
    </row>
    <row r="170" spans="1:28" x14ac:dyDescent="0.25">
      <c r="A170" s="2">
        <v>2018</v>
      </c>
      <c r="B170" s="2"/>
      <c r="C170" s="2" t="s">
        <v>1278</v>
      </c>
      <c r="D170" s="2" t="s">
        <v>1279</v>
      </c>
      <c r="E170" s="2" t="s">
        <v>1280</v>
      </c>
      <c r="F170" s="2" t="s">
        <v>1160</v>
      </c>
      <c r="G170" s="2">
        <v>77571</v>
      </c>
      <c r="H170" s="2">
        <v>29.717471</v>
      </c>
      <c r="I170" s="2">
        <v>-95.068008000000006</v>
      </c>
      <c r="J170" s="2" t="s">
        <v>1281</v>
      </c>
      <c r="K170" s="21">
        <v>110034641635</v>
      </c>
      <c r="L170" s="21" t="s">
        <v>1140</v>
      </c>
      <c r="M170" s="2"/>
      <c r="N170" s="2"/>
      <c r="O170" s="2"/>
      <c r="P170" s="2"/>
      <c r="Q170" s="2"/>
      <c r="R170" s="2">
        <v>1.2712925170067999</v>
      </c>
      <c r="S170" s="175">
        <f>$R170*INDEX('Byproduct Conc'!$E:$E, MATCH(S$2,'Byproduct Conc'!$C:$C,0))</f>
        <v>3.6994612244897877E-3</v>
      </c>
      <c r="T170" s="176">
        <f>$R170*INDEX('Byproduct Conc'!$E:$E, MATCH(T$2,'Byproduct Conc'!$C:$C,0))</f>
        <v>4.449523809523799E-5</v>
      </c>
      <c r="U170" s="176">
        <f>$R170*INDEX('Byproduct Conc'!$E:$E, MATCH(U$2,'Byproduct Conc'!$C:$C,0))</f>
        <v>1.9069387755101997E-4</v>
      </c>
      <c r="V170" s="176">
        <f>$R170*INDEX('Byproduct Conc'!$E:$E, MATCH(V$2,'Byproduct Conc'!$C:$C,0))</f>
        <v>1.2700212244897932E-3</v>
      </c>
      <c r="W170" s="177">
        <f>$R170*INDEX('Byproduct Conc'!$E:$E, MATCH(W$2,'Byproduct Conc'!$C:$C,0))</f>
        <v>1.9069387755101998E-3</v>
      </c>
      <c r="X170" s="293">
        <f t="shared" si="21"/>
        <v>1.0569889212827965E-5</v>
      </c>
      <c r="Y170" s="294">
        <f t="shared" si="22"/>
        <v>1.2712925170067998E-7</v>
      </c>
      <c r="Z170" s="294">
        <f t="shared" si="23"/>
        <v>5.448396501457713E-7</v>
      </c>
      <c r="AA170" s="294">
        <f t="shared" si="24"/>
        <v>3.6286320699708374E-6</v>
      </c>
      <c r="AB170" s="295">
        <f t="shared" si="25"/>
        <v>5.4483965014577139E-6</v>
      </c>
    </row>
    <row r="171" spans="1:28" x14ac:dyDescent="0.25">
      <c r="A171" s="2">
        <v>2016</v>
      </c>
      <c r="B171" s="2"/>
      <c r="C171" s="2" t="s">
        <v>1278</v>
      </c>
      <c r="D171" s="2" t="s">
        <v>1279</v>
      </c>
      <c r="E171" s="2" t="s">
        <v>1280</v>
      </c>
      <c r="F171" s="2" t="s">
        <v>1160</v>
      </c>
      <c r="G171" s="2">
        <v>77571</v>
      </c>
      <c r="H171" s="2">
        <v>29.717471</v>
      </c>
      <c r="I171" s="2">
        <v>-95.068008000000006</v>
      </c>
      <c r="J171" s="2" t="s">
        <v>1281</v>
      </c>
      <c r="K171" s="21">
        <v>110034641635</v>
      </c>
      <c r="L171" s="21" t="s">
        <v>1140</v>
      </c>
      <c r="M171" s="2"/>
      <c r="N171" s="2"/>
      <c r="O171" s="2"/>
      <c r="P171" s="2"/>
      <c r="Q171" s="2"/>
      <c r="R171" s="2">
        <v>1.11569160997732</v>
      </c>
      <c r="S171" s="175">
        <f>$R171*INDEX('Byproduct Conc'!$E:$E, MATCH(S$2,'Byproduct Conc'!$C:$C,0))</f>
        <v>3.2466625850340008E-3</v>
      </c>
      <c r="T171" s="176">
        <f>$R171*INDEX('Byproduct Conc'!$E:$E, MATCH(T$2,'Byproduct Conc'!$C:$C,0))</f>
        <v>3.9049206349206194E-5</v>
      </c>
      <c r="U171" s="176">
        <f>$R171*INDEX('Byproduct Conc'!$E:$E, MATCH(U$2,'Byproduct Conc'!$C:$C,0))</f>
        <v>1.6735374149659798E-4</v>
      </c>
      <c r="V171" s="176">
        <f>$R171*INDEX('Byproduct Conc'!$E:$E, MATCH(V$2,'Byproduct Conc'!$C:$C,0))</f>
        <v>1.1145759183673427E-3</v>
      </c>
      <c r="W171" s="177">
        <f>$R171*INDEX('Byproduct Conc'!$E:$E, MATCH(W$2,'Byproduct Conc'!$C:$C,0))</f>
        <v>1.6735374149659801E-3</v>
      </c>
      <c r="X171" s="293">
        <f t="shared" si="21"/>
        <v>9.2761788143828587E-6</v>
      </c>
      <c r="Y171" s="294">
        <f t="shared" si="22"/>
        <v>1.1156916099773198E-7</v>
      </c>
      <c r="Z171" s="294">
        <f t="shared" si="23"/>
        <v>4.7815354713313704E-7</v>
      </c>
      <c r="AA171" s="294">
        <f t="shared" si="24"/>
        <v>3.1845026239066933E-6</v>
      </c>
      <c r="AB171" s="295">
        <f t="shared" si="25"/>
        <v>4.7815354713313715E-6</v>
      </c>
    </row>
    <row r="172" spans="1:28" x14ac:dyDescent="0.25">
      <c r="A172" s="2">
        <v>2019</v>
      </c>
      <c r="B172" s="2"/>
      <c r="C172" s="2" t="s">
        <v>1278</v>
      </c>
      <c r="D172" s="2" t="s">
        <v>1279</v>
      </c>
      <c r="E172" s="2" t="s">
        <v>1280</v>
      </c>
      <c r="F172" s="2" t="s">
        <v>1160</v>
      </c>
      <c r="G172" s="2">
        <v>77571</v>
      </c>
      <c r="H172" s="2">
        <v>29.717471</v>
      </c>
      <c r="I172" s="2">
        <v>-95.068008000000006</v>
      </c>
      <c r="J172" s="2" t="s">
        <v>1281</v>
      </c>
      <c r="K172" s="21">
        <v>110034641635</v>
      </c>
      <c r="L172" s="21" t="s">
        <v>1140</v>
      </c>
      <c r="M172" s="2"/>
      <c r="N172" s="2"/>
      <c r="O172" s="2"/>
      <c r="P172" s="2"/>
      <c r="Q172" s="2"/>
      <c r="R172" s="2">
        <v>0.94353741496598598</v>
      </c>
      <c r="S172" s="175">
        <f>$R172*INDEX('Byproduct Conc'!$E:$E, MATCH(S$2,'Byproduct Conc'!$C:$C,0))</f>
        <v>2.7456938775510188E-3</v>
      </c>
      <c r="T172" s="176">
        <f>$R172*INDEX('Byproduct Conc'!$E:$E, MATCH(T$2,'Byproduct Conc'!$C:$C,0))</f>
        <v>3.3023809523809503E-5</v>
      </c>
      <c r="U172" s="176">
        <f>$R172*INDEX('Byproduct Conc'!$E:$E, MATCH(U$2,'Byproduct Conc'!$C:$C,0))</f>
        <v>1.4153061224489788E-4</v>
      </c>
      <c r="V172" s="176">
        <f>$R172*INDEX('Byproduct Conc'!$E:$E, MATCH(V$2,'Byproduct Conc'!$C:$C,0))</f>
        <v>9.4259387755102006E-4</v>
      </c>
      <c r="W172" s="177">
        <f>$R172*INDEX('Byproduct Conc'!$E:$E, MATCH(W$2,'Byproduct Conc'!$C:$C,0))</f>
        <v>1.415306122448979E-3</v>
      </c>
      <c r="X172" s="293">
        <f t="shared" si="21"/>
        <v>7.8448396501457679E-6</v>
      </c>
      <c r="Y172" s="294">
        <f t="shared" si="22"/>
        <v>9.4353741496598581E-8</v>
      </c>
      <c r="Z172" s="294">
        <f t="shared" si="23"/>
        <v>4.0437317784256538E-7</v>
      </c>
      <c r="AA172" s="294">
        <f t="shared" si="24"/>
        <v>2.693125364431486E-6</v>
      </c>
      <c r="AB172" s="295">
        <f t="shared" si="25"/>
        <v>4.0437317784256542E-6</v>
      </c>
    </row>
    <row r="173" spans="1:28" x14ac:dyDescent="0.25">
      <c r="A173" s="2">
        <v>2017</v>
      </c>
      <c r="B173" s="2"/>
      <c r="C173" s="2" t="s">
        <v>1278</v>
      </c>
      <c r="D173" s="2" t="s">
        <v>1279</v>
      </c>
      <c r="E173" s="2" t="s">
        <v>1280</v>
      </c>
      <c r="F173" s="2" t="s">
        <v>1160</v>
      </c>
      <c r="G173" s="2">
        <v>77571</v>
      </c>
      <c r="H173" s="2">
        <v>29.717471</v>
      </c>
      <c r="I173" s="2">
        <v>-95.068008000000006</v>
      </c>
      <c r="J173" s="2" t="s">
        <v>1281</v>
      </c>
      <c r="K173" s="21">
        <v>110034641635</v>
      </c>
      <c r="L173" s="21" t="s">
        <v>1140</v>
      </c>
      <c r="M173" s="2"/>
      <c r="N173" s="2"/>
      <c r="O173" s="2"/>
      <c r="P173" s="2"/>
      <c r="Q173" s="2"/>
      <c r="R173" s="2">
        <v>0.28140589569160901</v>
      </c>
      <c r="S173" s="175">
        <f>$R173*INDEX('Byproduct Conc'!$E:$E, MATCH(S$2,'Byproduct Conc'!$C:$C,0))</f>
        <v>8.1889115646258212E-4</v>
      </c>
      <c r="T173" s="176">
        <f>$R173*INDEX('Byproduct Conc'!$E:$E, MATCH(T$2,'Byproduct Conc'!$C:$C,0))</f>
        <v>9.8492063492063141E-6</v>
      </c>
      <c r="U173" s="176">
        <f>$R173*INDEX('Byproduct Conc'!$E:$E, MATCH(U$2,'Byproduct Conc'!$C:$C,0))</f>
        <v>4.2210884353741351E-5</v>
      </c>
      <c r="V173" s="176">
        <f>$R173*INDEX('Byproduct Conc'!$E:$E, MATCH(V$2,'Byproduct Conc'!$C:$C,0))</f>
        <v>2.8112448979591742E-4</v>
      </c>
      <c r="W173" s="177">
        <f>$R173*INDEX('Byproduct Conc'!$E:$E, MATCH(W$2,'Byproduct Conc'!$C:$C,0))</f>
        <v>4.2210884353741351E-4</v>
      </c>
      <c r="X173" s="293">
        <f t="shared" si="21"/>
        <v>2.3396890184645205E-6</v>
      </c>
      <c r="Y173" s="294">
        <f t="shared" si="22"/>
        <v>2.8140589569160899E-8</v>
      </c>
      <c r="Z173" s="294">
        <f t="shared" si="23"/>
        <v>1.206025267249753E-7</v>
      </c>
      <c r="AA173" s="294">
        <f t="shared" si="24"/>
        <v>8.0321282798833545E-7</v>
      </c>
      <c r="AB173" s="295">
        <f t="shared" si="25"/>
        <v>1.2060252672497528E-6</v>
      </c>
    </row>
    <row r="174" spans="1:28" x14ac:dyDescent="0.25">
      <c r="A174" s="2">
        <v>2017</v>
      </c>
      <c r="B174" s="2"/>
      <c r="C174" s="2" t="s">
        <v>1278</v>
      </c>
      <c r="D174" s="2" t="s">
        <v>1279</v>
      </c>
      <c r="E174" s="2" t="s">
        <v>1280</v>
      </c>
      <c r="F174" s="2" t="s">
        <v>1160</v>
      </c>
      <c r="G174" s="2">
        <v>77571</v>
      </c>
      <c r="H174" s="2">
        <v>29.717471</v>
      </c>
      <c r="I174" s="2">
        <v>-95.068008000000006</v>
      </c>
      <c r="J174" s="2" t="s">
        <v>1281</v>
      </c>
      <c r="K174" s="21">
        <v>110034641635</v>
      </c>
      <c r="L174" s="21" t="s">
        <v>1140</v>
      </c>
      <c r="M174" s="2"/>
      <c r="N174" s="2"/>
      <c r="O174" s="2"/>
      <c r="P174" s="2"/>
      <c r="Q174" s="2"/>
      <c r="R174" s="2">
        <v>9.9319727891156395E-2</v>
      </c>
      <c r="S174" s="175">
        <f>$R174*INDEX('Byproduct Conc'!$E:$E, MATCH(S$2,'Byproduct Conc'!$C:$C,0))</f>
        <v>2.8902040816326509E-4</v>
      </c>
      <c r="T174" s="176">
        <f>$R174*INDEX('Byproduct Conc'!$E:$E, MATCH(T$2,'Byproduct Conc'!$C:$C,0))</f>
        <v>3.4761904761904736E-6</v>
      </c>
      <c r="U174" s="176">
        <f>$R174*INDEX('Byproduct Conc'!$E:$E, MATCH(U$2,'Byproduct Conc'!$C:$C,0))</f>
        <v>1.4897959183673458E-5</v>
      </c>
      <c r="V174" s="176">
        <f>$R174*INDEX('Byproduct Conc'!$E:$E, MATCH(V$2,'Byproduct Conc'!$C:$C,0))</f>
        <v>9.9220408163265246E-5</v>
      </c>
      <c r="W174" s="177">
        <f>$R174*INDEX('Byproduct Conc'!$E:$E, MATCH(W$2,'Byproduct Conc'!$C:$C,0))</f>
        <v>1.4897959183673461E-4</v>
      </c>
      <c r="X174" s="293">
        <f t="shared" si="21"/>
        <v>8.2577259475218601E-7</v>
      </c>
      <c r="Y174" s="294">
        <f t="shared" si="22"/>
        <v>9.9319727891156387E-9</v>
      </c>
      <c r="Z174" s="294">
        <f t="shared" si="23"/>
        <v>4.2565597667638449E-8</v>
      </c>
      <c r="AA174" s="294">
        <f t="shared" si="24"/>
        <v>2.8348688046647213E-7</v>
      </c>
      <c r="AB174" s="295">
        <f t="shared" si="25"/>
        <v>4.2565597667638458E-7</v>
      </c>
    </row>
    <row r="175" spans="1:28" x14ac:dyDescent="0.25">
      <c r="A175" s="2">
        <v>2018</v>
      </c>
      <c r="B175" s="2"/>
      <c r="C175" s="2" t="s">
        <v>1278</v>
      </c>
      <c r="D175" s="2" t="s">
        <v>1279</v>
      </c>
      <c r="E175" s="2" t="s">
        <v>1280</v>
      </c>
      <c r="F175" s="2" t="s">
        <v>1160</v>
      </c>
      <c r="G175" s="2">
        <v>77571</v>
      </c>
      <c r="H175" s="2">
        <v>29.717471</v>
      </c>
      <c r="I175" s="2">
        <v>-95.068008000000006</v>
      </c>
      <c r="J175" s="2" t="s">
        <v>1281</v>
      </c>
      <c r="K175" s="21">
        <v>110034641635</v>
      </c>
      <c r="L175" s="21" t="s">
        <v>1140</v>
      </c>
      <c r="M175" s="2"/>
      <c r="N175" s="2"/>
      <c r="O175" s="2"/>
      <c r="P175" s="2"/>
      <c r="Q175" s="2"/>
      <c r="R175" s="2">
        <v>1.12562358276643</v>
      </c>
      <c r="S175" s="175">
        <f>$R175*INDEX('Byproduct Conc'!$E:$E, MATCH(S$2,'Byproduct Conc'!$C:$C,0))</f>
        <v>3.2755646258503112E-3</v>
      </c>
      <c r="T175" s="176">
        <f>$R175*INDEX('Byproduct Conc'!$E:$E, MATCH(T$2,'Byproduct Conc'!$C:$C,0))</f>
        <v>3.9396825396825046E-5</v>
      </c>
      <c r="U175" s="176">
        <f>$R175*INDEX('Byproduct Conc'!$E:$E, MATCH(U$2,'Byproduct Conc'!$C:$C,0))</f>
        <v>1.6884353741496448E-4</v>
      </c>
      <c r="V175" s="176">
        <f>$R175*INDEX('Byproduct Conc'!$E:$E, MATCH(V$2,'Byproduct Conc'!$C:$C,0))</f>
        <v>1.1244979591836638E-3</v>
      </c>
      <c r="W175" s="177">
        <f>$R175*INDEX('Byproduct Conc'!$E:$E, MATCH(W$2,'Byproduct Conc'!$C:$C,0))</f>
        <v>1.6884353741496451E-3</v>
      </c>
      <c r="X175" s="293">
        <f t="shared" si="21"/>
        <v>9.3587560738580311E-6</v>
      </c>
      <c r="Y175" s="294">
        <f t="shared" si="22"/>
        <v>1.1256235827664299E-7</v>
      </c>
      <c r="Z175" s="294">
        <f t="shared" si="23"/>
        <v>4.8241010689989855E-7</v>
      </c>
      <c r="AA175" s="294">
        <f t="shared" si="24"/>
        <v>3.2128513119533253E-6</v>
      </c>
      <c r="AB175" s="295">
        <f t="shared" si="25"/>
        <v>4.8241010689989857E-6</v>
      </c>
    </row>
    <row r="176" spans="1:28" x14ac:dyDescent="0.25">
      <c r="A176" s="2">
        <v>2018</v>
      </c>
      <c r="B176" s="2"/>
      <c r="C176" s="2" t="s">
        <v>1284</v>
      </c>
      <c r="D176" s="2" t="s">
        <v>1285</v>
      </c>
      <c r="E176" s="2" t="s">
        <v>1189</v>
      </c>
      <c r="F176" s="2" t="s">
        <v>1160</v>
      </c>
      <c r="G176" s="2">
        <v>77978</v>
      </c>
      <c r="H176" s="2">
        <v>28.6753</v>
      </c>
      <c r="I176" s="2">
        <v>-96.549499999999995</v>
      </c>
      <c r="J176" s="2" t="s">
        <v>1190</v>
      </c>
      <c r="K176" s="21">
        <v>110018925957</v>
      </c>
      <c r="L176" s="21" t="s">
        <v>1140</v>
      </c>
      <c r="M176" s="2"/>
      <c r="N176" s="2"/>
      <c r="O176" s="2"/>
      <c r="P176" s="2"/>
      <c r="Q176" s="2"/>
      <c r="R176" s="2">
        <v>24.4897959183673</v>
      </c>
      <c r="S176" s="175">
        <f>$R176*INDEX('Byproduct Conc'!$E:$E, MATCH(S$2,'Byproduct Conc'!$C:$C,0))</f>
        <v>7.1265306122448843E-2</v>
      </c>
      <c r="T176" s="176">
        <f>$R176*INDEX('Byproduct Conc'!$E:$E, MATCH(T$2,'Byproduct Conc'!$C:$C,0))</f>
        <v>8.5714285714285536E-4</v>
      </c>
      <c r="U176" s="176">
        <f>$R176*INDEX('Byproduct Conc'!$E:$E, MATCH(U$2,'Byproduct Conc'!$C:$C,0))</f>
        <v>3.6734693877550945E-3</v>
      </c>
      <c r="V176" s="176">
        <f>$R176*INDEX('Byproduct Conc'!$E:$E, MATCH(V$2,'Byproduct Conc'!$C:$C,0))</f>
        <v>2.4465306122448936E-2</v>
      </c>
      <c r="W176" s="177">
        <f>$R176*INDEX('Byproduct Conc'!$E:$E, MATCH(W$2,'Byproduct Conc'!$C:$C,0))</f>
        <v>3.6734693877550947E-2</v>
      </c>
      <c r="X176" s="293">
        <f t="shared" si="21"/>
        <v>2.0361516034985385E-4</v>
      </c>
      <c r="Y176" s="294">
        <f t="shared" si="22"/>
        <v>2.4489795918367296E-6</v>
      </c>
      <c r="Z176" s="294">
        <f t="shared" si="23"/>
        <v>1.0495626822157413E-5</v>
      </c>
      <c r="AA176" s="294">
        <f t="shared" si="24"/>
        <v>6.9900874635568389E-5</v>
      </c>
      <c r="AB176" s="295">
        <f t="shared" si="25"/>
        <v>1.0495626822157413E-4</v>
      </c>
    </row>
    <row r="177" spans="1:28" x14ac:dyDescent="0.25">
      <c r="A177" s="2">
        <v>2017</v>
      </c>
      <c r="B177" s="2"/>
      <c r="C177" s="2" t="s">
        <v>1284</v>
      </c>
      <c r="D177" s="2" t="s">
        <v>1285</v>
      </c>
      <c r="E177" s="2" t="s">
        <v>1189</v>
      </c>
      <c r="F177" s="2" t="s">
        <v>1160</v>
      </c>
      <c r="G177" s="2">
        <v>77978</v>
      </c>
      <c r="H177" s="2">
        <v>28.6753</v>
      </c>
      <c r="I177" s="2">
        <v>-96.549499999999995</v>
      </c>
      <c r="J177" s="2" t="s">
        <v>1190</v>
      </c>
      <c r="K177" s="21">
        <v>110018925957</v>
      </c>
      <c r="L177" s="21" t="s">
        <v>1140</v>
      </c>
      <c r="M177" s="2"/>
      <c r="N177" s="2"/>
      <c r="O177" s="2"/>
      <c r="P177" s="2"/>
      <c r="Q177" s="2"/>
      <c r="R177" s="2">
        <v>5989.5353999999998</v>
      </c>
      <c r="S177" s="175">
        <f>$R177*INDEX('Byproduct Conc'!$E:$E, MATCH(S$2,'Byproduct Conc'!$C:$C,0))</f>
        <v>17.429548013999998</v>
      </c>
      <c r="T177" s="176">
        <f>$R177*INDEX('Byproduct Conc'!$E:$E, MATCH(T$2,'Byproduct Conc'!$C:$C,0))</f>
        <v>0.20963373899999999</v>
      </c>
      <c r="U177" s="176">
        <f>$R177*INDEX('Byproduct Conc'!$E:$E, MATCH(U$2,'Byproduct Conc'!$C:$C,0))</f>
        <v>0.89843030999999984</v>
      </c>
      <c r="V177" s="176">
        <f>$R177*INDEX('Byproduct Conc'!$E:$E, MATCH(V$2,'Byproduct Conc'!$C:$C,0))</f>
        <v>5.9835458646000008</v>
      </c>
      <c r="W177" s="177">
        <f>$R177*INDEX('Byproduct Conc'!$E:$E, MATCH(W$2,'Byproduct Conc'!$C:$C,0))</f>
        <v>8.9843031</v>
      </c>
      <c r="X177" s="293">
        <f t="shared" si="21"/>
        <v>4.9798708611428565E-2</v>
      </c>
      <c r="Y177" s="294">
        <f t="shared" si="22"/>
        <v>5.9895353999999995E-4</v>
      </c>
      <c r="Z177" s="294">
        <f t="shared" si="23"/>
        <v>2.5669437428571425E-3</v>
      </c>
      <c r="AA177" s="294">
        <f t="shared" si="24"/>
        <v>1.7095845327428572E-2</v>
      </c>
      <c r="AB177" s="295">
        <f t="shared" si="25"/>
        <v>2.5669437428571428E-2</v>
      </c>
    </row>
    <row r="178" spans="1:28" x14ac:dyDescent="0.25">
      <c r="A178" s="2">
        <v>2019</v>
      </c>
      <c r="B178" s="2"/>
      <c r="C178" s="2" t="s">
        <v>1284</v>
      </c>
      <c r="D178" s="2" t="s">
        <v>1285</v>
      </c>
      <c r="E178" s="2" t="s">
        <v>1189</v>
      </c>
      <c r="F178" s="2" t="s">
        <v>1160</v>
      </c>
      <c r="G178" s="2">
        <v>77978</v>
      </c>
      <c r="H178" s="2">
        <v>28.6753</v>
      </c>
      <c r="I178" s="2">
        <v>-96.549499999999995</v>
      </c>
      <c r="J178" s="2" t="s">
        <v>1190</v>
      </c>
      <c r="K178" s="21">
        <v>110018925957</v>
      </c>
      <c r="L178" s="21" t="s">
        <v>1140</v>
      </c>
      <c r="M178" s="2"/>
      <c r="N178" s="2"/>
      <c r="O178" s="2"/>
      <c r="P178" s="2"/>
      <c r="Q178" s="2"/>
      <c r="R178" s="2">
        <v>110.548752834467</v>
      </c>
      <c r="S178" s="175">
        <f>$R178*INDEX('Byproduct Conc'!$E:$E, MATCH(S$2,'Byproduct Conc'!$C:$C,0))</f>
        <v>0.32169687074829895</v>
      </c>
      <c r="T178" s="176">
        <f>$R178*INDEX('Byproduct Conc'!$E:$E, MATCH(T$2,'Byproduct Conc'!$C:$C,0))</f>
        <v>3.8692063492063444E-3</v>
      </c>
      <c r="U178" s="176">
        <f>$R178*INDEX('Byproduct Conc'!$E:$E, MATCH(U$2,'Byproduct Conc'!$C:$C,0))</f>
        <v>1.6582312925170047E-2</v>
      </c>
      <c r="V178" s="176">
        <f>$R178*INDEX('Byproduct Conc'!$E:$E, MATCH(V$2,'Byproduct Conc'!$C:$C,0))</f>
        <v>0.11043820408163255</v>
      </c>
      <c r="W178" s="177">
        <f>$R178*INDEX('Byproduct Conc'!$E:$E, MATCH(W$2,'Byproduct Conc'!$C:$C,0))</f>
        <v>0.16582312925170051</v>
      </c>
      <c r="X178" s="293">
        <f t="shared" si="21"/>
        <v>9.1913391642371126E-4</v>
      </c>
      <c r="Y178" s="294">
        <f t="shared" si="22"/>
        <v>1.1054875283446699E-5</v>
      </c>
      <c r="Z178" s="294">
        <f t="shared" si="23"/>
        <v>4.7378036929057278E-5</v>
      </c>
      <c r="AA178" s="294">
        <f t="shared" si="24"/>
        <v>3.1553772594752156E-4</v>
      </c>
      <c r="AB178" s="295">
        <f t="shared" si="25"/>
        <v>4.7378036929057287E-4</v>
      </c>
    </row>
    <row r="179" spans="1:28" x14ac:dyDescent="0.25">
      <c r="A179" s="2">
        <v>2016</v>
      </c>
      <c r="B179" s="2"/>
      <c r="C179" s="2" t="s">
        <v>1284</v>
      </c>
      <c r="D179" s="2" t="s">
        <v>1285</v>
      </c>
      <c r="E179" s="2" t="s">
        <v>1189</v>
      </c>
      <c r="F179" s="2" t="s">
        <v>1160</v>
      </c>
      <c r="G179" s="2">
        <v>77978</v>
      </c>
      <c r="H179" s="2">
        <v>28.6753</v>
      </c>
      <c r="I179" s="2">
        <v>-96.549499999999995</v>
      </c>
      <c r="J179" s="2" t="s">
        <v>1190</v>
      </c>
      <c r="K179" s="21">
        <v>110018925957</v>
      </c>
      <c r="L179" s="21" t="s">
        <v>1140</v>
      </c>
      <c r="M179" s="2"/>
      <c r="N179" s="2"/>
      <c r="O179" s="2"/>
      <c r="P179" s="2"/>
      <c r="Q179" s="2"/>
      <c r="R179" s="2">
        <v>64.952380952380906</v>
      </c>
      <c r="S179" s="175">
        <f>$R179*INDEX('Byproduct Conc'!$E:$E, MATCH(S$2,'Byproduct Conc'!$C:$C,0))</f>
        <v>0.18901142857142841</v>
      </c>
      <c r="T179" s="176">
        <f>$R179*INDEX('Byproduct Conc'!$E:$E, MATCH(T$2,'Byproduct Conc'!$C:$C,0))</f>
        <v>2.2733333333333316E-3</v>
      </c>
      <c r="U179" s="176">
        <f>$R179*INDEX('Byproduct Conc'!$E:$E, MATCH(U$2,'Byproduct Conc'!$C:$C,0))</f>
        <v>9.7428571428571347E-3</v>
      </c>
      <c r="V179" s="176">
        <f>$R179*INDEX('Byproduct Conc'!$E:$E, MATCH(V$2,'Byproduct Conc'!$C:$C,0))</f>
        <v>6.4887428571428526E-2</v>
      </c>
      <c r="W179" s="177">
        <f>$R179*INDEX('Byproduct Conc'!$E:$E, MATCH(W$2,'Byproduct Conc'!$C:$C,0))</f>
        <v>9.7428571428571364E-2</v>
      </c>
      <c r="X179" s="293">
        <f t="shared" si="21"/>
        <v>5.4003265306122399E-4</v>
      </c>
      <c r="Y179" s="294">
        <f t="shared" si="22"/>
        <v>6.4952380952380907E-6</v>
      </c>
      <c r="Z179" s="294">
        <f t="shared" si="23"/>
        <v>2.7836734693877529E-5</v>
      </c>
      <c r="AA179" s="294">
        <f t="shared" si="24"/>
        <v>1.8539265306122436E-4</v>
      </c>
      <c r="AB179" s="295">
        <f t="shared" si="25"/>
        <v>2.783673469387753E-4</v>
      </c>
    </row>
    <row r="180" spans="1:28" x14ac:dyDescent="0.25">
      <c r="A180" s="2">
        <v>2020</v>
      </c>
      <c r="B180" s="2"/>
      <c r="C180" s="2" t="s">
        <v>1284</v>
      </c>
      <c r="D180" s="2" t="s">
        <v>1285</v>
      </c>
      <c r="E180" s="2" t="s">
        <v>1189</v>
      </c>
      <c r="F180" s="2" t="s">
        <v>1160</v>
      </c>
      <c r="G180" s="2">
        <v>77978</v>
      </c>
      <c r="H180" s="2">
        <v>28.6753</v>
      </c>
      <c r="I180" s="2">
        <v>-96.549499999999995</v>
      </c>
      <c r="J180" s="2" t="s">
        <v>1190</v>
      </c>
      <c r="K180" s="21">
        <v>110018925957</v>
      </c>
      <c r="L180" s="21" t="s">
        <v>1140</v>
      </c>
      <c r="M180" s="2"/>
      <c r="N180" s="2"/>
      <c r="O180" s="2"/>
      <c r="P180" s="2"/>
      <c r="Q180" s="2"/>
      <c r="R180" s="2">
        <v>24.816326530612201</v>
      </c>
      <c r="S180" s="175">
        <f>$R180*INDEX('Byproduct Conc'!$E:$E, MATCH(S$2,'Byproduct Conc'!$C:$C,0))</f>
        <v>7.2215510204081498E-2</v>
      </c>
      <c r="T180" s="176">
        <f>$R180*INDEX('Byproduct Conc'!$E:$E, MATCH(T$2,'Byproduct Conc'!$C:$C,0))</f>
        <v>8.6857142857142699E-4</v>
      </c>
      <c r="U180" s="176">
        <f>$R180*INDEX('Byproduct Conc'!$E:$E, MATCH(U$2,'Byproduct Conc'!$C:$C,0))</f>
        <v>3.7224489795918297E-3</v>
      </c>
      <c r="V180" s="176">
        <f>$R180*INDEX('Byproduct Conc'!$E:$E, MATCH(V$2,'Byproduct Conc'!$C:$C,0))</f>
        <v>2.4791510204081591E-2</v>
      </c>
      <c r="W180" s="177">
        <f>$R180*INDEX('Byproduct Conc'!$E:$E, MATCH(W$2,'Byproduct Conc'!$C:$C,0))</f>
        <v>3.7224489795918303E-2</v>
      </c>
      <c r="X180" s="293">
        <f t="shared" si="21"/>
        <v>2.0633002915451857E-4</v>
      </c>
      <c r="Y180" s="294">
        <f t="shared" si="22"/>
        <v>2.48163265306122E-6</v>
      </c>
      <c r="Z180" s="294">
        <f t="shared" si="23"/>
        <v>1.0635568513119513E-5</v>
      </c>
      <c r="AA180" s="294">
        <f t="shared" si="24"/>
        <v>7.0832886297375974E-5</v>
      </c>
      <c r="AB180" s="295">
        <f t="shared" si="25"/>
        <v>1.0635568513119515E-4</v>
      </c>
    </row>
    <row r="181" spans="1:28" x14ac:dyDescent="0.25">
      <c r="A181" s="2">
        <v>2017</v>
      </c>
      <c r="B181" s="2"/>
      <c r="C181" s="2" t="s">
        <v>1284</v>
      </c>
      <c r="D181" s="2" t="s">
        <v>1285</v>
      </c>
      <c r="E181" s="2" t="s">
        <v>1189</v>
      </c>
      <c r="F181" s="2" t="s">
        <v>1160</v>
      </c>
      <c r="G181" s="2">
        <v>77978</v>
      </c>
      <c r="H181" s="2">
        <v>28.6753</v>
      </c>
      <c r="I181" s="2">
        <v>-96.549499999999995</v>
      </c>
      <c r="J181" s="2" t="s">
        <v>1190</v>
      </c>
      <c r="K181" s="21">
        <v>110018925957</v>
      </c>
      <c r="L181" s="21" t="s">
        <v>1140</v>
      </c>
      <c r="M181" s="2"/>
      <c r="N181" s="2"/>
      <c r="O181" s="2"/>
      <c r="P181" s="2"/>
      <c r="Q181" s="2"/>
      <c r="R181" s="2">
        <v>13.3333333333333</v>
      </c>
      <c r="S181" s="175">
        <f>$R181*INDEX('Byproduct Conc'!$E:$E, MATCH(S$2,'Byproduct Conc'!$C:$C,0))</f>
        <v>3.8799999999999904E-2</v>
      </c>
      <c r="T181" s="176">
        <f>$R181*INDEX('Byproduct Conc'!$E:$E, MATCH(T$2,'Byproduct Conc'!$C:$C,0))</f>
        <v>4.6666666666666547E-4</v>
      </c>
      <c r="U181" s="176">
        <f>$R181*INDEX('Byproduct Conc'!$E:$E, MATCH(U$2,'Byproduct Conc'!$C:$C,0))</f>
        <v>1.9999999999999948E-3</v>
      </c>
      <c r="V181" s="176">
        <f>$R181*INDEX('Byproduct Conc'!$E:$E, MATCH(V$2,'Byproduct Conc'!$C:$C,0))</f>
        <v>1.3319999999999969E-2</v>
      </c>
      <c r="W181" s="177">
        <f>$R181*INDEX('Byproduct Conc'!$E:$E, MATCH(W$2,'Byproduct Conc'!$C:$C,0))</f>
        <v>1.9999999999999952E-2</v>
      </c>
      <c r="X181" s="293">
        <f t="shared" si="21"/>
        <v>1.1085714285714258E-4</v>
      </c>
      <c r="Y181" s="294">
        <f t="shared" si="22"/>
        <v>1.3333333333333298E-6</v>
      </c>
      <c r="Z181" s="294">
        <f t="shared" si="23"/>
        <v>5.7142857142856993E-6</v>
      </c>
      <c r="AA181" s="294">
        <f t="shared" si="24"/>
        <v>3.8057142857142767E-5</v>
      </c>
      <c r="AB181" s="295">
        <f t="shared" si="25"/>
        <v>5.7142857142857006E-5</v>
      </c>
    </row>
    <row r="182" spans="1:28" x14ac:dyDescent="0.25">
      <c r="A182" s="2">
        <v>2020</v>
      </c>
      <c r="B182" s="2"/>
      <c r="C182" s="2" t="s">
        <v>1284</v>
      </c>
      <c r="D182" s="2" t="s">
        <v>1285</v>
      </c>
      <c r="E182" s="2" t="s">
        <v>1189</v>
      </c>
      <c r="F182" s="2" t="s">
        <v>1160</v>
      </c>
      <c r="G182" s="2">
        <v>77978</v>
      </c>
      <c r="H182" s="2">
        <v>28.6753</v>
      </c>
      <c r="I182" s="2">
        <v>-96.549499999999995</v>
      </c>
      <c r="J182" s="2" t="s">
        <v>1190</v>
      </c>
      <c r="K182" s="21">
        <v>110018925957</v>
      </c>
      <c r="L182" s="21" t="s">
        <v>1140</v>
      </c>
      <c r="M182" s="2"/>
      <c r="N182" s="2"/>
      <c r="O182" s="2"/>
      <c r="P182" s="2"/>
      <c r="Q182" s="2"/>
      <c r="R182" s="2">
        <v>6.0343714285714203</v>
      </c>
      <c r="S182" s="175">
        <f>$R182*INDEX('Byproduct Conc'!$E:$E, MATCH(S$2,'Byproduct Conc'!$C:$C,0))</f>
        <v>1.7560020857142832E-2</v>
      </c>
      <c r="T182" s="176">
        <f>$R182*INDEX('Byproduct Conc'!$E:$E, MATCH(T$2,'Byproduct Conc'!$C:$C,0))</f>
        <v>2.1120299999999968E-4</v>
      </c>
      <c r="U182" s="176">
        <f>$R182*INDEX('Byproduct Conc'!$E:$E, MATCH(U$2,'Byproduct Conc'!$C:$C,0))</f>
        <v>9.0515571428571298E-4</v>
      </c>
      <c r="V182" s="176">
        <f>$R182*INDEX('Byproduct Conc'!$E:$E, MATCH(V$2,'Byproduct Conc'!$C:$C,0))</f>
        <v>6.0283370571428494E-3</v>
      </c>
      <c r="W182" s="177">
        <f>$R182*INDEX('Byproduct Conc'!$E:$E, MATCH(W$2,'Byproduct Conc'!$C:$C,0))</f>
        <v>9.0515571428571306E-3</v>
      </c>
      <c r="X182" s="293">
        <f t="shared" si="21"/>
        <v>5.0171488163265234E-5</v>
      </c>
      <c r="Y182" s="294">
        <f t="shared" si="22"/>
        <v>6.0343714285714193E-7</v>
      </c>
      <c r="Z182" s="294">
        <f t="shared" si="23"/>
        <v>2.5861591836734655E-6</v>
      </c>
      <c r="AA182" s="294">
        <f t="shared" si="24"/>
        <v>1.7223820163265283E-5</v>
      </c>
      <c r="AB182" s="295">
        <f t="shared" si="25"/>
        <v>2.5861591836734658E-5</v>
      </c>
    </row>
    <row r="183" spans="1:28" x14ac:dyDescent="0.25">
      <c r="A183" s="2">
        <v>2015</v>
      </c>
      <c r="B183" s="2"/>
      <c r="C183" s="2" t="s">
        <v>1284</v>
      </c>
      <c r="D183" s="2" t="s">
        <v>1285</v>
      </c>
      <c r="E183" s="2" t="s">
        <v>1189</v>
      </c>
      <c r="F183" s="2" t="s">
        <v>1160</v>
      </c>
      <c r="G183" s="2">
        <v>77978</v>
      </c>
      <c r="H183" s="2">
        <v>28.6753</v>
      </c>
      <c r="I183" s="2">
        <v>-96.549499999999995</v>
      </c>
      <c r="J183" s="2" t="s">
        <v>1190</v>
      </c>
      <c r="K183" s="21">
        <v>110018925957</v>
      </c>
      <c r="L183" s="21" t="s">
        <v>1140</v>
      </c>
      <c r="M183" s="2"/>
      <c r="N183" s="2"/>
      <c r="O183" s="2"/>
      <c r="P183" s="2"/>
      <c r="Q183" s="2"/>
      <c r="R183" s="2">
        <v>7.59183673469387</v>
      </c>
      <c r="S183" s="175">
        <f>$R183*INDEX('Byproduct Conc'!$E:$E, MATCH(S$2,'Byproduct Conc'!$C:$C,0))</f>
        <v>2.2092244897959159E-2</v>
      </c>
      <c r="T183" s="176">
        <f>$R183*INDEX('Byproduct Conc'!$E:$E, MATCH(T$2,'Byproduct Conc'!$C:$C,0))</f>
        <v>2.6571428571428541E-4</v>
      </c>
      <c r="U183" s="176">
        <f>$R183*INDEX('Byproduct Conc'!$E:$E, MATCH(U$2,'Byproduct Conc'!$C:$C,0))</f>
        <v>1.1387755102040804E-3</v>
      </c>
      <c r="V183" s="176">
        <f>$R183*INDEX('Byproduct Conc'!$E:$E, MATCH(V$2,'Byproduct Conc'!$C:$C,0))</f>
        <v>7.584244897959177E-3</v>
      </c>
      <c r="W183" s="177">
        <f>$R183*INDEX('Byproduct Conc'!$E:$E, MATCH(W$2,'Byproduct Conc'!$C:$C,0))</f>
        <v>1.1387755102040806E-2</v>
      </c>
      <c r="X183" s="293">
        <f t="shared" si="21"/>
        <v>6.3120699708454743E-5</v>
      </c>
      <c r="Y183" s="294">
        <f t="shared" si="22"/>
        <v>7.5918367346938694E-7</v>
      </c>
      <c r="Z183" s="294">
        <f t="shared" si="23"/>
        <v>3.2536443148688014E-6</v>
      </c>
      <c r="AA183" s="294">
        <f t="shared" si="24"/>
        <v>2.1669271137026221E-5</v>
      </c>
      <c r="AB183" s="295">
        <f t="shared" si="25"/>
        <v>3.2536443148688014E-5</v>
      </c>
    </row>
    <row r="184" spans="1:28" x14ac:dyDescent="0.25">
      <c r="A184" s="2">
        <v>2018</v>
      </c>
      <c r="B184" s="2"/>
      <c r="C184" s="2" t="s">
        <v>1288</v>
      </c>
      <c r="D184" s="2" t="s">
        <v>1289</v>
      </c>
      <c r="E184" s="2" t="s">
        <v>1154</v>
      </c>
      <c r="F184" s="2" t="s">
        <v>1138</v>
      </c>
      <c r="G184" s="2">
        <v>70805</v>
      </c>
      <c r="H184" s="2">
        <v>30.498203</v>
      </c>
      <c r="I184" s="2">
        <v>-91.189148000000003</v>
      </c>
      <c r="J184" s="2" t="s">
        <v>1155</v>
      </c>
      <c r="K184" s="21">
        <v>110000597444</v>
      </c>
      <c r="L184" s="21" t="s">
        <v>1140</v>
      </c>
      <c r="M184" s="2"/>
      <c r="N184" s="2"/>
      <c r="O184" s="2"/>
      <c r="P184" s="2"/>
      <c r="Q184" s="2"/>
      <c r="R184" s="2">
        <v>53.405895691609899</v>
      </c>
      <c r="S184" s="175">
        <f>$R184*INDEX('Byproduct Conc'!$E:$E, MATCH(S$2,'Byproduct Conc'!$C:$C,0))</f>
        <v>0.1554111564625848</v>
      </c>
      <c r="T184" s="176">
        <f>$R184*INDEX('Byproduct Conc'!$E:$E, MATCH(T$2,'Byproduct Conc'!$C:$C,0))</f>
        <v>1.8692063492063463E-3</v>
      </c>
      <c r="U184" s="176">
        <f>$R184*INDEX('Byproduct Conc'!$E:$E, MATCH(U$2,'Byproduct Conc'!$C:$C,0))</f>
        <v>8.0108843537414834E-3</v>
      </c>
      <c r="V184" s="176">
        <f>$R184*INDEX('Byproduct Conc'!$E:$E, MATCH(V$2,'Byproduct Conc'!$C:$C,0))</f>
        <v>5.3352489795918293E-2</v>
      </c>
      <c r="W184" s="177">
        <f>$R184*INDEX('Byproduct Conc'!$E:$E, MATCH(W$2,'Byproduct Conc'!$C:$C,0))</f>
        <v>8.0108843537414848E-2</v>
      </c>
      <c r="X184" s="293">
        <f t="shared" si="21"/>
        <v>4.4403187560738516E-4</v>
      </c>
      <c r="Y184" s="294">
        <f t="shared" si="22"/>
        <v>5.3405895691609895E-6</v>
      </c>
      <c r="Z184" s="294">
        <f t="shared" si="23"/>
        <v>2.2888241010689953E-5</v>
      </c>
      <c r="AA184" s="294">
        <f t="shared" si="24"/>
        <v>1.5243568513119513E-4</v>
      </c>
      <c r="AB184" s="295">
        <f t="shared" si="25"/>
        <v>2.2888241010689955E-4</v>
      </c>
    </row>
    <row r="185" spans="1:28" x14ac:dyDescent="0.25">
      <c r="A185" s="2">
        <v>2017</v>
      </c>
      <c r="B185" s="2"/>
      <c r="C185" s="2" t="s">
        <v>1288</v>
      </c>
      <c r="D185" s="2" t="s">
        <v>1289</v>
      </c>
      <c r="E185" s="2" t="s">
        <v>1154</v>
      </c>
      <c r="F185" s="2" t="s">
        <v>1138</v>
      </c>
      <c r="G185" s="2">
        <v>70805</v>
      </c>
      <c r="H185" s="2">
        <v>30.498203</v>
      </c>
      <c r="I185" s="2">
        <v>-91.189148000000003</v>
      </c>
      <c r="J185" s="2" t="s">
        <v>1155</v>
      </c>
      <c r="K185" s="21">
        <v>110000597444</v>
      </c>
      <c r="L185" s="21" t="s">
        <v>1140</v>
      </c>
      <c r="M185" s="2"/>
      <c r="N185" s="2"/>
      <c r="O185" s="2"/>
      <c r="P185" s="2"/>
      <c r="Q185" s="2"/>
      <c r="R185" s="2">
        <v>84.136054421768705</v>
      </c>
      <c r="S185" s="175">
        <f>$R185*INDEX('Byproduct Conc'!$E:$E, MATCH(S$2,'Byproduct Conc'!$C:$C,0))</f>
        <v>0.24483591836734692</v>
      </c>
      <c r="T185" s="176">
        <f>$R185*INDEX('Byproduct Conc'!$E:$E, MATCH(T$2,'Byproduct Conc'!$C:$C,0))</f>
        <v>2.9447619047619045E-3</v>
      </c>
      <c r="U185" s="176">
        <f>$R185*INDEX('Byproduct Conc'!$E:$E, MATCH(U$2,'Byproduct Conc'!$C:$C,0))</f>
        <v>1.2620408163265305E-2</v>
      </c>
      <c r="V185" s="176">
        <f>$R185*INDEX('Byproduct Conc'!$E:$E, MATCH(V$2,'Byproduct Conc'!$C:$C,0))</f>
        <v>8.4051918367346948E-2</v>
      </c>
      <c r="W185" s="177">
        <f>$R185*INDEX('Byproduct Conc'!$E:$E, MATCH(W$2,'Byproduct Conc'!$C:$C,0))</f>
        <v>0.12620408163265306</v>
      </c>
      <c r="X185" s="293">
        <f t="shared" si="21"/>
        <v>6.9953119533527691E-4</v>
      </c>
      <c r="Y185" s="294">
        <f t="shared" si="22"/>
        <v>8.4136054421768692E-6</v>
      </c>
      <c r="Z185" s="294">
        <f t="shared" si="23"/>
        <v>3.6058309037900873E-5</v>
      </c>
      <c r="AA185" s="294">
        <f t="shared" si="24"/>
        <v>2.4014833819241985E-4</v>
      </c>
      <c r="AB185" s="295">
        <f t="shared" si="25"/>
        <v>3.6058309037900873E-4</v>
      </c>
    </row>
    <row r="186" spans="1:28" x14ac:dyDescent="0.25">
      <c r="A186" s="2">
        <v>2020</v>
      </c>
      <c r="B186" s="2"/>
      <c r="C186" s="2" t="s">
        <v>1288</v>
      </c>
      <c r="D186" s="2" t="s">
        <v>1289</v>
      </c>
      <c r="E186" s="2" t="s">
        <v>1154</v>
      </c>
      <c r="F186" s="2" t="s">
        <v>1138</v>
      </c>
      <c r="G186" s="2">
        <v>70805</v>
      </c>
      <c r="H186" s="2">
        <v>30.498203</v>
      </c>
      <c r="I186" s="2">
        <v>-91.189148000000003</v>
      </c>
      <c r="J186" s="2" t="s">
        <v>1155</v>
      </c>
      <c r="K186" s="21">
        <v>110000597444</v>
      </c>
      <c r="L186" s="21" t="s">
        <v>1140</v>
      </c>
      <c r="M186" s="2"/>
      <c r="N186" s="2"/>
      <c r="O186" s="2"/>
      <c r="P186" s="2"/>
      <c r="Q186" s="2"/>
      <c r="R186" s="2">
        <v>16.4172335600907</v>
      </c>
      <c r="S186" s="175">
        <f>$R186*INDEX('Byproduct Conc'!$E:$E, MATCH(S$2,'Byproduct Conc'!$C:$C,0))</f>
        <v>4.7774149659863936E-2</v>
      </c>
      <c r="T186" s="176">
        <f>$R186*INDEX('Byproduct Conc'!$E:$E, MATCH(T$2,'Byproduct Conc'!$C:$C,0))</f>
        <v>5.746031746031745E-4</v>
      </c>
      <c r="U186" s="176">
        <f>$R186*INDEX('Byproduct Conc'!$E:$E, MATCH(U$2,'Byproduct Conc'!$C:$C,0))</f>
        <v>2.4625850340136046E-3</v>
      </c>
      <c r="V186" s="176">
        <f>$R186*INDEX('Byproduct Conc'!$E:$E, MATCH(V$2,'Byproduct Conc'!$C:$C,0))</f>
        <v>1.640081632653061E-2</v>
      </c>
      <c r="W186" s="177">
        <f>$R186*INDEX('Byproduct Conc'!$E:$E, MATCH(W$2,'Byproduct Conc'!$C:$C,0))</f>
        <v>2.4625850340136052E-2</v>
      </c>
      <c r="X186" s="293">
        <f t="shared" si="21"/>
        <v>1.3649757045675409E-4</v>
      </c>
      <c r="Y186" s="294">
        <f t="shared" si="22"/>
        <v>1.6417233560090699E-6</v>
      </c>
      <c r="Z186" s="294">
        <f t="shared" si="23"/>
        <v>7.0359572400388703E-6</v>
      </c>
      <c r="AA186" s="294">
        <f t="shared" si="24"/>
        <v>4.6859475218658885E-5</v>
      </c>
      <c r="AB186" s="295">
        <f t="shared" si="25"/>
        <v>7.035957240038872E-5</v>
      </c>
    </row>
    <row r="187" spans="1:28" x14ac:dyDescent="0.25">
      <c r="A187" s="2">
        <v>2019</v>
      </c>
      <c r="B187" s="2"/>
      <c r="C187" s="2" t="s">
        <v>1288</v>
      </c>
      <c r="D187" s="2" t="s">
        <v>1289</v>
      </c>
      <c r="E187" s="2" t="s">
        <v>1154</v>
      </c>
      <c r="F187" s="2" t="s">
        <v>1138</v>
      </c>
      <c r="G187" s="2">
        <v>70805</v>
      </c>
      <c r="H187" s="2">
        <v>30.498203</v>
      </c>
      <c r="I187" s="2">
        <v>-91.189148000000003</v>
      </c>
      <c r="J187" s="2" t="s">
        <v>1155</v>
      </c>
      <c r="K187" s="21">
        <v>110000597444</v>
      </c>
      <c r="L187" s="21" t="s">
        <v>1140</v>
      </c>
      <c r="M187" s="2"/>
      <c r="N187" s="2"/>
      <c r="O187" s="2"/>
      <c r="P187" s="2"/>
      <c r="Q187" s="2"/>
      <c r="R187" s="2">
        <v>9.3061224489795897</v>
      </c>
      <c r="S187" s="175">
        <f>$R187*INDEX('Byproduct Conc'!$E:$E, MATCH(S$2,'Byproduct Conc'!$C:$C,0))</f>
        <v>2.7080816326530605E-2</v>
      </c>
      <c r="T187" s="176">
        <f>$R187*INDEX('Byproduct Conc'!$E:$E, MATCH(T$2,'Byproduct Conc'!$C:$C,0))</f>
        <v>3.2571428571428562E-4</v>
      </c>
      <c r="U187" s="176">
        <f>$R187*INDEX('Byproduct Conc'!$E:$E, MATCH(U$2,'Byproduct Conc'!$C:$C,0))</f>
        <v>1.3959183673469384E-3</v>
      </c>
      <c r="V187" s="176">
        <f>$R187*INDEX('Byproduct Conc'!$E:$E, MATCH(V$2,'Byproduct Conc'!$C:$C,0))</f>
        <v>9.296816326530611E-3</v>
      </c>
      <c r="W187" s="177">
        <f>$R187*INDEX('Byproduct Conc'!$E:$E, MATCH(W$2,'Byproduct Conc'!$C:$C,0))</f>
        <v>1.3959183673469384E-2</v>
      </c>
      <c r="X187" s="293">
        <f t="shared" si="21"/>
        <v>7.737376093294459E-5</v>
      </c>
      <c r="Y187" s="294">
        <f t="shared" si="22"/>
        <v>9.3061224489795888E-7</v>
      </c>
      <c r="Z187" s="294">
        <f t="shared" si="23"/>
        <v>3.9883381924198235E-6</v>
      </c>
      <c r="AA187" s="294">
        <f t="shared" si="24"/>
        <v>2.6562332361516033E-5</v>
      </c>
      <c r="AB187" s="295">
        <f t="shared" si="25"/>
        <v>3.9883381924198238E-5</v>
      </c>
    </row>
    <row r="188" spans="1:28" x14ac:dyDescent="0.25">
      <c r="A188" s="2">
        <v>2015</v>
      </c>
      <c r="B188" s="2"/>
      <c r="C188" s="2" t="s">
        <v>1288</v>
      </c>
      <c r="D188" s="2" t="s">
        <v>1289</v>
      </c>
      <c r="E188" s="2" t="s">
        <v>1154</v>
      </c>
      <c r="F188" s="2" t="s">
        <v>1138</v>
      </c>
      <c r="G188" s="2">
        <v>70805</v>
      </c>
      <c r="H188" s="2">
        <v>30.498203</v>
      </c>
      <c r="I188" s="2">
        <v>-91.189148000000003</v>
      </c>
      <c r="J188" s="2" t="s">
        <v>1155</v>
      </c>
      <c r="K188" s="21">
        <v>110000597444</v>
      </c>
      <c r="L188" s="21" t="s">
        <v>1140</v>
      </c>
      <c r="M188" s="2"/>
      <c r="N188" s="2"/>
      <c r="O188" s="2"/>
      <c r="P188" s="2"/>
      <c r="Q188" s="2"/>
      <c r="R188" s="2">
        <v>97.959183673469298</v>
      </c>
      <c r="S188" s="175">
        <f>$R188*INDEX('Byproduct Conc'!$E:$E, MATCH(S$2,'Byproduct Conc'!$C:$C,0))</f>
        <v>0.28506122448979565</v>
      </c>
      <c r="T188" s="176">
        <f>$R188*INDEX('Byproduct Conc'!$E:$E, MATCH(T$2,'Byproduct Conc'!$C:$C,0))</f>
        <v>3.4285714285714249E-3</v>
      </c>
      <c r="U188" s="176">
        <f>$R188*INDEX('Byproduct Conc'!$E:$E, MATCH(U$2,'Byproduct Conc'!$C:$C,0))</f>
        <v>1.4693877551020394E-2</v>
      </c>
      <c r="V188" s="176">
        <f>$R188*INDEX('Byproduct Conc'!$E:$E, MATCH(V$2,'Byproduct Conc'!$C:$C,0))</f>
        <v>9.7861224489795839E-2</v>
      </c>
      <c r="W188" s="177">
        <f>$R188*INDEX('Byproduct Conc'!$E:$E, MATCH(W$2,'Byproduct Conc'!$C:$C,0))</f>
        <v>0.14693877551020396</v>
      </c>
      <c r="X188" s="293">
        <f t="shared" si="21"/>
        <v>8.1446064139941614E-4</v>
      </c>
      <c r="Y188" s="294">
        <f t="shared" si="22"/>
        <v>9.7959183673469285E-6</v>
      </c>
      <c r="Z188" s="294">
        <f t="shared" si="23"/>
        <v>4.1982507288629695E-5</v>
      </c>
      <c r="AA188" s="294">
        <f t="shared" si="24"/>
        <v>2.7960349854227383E-4</v>
      </c>
      <c r="AB188" s="295">
        <f t="shared" si="25"/>
        <v>4.1982507288629701E-4</v>
      </c>
    </row>
    <row r="189" spans="1:28" x14ac:dyDescent="0.25">
      <c r="A189" s="2">
        <v>2018</v>
      </c>
      <c r="B189" s="2"/>
      <c r="C189" s="2" t="s">
        <v>1291</v>
      </c>
      <c r="D189" s="2" t="s">
        <v>1292</v>
      </c>
      <c r="E189" s="2" t="s">
        <v>1137</v>
      </c>
      <c r="F189" s="2" t="s">
        <v>1138</v>
      </c>
      <c r="G189" s="2" t="s">
        <v>1293</v>
      </c>
      <c r="H189" s="2">
        <v>30.221900000000002</v>
      </c>
      <c r="I189" s="2">
        <v>-91.051500000000004</v>
      </c>
      <c r="J189" s="2" t="s">
        <v>1294</v>
      </c>
      <c r="K189" s="21">
        <v>110033659878</v>
      </c>
      <c r="L189" s="21" t="s">
        <v>1140</v>
      </c>
      <c r="M189" s="2"/>
      <c r="N189" s="2"/>
      <c r="O189" s="2"/>
      <c r="P189" s="2"/>
      <c r="Q189" s="2"/>
      <c r="R189" s="2">
        <v>4.4693877551020398</v>
      </c>
      <c r="S189" s="175">
        <f>$R189*INDEX('Byproduct Conc'!$E:$E, MATCH(S$2,'Byproduct Conc'!$C:$C,0))</f>
        <v>1.3005918367346936E-2</v>
      </c>
      <c r="T189" s="176">
        <f>$R189*INDEX('Byproduct Conc'!$E:$E, MATCH(T$2,'Byproduct Conc'!$C:$C,0))</f>
        <v>1.5642857142857139E-4</v>
      </c>
      <c r="U189" s="176">
        <f>$R189*INDEX('Byproduct Conc'!$E:$E, MATCH(U$2,'Byproduct Conc'!$C:$C,0))</f>
        <v>6.7040816326530595E-4</v>
      </c>
      <c r="V189" s="176">
        <f>$R189*INDEX('Byproduct Conc'!$E:$E, MATCH(V$2,'Byproduct Conc'!$C:$C,0))</f>
        <v>4.4649183673469385E-3</v>
      </c>
      <c r="W189" s="177">
        <f>$R189*INDEX('Byproduct Conc'!$E:$E, MATCH(W$2,'Byproduct Conc'!$C:$C,0))</f>
        <v>6.7040816326530599E-3</v>
      </c>
      <c r="X189" s="293">
        <f t="shared" si="21"/>
        <v>3.7159766763848386E-5</v>
      </c>
      <c r="Y189" s="294">
        <f t="shared" si="22"/>
        <v>4.4693877551020395E-7</v>
      </c>
      <c r="Z189" s="294">
        <f t="shared" si="23"/>
        <v>1.9154518950437313E-6</v>
      </c>
      <c r="AA189" s="294">
        <f t="shared" si="24"/>
        <v>1.2756909620991253E-5</v>
      </c>
      <c r="AB189" s="295">
        <f t="shared" si="25"/>
        <v>1.9154518950437313E-5</v>
      </c>
    </row>
    <row r="190" spans="1:28" x14ac:dyDescent="0.25">
      <c r="A190" s="2">
        <v>2017</v>
      </c>
      <c r="B190" s="2"/>
      <c r="C190" s="2" t="s">
        <v>1291</v>
      </c>
      <c r="D190" s="2" t="s">
        <v>1292</v>
      </c>
      <c r="E190" s="2" t="s">
        <v>1137</v>
      </c>
      <c r="F190" s="2" t="s">
        <v>1138</v>
      </c>
      <c r="G190" s="2" t="s">
        <v>1293</v>
      </c>
      <c r="H190" s="2">
        <v>30.221900000000002</v>
      </c>
      <c r="I190" s="2">
        <v>-91.051500000000004</v>
      </c>
      <c r="J190" s="2" t="s">
        <v>1294</v>
      </c>
      <c r="K190" s="21">
        <v>110033659878</v>
      </c>
      <c r="L190" s="21" t="s">
        <v>1140</v>
      </c>
      <c r="M190" s="2"/>
      <c r="N190" s="2"/>
      <c r="O190" s="2"/>
      <c r="P190" s="2"/>
      <c r="Q190" s="2"/>
      <c r="R190" s="2">
        <v>4.9659863945578202</v>
      </c>
      <c r="S190" s="175">
        <f>$R190*INDEX('Byproduct Conc'!$E:$E, MATCH(S$2,'Byproduct Conc'!$C:$C,0))</f>
        <v>1.4451020408163255E-2</v>
      </c>
      <c r="T190" s="176">
        <f>$R190*INDEX('Byproduct Conc'!$E:$E, MATCH(T$2,'Byproduct Conc'!$C:$C,0))</f>
        <v>1.738095238095237E-4</v>
      </c>
      <c r="U190" s="176">
        <f>$R190*INDEX('Byproduct Conc'!$E:$E, MATCH(U$2,'Byproduct Conc'!$C:$C,0))</f>
        <v>7.4489795918367293E-4</v>
      </c>
      <c r="V190" s="176">
        <f>$R190*INDEX('Byproduct Conc'!$E:$E, MATCH(V$2,'Byproduct Conc'!$C:$C,0))</f>
        <v>4.9610204081632628E-3</v>
      </c>
      <c r="W190" s="177">
        <f>$R190*INDEX('Byproduct Conc'!$E:$E, MATCH(W$2,'Byproduct Conc'!$C:$C,0))</f>
        <v>7.4489795918367303E-3</v>
      </c>
      <c r="X190" s="293">
        <f t="shared" si="21"/>
        <v>4.1288629737609303E-5</v>
      </c>
      <c r="Y190" s="294">
        <f t="shared" si="22"/>
        <v>4.9659863945578205E-7</v>
      </c>
      <c r="Z190" s="294">
        <f t="shared" si="23"/>
        <v>2.1282798833819225E-6</v>
      </c>
      <c r="AA190" s="294">
        <f t="shared" si="24"/>
        <v>1.4174344023323607E-5</v>
      </c>
      <c r="AB190" s="295">
        <f t="shared" si="25"/>
        <v>2.128279883381923E-5</v>
      </c>
    </row>
    <row r="191" spans="1:28" x14ac:dyDescent="0.25">
      <c r="A191" s="2">
        <v>2016</v>
      </c>
      <c r="B191" s="2"/>
      <c r="C191" s="2" t="s">
        <v>1291</v>
      </c>
      <c r="D191" s="2" t="s">
        <v>1292</v>
      </c>
      <c r="E191" s="2" t="s">
        <v>1137</v>
      </c>
      <c r="F191" s="2" t="s">
        <v>1138</v>
      </c>
      <c r="G191" s="2" t="s">
        <v>1293</v>
      </c>
      <c r="H191" s="2">
        <v>30.221900000000002</v>
      </c>
      <c r="I191" s="2">
        <v>-91.051500000000004</v>
      </c>
      <c r="J191" s="2" t="s">
        <v>1294</v>
      </c>
      <c r="K191" s="21">
        <v>110033659878</v>
      </c>
      <c r="L191" s="21" t="s">
        <v>1140</v>
      </c>
      <c r="M191" s="2"/>
      <c r="N191" s="2"/>
      <c r="O191" s="2"/>
      <c r="P191" s="2"/>
      <c r="Q191" s="2"/>
      <c r="R191" s="2">
        <v>4.4693877551020398</v>
      </c>
      <c r="S191" s="175">
        <f>$R191*INDEX('Byproduct Conc'!$E:$E, MATCH(S$2,'Byproduct Conc'!$C:$C,0))</f>
        <v>1.3005918367346936E-2</v>
      </c>
      <c r="T191" s="176">
        <f>$R191*INDEX('Byproduct Conc'!$E:$E, MATCH(T$2,'Byproduct Conc'!$C:$C,0))</f>
        <v>1.5642857142857139E-4</v>
      </c>
      <c r="U191" s="176">
        <f>$R191*INDEX('Byproduct Conc'!$E:$E, MATCH(U$2,'Byproduct Conc'!$C:$C,0))</f>
        <v>6.7040816326530595E-4</v>
      </c>
      <c r="V191" s="176">
        <f>$R191*INDEX('Byproduct Conc'!$E:$E, MATCH(V$2,'Byproduct Conc'!$C:$C,0))</f>
        <v>4.4649183673469385E-3</v>
      </c>
      <c r="W191" s="177">
        <f>$R191*INDEX('Byproduct Conc'!$E:$E, MATCH(W$2,'Byproduct Conc'!$C:$C,0))</f>
        <v>6.7040816326530599E-3</v>
      </c>
      <c r="X191" s="293">
        <f t="shared" si="21"/>
        <v>3.7159766763848386E-5</v>
      </c>
      <c r="Y191" s="294">
        <f t="shared" si="22"/>
        <v>4.4693877551020395E-7</v>
      </c>
      <c r="Z191" s="294">
        <f t="shared" si="23"/>
        <v>1.9154518950437313E-6</v>
      </c>
      <c r="AA191" s="294">
        <f t="shared" si="24"/>
        <v>1.2756909620991253E-5</v>
      </c>
      <c r="AB191" s="295">
        <f t="shared" si="25"/>
        <v>1.9154518950437313E-5</v>
      </c>
    </row>
    <row r="192" spans="1:28" x14ac:dyDescent="0.25">
      <c r="A192" s="2">
        <v>2019</v>
      </c>
      <c r="B192" s="2"/>
      <c r="C192" s="2" t="s">
        <v>1291</v>
      </c>
      <c r="D192" s="2" t="s">
        <v>1292</v>
      </c>
      <c r="E192" s="2" t="s">
        <v>1137</v>
      </c>
      <c r="F192" s="2" t="s">
        <v>1138</v>
      </c>
      <c r="G192" s="2" t="s">
        <v>1293</v>
      </c>
      <c r="H192" s="2">
        <v>30.221900000000002</v>
      </c>
      <c r="I192" s="2">
        <v>-91.051500000000004</v>
      </c>
      <c r="J192" s="2" t="s">
        <v>1294</v>
      </c>
      <c r="K192" s="21">
        <v>110033659878</v>
      </c>
      <c r="L192" s="21" t="s">
        <v>1140</v>
      </c>
      <c r="M192" s="2"/>
      <c r="N192" s="2"/>
      <c r="O192" s="2"/>
      <c r="P192" s="2"/>
      <c r="Q192" s="2"/>
      <c r="R192" s="2">
        <v>3.4761904761904701</v>
      </c>
      <c r="S192" s="175">
        <f>$R192*INDEX('Byproduct Conc'!$E:$E, MATCH(S$2,'Byproduct Conc'!$C:$C,0))</f>
        <v>1.0115714285714268E-2</v>
      </c>
      <c r="T192" s="176">
        <f>$R192*INDEX('Byproduct Conc'!$E:$E, MATCH(T$2,'Byproduct Conc'!$C:$C,0))</f>
        <v>1.2166666666666643E-4</v>
      </c>
      <c r="U192" s="176">
        <f>$R192*INDEX('Byproduct Conc'!$E:$E, MATCH(U$2,'Byproduct Conc'!$C:$C,0))</f>
        <v>5.2142857142857047E-4</v>
      </c>
      <c r="V192" s="176">
        <f>$R192*INDEX('Byproduct Conc'!$E:$E, MATCH(V$2,'Byproduct Conc'!$C:$C,0))</f>
        <v>3.4727142857142799E-3</v>
      </c>
      <c r="W192" s="177">
        <f>$R192*INDEX('Byproduct Conc'!$E:$E, MATCH(W$2,'Byproduct Conc'!$C:$C,0))</f>
        <v>5.2142857142857052E-3</v>
      </c>
      <c r="X192" s="293">
        <f t="shared" si="21"/>
        <v>2.890204081632648E-5</v>
      </c>
      <c r="Y192" s="294">
        <f t="shared" si="22"/>
        <v>3.4761904761904696E-7</v>
      </c>
      <c r="Z192" s="294">
        <f t="shared" si="23"/>
        <v>1.4897959183673441E-6</v>
      </c>
      <c r="AA192" s="294">
        <f t="shared" si="24"/>
        <v>9.9220408163265141E-6</v>
      </c>
      <c r="AB192" s="295">
        <f t="shared" si="25"/>
        <v>1.4897959183673443E-5</v>
      </c>
    </row>
    <row r="193" spans="1:28" x14ac:dyDescent="0.25">
      <c r="A193" s="2">
        <v>2020</v>
      </c>
      <c r="B193" s="2"/>
      <c r="C193" s="2" t="s">
        <v>1291</v>
      </c>
      <c r="D193" s="2" t="s">
        <v>1292</v>
      </c>
      <c r="E193" s="2" t="s">
        <v>1137</v>
      </c>
      <c r="F193" s="2" t="s">
        <v>1138</v>
      </c>
      <c r="G193" s="2" t="s">
        <v>1293</v>
      </c>
      <c r="H193" s="2">
        <v>30.221900000000002</v>
      </c>
      <c r="I193" s="2">
        <v>-91.051500000000004</v>
      </c>
      <c r="J193" s="2" t="s">
        <v>1294</v>
      </c>
      <c r="K193" s="21">
        <v>110033659878</v>
      </c>
      <c r="L193" s="21" t="s">
        <v>1140</v>
      </c>
      <c r="M193" s="2"/>
      <c r="N193" s="2"/>
      <c r="O193" s="2"/>
      <c r="P193" s="2"/>
      <c r="Q193" s="2"/>
      <c r="R193" s="2">
        <v>3.1451247165532799</v>
      </c>
      <c r="S193" s="175">
        <f>$R193*INDEX('Byproduct Conc'!$E:$E, MATCH(S$2,'Byproduct Conc'!$C:$C,0))</f>
        <v>9.152312925170044E-3</v>
      </c>
      <c r="T193" s="176">
        <f>$R193*INDEX('Byproduct Conc'!$E:$E, MATCH(T$2,'Byproduct Conc'!$C:$C,0))</f>
        <v>1.1007936507936478E-4</v>
      </c>
      <c r="U193" s="176">
        <f>$R193*INDEX('Byproduct Conc'!$E:$E, MATCH(U$2,'Byproduct Conc'!$C:$C,0))</f>
        <v>4.7176870748299196E-4</v>
      </c>
      <c r="V193" s="176">
        <f>$R193*INDEX('Byproduct Conc'!$E:$E, MATCH(V$2,'Byproduct Conc'!$C:$C,0))</f>
        <v>3.1419795918367268E-3</v>
      </c>
      <c r="W193" s="177">
        <f>$R193*INDEX('Byproduct Conc'!$E:$E, MATCH(W$2,'Byproduct Conc'!$C:$C,0))</f>
        <v>4.71768707482992E-3</v>
      </c>
      <c r="X193" s="293">
        <f t="shared" si="21"/>
        <v>2.6149465500485841E-5</v>
      </c>
      <c r="Y193" s="294">
        <f t="shared" si="22"/>
        <v>3.1451247165532794E-7</v>
      </c>
      <c r="Z193" s="294">
        <f t="shared" si="23"/>
        <v>1.3479105928085486E-6</v>
      </c>
      <c r="AA193" s="294">
        <f t="shared" si="24"/>
        <v>8.9770845481049341E-6</v>
      </c>
      <c r="AB193" s="295">
        <f t="shared" si="25"/>
        <v>1.3479105928085486E-5</v>
      </c>
    </row>
    <row r="194" spans="1:28" x14ac:dyDescent="0.25">
      <c r="A194" s="2">
        <v>2015</v>
      </c>
      <c r="B194" s="2"/>
      <c r="C194" s="2" t="s">
        <v>1291</v>
      </c>
      <c r="D194" s="2" t="s">
        <v>1292</v>
      </c>
      <c r="E194" s="2" t="s">
        <v>1137</v>
      </c>
      <c r="F194" s="2" t="s">
        <v>1138</v>
      </c>
      <c r="G194" s="2" t="s">
        <v>1293</v>
      </c>
      <c r="H194" s="2">
        <v>30.221900000000002</v>
      </c>
      <c r="I194" s="2">
        <v>-91.051500000000004</v>
      </c>
      <c r="J194" s="2" t="s">
        <v>1294</v>
      </c>
      <c r="K194" s="21">
        <v>110033659878</v>
      </c>
      <c r="L194" s="21" t="s">
        <v>1140</v>
      </c>
      <c r="M194" s="2"/>
      <c r="N194" s="2"/>
      <c r="O194" s="2"/>
      <c r="P194" s="2"/>
      <c r="Q194" s="2"/>
      <c r="R194" s="2">
        <v>4.4693877551020398</v>
      </c>
      <c r="S194" s="175">
        <f>$R194*INDEX('Byproduct Conc'!$E:$E, MATCH(S$2,'Byproduct Conc'!$C:$C,0))</f>
        <v>1.3005918367346936E-2</v>
      </c>
      <c r="T194" s="176">
        <f>$R194*INDEX('Byproduct Conc'!$E:$E, MATCH(T$2,'Byproduct Conc'!$C:$C,0))</f>
        <v>1.5642857142857139E-4</v>
      </c>
      <c r="U194" s="176">
        <f>$R194*INDEX('Byproduct Conc'!$E:$E, MATCH(U$2,'Byproduct Conc'!$C:$C,0))</f>
        <v>6.7040816326530595E-4</v>
      </c>
      <c r="V194" s="176">
        <f>$R194*INDEX('Byproduct Conc'!$E:$E, MATCH(V$2,'Byproduct Conc'!$C:$C,0))</f>
        <v>4.4649183673469385E-3</v>
      </c>
      <c r="W194" s="177">
        <f>$R194*INDEX('Byproduct Conc'!$E:$E, MATCH(W$2,'Byproduct Conc'!$C:$C,0))</f>
        <v>6.7040816326530599E-3</v>
      </c>
      <c r="X194" s="293">
        <f t="shared" si="21"/>
        <v>3.7159766763848386E-5</v>
      </c>
      <c r="Y194" s="294">
        <f t="shared" si="22"/>
        <v>4.4693877551020395E-7</v>
      </c>
      <c r="Z194" s="294">
        <f t="shared" si="23"/>
        <v>1.9154518950437313E-6</v>
      </c>
      <c r="AA194" s="294">
        <f t="shared" si="24"/>
        <v>1.2756909620991253E-5</v>
      </c>
      <c r="AB194" s="295">
        <f t="shared" si="25"/>
        <v>1.9154518950437313E-5</v>
      </c>
    </row>
    <row r="195" spans="1:28" x14ac:dyDescent="0.25">
      <c r="A195" s="2">
        <v>2020</v>
      </c>
      <c r="B195" s="2"/>
      <c r="C195" s="2" t="s">
        <v>1297</v>
      </c>
      <c r="D195" s="2" t="s">
        <v>1298</v>
      </c>
      <c r="E195" s="2" t="s">
        <v>1299</v>
      </c>
      <c r="F195" s="2" t="s">
        <v>1160</v>
      </c>
      <c r="G195" s="2">
        <v>77301</v>
      </c>
      <c r="H195" s="2">
        <v>30.311361000000002</v>
      </c>
      <c r="I195" s="2">
        <v>-95.387083000000004</v>
      </c>
      <c r="J195" s="2" t="s">
        <v>1300</v>
      </c>
      <c r="K195" s="21">
        <v>110000748095</v>
      </c>
      <c r="L195" s="21" t="s">
        <v>1140</v>
      </c>
      <c r="M195" s="2"/>
      <c r="N195" s="2"/>
      <c r="O195" s="2"/>
      <c r="P195" s="2"/>
      <c r="Q195" s="2"/>
      <c r="R195" s="2">
        <v>1.20839002267573</v>
      </c>
      <c r="S195" s="175">
        <f>$R195*INDEX('Byproduct Conc'!$E:$E, MATCH(S$2,'Byproduct Conc'!$C:$C,0))</f>
        <v>3.516414965986374E-3</v>
      </c>
      <c r="T195" s="176">
        <f>$R195*INDEX('Byproduct Conc'!$E:$E, MATCH(T$2,'Byproduct Conc'!$C:$C,0))</f>
        <v>4.2293650793650547E-5</v>
      </c>
      <c r="U195" s="176">
        <f>$R195*INDEX('Byproduct Conc'!$E:$E, MATCH(U$2,'Byproduct Conc'!$C:$C,0))</f>
        <v>1.812585034013595E-4</v>
      </c>
      <c r="V195" s="176">
        <f>$R195*INDEX('Byproduct Conc'!$E:$E, MATCH(V$2,'Byproduct Conc'!$C:$C,0))</f>
        <v>1.2071816326530544E-3</v>
      </c>
      <c r="W195" s="177">
        <f>$R195*INDEX('Byproduct Conc'!$E:$E, MATCH(W$2,'Byproduct Conc'!$C:$C,0))</f>
        <v>1.8125850340135951E-3</v>
      </c>
      <c r="X195" s="293">
        <f t="shared" si="21"/>
        <v>1.0046899902818211E-5</v>
      </c>
      <c r="Y195" s="294">
        <f t="shared" si="22"/>
        <v>1.2083900226757299E-7</v>
      </c>
      <c r="Z195" s="294">
        <f t="shared" si="23"/>
        <v>5.1788143828959861E-7</v>
      </c>
      <c r="AA195" s="294">
        <f t="shared" si="24"/>
        <v>3.4490903790087266E-6</v>
      </c>
      <c r="AB195" s="295">
        <f t="shared" si="25"/>
        <v>5.1788143828959857E-6</v>
      </c>
    </row>
    <row r="196" spans="1:28" x14ac:dyDescent="0.25">
      <c r="A196" s="2">
        <v>2020</v>
      </c>
      <c r="B196" s="2"/>
      <c r="C196" s="2" t="s">
        <v>1297</v>
      </c>
      <c r="D196" s="2" t="s">
        <v>1298</v>
      </c>
      <c r="E196" s="2" t="s">
        <v>1299</v>
      </c>
      <c r="F196" s="2" t="s">
        <v>1160</v>
      </c>
      <c r="G196" s="2">
        <v>77301</v>
      </c>
      <c r="H196" s="2">
        <v>30.311361000000002</v>
      </c>
      <c r="I196" s="2">
        <v>-95.387083000000004</v>
      </c>
      <c r="J196" s="2" t="s">
        <v>1300</v>
      </c>
      <c r="K196" s="21">
        <v>110000748095</v>
      </c>
      <c r="L196" s="21" t="s">
        <v>1140</v>
      </c>
      <c r="M196" s="2"/>
      <c r="N196" s="2"/>
      <c r="O196" s="2"/>
      <c r="P196" s="2"/>
      <c r="Q196" s="2"/>
      <c r="R196" s="2">
        <v>0.364172335600907</v>
      </c>
      <c r="S196" s="175">
        <f>$R196*INDEX('Byproduct Conc'!$E:$E, MATCH(S$2,'Byproduct Conc'!$C:$C,0))</f>
        <v>1.0597414965986393E-3</v>
      </c>
      <c r="T196" s="176">
        <f>$R196*INDEX('Byproduct Conc'!$E:$E, MATCH(T$2,'Byproduct Conc'!$C:$C,0))</f>
        <v>1.2746031746031744E-5</v>
      </c>
      <c r="U196" s="176">
        <f>$R196*INDEX('Byproduct Conc'!$E:$E, MATCH(U$2,'Byproduct Conc'!$C:$C,0))</f>
        <v>5.4625850340136046E-5</v>
      </c>
      <c r="V196" s="176">
        <f>$R196*INDEX('Byproduct Conc'!$E:$E, MATCH(V$2,'Byproduct Conc'!$C:$C,0))</f>
        <v>3.6380816326530614E-4</v>
      </c>
      <c r="W196" s="177">
        <f>$R196*INDEX('Byproduct Conc'!$E:$E, MATCH(W$2,'Byproduct Conc'!$C:$C,0))</f>
        <v>5.4625850340136051E-4</v>
      </c>
      <c r="X196" s="293">
        <f t="shared" si="21"/>
        <v>3.0278328474246836E-6</v>
      </c>
      <c r="Y196" s="294">
        <f t="shared" si="22"/>
        <v>3.6417233560090696E-8</v>
      </c>
      <c r="Z196" s="294">
        <f t="shared" si="23"/>
        <v>1.5607385811467443E-7</v>
      </c>
      <c r="AA196" s="294">
        <f t="shared" si="24"/>
        <v>1.0394518950437317E-6</v>
      </c>
      <c r="AB196" s="295">
        <f t="shared" si="25"/>
        <v>1.5607385811467442E-6</v>
      </c>
    </row>
    <row r="197" spans="1:28" x14ac:dyDescent="0.25">
      <c r="A197" s="2">
        <v>2017</v>
      </c>
      <c r="B197" s="2"/>
      <c r="C197" s="2" t="s">
        <v>1309</v>
      </c>
      <c r="D197" s="2" t="s">
        <v>1310</v>
      </c>
      <c r="E197" s="2" t="s">
        <v>1311</v>
      </c>
      <c r="F197" s="2" t="s">
        <v>1138</v>
      </c>
      <c r="G197" s="2">
        <v>70665</v>
      </c>
      <c r="H197" s="2">
        <v>30.190567999999999</v>
      </c>
      <c r="I197" s="2">
        <v>-93.325823</v>
      </c>
      <c r="J197" s="2" t="s">
        <v>1312</v>
      </c>
      <c r="K197" s="21">
        <v>110000748040</v>
      </c>
      <c r="L197" s="21" t="s">
        <v>1140</v>
      </c>
      <c r="M197" s="2"/>
      <c r="N197" s="2"/>
      <c r="O197" s="2"/>
      <c r="P197" s="2"/>
      <c r="Q197" s="2"/>
      <c r="R197" s="2">
        <v>0.43038548752834399</v>
      </c>
      <c r="S197" s="175">
        <f>$R197*INDEX('Byproduct Conc'!$E:$E, MATCH(S$2,'Byproduct Conc'!$C:$C,0))</f>
        <v>1.252421768707481E-3</v>
      </c>
      <c r="T197" s="176">
        <f>$R197*INDEX('Byproduct Conc'!$E:$E, MATCH(T$2,'Byproduct Conc'!$C:$C,0))</f>
        <v>1.5063492063492038E-5</v>
      </c>
      <c r="U197" s="176">
        <f>$R197*INDEX('Byproduct Conc'!$E:$E, MATCH(U$2,'Byproduct Conc'!$C:$C,0))</f>
        <v>6.4557823129251593E-5</v>
      </c>
      <c r="V197" s="176">
        <f>$R197*INDEX('Byproduct Conc'!$E:$E, MATCH(V$2,'Byproduct Conc'!$C:$C,0))</f>
        <v>4.2995510204081567E-4</v>
      </c>
      <c r="W197" s="177">
        <f>$R197*INDEX('Byproduct Conc'!$E:$E, MATCH(W$2,'Byproduct Conc'!$C:$C,0))</f>
        <v>6.4557823129251601E-4</v>
      </c>
      <c r="X197" s="293">
        <f t="shared" ref="X197:X259" si="26">S197/350</f>
        <v>3.5783479105928028E-6</v>
      </c>
      <c r="Y197" s="294">
        <f t="shared" ref="Y197:Y259" si="27">T197/350</f>
        <v>4.3038548752834394E-8</v>
      </c>
      <c r="Z197" s="294">
        <f t="shared" ref="Z197:Z259" si="28">U197/350</f>
        <v>1.8445092322643314E-7</v>
      </c>
      <c r="AA197" s="294">
        <f t="shared" ref="AA197:AA259" si="29">V197/350</f>
        <v>1.2284431486880449E-6</v>
      </c>
      <c r="AB197" s="295">
        <f t="shared" ref="AB197:AB259" si="30">W197/350</f>
        <v>1.8445092322643316E-6</v>
      </c>
    </row>
    <row r="198" spans="1:28" x14ac:dyDescent="0.25">
      <c r="A198" s="2">
        <v>2015</v>
      </c>
      <c r="B198" s="2"/>
      <c r="C198" s="2" t="s">
        <v>1309</v>
      </c>
      <c r="D198" s="2" t="s">
        <v>1310</v>
      </c>
      <c r="E198" s="2" t="s">
        <v>1311</v>
      </c>
      <c r="F198" s="2" t="s">
        <v>1138</v>
      </c>
      <c r="G198" s="2">
        <v>70665</v>
      </c>
      <c r="H198" s="2">
        <v>30.190567999999999</v>
      </c>
      <c r="I198" s="2">
        <v>-93.325823</v>
      </c>
      <c r="J198" s="2" t="s">
        <v>1312</v>
      </c>
      <c r="K198" s="21">
        <v>110000748040</v>
      </c>
      <c r="L198" s="21" t="s">
        <v>1140</v>
      </c>
      <c r="M198" s="2"/>
      <c r="N198" s="2"/>
      <c r="O198" s="2"/>
      <c r="P198" s="2"/>
      <c r="Q198" s="2"/>
      <c r="R198" s="2">
        <v>4.8353375000000001E-3</v>
      </c>
      <c r="S198" s="175">
        <f>$R198*INDEX('Byproduct Conc'!$E:$E, MATCH(S$2,'Byproduct Conc'!$C:$C,0))</f>
        <v>1.4070832125E-5</v>
      </c>
      <c r="T198" s="176">
        <f>$R198*INDEX('Byproduct Conc'!$E:$E, MATCH(T$2,'Byproduct Conc'!$C:$C,0))</f>
        <v>1.6923681249999998E-7</v>
      </c>
      <c r="U198" s="176">
        <f>$R198*INDEX('Byproduct Conc'!$E:$E, MATCH(U$2,'Byproduct Conc'!$C:$C,0))</f>
        <v>7.253006249999999E-7</v>
      </c>
      <c r="V198" s="176">
        <f>$R198*INDEX('Byproduct Conc'!$E:$E, MATCH(V$2,'Byproduct Conc'!$C:$C,0))</f>
        <v>4.8305021625000008E-6</v>
      </c>
      <c r="W198" s="177">
        <f>$R198*INDEX('Byproduct Conc'!$E:$E, MATCH(W$2,'Byproduct Conc'!$C:$C,0))</f>
        <v>7.2530062500000003E-6</v>
      </c>
      <c r="X198" s="293">
        <f t="shared" si="26"/>
        <v>4.0202377499999998E-8</v>
      </c>
      <c r="Y198" s="294">
        <f t="shared" si="27"/>
        <v>4.8353374999999994E-10</v>
      </c>
      <c r="Z198" s="294">
        <f t="shared" si="28"/>
        <v>2.0722874999999997E-9</v>
      </c>
      <c r="AA198" s="294">
        <f t="shared" si="29"/>
        <v>1.3801434750000003E-8</v>
      </c>
      <c r="AB198" s="295">
        <f t="shared" si="30"/>
        <v>2.0722875E-8</v>
      </c>
    </row>
    <row r="199" spans="1:28" x14ac:dyDescent="0.25">
      <c r="A199" s="2">
        <v>2016</v>
      </c>
      <c r="B199" s="2"/>
      <c r="C199" s="2" t="s">
        <v>1309</v>
      </c>
      <c r="D199" s="2" t="s">
        <v>1310</v>
      </c>
      <c r="E199" s="2" t="s">
        <v>1311</v>
      </c>
      <c r="F199" s="2" t="s">
        <v>1138</v>
      </c>
      <c r="G199" s="2">
        <v>70665</v>
      </c>
      <c r="H199" s="2">
        <v>30.190567999999999</v>
      </c>
      <c r="I199" s="2">
        <v>-93.325823</v>
      </c>
      <c r="J199" s="2" t="s">
        <v>1312</v>
      </c>
      <c r="K199" s="21">
        <v>110000748040</v>
      </c>
      <c r="L199" s="21" t="s">
        <v>1140</v>
      </c>
      <c r="M199" s="2"/>
      <c r="N199" s="2"/>
      <c r="O199" s="2"/>
      <c r="P199" s="2"/>
      <c r="Q199" s="2"/>
      <c r="R199" s="2">
        <v>4.6754212499999998E-4</v>
      </c>
      <c r="S199" s="175">
        <f>$R199*INDEX('Byproduct Conc'!$E:$E, MATCH(S$2,'Byproduct Conc'!$C:$C,0))</f>
        <v>1.3605475837499999E-6</v>
      </c>
      <c r="T199" s="176">
        <f>$R199*INDEX('Byproduct Conc'!$E:$E, MATCH(T$2,'Byproduct Conc'!$C:$C,0))</f>
        <v>1.6363974374999997E-8</v>
      </c>
      <c r="U199" s="176">
        <f>$R199*INDEX('Byproduct Conc'!$E:$E, MATCH(U$2,'Byproduct Conc'!$C:$C,0))</f>
        <v>7.0131318749999986E-8</v>
      </c>
      <c r="V199" s="176">
        <f>$R199*INDEX('Byproduct Conc'!$E:$E, MATCH(V$2,'Byproduct Conc'!$C:$C,0))</f>
        <v>4.6707458287500003E-7</v>
      </c>
      <c r="W199" s="177">
        <f>$R199*INDEX('Byproduct Conc'!$E:$E, MATCH(W$2,'Byproduct Conc'!$C:$C,0))</f>
        <v>7.0131318749999999E-7</v>
      </c>
      <c r="X199" s="293">
        <f t="shared" si="26"/>
        <v>3.8872788107142851E-9</v>
      </c>
      <c r="Y199" s="294">
        <f t="shared" si="27"/>
        <v>4.6754212499999992E-11</v>
      </c>
      <c r="Z199" s="294">
        <f t="shared" si="28"/>
        <v>2.0037519642857138E-10</v>
      </c>
      <c r="AA199" s="294">
        <f t="shared" si="29"/>
        <v>1.3344988082142858E-9</v>
      </c>
      <c r="AB199" s="295">
        <f t="shared" si="30"/>
        <v>2.0037519642857144E-9</v>
      </c>
    </row>
    <row r="200" spans="1:28" x14ac:dyDescent="0.25">
      <c r="A200" s="2">
        <v>2015</v>
      </c>
      <c r="B200" s="2"/>
      <c r="C200" s="2" t="s">
        <v>1315</v>
      </c>
      <c r="D200" s="2" t="s">
        <v>1316</v>
      </c>
      <c r="E200" s="2" t="s">
        <v>1317</v>
      </c>
      <c r="F200" s="2" t="s">
        <v>1160</v>
      </c>
      <c r="G200" s="2">
        <v>77578</v>
      </c>
      <c r="H200" s="2">
        <v>29.458400000000001</v>
      </c>
      <c r="I200" s="2">
        <v>-95.330399999999997</v>
      </c>
      <c r="J200" s="2" t="s">
        <v>1318</v>
      </c>
      <c r="K200" s="21">
        <v>110000599479</v>
      </c>
      <c r="L200" s="21" t="s">
        <v>1140</v>
      </c>
      <c r="M200" s="2"/>
      <c r="N200" s="2"/>
      <c r="O200" s="2"/>
      <c r="P200" s="2"/>
      <c r="Q200" s="2"/>
      <c r="R200" s="2">
        <v>1.6553287981859399E-2</v>
      </c>
      <c r="S200" s="175">
        <f>$R200*INDEX('Byproduct Conc'!$E:$E, MATCH(S$2,'Byproduct Conc'!$C:$C,0))</f>
        <v>4.8170068027210846E-5</v>
      </c>
      <c r="T200" s="176">
        <f>$R200*INDEX('Byproduct Conc'!$E:$E, MATCH(T$2,'Byproduct Conc'!$C:$C,0))</f>
        <v>5.793650793650789E-7</v>
      </c>
      <c r="U200" s="176">
        <f>$R200*INDEX('Byproduct Conc'!$E:$E, MATCH(U$2,'Byproduct Conc'!$C:$C,0))</f>
        <v>2.4829931972789097E-6</v>
      </c>
      <c r="V200" s="176">
        <f>$R200*INDEX('Byproduct Conc'!$E:$E, MATCH(V$2,'Byproduct Conc'!$C:$C,0))</f>
        <v>1.6536734693877542E-5</v>
      </c>
      <c r="W200" s="177">
        <f>$R200*INDEX('Byproduct Conc'!$E:$E, MATCH(W$2,'Byproduct Conc'!$C:$C,0))</f>
        <v>2.4829931972789099E-5</v>
      </c>
      <c r="X200" s="293">
        <f t="shared" si="26"/>
        <v>1.3762876579203098E-7</v>
      </c>
      <c r="Y200" s="294">
        <f t="shared" si="27"/>
        <v>1.6553287981859397E-9</v>
      </c>
      <c r="Z200" s="294">
        <f t="shared" si="28"/>
        <v>7.0942662779397418E-9</v>
      </c>
      <c r="AA200" s="294">
        <f t="shared" si="29"/>
        <v>4.7247813411078692E-8</v>
      </c>
      <c r="AB200" s="295">
        <f t="shared" si="30"/>
        <v>7.0942662779397426E-8</v>
      </c>
    </row>
    <row r="201" spans="1:28" x14ac:dyDescent="0.25">
      <c r="A201" s="2">
        <v>2016</v>
      </c>
      <c r="B201" s="2"/>
      <c r="C201" s="2" t="s">
        <v>1315</v>
      </c>
      <c r="D201" s="2" t="s">
        <v>1316</v>
      </c>
      <c r="E201" s="2" t="s">
        <v>1317</v>
      </c>
      <c r="F201" s="2" t="s">
        <v>1160</v>
      </c>
      <c r="G201" s="2">
        <v>77578</v>
      </c>
      <c r="H201" s="2">
        <v>29.458400000000001</v>
      </c>
      <c r="I201" s="2">
        <v>-95.330399999999997</v>
      </c>
      <c r="J201" s="2" t="s">
        <v>1318</v>
      </c>
      <c r="K201" s="21">
        <v>110000599479</v>
      </c>
      <c r="L201" s="21" t="s">
        <v>1140</v>
      </c>
      <c r="M201" s="2"/>
      <c r="N201" s="2"/>
      <c r="O201" s="2"/>
      <c r="P201" s="2"/>
      <c r="Q201" s="2"/>
      <c r="R201" s="2">
        <v>1.6553287981859399E-2</v>
      </c>
      <c r="S201" s="175">
        <f>$R201*INDEX('Byproduct Conc'!$E:$E, MATCH(S$2,'Byproduct Conc'!$C:$C,0))</f>
        <v>4.8170068027210846E-5</v>
      </c>
      <c r="T201" s="176">
        <f>$R201*INDEX('Byproduct Conc'!$E:$E, MATCH(T$2,'Byproduct Conc'!$C:$C,0))</f>
        <v>5.793650793650789E-7</v>
      </c>
      <c r="U201" s="176">
        <f>$R201*INDEX('Byproduct Conc'!$E:$E, MATCH(U$2,'Byproduct Conc'!$C:$C,0))</f>
        <v>2.4829931972789097E-6</v>
      </c>
      <c r="V201" s="176">
        <f>$R201*INDEX('Byproduct Conc'!$E:$E, MATCH(V$2,'Byproduct Conc'!$C:$C,0))</f>
        <v>1.6536734693877542E-5</v>
      </c>
      <c r="W201" s="177">
        <f>$R201*INDEX('Byproduct Conc'!$E:$E, MATCH(W$2,'Byproduct Conc'!$C:$C,0))</f>
        <v>2.4829931972789099E-5</v>
      </c>
      <c r="X201" s="293">
        <f t="shared" si="26"/>
        <v>1.3762876579203098E-7</v>
      </c>
      <c r="Y201" s="294">
        <f t="shared" si="27"/>
        <v>1.6553287981859397E-9</v>
      </c>
      <c r="Z201" s="294">
        <f t="shared" si="28"/>
        <v>7.0942662779397418E-9</v>
      </c>
      <c r="AA201" s="294">
        <f t="shared" si="29"/>
        <v>4.7247813411078692E-8</v>
      </c>
      <c r="AB201" s="295">
        <f t="shared" si="30"/>
        <v>7.0942662779397426E-8</v>
      </c>
    </row>
    <row r="202" spans="1:28" x14ac:dyDescent="0.25">
      <c r="A202" s="2">
        <v>2016</v>
      </c>
      <c r="B202" s="2"/>
      <c r="C202" s="2" t="s">
        <v>1315</v>
      </c>
      <c r="D202" s="2" t="s">
        <v>1316</v>
      </c>
      <c r="E202" s="2" t="s">
        <v>1317</v>
      </c>
      <c r="F202" s="2" t="s">
        <v>1160</v>
      </c>
      <c r="G202" s="2">
        <v>77578</v>
      </c>
      <c r="H202" s="2">
        <v>29.458400000000001</v>
      </c>
      <c r="I202" s="2">
        <v>-95.330399999999997</v>
      </c>
      <c r="J202" s="2" t="s">
        <v>1318</v>
      </c>
      <c r="K202" s="21">
        <v>110000599479</v>
      </c>
      <c r="L202" s="21" t="s">
        <v>1140</v>
      </c>
      <c r="M202" s="2"/>
      <c r="N202" s="2"/>
      <c r="O202" s="2"/>
      <c r="P202" s="2"/>
      <c r="Q202" s="2"/>
      <c r="R202" s="2">
        <v>1.6553287981859399E-2</v>
      </c>
      <c r="S202" s="175">
        <f>$R202*INDEX('Byproduct Conc'!$E:$E, MATCH(S$2,'Byproduct Conc'!$C:$C,0))</f>
        <v>4.8170068027210846E-5</v>
      </c>
      <c r="T202" s="176">
        <f>$R202*INDEX('Byproduct Conc'!$E:$E, MATCH(T$2,'Byproduct Conc'!$C:$C,0))</f>
        <v>5.793650793650789E-7</v>
      </c>
      <c r="U202" s="176">
        <f>$R202*INDEX('Byproduct Conc'!$E:$E, MATCH(U$2,'Byproduct Conc'!$C:$C,0))</f>
        <v>2.4829931972789097E-6</v>
      </c>
      <c r="V202" s="176">
        <f>$R202*INDEX('Byproduct Conc'!$E:$E, MATCH(V$2,'Byproduct Conc'!$C:$C,0))</f>
        <v>1.6536734693877542E-5</v>
      </c>
      <c r="W202" s="177">
        <f>$R202*INDEX('Byproduct Conc'!$E:$E, MATCH(W$2,'Byproduct Conc'!$C:$C,0))</f>
        <v>2.4829931972789099E-5</v>
      </c>
      <c r="X202" s="293">
        <f t="shared" si="26"/>
        <v>1.3762876579203098E-7</v>
      </c>
      <c r="Y202" s="294">
        <f t="shared" si="27"/>
        <v>1.6553287981859397E-9</v>
      </c>
      <c r="Z202" s="294">
        <f t="shared" si="28"/>
        <v>7.0942662779397418E-9</v>
      </c>
      <c r="AA202" s="294">
        <f t="shared" si="29"/>
        <v>4.7247813411078692E-8</v>
      </c>
      <c r="AB202" s="295">
        <f t="shared" si="30"/>
        <v>7.0942662779397426E-8</v>
      </c>
    </row>
    <row r="203" spans="1:28" x14ac:dyDescent="0.25">
      <c r="A203" s="2">
        <v>2017</v>
      </c>
      <c r="B203" s="2"/>
      <c r="C203" s="2" t="s">
        <v>1315</v>
      </c>
      <c r="D203" s="2" t="s">
        <v>1316</v>
      </c>
      <c r="E203" s="2" t="s">
        <v>1317</v>
      </c>
      <c r="F203" s="2" t="s">
        <v>1160</v>
      </c>
      <c r="G203" s="2">
        <v>77578</v>
      </c>
      <c r="H203" s="2">
        <v>29.458400000000001</v>
      </c>
      <c r="I203" s="2">
        <v>-95.330399999999997</v>
      </c>
      <c r="J203" s="2" t="s">
        <v>1318</v>
      </c>
      <c r="K203" s="21">
        <v>110000599479</v>
      </c>
      <c r="L203" s="21" t="s">
        <v>1140</v>
      </c>
      <c r="M203" s="2"/>
      <c r="N203" s="2"/>
      <c r="O203" s="2"/>
      <c r="P203" s="2"/>
      <c r="Q203" s="2"/>
      <c r="R203" s="2">
        <v>1.6553287981859399E-2</v>
      </c>
      <c r="S203" s="175">
        <f>$R203*INDEX('Byproduct Conc'!$E:$E, MATCH(S$2,'Byproduct Conc'!$C:$C,0))</f>
        <v>4.8170068027210846E-5</v>
      </c>
      <c r="T203" s="176">
        <f>$R203*INDEX('Byproduct Conc'!$E:$E, MATCH(T$2,'Byproduct Conc'!$C:$C,0))</f>
        <v>5.793650793650789E-7</v>
      </c>
      <c r="U203" s="176">
        <f>$R203*INDEX('Byproduct Conc'!$E:$E, MATCH(U$2,'Byproduct Conc'!$C:$C,0))</f>
        <v>2.4829931972789097E-6</v>
      </c>
      <c r="V203" s="176">
        <f>$R203*INDEX('Byproduct Conc'!$E:$E, MATCH(V$2,'Byproduct Conc'!$C:$C,0))</f>
        <v>1.6536734693877542E-5</v>
      </c>
      <c r="W203" s="177">
        <f>$R203*INDEX('Byproduct Conc'!$E:$E, MATCH(W$2,'Byproduct Conc'!$C:$C,0))</f>
        <v>2.4829931972789099E-5</v>
      </c>
      <c r="X203" s="293">
        <f t="shared" si="26"/>
        <v>1.3762876579203098E-7</v>
      </c>
      <c r="Y203" s="294">
        <f t="shared" si="27"/>
        <v>1.6553287981859397E-9</v>
      </c>
      <c r="Z203" s="294">
        <f t="shared" si="28"/>
        <v>7.0942662779397418E-9</v>
      </c>
      <c r="AA203" s="294">
        <f t="shared" si="29"/>
        <v>4.7247813411078692E-8</v>
      </c>
      <c r="AB203" s="295">
        <f t="shared" si="30"/>
        <v>7.0942662779397426E-8</v>
      </c>
    </row>
    <row r="204" spans="1:28" x14ac:dyDescent="0.25">
      <c r="A204" s="2">
        <v>2017</v>
      </c>
      <c r="B204" s="2"/>
      <c r="C204" s="2" t="s">
        <v>1315</v>
      </c>
      <c r="D204" s="2" t="s">
        <v>1316</v>
      </c>
      <c r="E204" s="2" t="s">
        <v>1317</v>
      </c>
      <c r="F204" s="2" t="s">
        <v>1160</v>
      </c>
      <c r="G204" s="2">
        <v>77578</v>
      </c>
      <c r="H204" s="2">
        <v>29.458400000000001</v>
      </c>
      <c r="I204" s="2">
        <v>-95.330399999999997</v>
      </c>
      <c r="J204" s="2" t="s">
        <v>1318</v>
      </c>
      <c r="K204" s="21">
        <v>110000599479</v>
      </c>
      <c r="L204" s="21" t="s">
        <v>1140</v>
      </c>
      <c r="M204" s="2"/>
      <c r="N204" s="2"/>
      <c r="O204" s="2"/>
      <c r="P204" s="2"/>
      <c r="Q204" s="2"/>
      <c r="R204" s="2">
        <v>1.6553287981859399E-2</v>
      </c>
      <c r="S204" s="175">
        <f>$R204*INDEX('Byproduct Conc'!$E:$E, MATCH(S$2,'Byproduct Conc'!$C:$C,0))</f>
        <v>4.8170068027210846E-5</v>
      </c>
      <c r="T204" s="176">
        <f>$R204*INDEX('Byproduct Conc'!$E:$E, MATCH(T$2,'Byproduct Conc'!$C:$C,0))</f>
        <v>5.793650793650789E-7</v>
      </c>
      <c r="U204" s="176">
        <f>$R204*INDEX('Byproduct Conc'!$E:$E, MATCH(U$2,'Byproduct Conc'!$C:$C,0))</f>
        <v>2.4829931972789097E-6</v>
      </c>
      <c r="V204" s="176">
        <f>$R204*INDEX('Byproduct Conc'!$E:$E, MATCH(V$2,'Byproduct Conc'!$C:$C,0))</f>
        <v>1.6536734693877542E-5</v>
      </c>
      <c r="W204" s="177">
        <f>$R204*INDEX('Byproduct Conc'!$E:$E, MATCH(W$2,'Byproduct Conc'!$C:$C,0))</f>
        <v>2.4829931972789099E-5</v>
      </c>
      <c r="X204" s="293">
        <f t="shared" si="26"/>
        <v>1.3762876579203098E-7</v>
      </c>
      <c r="Y204" s="294">
        <f t="shared" si="27"/>
        <v>1.6553287981859397E-9</v>
      </c>
      <c r="Z204" s="294">
        <f t="shared" si="28"/>
        <v>7.0942662779397418E-9</v>
      </c>
      <c r="AA204" s="294">
        <f t="shared" si="29"/>
        <v>4.7247813411078692E-8</v>
      </c>
      <c r="AB204" s="295">
        <f t="shared" si="30"/>
        <v>7.0942662779397426E-8</v>
      </c>
    </row>
    <row r="205" spans="1:28" x14ac:dyDescent="0.25">
      <c r="A205" s="2">
        <v>2020</v>
      </c>
      <c r="B205" s="2"/>
      <c r="C205" s="2" t="s">
        <v>1315</v>
      </c>
      <c r="D205" s="2" t="s">
        <v>1316</v>
      </c>
      <c r="E205" s="2" t="s">
        <v>1317</v>
      </c>
      <c r="F205" s="2" t="s">
        <v>1160</v>
      </c>
      <c r="G205" s="2">
        <v>77578</v>
      </c>
      <c r="H205" s="2">
        <v>29.458400000000001</v>
      </c>
      <c r="I205" s="2">
        <v>-95.330399999999997</v>
      </c>
      <c r="J205" s="2" t="s">
        <v>1318</v>
      </c>
      <c r="K205" s="21">
        <v>110000599479</v>
      </c>
      <c r="L205" s="21" t="s">
        <v>1140</v>
      </c>
      <c r="M205" s="2"/>
      <c r="N205" s="2"/>
      <c r="O205" s="2"/>
      <c r="P205" s="2"/>
      <c r="Q205" s="2"/>
      <c r="R205" s="2">
        <v>1.6553287981859399E-2</v>
      </c>
      <c r="S205" s="175">
        <f>$R205*INDEX('Byproduct Conc'!$E:$E, MATCH(S$2,'Byproduct Conc'!$C:$C,0))</f>
        <v>4.8170068027210846E-5</v>
      </c>
      <c r="T205" s="176">
        <f>$R205*INDEX('Byproduct Conc'!$E:$E, MATCH(T$2,'Byproduct Conc'!$C:$C,0))</f>
        <v>5.793650793650789E-7</v>
      </c>
      <c r="U205" s="176">
        <f>$R205*INDEX('Byproduct Conc'!$E:$E, MATCH(U$2,'Byproduct Conc'!$C:$C,0))</f>
        <v>2.4829931972789097E-6</v>
      </c>
      <c r="V205" s="176">
        <f>$R205*INDEX('Byproduct Conc'!$E:$E, MATCH(V$2,'Byproduct Conc'!$C:$C,0))</f>
        <v>1.6536734693877542E-5</v>
      </c>
      <c r="W205" s="177">
        <f>$R205*INDEX('Byproduct Conc'!$E:$E, MATCH(W$2,'Byproduct Conc'!$C:$C,0))</f>
        <v>2.4829931972789099E-5</v>
      </c>
      <c r="X205" s="293">
        <f t="shared" si="26"/>
        <v>1.3762876579203098E-7</v>
      </c>
      <c r="Y205" s="294">
        <f t="shared" si="27"/>
        <v>1.6553287981859397E-9</v>
      </c>
      <c r="Z205" s="294">
        <f t="shared" si="28"/>
        <v>7.0942662779397418E-9</v>
      </c>
      <c r="AA205" s="294">
        <f t="shared" si="29"/>
        <v>4.7247813411078692E-8</v>
      </c>
      <c r="AB205" s="295">
        <f t="shared" si="30"/>
        <v>7.0942662779397426E-8</v>
      </c>
    </row>
    <row r="206" spans="1:28" x14ac:dyDescent="0.25">
      <c r="A206" s="2">
        <v>2020</v>
      </c>
      <c r="B206" s="2"/>
      <c r="C206" s="2" t="s">
        <v>1315</v>
      </c>
      <c r="D206" s="2" t="s">
        <v>1316</v>
      </c>
      <c r="E206" s="2" t="s">
        <v>1317</v>
      </c>
      <c r="F206" s="2" t="s">
        <v>1160</v>
      </c>
      <c r="G206" s="2">
        <v>77578</v>
      </c>
      <c r="H206" s="2">
        <v>29.458400000000001</v>
      </c>
      <c r="I206" s="2">
        <v>-95.330399999999997</v>
      </c>
      <c r="J206" s="2" t="s">
        <v>1318</v>
      </c>
      <c r="K206" s="21">
        <v>110000599479</v>
      </c>
      <c r="L206" s="21" t="s">
        <v>1140</v>
      </c>
      <c r="M206" s="2"/>
      <c r="N206" s="2"/>
      <c r="O206" s="2"/>
      <c r="P206" s="2"/>
      <c r="Q206" s="2"/>
      <c r="R206" s="2">
        <v>1.48979591836734E-2</v>
      </c>
      <c r="S206" s="175">
        <f>$R206*INDEX('Byproduct Conc'!$E:$E, MATCH(S$2,'Byproduct Conc'!$C:$C,0))</f>
        <v>4.3353061224489593E-5</v>
      </c>
      <c r="T206" s="176">
        <f>$R206*INDEX('Byproduct Conc'!$E:$E, MATCH(T$2,'Byproduct Conc'!$C:$C,0))</f>
        <v>5.214285714285689E-7</v>
      </c>
      <c r="U206" s="176">
        <f>$R206*INDEX('Byproduct Conc'!$E:$E, MATCH(U$2,'Byproduct Conc'!$C:$C,0))</f>
        <v>2.2346938775510099E-6</v>
      </c>
      <c r="V206" s="176">
        <f>$R206*INDEX('Byproduct Conc'!$E:$E, MATCH(V$2,'Byproduct Conc'!$C:$C,0))</f>
        <v>1.4883061224489728E-5</v>
      </c>
      <c r="W206" s="177">
        <f>$R206*INDEX('Byproduct Conc'!$E:$E, MATCH(W$2,'Byproduct Conc'!$C:$C,0))</f>
        <v>2.23469387755101E-5</v>
      </c>
      <c r="X206" s="293">
        <f t="shared" si="26"/>
        <v>1.238658892128274E-7</v>
      </c>
      <c r="Y206" s="294">
        <f t="shared" si="27"/>
        <v>1.4897959183673396E-9</v>
      </c>
      <c r="Z206" s="294">
        <f t="shared" si="28"/>
        <v>6.3848396501457425E-9</v>
      </c>
      <c r="AA206" s="294">
        <f t="shared" si="29"/>
        <v>4.2523032069970652E-8</v>
      </c>
      <c r="AB206" s="295">
        <f t="shared" si="30"/>
        <v>6.3848396501457425E-8</v>
      </c>
    </row>
    <row r="207" spans="1:28" x14ac:dyDescent="0.25">
      <c r="A207" s="2">
        <v>2018</v>
      </c>
      <c r="B207" s="2"/>
      <c r="C207" s="2" t="s">
        <v>1315</v>
      </c>
      <c r="D207" s="2" t="s">
        <v>1316</v>
      </c>
      <c r="E207" s="2" t="s">
        <v>1317</v>
      </c>
      <c r="F207" s="2" t="s">
        <v>1160</v>
      </c>
      <c r="G207" s="2">
        <v>77578</v>
      </c>
      <c r="H207" s="2">
        <v>29.458400000000001</v>
      </c>
      <c r="I207" s="2">
        <v>-95.330399999999997</v>
      </c>
      <c r="J207" s="2" t="s">
        <v>1318</v>
      </c>
      <c r="K207" s="21">
        <v>110000599479</v>
      </c>
      <c r="L207" s="21" t="s">
        <v>1140</v>
      </c>
      <c r="M207" s="2"/>
      <c r="N207" s="2"/>
      <c r="O207" s="2"/>
      <c r="P207" s="2"/>
      <c r="Q207" s="2"/>
      <c r="R207" s="2">
        <v>1.6553287981859399E-2</v>
      </c>
      <c r="S207" s="175">
        <f>$R207*INDEX('Byproduct Conc'!$E:$E, MATCH(S$2,'Byproduct Conc'!$C:$C,0))</f>
        <v>4.8170068027210846E-5</v>
      </c>
      <c r="T207" s="176">
        <f>$R207*INDEX('Byproduct Conc'!$E:$E, MATCH(T$2,'Byproduct Conc'!$C:$C,0))</f>
        <v>5.793650793650789E-7</v>
      </c>
      <c r="U207" s="176">
        <f>$R207*INDEX('Byproduct Conc'!$E:$E, MATCH(U$2,'Byproduct Conc'!$C:$C,0))</f>
        <v>2.4829931972789097E-6</v>
      </c>
      <c r="V207" s="176">
        <f>$R207*INDEX('Byproduct Conc'!$E:$E, MATCH(V$2,'Byproduct Conc'!$C:$C,0))</f>
        <v>1.6536734693877542E-5</v>
      </c>
      <c r="W207" s="177">
        <f>$R207*INDEX('Byproduct Conc'!$E:$E, MATCH(W$2,'Byproduct Conc'!$C:$C,0))</f>
        <v>2.4829931972789099E-5</v>
      </c>
      <c r="X207" s="293">
        <f t="shared" si="26"/>
        <v>1.3762876579203098E-7</v>
      </c>
      <c r="Y207" s="294">
        <f t="shared" si="27"/>
        <v>1.6553287981859397E-9</v>
      </c>
      <c r="Z207" s="294">
        <f t="shared" si="28"/>
        <v>7.0942662779397418E-9</v>
      </c>
      <c r="AA207" s="294">
        <f t="shared" si="29"/>
        <v>4.7247813411078692E-8</v>
      </c>
      <c r="AB207" s="295">
        <f t="shared" si="30"/>
        <v>7.0942662779397426E-8</v>
      </c>
    </row>
    <row r="208" spans="1:28" x14ac:dyDescent="0.25">
      <c r="A208" s="2">
        <v>2018</v>
      </c>
      <c r="B208" s="2"/>
      <c r="C208" s="2" t="s">
        <v>1315</v>
      </c>
      <c r="D208" s="2" t="s">
        <v>1316</v>
      </c>
      <c r="E208" s="2" t="s">
        <v>1317</v>
      </c>
      <c r="F208" s="2" t="s">
        <v>1160</v>
      </c>
      <c r="G208" s="2">
        <v>77578</v>
      </c>
      <c r="H208" s="2">
        <v>29.458400000000001</v>
      </c>
      <c r="I208" s="2">
        <v>-95.330399999999997</v>
      </c>
      <c r="J208" s="2" t="s">
        <v>1318</v>
      </c>
      <c r="K208" s="21">
        <v>110000599479</v>
      </c>
      <c r="L208" s="21" t="s">
        <v>1140</v>
      </c>
      <c r="M208" s="2"/>
      <c r="N208" s="2"/>
      <c r="O208" s="2"/>
      <c r="P208" s="2"/>
      <c r="Q208" s="2"/>
      <c r="R208" s="2">
        <v>1.6553287981859399E-2</v>
      </c>
      <c r="S208" s="175">
        <f>$R208*INDEX('Byproduct Conc'!$E:$E, MATCH(S$2,'Byproduct Conc'!$C:$C,0))</f>
        <v>4.8170068027210846E-5</v>
      </c>
      <c r="T208" s="176">
        <f>$R208*INDEX('Byproduct Conc'!$E:$E, MATCH(T$2,'Byproduct Conc'!$C:$C,0))</f>
        <v>5.793650793650789E-7</v>
      </c>
      <c r="U208" s="176">
        <f>$R208*INDEX('Byproduct Conc'!$E:$E, MATCH(U$2,'Byproduct Conc'!$C:$C,0))</f>
        <v>2.4829931972789097E-6</v>
      </c>
      <c r="V208" s="176">
        <f>$R208*INDEX('Byproduct Conc'!$E:$E, MATCH(V$2,'Byproduct Conc'!$C:$C,0))</f>
        <v>1.6536734693877542E-5</v>
      </c>
      <c r="W208" s="177">
        <f>$R208*INDEX('Byproduct Conc'!$E:$E, MATCH(W$2,'Byproduct Conc'!$C:$C,0))</f>
        <v>2.4829931972789099E-5</v>
      </c>
      <c r="X208" s="293">
        <f t="shared" si="26"/>
        <v>1.3762876579203098E-7</v>
      </c>
      <c r="Y208" s="294">
        <f t="shared" si="27"/>
        <v>1.6553287981859397E-9</v>
      </c>
      <c r="Z208" s="294">
        <f t="shared" si="28"/>
        <v>7.0942662779397418E-9</v>
      </c>
      <c r="AA208" s="294">
        <f t="shared" si="29"/>
        <v>4.7247813411078692E-8</v>
      </c>
      <c r="AB208" s="295">
        <f t="shared" si="30"/>
        <v>7.0942662779397426E-8</v>
      </c>
    </row>
    <row r="209" spans="1:28" x14ac:dyDescent="0.25">
      <c r="A209" s="2">
        <v>2020</v>
      </c>
      <c r="B209" s="2"/>
      <c r="C209" s="2" t="s">
        <v>1321</v>
      </c>
      <c r="D209" s="2" t="s">
        <v>1322</v>
      </c>
      <c r="E209" s="2" t="s">
        <v>1323</v>
      </c>
      <c r="F209" s="2" t="s">
        <v>1160</v>
      </c>
      <c r="G209" s="2">
        <v>77015</v>
      </c>
      <c r="H209" s="2">
        <v>29.75487</v>
      </c>
      <c r="I209" s="2">
        <v>-95.103269999999995</v>
      </c>
      <c r="J209" s="2" t="s">
        <v>1324</v>
      </c>
      <c r="K209" s="21">
        <v>110000460983</v>
      </c>
      <c r="L209" s="21" t="s">
        <v>1140</v>
      </c>
      <c r="M209" s="2"/>
      <c r="N209" s="2"/>
      <c r="O209" s="2"/>
      <c r="P209" s="2"/>
      <c r="Q209" s="2"/>
      <c r="R209" s="2">
        <v>0.107596371882086</v>
      </c>
      <c r="S209" s="175">
        <f>$R209*INDEX('Byproduct Conc'!$E:$E, MATCH(S$2,'Byproduct Conc'!$C:$C,0))</f>
        <v>3.1310544217687025E-4</v>
      </c>
      <c r="T209" s="176">
        <f>$R209*INDEX('Byproduct Conc'!$E:$E, MATCH(T$2,'Byproduct Conc'!$C:$C,0))</f>
        <v>3.7658730158730096E-6</v>
      </c>
      <c r="U209" s="176">
        <f>$R209*INDEX('Byproduct Conc'!$E:$E, MATCH(U$2,'Byproduct Conc'!$C:$C,0))</f>
        <v>1.6139455782312898E-5</v>
      </c>
      <c r="V209" s="176">
        <f>$R209*INDEX('Byproduct Conc'!$E:$E, MATCH(V$2,'Byproduct Conc'!$C:$C,0))</f>
        <v>1.0748877551020392E-4</v>
      </c>
      <c r="W209" s="177">
        <f>$R209*INDEX('Byproduct Conc'!$E:$E, MATCH(W$2,'Byproduct Conc'!$C:$C,0))</f>
        <v>1.61394557823129E-4</v>
      </c>
      <c r="X209" s="293">
        <f t="shared" si="26"/>
        <v>8.9458697764820071E-7</v>
      </c>
      <c r="Y209" s="294">
        <f t="shared" si="27"/>
        <v>1.0759637188208598E-8</v>
      </c>
      <c r="Z209" s="294">
        <f t="shared" si="28"/>
        <v>4.6112730806608284E-8</v>
      </c>
      <c r="AA209" s="294">
        <f t="shared" si="29"/>
        <v>3.0711078717201121E-7</v>
      </c>
      <c r="AB209" s="295">
        <f t="shared" si="30"/>
        <v>4.6112730806608289E-7</v>
      </c>
    </row>
    <row r="210" spans="1:28" x14ac:dyDescent="0.25">
      <c r="A210" s="2">
        <v>2018</v>
      </c>
      <c r="B210" s="2"/>
      <c r="C210" s="2" t="s">
        <v>1327</v>
      </c>
      <c r="D210" s="2" t="s">
        <v>1328</v>
      </c>
      <c r="E210" s="2" t="s">
        <v>1329</v>
      </c>
      <c r="F210" s="2" t="s">
        <v>1230</v>
      </c>
      <c r="G210" s="2">
        <v>26146</v>
      </c>
      <c r="H210" s="2">
        <v>39.484572</v>
      </c>
      <c r="I210" s="2">
        <v>-81.093402999999995</v>
      </c>
      <c r="J210" s="2" t="s">
        <v>1330</v>
      </c>
      <c r="K210" s="21">
        <v>110000344814</v>
      </c>
      <c r="L210" s="21" t="s">
        <v>1140</v>
      </c>
      <c r="M210" s="2"/>
      <c r="N210" s="2"/>
      <c r="O210" s="2"/>
      <c r="P210" s="2"/>
      <c r="Q210" s="2"/>
      <c r="R210" s="2">
        <v>1.59319727891156</v>
      </c>
      <c r="S210" s="175">
        <f>$R210*INDEX('Byproduct Conc'!$E:$E, MATCH(S$2,'Byproduct Conc'!$C:$C,0))</f>
        <v>4.6362040816326396E-3</v>
      </c>
      <c r="T210" s="176">
        <f>$R210*INDEX('Byproduct Conc'!$E:$E, MATCH(T$2,'Byproduct Conc'!$C:$C,0))</f>
        <v>5.5761904761904594E-5</v>
      </c>
      <c r="U210" s="176">
        <f>$R210*INDEX('Byproduct Conc'!$E:$E, MATCH(U$2,'Byproduct Conc'!$C:$C,0))</f>
        <v>2.3897959183673398E-4</v>
      </c>
      <c r="V210" s="176">
        <f>$R210*INDEX('Byproduct Conc'!$E:$E, MATCH(V$2,'Byproduct Conc'!$C:$C,0))</f>
        <v>1.5916040816326487E-3</v>
      </c>
      <c r="W210" s="177">
        <f>$R210*INDEX('Byproduct Conc'!$E:$E, MATCH(W$2,'Byproduct Conc'!$C:$C,0))</f>
        <v>2.3897959183673402E-3</v>
      </c>
      <c r="X210" s="293">
        <f t="shared" si="26"/>
        <v>1.3246297376093256E-5</v>
      </c>
      <c r="Y210" s="294">
        <f t="shared" si="27"/>
        <v>1.5931972789115599E-7</v>
      </c>
      <c r="Z210" s="294">
        <f t="shared" si="28"/>
        <v>6.8279883381923994E-7</v>
      </c>
      <c r="AA210" s="294">
        <f t="shared" si="29"/>
        <v>4.5474402332361388E-6</v>
      </c>
      <c r="AB210" s="295">
        <f t="shared" si="30"/>
        <v>6.8279883381924005E-6</v>
      </c>
    </row>
    <row r="211" spans="1:28" x14ac:dyDescent="0.25">
      <c r="A211" s="2">
        <v>2016</v>
      </c>
      <c r="B211" s="2"/>
      <c r="C211" s="2" t="s">
        <v>1327</v>
      </c>
      <c r="D211" s="2" t="s">
        <v>1328</v>
      </c>
      <c r="E211" s="2" t="s">
        <v>1329</v>
      </c>
      <c r="F211" s="2" t="s">
        <v>1230</v>
      </c>
      <c r="G211" s="2">
        <v>26146</v>
      </c>
      <c r="H211" s="2">
        <v>39.484572</v>
      </c>
      <c r="I211" s="2">
        <v>-81.093402999999995</v>
      </c>
      <c r="J211" s="2" t="s">
        <v>1330</v>
      </c>
      <c r="K211" s="21">
        <v>110000344814</v>
      </c>
      <c r="L211" s="21" t="s">
        <v>1140</v>
      </c>
      <c r="M211" s="2"/>
      <c r="N211" s="2"/>
      <c r="O211" s="2"/>
      <c r="P211" s="2"/>
      <c r="Q211" s="2"/>
      <c r="R211" s="2">
        <v>2.1282539682539601</v>
      </c>
      <c r="S211" s="175">
        <f>$R211*INDEX('Byproduct Conc'!$E:$E, MATCH(S$2,'Byproduct Conc'!$C:$C,0))</f>
        <v>6.1932190476190231E-3</v>
      </c>
      <c r="T211" s="176">
        <f>$R211*INDEX('Byproduct Conc'!$E:$E, MATCH(T$2,'Byproduct Conc'!$C:$C,0))</f>
        <v>7.4488888888888597E-5</v>
      </c>
      <c r="U211" s="176">
        <f>$R211*INDEX('Byproduct Conc'!$E:$E, MATCH(U$2,'Byproduct Conc'!$C:$C,0))</f>
        <v>3.19238095238094E-4</v>
      </c>
      <c r="V211" s="176">
        <f>$R211*INDEX('Byproduct Conc'!$E:$E, MATCH(V$2,'Byproduct Conc'!$C:$C,0))</f>
        <v>2.1261257142857065E-3</v>
      </c>
      <c r="W211" s="177">
        <f>$R211*INDEX('Byproduct Conc'!$E:$E, MATCH(W$2,'Byproduct Conc'!$C:$C,0))</f>
        <v>3.19238095238094E-3</v>
      </c>
      <c r="X211" s="293">
        <f t="shared" si="26"/>
        <v>1.7694911564625782E-5</v>
      </c>
      <c r="Y211" s="294">
        <f t="shared" si="27"/>
        <v>2.12825396825396E-7</v>
      </c>
      <c r="Z211" s="294">
        <f t="shared" si="28"/>
        <v>9.121088435374114E-7</v>
      </c>
      <c r="AA211" s="294">
        <f t="shared" si="29"/>
        <v>6.0746448979591614E-6</v>
      </c>
      <c r="AB211" s="295">
        <f t="shared" si="30"/>
        <v>9.1210884353741136E-6</v>
      </c>
    </row>
    <row r="212" spans="1:28" x14ac:dyDescent="0.25">
      <c r="A212" s="2">
        <v>2017</v>
      </c>
      <c r="B212" s="2"/>
      <c r="C212" s="2" t="s">
        <v>1327</v>
      </c>
      <c r="D212" s="2" t="s">
        <v>1328</v>
      </c>
      <c r="E212" s="2" t="s">
        <v>1329</v>
      </c>
      <c r="F212" s="2" t="s">
        <v>1230</v>
      </c>
      <c r="G212" s="2">
        <v>26146</v>
      </c>
      <c r="H212" s="2">
        <v>39.484572</v>
      </c>
      <c r="I212" s="2">
        <v>-81.093402999999995</v>
      </c>
      <c r="J212" s="2" t="s">
        <v>1330</v>
      </c>
      <c r="K212" s="21">
        <v>110000344814</v>
      </c>
      <c r="L212" s="21" t="s">
        <v>1140</v>
      </c>
      <c r="M212" s="2"/>
      <c r="N212" s="2"/>
      <c r="O212" s="2"/>
      <c r="P212" s="2"/>
      <c r="Q212" s="2"/>
      <c r="R212" s="2">
        <v>1.3446712018140501</v>
      </c>
      <c r="S212" s="175">
        <f>$R212*INDEX('Byproduct Conc'!$E:$E, MATCH(S$2,'Byproduct Conc'!$C:$C,0))</f>
        <v>3.9129931972788851E-3</v>
      </c>
      <c r="T212" s="176">
        <f>$R212*INDEX('Byproduct Conc'!$E:$E, MATCH(T$2,'Byproduct Conc'!$C:$C,0))</f>
        <v>4.7063492063491746E-5</v>
      </c>
      <c r="U212" s="176">
        <f>$R212*INDEX('Byproduct Conc'!$E:$E, MATCH(U$2,'Byproduct Conc'!$C:$C,0))</f>
        <v>2.0170068027210749E-4</v>
      </c>
      <c r="V212" s="176">
        <f>$R212*INDEX('Byproduct Conc'!$E:$E, MATCH(V$2,'Byproduct Conc'!$C:$C,0))</f>
        <v>1.3433265306122362E-3</v>
      </c>
      <c r="W212" s="177">
        <f>$R212*INDEX('Byproduct Conc'!$E:$E, MATCH(W$2,'Byproduct Conc'!$C:$C,0))</f>
        <v>2.0170068027210754E-3</v>
      </c>
      <c r="X212" s="293">
        <f t="shared" si="26"/>
        <v>1.1179980563653958E-5</v>
      </c>
      <c r="Y212" s="294">
        <f t="shared" si="27"/>
        <v>1.3446712018140499E-7</v>
      </c>
      <c r="Z212" s="294">
        <f t="shared" si="28"/>
        <v>5.7628765792030713E-7</v>
      </c>
      <c r="AA212" s="294">
        <f t="shared" si="29"/>
        <v>3.8380758017492459E-6</v>
      </c>
      <c r="AB212" s="295">
        <f t="shared" si="30"/>
        <v>5.7628765792030721E-6</v>
      </c>
    </row>
    <row r="213" spans="1:28" x14ac:dyDescent="0.25">
      <c r="A213" s="2">
        <v>2019</v>
      </c>
      <c r="B213" s="2"/>
      <c r="C213" s="2" t="s">
        <v>1327</v>
      </c>
      <c r="D213" s="2" t="s">
        <v>1328</v>
      </c>
      <c r="E213" s="2" t="s">
        <v>1329</v>
      </c>
      <c r="F213" s="2" t="s">
        <v>1230</v>
      </c>
      <c r="G213" s="2">
        <v>26146</v>
      </c>
      <c r="H213" s="2">
        <v>39.484572</v>
      </c>
      <c r="I213" s="2">
        <v>-81.093402999999995</v>
      </c>
      <c r="J213" s="2" t="s">
        <v>1330</v>
      </c>
      <c r="K213" s="21">
        <v>110000344814</v>
      </c>
      <c r="L213" s="21" t="s">
        <v>1140</v>
      </c>
      <c r="M213" s="2"/>
      <c r="N213" s="2"/>
      <c r="O213" s="2"/>
      <c r="P213" s="2"/>
      <c r="Q213" s="2"/>
      <c r="R213" s="2">
        <v>1.1286848072562301</v>
      </c>
      <c r="S213" s="175">
        <f>$R213*INDEX('Byproduct Conc'!$E:$E, MATCH(S$2,'Byproduct Conc'!$C:$C,0))</f>
        <v>3.2844727891156293E-3</v>
      </c>
      <c r="T213" s="176">
        <f>$R213*INDEX('Byproduct Conc'!$E:$E, MATCH(T$2,'Byproduct Conc'!$C:$C,0))</f>
        <v>3.9503968253968049E-5</v>
      </c>
      <c r="U213" s="176">
        <f>$R213*INDEX('Byproduct Conc'!$E:$E, MATCH(U$2,'Byproduct Conc'!$C:$C,0))</f>
        <v>1.6930272108843451E-4</v>
      </c>
      <c r="V213" s="176">
        <f>$R213*INDEX('Byproduct Conc'!$E:$E, MATCH(V$2,'Byproduct Conc'!$C:$C,0))</f>
        <v>1.127556122448974E-3</v>
      </c>
      <c r="W213" s="177">
        <f>$R213*INDEX('Byproduct Conc'!$E:$E, MATCH(W$2,'Byproduct Conc'!$C:$C,0))</f>
        <v>1.6930272108843451E-3</v>
      </c>
      <c r="X213" s="293">
        <f t="shared" si="26"/>
        <v>9.3842079689017978E-6</v>
      </c>
      <c r="Y213" s="294">
        <f t="shared" si="27"/>
        <v>1.12868480725623E-7</v>
      </c>
      <c r="Z213" s="294">
        <f t="shared" si="28"/>
        <v>4.8372206025267004E-7</v>
      </c>
      <c r="AA213" s="294">
        <f t="shared" si="29"/>
        <v>3.2215889212827829E-6</v>
      </c>
      <c r="AB213" s="295">
        <f t="shared" si="30"/>
        <v>4.8372206025267004E-6</v>
      </c>
    </row>
    <row r="214" spans="1:28" x14ac:dyDescent="0.25">
      <c r="A214" s="2">
        <v>2020</v>
      </c>
      <c r="B214" s="2"/>
      <c r="C214" s="2" t="s">
        <v>1327</v>
      </c>
      <c r="D214" s="2" t="s">
        <v>1328</v>
      </c>
      <c r="E214" s="2" t="s">
        <v>1329</v>
      </c>
      <c r="F214" s="2" t="s">
        <v>1230</v>
      </c>
      <c r="G214" s="2">
        <v>26146</v>
      </c>
      <c r="H214" s="2">
        <v>39.484572</v>
      </c>
      <c r="I214" s="2">
        <v>-81.093402999999995</v>
      </c>
      <c r="J214" s="2" t="s">
        <v>1330</v>
      </c>
      <c r="K214" s="21">
        <v>110000344814</v>
      </c>
      <c r="L214" s="21" t="s">
        <v>1140</v>
      </c>
      <c r="M214" s="2"/>
      <c r="N214" s="2"/>
      <c r="O214" s="2"/>
      <c r="P214" s="2"/>
      <c r="Q214" s="2"/>
      <c r="R214" s="2">
        <v>0.81270748299319695</v>
      </c>
      <c r="S214" s="175">
        <f>$R214*INDEX('Byproduct Conc'!$E:$E, MATCH(S$2,'Byproduct Conc'!$C:$C,0))</f>
        <v>2.3649787755102031E-3</v>
      </c>
      <c r="T214" s="176">
        <f>$R214*INDEX('Byproduct Conc'!$E:$E, MATCH(T$2,'Byproduct Conc'!$C:$C,0))</f>
        <v>2.8444761904761891E-5</v>
      </c>
      <c r="U214" s="176">
        <f>$R214*INDEX('Byproduct Conc'!$E:$E, MATCH(U$2,'Byproduct Conc'!$C:$C,0))</f>
        <v>1.2190612244897953E-4</v>
      </c>
      <c r="V214" s="176">
        <f>$R214*INDEX('Byproduct Conc'!$E:$E, MATCH(V$2,'Byproduct Conc'!$C:$C,0))</f>
        <v>8.1189477551020387E-4</v>
      </c>
      <c r="W214" s="177">
        <f>$R214*INDEX('Byproduct Conc'!$E:$E, MATCH(W$2,'Byproduct Conc'!$C:$C,0))</f>
        <v>1.2190612244897955E-3</v>
      </c>
      <c r="X214" s="293">
        <f t="shared" si="26"/>
        <v>6.7570822157434379E-6</v>
      </c>
      <c r="Y214" s="294">
        <f t="shared" si="27"/>
        <v>8.1270748299319685E-8</v>
      </c>
      <c r="Z214" s="294">
        <f t="shared" si="28"/>
        <v>3.4830320699708436E-7</v>
      </c>
      <c r="AA214" s="294">
        <f t="shared" si="29"/>
        <v>2.3196993586005824E-6</v>
      </c>
      <c r="AB214" s="295">
        <f t="shared" si="30"/>
        <v>3.4830320699708443E-6</v>
      </c>
    </row>
    <row r="215" spans="1:28" x14ac:dyDescent="0.25">
      <c r="A215" s="2">
        <v>2015</v>
      </c>
      <c r="B215" s="2"/>
      <c r="C215" s="2" t="s">
        <v>1327</v>
      </c>
      <c r="D215" s="2" t="s">
        <v>1328</v>
      </c>
      <c r="E215" s="2" t="s">
        <v>1329</v>
      </c>
      <c r="F215" s="2" t="s">
        <v>1230</v>
      </c>
      <c r="G215" s="2">
        <v>26146</v>
      </c>
      <c r="H215" s="2">
        <v>39.484572</v>
      </c>
      <c r="I215" s="2">
        <v>-81.093402999999995</v>
      </c>
      <c r="J215" s="2" t="s">
        <v>1330</v>
      </c>
      <c r="K215" s="21">
        <v>110000344814</v>
      </c>
      <c r="L215" s="21" t="s">
        <v>1140</v>
      </c>
      <c r="M215" s="2"/>
      <c r="N215" s="2"/>
      <c r="O215" s="2"/>
      <c r="P215" s="2"/>
      <c r="Q215" s="2"/>
      <c r="R215" s="2">
        <v>1.5977324263038499</v>
      </c>
      <c r="S215" s="175">
        <f>$R215*INDEX('Byproduct Conc'!$E:$E, MATCH(S$2,'Byproduct Conc'!$C:$C,0))</f>
        <v>4.6494013605442031E-3</v>
      </c>
      <c r="T215" s="176">
        <f>$R215*INDEX('Byproduct Conc'!$E:$E, MATCH(T$2,'Byproduct Conc'!$C:$C,0))</f>
        <v>5.5920634920634744E-5</v>
      </c>
      <c r="U215" s="176">
        <f>$R215*INDEX('Byproduct Conc'!$E:$E, MATCH(U$2,'Byproduct Conc'!$C:$C,0))</f>
        <v>2.3965986394557746E-4</v>
      </c>
      <c r="V215" s="176">
        <f>$R215*INDEX('Byproduct Conc'!$E:$E, MATCH(V$2,'Byproduct Conc'!$C:$C,0))</f>
        <v>1.5961346938775463E-3</v>
      </c>
      <c r="W215" s="177">
        <f>$R215*INDEX('Byproduct Conc'!$E:$E, MATCH(W$2,'Byproduct Conc'!$C:$C,0))</f>
        <v>2.396598639455775E-3</v>
      </c>
      <c r="X215" s="293">
        <f t="shared" si="26"/>
        <v>1.3284003887269152E-5</v>
      </c>
      <c r="Y215" s="294">
        <f t="shared" si="27"/>
        <v>1.5977324263038499E-7</v>
      </c>
      <c r="Z215" s="294">
        <f t="shared" si="28"/>
        <v>6.8474246841593562E-7</v>
      </c>
      <c r="AA215" s="294">
        <f t="shared" si="29"/>
        <v>4.5603848396501318E-6</v>
      </c>
      <c r="AB215" s="295">
        <f t="shared" si="30"/>
        <v>6.8474246841593574E-6</v>
      </c>
    </row>
    <row r="216" spans="1:28" x14ac:dyDescent="0.25">
      <c r="A216" s="2">
        <v>2015</v>
      </c>
      <c r="B216" s="2"/>
      <c r="C216" s="2" t="s">
        <v>1333</v>
      </c>
      <c r="D216" s="2" t="s">
        <v>1334</v>
      </c>
      <c r="E216" s="2" t="s">
        <v>1335</v>
      </c>
      <c r="F216" s="2" t="s">
        <v>1138</v>
      </c>
      <c r="G216" s="2">
        <v>70051</v>
      </c>
      <c r="H216" s="2">
        <v>30.048590999999998</v>
      </c>
      <c r="I216" s="2">
        <v>-90.630941000000007</v>
      </c>
      <c r="J216" s="2" t="s">
        <v>1336</v>
      </c>
      <c r="K216" s="21">
        <v>110007015871</v>
      </c>
      <c r="L216" s="21" t="s">
        <v>1140</v>
      </c>
      <c r="M216" s="2"/>
      <c r="N216" s="2"/>
      <c r="O216" s="2"/>
      <c r="P216" s="2"/>
      <c r="Q216" s="2"/>
      <c r="R216" s="2">
        <v>0.16553287981859399</v>
      </c>
      <c r="S216" s="175">
        <f>$R216*INDEX('Byproduct Conc'!$E:$E, MATCH(S$2,'Byproduct Conc'!$C:$C,0))</f>
        <v>4.817006802721085E-4</v>
      </c>
      <c r="T216" s="176">
        <f>$R216*INDEX('Byproduct Conc'!$E:$E, MATCH(T$2,'Byproduct Conc'!$C:$C,0))</f>
        <v>5.7936507936507896E-6</v>
      </c>
      <c r="U216" s="176">
        <f>$R216*INDEX('Byproduct Conc'!$E:$E, MATCH(U$2,'Byproduct Conc'!$C:$C,0))</f>
        <v>2.4829931972789095E-5</v>
      </c>
      <c r="V216" s="176">
        <f>$R216*INDEX('Byproduct Conc'!$E:$E, MATCH(V$2,'Byproduct Conc'!$C:$C,0))</f>
        <v>1.6536734693877543E-4</v>
      </c>
      <c r="W216" s="177">
        <f>$R216*INDEX('Byproduct Conc'!$E:$E, MATCH(W$2,'Byproduct Conc'!$C:$C,0))</f>
        <v>2.4829931972789098E-4</v>
      </c>
      <c r="X216" s="293">
        <f t="shared" si="26"/>
        <v>1.3762876579203101E-6</v>
      </c>
      <c r="Y216" s="294">
        <f t="shared" si="27"/>
        <v>1.6553287981859398E-8</v>
      </c>
      <c r="Z216" s="294">
        <f t="shared" si="28"/>
        <v>7.0942662779397413E-8</v>
      </c>
      <c r="AA216" s="294">
        <f t="shared" si="29"/>
        <v>4.7247813411078695E-7</v>
      </c>
      <c r="AB216" s="295">
        <f t="shared" si="30"/>
        <v>7.0942662779397423E-7</v>
      </c>
    </row>
    <row r="217" spans="1:28" x14ac:dyDescent="0.25">
      <c r="A217" s="2">
        <v>2017</v>
      </c>
      <c r="B217" s="2"/>
      <c r="C217" s="2" t="s">
        <v>1338</v>
      </c>
      <c r="D217" s="2" t="s">
        <v>1339</v>
      </c>
      <c r="E217" s="2" t="s">
        <v>1340</v>
      </c>
      <c r="F217" s="2" t="s">
        <v>1160</v>
      </c>
      <c r="G217" s="2">
        <v>78362</v>
      </c>
      <c r="H217" s="2">
        <v>27.883610999999998</v>
      </c>
      <c r="I217" s="2">
        <v>-97.241382999999999</v>
      </c>
      <c r="J217" s="2" t="s">
        <v>1161</v>
      </c>
      <c r="K217" s="21">
        <v>110000599807</v>
      </c>
      <c r="L217" s="21" t="s">
        <v>1140</v>
      </c>
      <c r="M217" s="2"/>
      <c r="N217" s="2"/>
      <c r="O217" s="2"/>
      <c r="P217" s="2"/>
      <c r="Q217" s="2"/>
      <c r="R217" s="2">
        <v>76.734693877550995</v>
      </c>
      <c r="S217" s="175">
        <f>$R217*INDEX('Byproduct Conc'!$E:$E, MATCH(S$2,'Byproduct Conc'!$C:$C,0))</f>
        <v>0.22329795918367337</v>
      </c>
      <c r="T217" s="176">
        <f>$R217*INDEX('Byproduct Conc'!$E:$E, MATCH(T$2,'Byproduct Conc'!$C:$C,0))</f>
        <v>2.6857142857142848E-3</v>
      </c>
      <c r="U217" s="176">
        <f>$R217*INDEX('Byproduct Conc'!$E:$E, MATCH(U$2,'Byproduct Conc'!$C:$C,0))</f>
        <v>1.1510204081632648E-2</v>
      </c>
      <c r="V217" s="176">
        <f>$R217*INDEX('Byproduct Conc'!$E:$E, MATCH(V$2,'Byproduct Conc'!$C:$C,0))</f>
        <v>7.6657959183673449E-2</v>
      </c>
      <c r="W217" s="177">
        <f>$R217*INDEX('Byproduct Conc'!$E:$E, MATCH(W$2,'Byproduct Conc'!$C:$C,0))</f>
        <v>0.1151020408163265</v>
      </c>
      <c r="X217" s="293">
        <f t="shared" si="26"/>
        <v>6.379941690962096E-4</v>
      </c>
      <c r="Y217" s="294">
        <f t="shared" si="27"/>
        <v>7.6734693877550989E-6</v>
      </c>
      <c r="Z217" s="294">
        <f t="shared" si="28"/>
        <v>3.2886297376093283E-5</v>
      </c>
      <c r="AA217" s="294">
        <f t="shared" si="29"/>
        <v>2.1902274052478128E-4</v>
      </c>
      <c r="AB217" s="295">
        <f t="shared" si="30"/>
        <v>3.2886297376093286E-4</v>
      </c>
    </row>
    <row r="218" spans="1:28" x14ac:dyDescent="0.25">
      <c r="A218" s="2">
        <v>2015</v>
      </c>
      <c r="B218" s="2"/>
      <c r="C218" s="2" t="s">
        <v>1338</v>
      </c>
      <c r="D218" s="2" t="s">
        <v>1339</v>
      </c>
      <c r="E218" s="2" t="s">
        <v>1340</v>
      </c>
      <c r="F218" s="2" t="s">
        <v>1160</v>
      </c>
      <c r="G218" s="2">
        <v>78362</v>
      </c>
      <c r="H218" s="2">
        <v>27.883610999999998</v>
      </c>
      <c r="I218" s="2">
        <v>-97.241382999999999</v>
      </c>
      <c r="J218" s="2" t="s">
        <v>1161</v>
      </c>
      <c r="K218" s="21">
        <v>110000599807</v>
      </c>
      <c r="L218" s="21" t="s">
        <v>1140</v>
      </c>
      <c r="M218" s="2"/>
      <c r="N218" s="2"/>
      <c r="O218" s="2"/>
      <c r="P218" s="2"/>
      <c r="Q218" s="2"/>
      <c r="R218" s="2">
        <v>24.4625850340136</v>
      </c>
      <c r="S218" s="175">
        <f>$R218*INDEX('Byproduct Conc'!$E:$E, MATCH(S$2,'Byproduct Conc'!$C:$C,0))</f>
        <v>7.1186122448979566E-2</v>
      </c>
      <c r="T218" s="176">
        <f>$R218*INDEX('Byproduct Conc'!$E:$E, MATCH(T$2,'Byproduct Conc'!$C:$C,0))</f>
        <v>8.5619047619047589E-4</v>
      </c>
      <c r="U218" s="176">
        <f>$R218*INDEX('Byproduct Conc'!$E:$E, MATCH(U$2,'Byproduct Conc'!$C:$C,0))</f>
        <v>3.6693877551020396E-3</v>
      </c>
      <c r="V218" s="176">
        <f>$R218*INDEX('Byproduct Conc'!$E:$E, MATCH(V$2,'Byproduct Conc'!$C:$C,0))</f>
        <v>2.4438122448979589E-2</v>
      </c>
      <c r="W218" s="177">
        <f>$R218*INDEX('Byproduct Conc'!$E:$E, MATCH(W$2,'Byproduct Conc'!$C:$C,0))</f>
        <v>3.6693877551020403E-2</v>
      </c>
      <c r="X218" s="293">
        <f t="shared" si="26"/>
        <v>2.0338892128279876E-4</v>
      </c>
      <c r="Y218" s="294">
        <f t="shared" si="27"/>
        <v>2.4462585034013595E-6</v>
      </c>
      <c r="Z218" s="294">
        <f t="shared" si="28"/>
        <v>1.0483965014577257E-5</v>
      </c>
      <c r="AA218" s="294">
        <f t="shared" si="29"/>
        <v>6.9823206997084538E-5</v>
      </c>
      <c r="AB218" s="295">
        <f t="shared" si="30"/>
        <v>1.0483965014577258E-4</v>
      </c>
    </row>
    <row r="219" spans="1:28" x14ac:dyDescent="0.25">
      <c r="A219" s="2">
        <v>2020</v>
      </c>
      <c r="B219" s="2"/>
      <c r="C219" s="2" t="s">
        <v>1342</v>
      </c>
      <c r="D219" s="2" t="s">
        <v>1343</v>
      </c>
      <c r="E219" s="2" t="s">
        <v>1137</v>
      </c>
      <c r="F219" s="2" t="s">
        <v>1138</v>
      </c>
      <c r="G219" s="2">
        <v>70734</v>
      </c>
      <c r="H219" s="2">
        <v>30.185099999999998</v>
      </c>
      <c r="I219" s="2">
        <v>-90.980400000000003</v>
      </c>
      <c r="J219" s="2" t="s">
        <v>1139</v>
      </c>
      <c r="K219" s="21">
        <v>110000449774</v>
      </c>
      <c r="L219" s="21" t="s">
        <v>1140</v>
      </c>
      <c r="M219" s="2"/>
      <c r="N219" s="2"/>
      <c r="O219" s="2"/>
      <c r="P219" s="2"/>
      <c r="Q219" s="2"/>
      <c r="R219" s="2">
        <v>94.693877551020407</v>
      </c>
      <c r="S219" s="175">
        <f>$R219*INDEX('Byproduct Conc'!$E:$E, MATCH(S$2,'Byproduct Conc'!$C:$C,0))</f>
        <v>0.27555918367346938</v>
      </c>
      <c r="T219" s="176">
        <f>$R219*INDEX('Byproduct Conc'!$E:$E, MATCH(T$2,'Byproduct Conc'!$C:$C,0))</f>
        <v>3.3142857142857141E-3</v>
      </c>
      <c r="U219" s="176">
        <f>$R219*INDEX('Byproduct Conc'!$E:$E, MATCH(U$2,'Byproduct Conc'!$C:$C,0))</f>
        <v>1.420408163265306E-2</v>
      </c>
      <c r="V219" s="176">
        <f>$R219*INDEX('Byproduct Conc'!$E:$E, MATCH(V$2,'Byproduct Conc'!$C:$C,0))</f>
        <v>9.4599183673469395E-2</v>
      </c>
      <c r="W219" s="177">
        <f>$R219*INDEX('Byproduct Conc'!$E:$E, MATCH(W$2,'Byproduct Conc'!$C:$C,0))</f>
        <v>0.14204081632653062</v>
      </c>
      <c r="X219" s="293">
        <f t="shared" si="26"/>
        <v>7.8731195335276962E-4</v>
      </c>
      <c r="Y219" s="294">
        <f t="shared" si="27"/>
        <v>9.4693877551020396E-6</v>
      </c>
      <c r="Z219" s="294">
        <f t="shared" si="28"/>
        <v>4.0583090379008742E-5</v>
      </c>
      <c r="AA219" s="294">
        <f t="shared" si="29"/>
        <v>2.7028338192419828E-4</v>
      </c>
      <c r="AB219" s="295">
        <f t="shared" si="30"/>
        <v>4.0583090379008751E-4</v>
      </c>
    </row>
    <row r="220" spans="1:28" x14ac:dyDescent="0.25">
      <c r="A220" s="2">
        <v>2019</v>
      </c>
      <c r="B220" s="2"/>
      <c r="C220" s="2" t="s">
        <v>1342</v>
      </c>
      <c r="D220" s="2" t="s">
        <v>1343</v>
      </c>
      <c r="E220" s="2" t="s">
        <v>1137</v>
      </c>
      <c r="F220" s="2" t="s">
        <v>1138</v>
      </c>
      <c r="G220" s="2">
        <v>70734</v>
      </c>
      <c r="H220" s="2">
        <v>30.185099999999998</v>
      </c>
      <c r="I220" s="2">
        <v>-90.980400000000003</v>
      </c>
      <c r="J220" s="2" t="s">
        <v>1139</v>
      </c>
      <c r="K220" s="21">
        <v>110000449774</v>
      </c>
      <c r="L220" s="21" t="s">
        <v>1140</v>
      </c>
      <c r="M220" s="2"/>
      <c r="N220" s="2"/>
      <c r="O220" s="2"/>
      <c r="P220" s="2"/>
      <c r="Q220" s="2"/>
      <c r="R220" s="2">
        <v>74.231292517006693</v>
      </c>
      <c r="S220" s="175">
        <f>$R220*INDEX('Byproduct Conc'!$E:$E, MATCH(S$2,'Byproduct Conc'!$C:$C,0))</f>
        <v>0.21601306122448946</v>
      </c>
      <c r="T220" s="176">
        <f>$R220*INDEX('Byproduct Conc'!$E:$E, MATCH(T$2,'Byproduct Conc'!$C:$C,0))</f>
        <v>2.598095238095234E-3</v>
      </c>
      <c r="U220" s="176">
        <f>$R220*INDEX('Byproduct Conc'!$E:$E, MATCH(U$2,'Byproduct Conc'!$C:$C,0))</f>
        <v>1.1134693877551003E-2</v>
      </c>
      <c r="V220" s="176">
        <f>$R220*INDEX('Byproduct Conc'!$E:$E, MATCH(V$2,'Byproduct Conc'!$C:$C,0))</f>
        <v>7.4157061224489701E-2</v>
      </c>
      <c r="W220" s="177">
        <f>$R220*INDEX('Byproduct Conc'!$E:$E, MATCH(W$2,'Byproduct Conc'!$C:$C,0))</f>
        <v>0.11134693877551004</v>
      </c>
      <c r="X220" s="293">
        <f t="shared" si="26"/>
        <v>6.1718017492711278E-4</v>
      </c>
      <c r="Y220" s="294">
        <f t="shared" si="27"/>
        <v>7.4231292517006687E-6</v>
      </c>
      <c r="Z220" s="294">
        <f t="shared" si="28"/>
        <v>3.181341107871715E-5</v>
      </c>
      <c r="AA220" s="294">
        <f t="shared" si="29"/>
        <v>2.1187731778425628E-4</v>
      </c>
      <c r="AB220" s="295">
        <f t="shared" si="30"/>
        <v>3.1813411078717151E-4</v>
      </c>
    </row>
    <row r="221" spans="1:28" x14ac:dyDescent="0.25">
      <c r="A221" s="2">
        <v>2017</v>
      </c>
      <c r="B221" s="2"/>
      <c r="C221" s="2" t="s">
        <v>1342</v>
      </c>
      <c r="D221" s="2" t="s">
        <v>1343</v>
      </c>
      <c r="E221" s="2" t="s">
        <v>1137</v>
      </c>
      <c r="F221" s="2" t="s">
        <v>1138</v>
      </c>
      <c r="G221" s="2">
        <v>70734</v>
      </c>
      <c r="H221" s="2">
        <v>30.185099999999998</v>
      </c>
      <c r="I221" s="2">
        <v>-90.980400000000003</v>
      </c>
      <c r="J221" s="2" t="s">
        <v>1139</v>
      </c>
      <c r="K221" s="21">
        <v>110000449774</v>
      </c>
      <c r="L221" s="21" t="s">
        <v>1140</v>
      </c>
      <c r="M221" s="2"/>
      <c r="N221" s="2"/>
      <c r="O221" s="2"/>
      <c r="P221" s="2"/>
      <c r="Q221" s="2"/>
      <c r="R221" s="2">
        <v>15.183673469387699</v>
      </c>
      <c r="S221" s="175">
        <f>$R221*INDEX('Byproduct Conc'!$E:$E, MATCH(S$2,'Byproduct Conc'!$C:$C,0))</f>
        <v>4.41844897959182E-2</v>
      </c>
      <c r="T221" s="176">
        <f>$R221*INDEX('Byproduct Conc'!$E:$E, MATCH(T$2,'Byproduct Conc'!$C:$C,0))</f>
        <v>5.3142857142856941E-4</v>
      </c>
      <c r="U221" s="176">
        <f>$R221*INDEX('Byproduct Conc'!$E:$E, MATCH(U$2,'Byproduct Conc'!$C:$C,0))</f>
        <v>2.2775510204081548E-3</v>
      </c>
      <c r="V221" s="176">
        <f>$R221*INDEX('Byproduct Conc'!$E:$E, MATCH(V$2,'Byproduct Conc'!$C:$C,0))</f>
        <v>1.5168489795918312E-2</v>
      </c>
      <c r="W221" s="177">
        <f>$R221*INDEX('Byproduct Conc'!$E:$E, MATCH(W$2,'Byproduct Conc'!$C:$C,0))</f>
        <v>2.2775510204081549E-2</v>
      </c>
      <c r="X221" s="293">
        <f t="shared" si="26"/>
        <v>1.2624139941690913E-4</v>
      </c>
      <c r="Y221" s="294">
        <f t="shared" si="27"/>
        <v>1.5183673469387699E-6</v>
      </c>
      <c r="Z221" s="294">
        <f t="shared" si="28"/>
        <v>6.5072886297375849E-6</v>
      </c>
      <c r="AA221" s="294">
        <f t="shared" si="29"/>
        <v>4.333854227405232E-5</v>
      </c>
      <c r="AB221" s="295">
        <f t="shared" si="30"/>
        <v>6.5072886297375853E-5</v>
      </c>
    </row>
    <row r="222" spans="1:28" x14ac:dyDescent="0.25">
      <c r="A222" s="2">
        <v>2016</v>
      </c>
      <c r="B222" s="2"/>
      <c r="C222" s="2" t="s">
        <v>1342</v>
      </c>
      <c r="D222" s="2" t="s">
        <v>1343</v>
      </c>
      <c r="E222" s="2" t="s">
        <v>1137</v>
      </c>
      <c r="F222" s="2" t="s">
        <v>1138</v>
      </c>
      <c r="G222" s="2">
        <v>70734</v>
      </c>
      <c r="H222" s="2">
        <v>30.185099999999998</v>
      </c>
      <c r="I222" s="2">
        <v>-90.980400000000003</v>
      </c>
      <c r="J222" s="2" t="s">
        <v>1139</v>
      </c>
      <c r="K222" s="21">
        <v>110000449774</v>
      </c>
      <c r="L222" s="21" t="s">
        <v>1140</v>
      </c>
      <c r="M222" s="2"/>
      <c r="N222" s="2"/>
      <c r="O222" s="2"/>
      <c r="P222" s="2"/>
      <c r="Q222" s="2"/>
      <c r="R222" s="2">
        <v>13.841269841269799</v>
      </c>
      <c r="S222" s="175">
        <f>$R222*INDEX('Byproduct Conc'!$E:$E, MATCH(S$2,'Byproduct Conc'!$C:$C,0))</f>
        <v>4.0278095238095113E-2</v>
      </c>
      <c r="T222" s="176">
        <f>$R222*INDEX('Byproduct Conc'!$E:$E, MATCH(T$2,'Byproduct Conc'!$C:$C,0))</f>
        <v>4.8444444444444294E-4</v>
      </c>
      <c r="U222" s="176">
        <f>$R222*INDEX('Byproduct Conc'!$E:$E, MATCH(U$2,'Byproduct Conc'!$C:$C,0))</f>
        <v>2.0761904761904698E-3</v>
      </c>
      <c r="V222" s="176">
        <f>$R222*INDEX('Byproduct Conc'!$E:$E, MATCH(V$2,'Byproduct Conc'!$C:$C,0))</f>
        <v>1.382742857142853E-2</v>
      </c>
      <c r="W222" s="177">
        <f>$R222*INDEX('Byproduct Conc'!$E:$E, MATCH(W$2,'Byproduct Conc'!$C:$C,0))</f>
        <v>2.07619047619047E-2</v>
      </c>
      <c r="X222" s="293">
        <f t="shared" si="26"/>
        <v>1.1508027210884318E-4</v>
      </c>
      <c r="Y222" s="294">
        <f t="shared" si="27"/>
        <v>1.3841269841269798E-6</v>
      </c>
      <c r="Z222" s="294">
        <f t="shared" si="28"/>
        <v>5.931972789115628E-6</v>
      </c>
      <c r="AA222" s="294">
        <f t="shared" si="29"/>
        <v>3.9506938775510085E-5</v>
      </c>
      <c r="AB222" s="295">
        <f t="shared" si="30"/>
        <v>5.9319727891156284E-5</v>
      </c>
    </row>
    <row r="223" spans="1:28" x14ac:dyDescent="0.25">
      <c r="A223" s="2">
        <v>2015</v>
      </c>
      <c r="B223" s="2"/>
      <c r="C223" s="2" t="s">
        <v>1342</v>
      </c>
      <c r="D223" s="2" t="s">
        <v>1343</v>
      </c>
      <c r="E223" s="2" t="s">
        <v>1137</v>
      </c>
      <c r="F223" s="2" t="s">
        <v>1138</v>
      </c>
      <c r="G223" s="2">
        <v>70734</v>
      </c>
      <c r="H223" s="2">
        <v>30.185099999999998</v>
      </c>
      <c r="I223" s="2">
        <v>-90.980400000000003</v>
      </c>
      <c r="J223" s="2" t="s">
        <v>1139</v>
      </c>
      <c r="K223" s="21">
        <v>110000449774</v>
      </c>
      <c r="L223" s="21" t="s">
        <v>1140</v>
      </c>
      <c r="M223" s="2"/>
      <c r="N223" s="2"/>
      <c r="O223" s="2"/>
      <c r="P223" s="2"/>
      <c r="Q223" s="2"/>
      <c r="R223" s="2">
        <v>9.1700680272108794</v>
      </c>
      <c r="S223" s="175">
        <f>$R223*INDEX('Byproduct Conc'!$E:$E, MATCH(S$2,'Byproduct Conc'!$C:$C,0))</f>
        <v>2.6684897959183659E-2</v>
      </c>
      <c r="T223" s="176">
        <f>$R223*INDEX('Byproduct Conc'!$E:$E, MATCH(T$2,'Byproduct Conc'!$C:$C,0))</f>
        <v>3.2095238095238075E-4</v>
      </c>
      <c r="U223" s="176">
        <f>$R223*INDEX('Byproduct Conc'!$E:$E, MATCH(U$2,'Byproduct Conc'!$C:$C,0))</f>
        <v>1.3755102040816317E-3</v>
      </c>
      <c r="V223" s="176">
        <f>$R223*INDEX('Byproduct Conc'!$E:$E, MATCH(V$2,'Byproduct Conc'!$C:$C,0))</f>
        <v>9.1608979591836694E-3</v>
      </c>
      <c r="W223" s="177">
        <f>$R223*INDEX('Byproduct Conc'!$E:$E, MATCH(W$2,'Byproduct Conc'!$C:$C,0))</f>
        <v>1.3755102040816319E-2</v>
      </c>
      <c r="X223" s="293">
        <f t="shared" si="26"/>
        <v>7.6242565597667598E-5</v>
      </c>
      <c r="Y223" s="294">
        <f t="shared" si="27"/>
        <v>9.1700680272108791E-7</v>
      </c>
      <c r="Z223" s="294">
        <f t="shared" si="28"/>
        <v>3.9300291545189476E-6</v>
      </c>
      <c r="AA223" s="294">
        <f t="shared" si="29"/>
        <v>2.61739941690962E-5</v>
      </c>
      <c r="AB223" s="295">
        <f t="shared" si="30"/>
        <v>3.9300291545189486E-5</v>
      </c>
    </row>
    <row r="224" spans="1:28" x14ac:dyDescent="0.25">
      <c r="A224" s="2">
        <v>2018</v>
      </c>
      <c r="B224" s="2"/>
      <c r="C224" s="2" t="s">
        <v>1342</v>
      </c>
      <c r="D224" s="2" t="s">
        <v>1343</v>
      </c>
      <c r="E224" s="2" t="s">
        <v>1137</v>
      </c>
      <c r="F224" s="2" t="s">
        <v>1138</v>
      </c>
      <c r="G224" s="2">
        <v>70734</v>
      </c>
      <c r="H224" s="2">
        <v>30.185099999999998</v>
      </c>
      <c r="I224" s="2">
        <v>-90.980400000000003</v>
      </c>
      <c r="J224" s="2" t="s">
        <v>1139</v>
      </c>
      <c r="K224" s="21">
        <v>110000449774</v>
      </c>
      <c r="L224" s="21" t="s">
        <v>1140</v>
      </c>
      <c r="M224" s="2"/>
      <c r="N224" s="2"/>
      <c r="O224" s="2"/>
      <c r="P224" s="2"/>
      <c r="Q224" s="2"/>
      <c r="R224" s="2">
        <v>25.306122448979501</v>
      </c>
      <c r="S224" s="175">
        <f>$R224*INDEX('Byproduct Conc'!$E:$E, MATCH(S$2,'Byproduct Conc'!$C:$C,0))</f>
        <v>7.3640816326530342E-2</v>
      </c>
      <c r="T224" s="176">
        <f>$R224*INDEX('Byproduct Conc'!$E:$E, MATCH(T$2,'Byproduct Conc'!$C:$C,0))</f>
        <v>8.8571428571428243E-4</v>
      </c>
      <c r="U224" s="176">
        <f>$R224*INDEX('Byproduct Conc'!$E:$E, MATCH(U$2,'Byproduct Conc'!$C:$C,0))</f>
        <v>3.7959183673469247E-3</v>
      </c>
      <c r="V224" s="176">
        <f>$R224*INDEX('Byproduct Conc'!$E:$E, MATCH(V$2,'Byproduct Conc'!$C:$C,0))</f>
        <v>2.5280816326530522E-2</v>
      </c>
      <c r="W224" s="177">
        <f>$R224*INDEX('Byproduct Conc'!$E:$E, MATCH(W$2,'Byproduct Conc'!$C:$C,0))</f>
        <v>3.7959183673469253E-2</v>
      </c>
      <c r="X224" s="293">
        <f t="shared" si="26"/>
        <v>2.1040233236151526E-4</v>
      </c>
      <c r="Y224" s="294">
        <f t="shared" si="27"/>
        <v>2.5306122448979497E-6</v>
      </c>
      <c r="Z224" s="294">
        <f t="shared" si="28"/>
        <v>1.0845481049562642E-5</v>
      </c>
      <c r="AA224" s="294">
        <f t="shared" si="29"/>
        <v>7.2230903790087208E-5</v>
      </c>
      <c r="AB224" s="295">
        <f t="shared" si="30"/>
        <v>1.0845481049562644E-4</v>
      </c>
    </row>
    <row r="225" spans="1:28" x14ac:dyDescent="0.25">
      <c r="A225" s="2">
        <v>2017</v>
      </c>
      <c r="B225" s="2"/>
      <c r="C225" s="2" t="s">
        <v>1346</v>
      </c>
      <c r="D225" s="2" t="s">
        <v>1347</v>
      </c>
      <c r="E225" s="2" t="s">
        <v>1348</v>
      </c>
      <c r="F225" s="2" t="s">
        <v>1349</v>
      </c>
      <c r="G225" s="2">
        <v>6473</v>
      </c>
      <c r="H225" s="2">
        <v>41.375383999999997</v>
      </c>
      <c r="I225" s="2">
        <v>-72.878625999999997</v>
      </c>
      <c r="J225" s="2"/>
      <c r="K225" s="21">
        <v>110000748273</v>
      </c>
      <c r="L225" s="21" t="s">
        <v>1140</v>
      </c>
      <c r="M225" s="2"/>
      <c r="N225" s="2"/>
      <c r="O225" s="2"/>
      <c r="P225" s="2"/>
      <c r="Q225" s="2"/>
      <c r="R225" s="2">
        <v>0.30343887014999898</v>
      </c>
      <c r="S225" s="175">
        <f>$R225*INDEX('Byproduct Conc'!$E:$E, MATCH(S$2,'Byproduct Conc'!$C:$C,0))</f>
        <v>8.8300711213649703E-4</v>
      </c>
      <c r="T225" s="176">
        <f>$R225*INDEX('Byproduct Conc'!$E:$E, MATCH(T$2,'Byproduct Conc'!$C:$C,0))</f>
        <v>1.0620360455249963E-5</v>
      </c>
      <c r="U225" s="176">
        <f>$R225*INDEX('Byproduct Conc'!$E:$E, MATCH(U$2,'Byproduct Conc'!$C:$C,0))</f>
        <v>4.5515830522499847E-5</v>
      </c>
      <c r="V225" s="176">
        <f>$R225*INDEX('Byproduct Conc'!$E:$E, MATCH(V$2,'Byproduct Conc'!$C:$C,0))</f>
        <v>3.0313543127984902E-4</v>
      </c>
      <c r="W225" s="177">
        <f>$R225*INDEX('Byproduct Conc'!$E:$E, MATCH(W$2,'Byproduct Conc'!$C:$C,0))</f>
        <v>4.5515830522499848E-4</v>
      </c>
      <c r="X225" s="293">
        <f t="shared" si="26"/>
        <v>2.5228774632471343E-6</v>
      </c>
      <c r="Y225" s="294">
        <f t="shared" si="27"/>
        <v>3.0343887014999892E-8</v>
      </c>
      <c r="Z225" s="294">
        <f t="shared" si="28"/>
        <v>1.3004523006428529E-7</v>
      </c>
      <c r="AA225" s="294">
        <f t="shared" si="29"/>
        <v>8.6610123222814004E-7</v>
      </c>
      <c r="AB225" s="295">
        <f t="shared" si="30"/>
        <v>1.3004523006428528E-6</v>
      </c>
    </row>
    <row r="226" spans="1:28" x14ac:dyDescent="0.25">
      <c r="A226" s="2">
        <v>2019</v>
      </c>
      <c r="B226" s="2"/>
      <c r="C226" s="2" t="s">
        <v>1352</v>
      </c>
      <c r="D226" s="2" t="s">
        <v>1353</v>
      </c>
      <c r="E226" s="2" t="s">
        <v>1354</v>
      </c>
      <c r="F226" s="2" t="s">
        <v>1160</v>
      </c>
      <c r="G226" s="2">
        <v>77520</v>
      </c>
      <c r="H226" s="2">
        <v>29.771018000000002</v>
      </c>
      <c r="I226" s="2">
        <v>-95.018456</v>
      </c>
      <c r="J226" s="2" t="s">
        <v>1355</v>
      </c>
      <c r="K226" s="21">
        <v>110000501519</v>
      </c>
      <c r="L226" s="21" t="s">
        <v>1140</v>
      </c>
      <c r="M226" s="2"/>
      <c r="N226" s="2"/>
      <c r="O226" s="2"/>
      <c r="P226" s="2"/>
      <c r="Q226" s="2"/>
      <c r="R226" s="2">
        <v>9.8364579999999995E-5</v>
      </c>
      <c r="S226" s="175">
        <f>$R226*INDEX('Byproduct Conc'!$E:$E, MATCH(S$2,'Byproduct Conc'!$C:$C,0))</f>
        <v>2.8624092779999999E-7</v>
      </c>
      <c r="T226" s="176">
        <f>$R226*INDEX('Byproduct Conc'!$E:$E, MATCH(T$2,'Byproduct Conc'!$C:$C,0))</f>
        <v>3.4427602999999995E-9</v>
      </c>
      <c r="U226" s="176">
        <f>$R226*INDEX('Byproduct Conc'!$E:$E, MATCH(U$2,'Byproduct Conc'!$C:$C,0))</f>
        <v>1.4754686999999998E-8</v>
      </c>
      <c r="V226" s="176">
        <f>$R226*INDEX('Byproduct Conc'!$E:$E, MATCH(V$2,'Byproduct Conc'!$C:$C,0))</f>
        <v>9.8266215420000003E-8</v>
      </c>
      <c r="W226" s="177">
        <f>$R226*INDEX('Byproduct Conc'!$E:$E, MATCH(W$2,'Byproduct Conc'!$C:$C,0))</f>
        <v>1.4754687E-7</v>
      </c>
      <c r="X226" s="293">
        <f t="shared" si="26"/>
        <v>8.1783122228571429E-10</v>
      </c>
      <c r="Y226" s="294">
        <f t="shared" si="27"/>
        <v>9.8364579999999991E-12</v>
      </c>
      <c r="Z226" s="294">
        <f t="shared" si="28"/>
        <v>4.2156248571428567E-11</v>
      </c>
      <c r="AA226" s="294">
        <f t="shared" si="29"/>
        <v>2.8076061548571427E-10</v>
      </c>
      <c r="AB226" s="295">
        <f t="shared" si="30"/>
        <v>4.2156248571428571E-10</v>
      </c>
    </row>
    <row r="227" spans="1:28" x14ac:dyDescent="0.25">
      <c r="A227" s="2">
        <v>2020</v>
      </c>
      <c r="B227" s="2"/>
      <c r="C227" s="2" t="s">
        <v>1352</v>
      </c>
      <c r="D227" s="2" t="s">
        <v>1353</v>
      </c>
      <c r="E227" s="2" t="s">
        <v>1354</v>
      </c>
      <c r="F227" s="2" t="s">
        <v>1160</v>
      </c>
      <c r="G227" s="2">
        <v>77520</v>
      </c>
      <c r="H227" s="2">
        <v>29.771018000000002</v>
      </c>
      <c r="I227" s="2">
        <v>-95.018456</v>
      </c>
      <c r="J227" s="2" t="s">
        <v>1355</v>
      </c>
      <c r="K227" s="21">
        <v>110000501519</v>
      </c>
      <c r="L227" s="21" t="s">
        <v>1140</v>
      </c>
      <c r="M227" s="2"/>
      <c r="N227" s="2"/>
      <c r="O227" s="2"/>
      <c r="P227" s="2"/>
      <c r="Q227" s="2"/>
      <c r="R227" s="2">
        <v>4.9513856E-5</v>
      </c>
      <c r="S227" s="175">
        <f>$R227*INDEX('Byproduct Conc'!$E:$E, MATCH(S$2,'Byproduct Conc'!$C:$C,0))</f>
        <v>1.4408532095999999E-7</v>
      </c>
      <c r="T227" s="176">
        <f>$R227*INDEX('Byproduct Conc'!$E:$E, MATCH(T$2,'Byproduct Conc'!$C:$C,0))</f>
        <v>1.7329849599999999E-9</v>
      </c>
      <c r="U227" s="176">
        <f>$R227*INDEX('Byproduct Conc'!$E:$E, MATCH(U$2,'Byproduct Conc'!$C:$C,0))</f>
        <v>7.4270783999999994E-9</v>
      </c>
      <c r="V227" s="176">
        <f>$R227*INDEX('Byproduct Conc'!$E:$E, MATCH(V$2,'Byproduct Conc'!$C:$C,0))</f>
        <v>4.9464342144000004E-8</v>
      </c>
      <c r="W227" s="177">
        <f>$R227*INDEX('Byproduct Conc'!$E:$E, MATCH(W$2,'Byproduct Conc'!$C:$C,0))</f>
        <v>7.4270784000000001E-8</v>
      </c>
      <c r="X227" s="293">
        <f t="shared" si="26"/>
        <v>4.116723456E-10</v>
      </c>
      <c r="Y227" s="294">
        <f t="shared" si="27"/>
        <v>4.9513855999999999E-12</v>
      </c>
      <c r="Z227" s="294">
        <f t="shared" si="28"/>
        <v>2.1220223999999999E-11</v>
      </c>
      <c r="AA227" s="294">
        <f t="shared" si="29"/>
        <v>1.4132669184E-10</v>
      </c>
      <c r="AB227" s="295">
        <f t="shared" si="30"/>
        <v>2.1220224E-10</v>
      </c>
    </row>
    <row r="228" spans="1:28" x14ac:dyDescent="0.25">
      <c r="A228" s="2">
        <v>2020</v>
      </c>
      <c r="B228" s="2"/>
      <c r="C228" s="2" t="s">
        <v>1358</v>
      </c>
      <c r="D228" s="2" t="s">
        <v>1359</v>
      </c>
      <c r="E228" s="2" t="s">
        <v>1360</v>
      </c>
      <c r="F228" s="2" t="s">
        <v>1230</v>
      </c>
      <c r="G228" s="2">
        <v>265019624</v>
      </c>
      <c r="H228" s="2">
        <v>39.599829999999997</v>
      </c>
      <c r="I228" s="2">
        <v>-79.97148</v>
      </c>
      <c r="J228" s="2" t="s">
        <v>1361</v>
      </c>
      <c r="K228" s="21">
        <v>110000572782</v>
      </c>
      <c r="L228" s="21" t="s">
        <v>1140</v>
      </c>
      <c r="M228" s="2"/>
      <c r="N228" s="2"/>
      <c r="O228" s="2"/>
      <c r="P228" s="2"/>
      <c r="Q228" s="2"/>
      <c r="R228" s="2">
        <v>3.9989584799999998E-2</v>
      </c>
      <c r="S228" s="175">
        <f>$R228*INDEX('Byproduct Conc'!$E:$E, MATCH(S$2,'Byproduct Conc'!$C:$C,0))</f>
        <v>1.1636969176799999E-4</v>
      </c>
      <c r="T228" s="176">
        <f>$R228*INDEX('Byproduct Conc'!$E:$E, MATCH(T$2,'Byproduct Conc'!$C:$C,0))</f>
        <v>1.3996354679999998E-6</v>
      </c>
      <c r="U228" s="176">
        <f>$R228*INDEX('Byproduct Conc'!$E:$E, MATCH(U$2,'Byproduct Conc'!$C:$C,0))</f>
        <v>5.9984377199999996E-6</v>
      </c>
      <c r="V228" s="176">
        <f>$R228*INDEX('Byproduct Conc'!$E:$E, MATCH(V$2,'Byproduct Conc'!$C:$C,0))</f>
        <v>3.9949595215200004E-5</v>
      </c>
      <c r="W228" s="177">
        <f>$R228*INDEX('Byproduct Conc'!$E:$E, MATCH(W$2,'Byproduct Conc'!$C:$C,0))</f>
        <v>5.9984377200000001E-5</v>
      </c>
      <c r="X228" s="293">
        <f t="shared" si="26"/>
        <v>3.3248483362285713E-7</v>
      </c>
      <c r="Y228" s="294">
        <f t="shared" si="27"/>
        <v>3.9989584799999994E-9</v>
      </c>
      <c r="Z228" s="294">
        <f t="shared" si="28"/>
        <v>1.7138393485714285E-8</v>
      </c>
      <c r="AA228" s="294">
        <f t="shared" si="29"/>
        <v>1.1414170061485715E-7</v>
      </c>
      <c r="AB228" s="295">
        <f t="shared" si="30"/>
        <v>1.7138393485714286E-7</v>
      </c>
    </row>
    <row r="229" spans="1:28" x14ac:dyDescent="0.25">
      <c r="A229" s="2">
        <v>2020</v>
      </c>
      <c r="B229" s="2"/>
      <c r="C229" s="2" t="s">
        <v>1358</v>
      </c>
      <c r="D229" s="2" t="s">
        <v>1359</v>
      </c>
      <c r="E229" s="2" t="s">
        <v>1360</v>
      </c>
      <c r="F229" s="2" t="s">
        <v>1230</v>
      </c>
      <c r="G229" s="2">
        <v>265019624</v>
      </c>
      <c r="H229" s="2">
        <v>39.599829999999997</v>
      </c>
      <c r="I229" s="2">
        <v>-79.97148</v>
      </c>
      <c r="J229" s="2" t="s">
        <v>1361</v>
      </c>
      <c r="K229" s="21">
        <v>110000572782</v>
      </c>
      <c r="L229" s="21" t="s">
        <v>1140</v>
      </c>
      <c r="M229" s="2"/>
      <c r="N229" s="2"/>
      <c r="O229" s="2"/>
      <c r="P229" s="2"/>
      <c r="Q229" s="2"/>
      <c r="R229" s="2">
        <v>3.8140589569160901E-2</v>
      </c>
      <c r="S229" s="175">
        <f>$R229*INDEX('Byproduct Conc'!$E:$E, MATCH(S$2,'Byproduct Conc'!$C:$C,0))</f>
        <v>1.1098911564625821E-4</v>
      </c>
      <c r="T229" s="176">
        <f>$R229*INDEX('Byproduct Conc'!$E:$E, MATCH(T$2,'Byproduct Conc'!$C:$C,0))</f>
        <v>1.3349206349206314E-6</v>
      </c>
      <c r="U229" s="176">
        <f>$R229*INDEX('Byproduct Conc'!$E:$E, MATCH(U$2,'Byproduct Conc'!$C:$C,0))</f>
        <v>5.7210884353741351E-6</v>
      </c>
      <c r="V229" s="176">
        <f>$R229*INDEX('Byproduct Conc'!$E:$E, MATCH(V$2,'Byproduct Conc'!$C:$C,0))</f>
        <v>3.8102448979591748E-5</v>
      </c>
      <c r="W229" s="177">
        <f>$R229*INDEX('Byproduct Conc'!$E:$E, MATCH(W$2,'Byproduct Conc'!$C:$C,0))</f>
        <v>5.7210884353741356E-5</v>
      </c>
      <c r="X229" s="293">
        <f t="shared" si="26"/>
        <v>3.1711175898930916E-7</v>
      </c>
      <c r="Y229" s="294">
        <f t="shared" si="27"/>
        <v>3.8140589569160902E-9</v>
      </c>
      <c r="Z229" s="294">
        <f t="shared" si="28"/>
        <v>1.6345966958211814E-8</v>
      </c>
      <c r="AA229" s="294">
        <f t="shared" si="29"/>
        <v>1.0886413994169071E-7</v>
      </c>
      <c r="AB229" s="295">
        <f t="shared" si="30"/>
        <v>1.6345966958211815E-7</v>
      </c>
    </row>
    <row r="230" spans="1:28" x14ac:dyDescent="0.25">
      <c r="A230" s="2">
        <v>2017</v>
      </c>
      <c r="B230" s="2"/>
      <c r="C230" s="2" t="s">
        <v>1358</v>
      </c>
      <c r="D230" s="2" t="s">
        <v>1359</v>
      </c>
      <c r="E230" s="2" t="s">
        <v>1360</v>
      </c>
      <c r="F230" s="2" t="s">
        <v>1230</v>
      </c>
      <c r="G230" s="2">
        <v>265019624</v>
      </c>
      <c r="H230" s="2">
        <v>39.599829999999997</v>
      </c>
      <c r="I230" s="2">
        <v>-79.97148</v>
      </c>
      <c r="J230" s="2" t="s">
        <v>1361</v>
      </c>
      <c r="K230" s="21">
        <v>110000572782</v>
      </c>
      <c r="L230" s="21" t="s">
        <v>1140</v>
      </c>
      <c r="M230" s="2"/>
      <c r="N230" s="2"/>
      <c r="O230" s="2"/>
      <c r="P230" s="2"/>
      <c r="Q230" s="2"/>
      <c r="R230" s="2">
        <v>2.3356009070294701E-2</v>
      </c>
      <c r="S230" s="175">
        <f>$R230*INDEX('Byproduct Conc'!$E:$E, MATCH(S$2,'Byproduct Conc'!$C:$C,0))</f>
        <v>6.7965986394557577E-5</v>
      </c>
      <c r="T230" s="176">
        <f>$R230*INDEX('Byproduct Conc'!$E:$E, MATCH(T$2,'Byproduct Conc'!$C:$C,0))</f>
        <v>8.174603174603145E-7</v>
      </c>
      <c r="U230" s="176">
        <f>$R230*INDEX('Byproduct Conc'!$E:$E, MATCH(U$2,'Byproduct Conc'!$C:$C,0))</f>
        <v>3.5034013605442047E-6</v>
      </c>
      <c r="V230" s="176">
        <f>$R230*INDEX('Byproduct Conc'!$E:$E, MATCH(V$2,'Byproduct Conc'!$C:$C,0))</f>
        <v>2.3332653061224408E-5</v>
      </c>
      <c r="W230" s="177">
        <f>$R230*INDEX('Byproduct Conc'!$E:$E, MATCH(W$2,'Byproduct Conc'!$C:$C,0))</f>
        <v>3.5034013605442053E-5</v>
      </c>
      <c r="X230" s="293">
        <f t="shared" si="26"/>
        <v>1.9418853255587878E-7</v>
      </c>
      <c r="Y230" s="294">
        <f t="shared" si="27"/>
        <v>2.3356009070294701E-9</v>
      </c>
      <c r="Z230" s="294">
        <f t="shared" si="28"/>
        <v>1.0009718172983442E-8</v>
      </c>
      <c r="AA230" s="294">
        <f t="shared" si="29"/>
        <v>6.6664723032069736E-8</v>
      </c>
      <c r="AB230" s="295">
        <f t="shared" si="30"/>
        <v>1.0009718172983443E-7</v>
      </c>
    </row>
    <row r="231" spans="1:28" x14ac:dyDescent="0.25">
      <c r="A231" s="2">
        <v>2016</v>
      </c>
      <c r="B231" s="2"/>
      <c r="C231" s="2" t="s">
        <v>1358</v>
      </c>
      <c r="D231" s="2" t="s">
        <v>1359</v>
      </c>
      <c r="E231" s="2" t="s">
        <v>1360</v>
      </c>
      <c r="F231" s="2" t="s">
        <v>1230</v>
      </c>
      <c r="G231" s="2">
        <v>265019624</v>
      </c>
      <c r="H231" s="2">
        <v>39.599829999999997</v>
      </c>
      <c r="I231" s="2">
        <v>-79.97148</v>
      </c>
      <c r="J231" s="2" t="s">
        <v>1361</v>
      </c>
      <c r="K231" s="21">
        <v>110000572782</v>
      </c>
      <c r="L231" s="21" t="s">
        <v>1140</v>
      </c>
      <c r="M231" s="2"/>
      <c r="N231" s="2"/>
      <c r="O231" s="2"/>
      <c r="P231" s="2"/>
      <c r="Q231" s="2"/>
      <c r="R231" s="2">
        <v>2.1519274376417201E-2</v>
      </c>
      <c r="S231" s="175">
        <f>$R231*INDEX('Byproduct Conc'!$E:$E, MATCH(S$2,'Byproduct Conc'!$C:$C,0))</f>
        <v>6.262108843537405E-5</v>
      </c>
      <c r="T231" s="176">
        <f>$R231*INDEX('Byproduct Conc'!$E:$E, MATCH(T$2,'Byproduct Conc'!$C:$C,0))</f>
        <v>7.5317460317460201E-7</v>
      </c>
      <c r="U231" s="176">
        <f>$R231*INDEX('Byproduct Conc'!$E:$E, MATCH(U$2,'Byproduct Conc'!$C:$C,0))</f>
        <v>3.2278911564625797E-6</v>
      </c>
      <c r="V231" s="176">
        <f>$R231*INDEX('Byproduct Conc'!$E:$E, MATCH(V$2,'Byproduct Conc'!$C:$C,0))</f>
        <v>2.1497755102040785E-5</v>
      </c>
      <c r="W231" s="177">
        <f>$R231*INDEX('Byproduct Conc'!$E:$E, MATCH(W$2,'Byproduct Conc'!$C:$C,0))</f>
        <v>3.2278911564625803E-5</v>
      </c>
      <c r="X231" s="293">
        <f t="shared" si="26"/>
        <v>1.7891739552964014E-7</v>
      </c>
      <c r="Y231" s="294">
        <f t="shared" si="27"/>
        <v>2.1519274376417199E-9</v>
      </c>
      <c r="Z231" s="294">
        <f t="shared" si="28"/>
        <v>9.2225461613216568E-9</v>
      </c>
      <c r="AA231" s="294">
        <f t="shared" si="29"/>
        <v>6.1422157434402243E-8</v>
      </c>
      <c r="AB231" s="295">
        <f t="shared" si="30"/>
        <v>9.2225461613216581E-8</v>
      </c>
    </row>
    <row r="232" spans="1:28" x14ac:dyDescent="0.25">
      <c r="A232" s="2">
        <v>2015</v>
      </c>
      <c r="B232" s="2"/>
      <c r="C232" s="2" t="s">
        <v>1358</v>
      </c>
      <c r="D232" s="2" t="s">
        <v>1359</v>
      </c>
      <c r="E232" s="2" t="s">
        <v>1360</v>
      </c>
      <c r="F232" s="2" t="s">
        <v>1230</v>
      </c>
      <c r="G232" s="2">
        <v>265019624</v>
      </c>
      <c r="H232" s="2">
        <v>39.599829999999997</v>
      </c>
      <c r="I232" s="2">
        <v>-79.97148</v>
      </c>
      <c r="J232" s="2" t="s">
        <v>1361</v>
      </c>
      <c r="K232" s="21">
        <v>110000572782</v>
      </c>
      <c r="L232" s="21" t="s">
        <v>1140</v>
      </c>
      <c r="M232" s="2"/>
      <c r="N232" s="2"/>
      <c r="O232" s="2"/>
      <c r="P232" s="2"/>
      <c r="Q232" s="2"/>
      <c r="R232" s="2">
        <v>2.3259637188208601E-2</v>
      </c>
      <c r="S232" s="175">
        <f>$R232*INDEX('Byproduct Conc'!$E:$E, MATCH(S$2,'Byproduct Conc'!$C:$C,0))</f>
        <v>6.7685544217687028E-5</v>
      </c>
      <c r="T232" s="176">
        <f>$R232*INDEX('Byproduct Conc'!$E:$E, MATCH(T$2,'Byproduct Conc'!$C:$C,0))</f>
        <v>8.1408730158730094E-7</v>
      </c>
      <c r="U232" s="176">
        <f>$R232*INDEX('Byproduct Conc'!$E:$E, MATCH(U$2,'Byproduct Conc'!$C:$C,0))</f>
        <v>3.4889455782312897E-6</v>
      </c>
      <c r="V232" s="176">
        <f>$R232*INDEX('Byproduct Conc'!$E:$E, MATCH(V$2,'Byproduct Conc'!$C:$C,0))</f>
        <v>2.3236377551020394E-5</v>
      </c>
      <c r="W232" s="177">
        <f>$R232*INDEX('Byproduct Conc'!$E:$E, MATCH(W$2,'Byproduct Conc'!$C:$C,0))</f>
        <v>3.4889455782312903E-5</v>
      </c>
      <c r="X232" s="293">
        <f t="shared" si="26"/>
        <v>1.933872691933915E-7</v>
      </c>
      <c r="Y232" s="294">
        <f t="shared" si="27"/>
        <v>2.32596371882086E-9</v>
      </c>
      <c r="Z232" s="294">
        <f t="shared" si="28"/>
        <v>9.9684159378036848E-9</v>
      </c>
      <c r="AA232" s="294">
        <f t="shared" si="29"/>
        <v>6.6389650145772559E-8</v>
      </c>
      <c r="AB232" s="295">
        <f t="shared" si="30"/>
        <v>9.9684159378036868E-8</v>
      </c>
    </row>
    <row r="233" spans="1:28" x14ac:dyDescent="0.25">
      <c r="A233" s="2">
        <v>2015</v>
      </c>
      <c r="B233" s="2"/>
      <c r="C233" s="2" t="s">
        <v>1358</v>
      </c>
      <c r="D233" s="2" t="s">
        <v>1359</v>
      </c>
      <c r="E233" s="2" t="s">
        <v>1360</v>
      </c>
      <c r="F233" s="2" t="s">
        <v>1230</v>
      </c>
      <c r="G233" s="2">
        <v>265019624</v>
      </c>
      <c r="H233" s="2">
        <v>39.599829999999997</v>
      </c>
      <c r="I233" s="2">
        <v>-79.97148</v>
      </c>
      <c r="J233" s="2" t="s">
        <v>1361</v>
      </c>
      <c r="K233" s="21">
        <v>110000572782</v>
      </c>
      <c r="L233" s="21" t="s">
        <v>1140</v>
      </c>
      <c r="M233" s="2"/>
      <c r="N233" s="2"/>
      <c r="O233" s="2"/>
      <c r="P233" s="2"/>
      <c r="Q233" s="2"/>
      <c r="R233" s="2">
        <v>4.3130075000000004E-3</v>
      </c>
      <c r="S233" s="175">
        <f>$R233*INDEX('Byproduct Conc'!$E:$E, MATCH(S$2,'Byproduct Conc'!$C:$C,0))</f>
        <v>1.2550851825E-5</v>
      </c>
      <c r="T233" s="176">
        <f>$R233*INDEX('Byproduct Conc'!$E:$E, MATCH(T$2,'Byproduct Conc'!$C:$C,0))</f>
        <v>1.5095526249999999E-7</v>
      </c>
      <c r="U233" s="176">
        <f>$R233*INDEX('Byproduct Conc'!$E:$E, MATCH(U$2,'Byproduct Conc'!$C:$C,0))</f>
        <v>6.4695112499999996E-7</v>
      </c>
      <c r="V233" s="176">
        <f>$R233*INDEX('Byproduct Conc'!$E:$E, MATCH(V$2,'Byproduct Conc'!$C:$C,0))</f>
        <v>4.3086944925000009E-6</v>
      </c>
      <c r="W233" s="177">
        <f>$R233*INDEX('Byproduct Conc'!$E:$E, MATCH(W$2,'Byproduct Conc'!$C:$C,0))</f>
        <v>6.4695112500000004E-6</v>
      </c>
      <c r="X233" s="293">
        <f t="shared" si="26"/>
        <v>3.5859576642857146E-8</v>
      </c>
      <c r="Y233" s="294">
        <f t="shared" si="27"/>
        <v>4.3130074999999998E-10</v>
      </c>
      <c r="Z233" s="294">
        <f t="shared" si="28"/>
        <v>1.8484317857142855E-9</v>
      </c>
      <c r="AA233" s="294">
        <f t="shared" si="29"/>
        <v>1.2310555692857146E-8</v>
      </c>
      <c r="AB233" s="295">
        <f t="shared" si="30"/>
        <v>1.8484317857142858E-8</v>
      </c>
    </row>
    <row r="234" spans="1:28" x14ac:dyDescent="0.25">
      <c r="A234" s="2">
        <v>2020</v>
      </c>
      <c r="B234" s="2"/>
      <c r="C234" s="2" t="s">
        <v>1358</v>
      </c>
      <c r="D234" s="2" t="s">
        <v>1359</v>
      </c>
      <c r="E234" s="2" t="s">
        <v>1360</v>
      </c>
      <c r="F234" s="2" t="s">
        <v>1230</v>
      </c>
      <c r="G234" s="2">
        <v>265019624</v>
      </c>
      <c r="H234" s="2">
        <v>39.599829999999997</v>
      </c>
      <c r="I234" s="2">
        <v>-79.97148</v>
      </c>
      <c r="J234" s="2" t="s">
        <v>1361</v>
      </c>
      <c r="K234" s="21">
        <v>110000572782</v>
      </c>
      <c r="L234" s="21" t="s">
        <v>1140</v>
      </c>
      <c r="M234" s="2"/>
      <c r="N234" s="2"/>
      <c r="O234" s="2"/>
      <c r="P234" s="2"/>
      <c r="Q234" s="2"/>
      <c r="R234" s="2">
        <v>2.1031731000000001E-2</v>
      </c>
      <c r="S234" s="175">
        <f>$R234*INDEX('Byproduct Conc'!$E:$E, MATCH(S$2,'Byproduct Conc'!$C:$C,0))</f>
        <v>6.1202337209999996E-5</v>
      </c>
      <c r="T234" s="176">
        <f>$R234*INDEX('Byproduct Conc'!$E:$E, MATCH(T$2,'Byproduct Conc'!$C:$C,0))</f>
        <v>7.36110585E-7</v>
      </c>
      <c r="U234" s="176">
        <f>$R234*INDEX('Byproduct Conc'!$E:$E, MATCH(U$2,'Byproduct Conc'!$C:$C,0))</f>
        <v>3.1547596499999998E-6</v>
      </c>
      <c r="V234" s="176">
        <f>$R234*INDEX('Byproduct Conc'!$E:$E, MATCH(V$2,'Byproduct Conc'!$C:$C,0))</f>
        <v>2.1010699269000004E-5</v>
      </c>
      <c r="W234" s="177">
        <f>$R234*INDEX('Byproduct Conc'!$E:$E, MATCH(W$2,'Byproduct Conc'!$C:$C,0))</f>
        <v>3.1547596500000003E-5</v>
      </c>
      <c r="X234" s="293">
        <f t="shared" si="26"/>
        <v>1.7486382059999998E-7</v>
      </c>
      <c r="Y234" s="294">
        <f t="shared" si="27"/>
        <v>2.1031731E-9</v>
      </c>
      <c r="Z234" s="294">
        <f t="shared" si="28"/>
        <v>9.0135990000000001E-9</v>
      </c>
      <c r="AA234" s="294">
        <f t="shared" si="29"/>
        <v>6.0030569340000006E-8</v>
      </c>
      <c r="AB234" s="295">
        <f t="shared" si="30"/>
        <v>9.0135990000000011E-8</v>
      </c>
    </row>
    <row r="235" spans="1:28" x14ac:dyDescent="0.25">
      <c r="A235" s="2">
        <v>2019</v>
      </c>
      <c r="B235" s="2"/>
      <c r="C235" s="2" t="s">
        <v>1358</v>
      </c>
      <c r="D235" s="2" t="s">
        <v>1359</v>
      </c>
      <c r="E235" s="2" t="s">
        <v>1360</v>
      </c>
      <c r="F235" s="2" t="s">
        <v>1230</v>
      </c>
      <c r="G235" s="2">
        <v>265019624</v>
      </c>
      <c r="H235" s="2">
        <v>39.599829999999997</v>
      </c>
      <c r="I235" s="2">
        <v>-79.97148</v>
      </c>
      <c r="J235" s="2" t="s">
        <v>1361</v>
      </c>
      <c r="K235" s="21">
        <v>110000572782</v>
      </c>
      <c r="L235" s="21" t="s">
        <v>1140</v>
      </c>
      <c r="M235" s="2"/>
      <c r="N235" s="2"/>
      <c r="O235" s="2"/>
      <c r="P235" s="2"/>
      <c r="Q235" s="2"/>
      <c r="R235" s="2">
        <v>2.00907029478458E-2</v>
      </c>
      <c r="S235" s="175">
        <f>$R235*INDEX('Byproduct Conc'!$E:$E, MATCH(S$2,'Byproduct Conc'!$C:$C,0))</f>
        <v>5.8463945578231274E-5</v>
      </c>
      <c r="T235" s="176">
        <f>$R235*INDEX('Byproduct Conc'!$E:$E, MATCH(T$2,'Byproduct Conc'!$C:$C,0))</f>
        <v>7.0317460317460291E-7</v>
      </c>
      <c r="U235" s="176">
        <f>$R235*INDEX('Byproduct Conc'!$E:$E, MATCH(U$2,'Byproduct Conc'!$C:$C,0))</f>
        <v>3.0136054421768697E-6</v>
      </c>
      <c r="V235" s="176">
        <f>$R235*INDEX('Byproduct Conc'!$E:$E, MATCH(V$2,'Byproduct Conc'!$C:$C,0))</f>
        <v>2.0070612244897957E-5</v>
      </c>
      <c r="W235" s="177">
        <f>$R235*INDEX('Byproduct Conc'!$E:$E, MATCH(W$2,'Byproduct Conc'!$C:$C,0))</f>
        <v>3.0136054421768701E-5</v>
      </c>
      <c r="X235" s="293">
        <f t="shared" si="26"/>
        <v>1.6703984450923222E-7</v>
      </c>
      <c r="Y235" s="294">
        <f t="shared" si="27"/>
        <v>2.0090702947845796E-9</v>
      </c>
      <c r="Z235" s="294">
        <f t="shared" si="28"/>
        <v>8.610301263362484E-9</v>
      </c>
      <c r="AA235" s="294">
        <f t="shared" si="29"/>
        <v>5.7344606413994164E-8</v>
      </c>
      <c r="AB235" s="295">
        <f t="shared" si="30"/>
        <v>8.6103012633624866E-8</v>
      </c>
    </row>
    <row r="236" spans="1:28" x14ac:dyDescent="0.25">
      <c r="A236" s="2">
        <v>2020</v>
      </c>
      <c r="B236" s="2"/>
      <c r="C236" s="2" t="s">
        <v>1358</v>
      </c>
      <c r="D236" s="2" t="s">
        <v>1359</v>
      </c>
      <c r="E236" s="2" t="s">
        <v>1360</v>
      </c>
      <c r="F236" s="2" t="s">
        <v>1230</v>
      </c>
      <c r="G236" s="2">
        <v>265019624</v>
      </c>
      <c r="H236" s="2">
        <v>39.599829999999997</v>
      </c>
      <c r="I236" s="2">
        <v>-79.97148</v>
      </c>
      <c r="J236" s="2" t="s">
        <v>1361</v>
      </c>
      <c r="K236" s="21">
        <v>110000572782</v>
      </c>
      <c r="L236" s="21" t="s">
        <v>1140</v>
      </c>
      <c r="M236" s="2"/>
      <c r="N236" s="2"/>
      <c r="O236" s="2"/>
      <c r="P236" s="2"/>
      <c r="Q236" s="2"/>
      <c r="R236" s="2">
        <v>1.42403628117913E-2</v>
      </c>
      <c r="S236" s="175">
        <f>$R236*INDEX('Byproduct Conc'!$E:$E, MATCH(S$2,'Byproduct Conc'!$C:$C,0))</f>
        <v>4.1439455782312683E-5</v>
      </c>
      <c r="T236" s="176">
        <f>$R236*INDEX('Byproduct Conc'!$E:$E, MATCH(T$2,'Byproduct Conc'!$C:$C,0))</f>
        <v>4.9841269841269549E-7</v>
      </c>
      <c r="U236" s="176">
        <f>$R236*INDEX('Byproduct Conc'!$E:$E, MATCH(U$2,'Byproduct Conc'!$C:$C,0))</f>
        <v>2.136054421768695E-6</v>
      </c>
      <c r="V236" s="176">
        <f>$R236*INDEX('Byproduct Conc'!$E:$E, MATCH(V$2,'Byproduct Conc'!$C:$C,0))</f>
        <v>1.422612244897951E-5</v>
      </c>
      <c r="W236" s="177">
        <f>$R236*INDEX('Byproduct Conc'!$E:$E, MATCH(W$2,'Byproduct Conc'!$C:$C,0))</f>
        <v>2.1360544217686949E-5</v>
      </c>
      <c r="X236" s="293">
        <f t="shared" si="26"/>
        <v>1.1839844509232196E-7</v>
      </c>
      <c r="Y236" s="294">
        <f t="shared" si="27"/>
        <v>1.42403628117913E-9</v>
      </c>
      <c r="Z236" s="294">
        <f t="shared" si="28"/>
        <v>6.1030126336248431E-9</v>
      </c>
      <c r="AA236" s="294">
        <f t="shared" si="29"/>
        <v>4.0646064139941456E-8</v>
      </c>
      <c r="AB236" s="295">
        <f t="shared" si="30"/>
        <v>6.1030126336248421E-8</v>
      </c>
    </row>
    <row r="237" spans="1:28" x14ac:dyDescent="0.25">
      <c r="A237" s="2">
        <v>2016</v>
      </c>
      <c r="B237" s="2"/>
      <c r="C237" s="2" t="s">
        <v>1358</v>
      </c>
      <c r="D237" s="2" t="s">
        <v>1359</v>
      </c>
      <c r="E237" s="2" t="s">
        <v>1360</v>
      </c>
      <c r="F237" s="2" t="s">
        <v>1230</v>
      </c>
      <c r="G237" s="2">
        <v>265019624</v>
      </c>
      <c r="H237" s="2">
        <v>39.599829999999997</v>
      </c>
      <c r="I237" s="2">
        <v>-79.97148</v>
      </c>
      <c r="J237" s="2" t="s">
        <v>1361</v>
      </c>
      <c r="K237" s="21">
        <v>110000572782</v>
      </c>
      <c r="L237" s="21" t="s">
        <v>1140</v>
      </c>
      <c r="M237" s="2"/>
      <c r="N237" s="2"/>
      <c r="O237" s="2"/>
      <c r="P237" s="2"/>
      <c r="Q237" s="2"/>
      <c r="R237" s="2">
        <v>1.152332652E-2</v>
      </c>
      <c r="S237" s="175">
        <f>$R237*INDEX('Byproduct Conc'!$E:$E, MATCH(S$2,'Byproduct Conc'!$C:$C,0))</f>
        <v>3.35328801732E-5</v>
      </c>
      <c r="T237" s="176">
        <f>$R237*INDEX('Byproduct Conc'!$E:$E, MATCH(T$2,'Byproduct Conc'!$C:$C,0))</f>
        <v>4.0331642819999999E-7</v>
      </c>
      <c r="U237" s="176">
        <f>$R237*INDEX('Byproduct Conc'!$E:$E, MATCH(U$2,'Byproduct Conc'!$C:$C,0))</f>
        <v>1.7284989779999999E-6</v>
      </c>
      <c r="V237" s="176">
        <f>$R237*INDEX('Byproduct Conc'!$E:$E, MATCH(V$2,'Byproduct Conc'!$C:$C,0))</f>
        <v>1.1511803193480001E-5</v>
      </c>
      <c r="W237" s="177">
        <f>$R237*INDEX('Byproduct Conc'!$E:$E, MATCH(W$2,'Byproduct Conc'!$C:$C,0))</f>
        <v>1.7284989780000001E-5</v>
      </c>
      <c r="X237" s="293">
        <f t="shared" si="26"/>
        <v>9.5808229066285718E-8</v>
      </c>
      <c r="Y237" s="294">
        <f t="shared" si="27"/>
        <v>1.152332652E-9</v>
      </c>
      <c r="Z237" s="294">
        <f t="shared" si="28"/>
        <v>4.9385685085714285E-9</v>
      </c>
      <c r="AA237" s="294">
        <f t="shared" si="29"/>
        <v>3.2890866267085718E-8</v>
      </c>
      <c r="AB237" s="295">
        <f t="shared" si="30"/>
        <v>4.9385685085714287E-8</v>
      </c>
    </row>
    <row r="238" spans="1:28" x14ac:dyDescent="0.25">
      <c r="A238" s="2">
        <v>2017</v>
      </c>
      <c r="B238" s="2"/>
      <c r="C238" s="2" t="s">
        <v>1358</v>
      </c>
      <c r="D238" s="2" t="s">
        <v>1359</v>
      </c>
      <c r="E238" s="2" t="s">
        <v>1360</v>
      </c>
      <c r="F238" s="2" t="s">
        <v>1230</v>
      </c>
      <c r="G238" s="2">
        <v>265019624</v>
      </c>
      <c r="H238" s="2">
        <v>39.599829999999997</v>
      </c>
      <c r="I238" s="2">
        <v>-79.97148</v>
      </c>
      <c r="J238" s="2" t="s">
        <v>1361</v>
      </c>
      <c r="K238" s="21">
        <v>110000572782</v>
      </c>
      <c r="L238" s="21" t="s">
        <v>1140</v>
      </c>
      <c r="M238" s="2"/>
      <c r="N238" s="2"/>
      <c r="O238" s="2"/>
      <c r="P238" s="2"/>
      <c r="Q238" s="2"/>
      <c r="R238" s="2">
        <v>8.3365571249999996E-3</v>
      </c>
      <c r="S238" s="175">
        <f>$R238*INDEX('Byproduct Conc'!$E:$E, MATCH(S$2,'Byproduct Conc'!$C:$C,0))</f>
        <v>2.4259381233749999E-5</v>
      </c>
      <c r="T238" s="176">
        <f>$R238*INDEX('Byproduct Conc'!$E:$E, MATCH(T$2,'Byproduct Conc'!$C:$C,0))</f>
        <v>2.9177949937499998E-7</v>
      </c>
      <c r="U238" s="176">
        <f>$R238*INDEX('Byproduct Conc'!$E:$E, MATCH(U$2,'Byproduct Conc'!$C:$C,0))</f>
        <v>1.2504835687499999E-6</v>
      </c>
      <c r="V238" s="176">
        <f>$R238*INDEX('Byproduct Conc'!$E:$E, MATCH(V$2,'Byproduct Conc'!$C:$C,0))</f>
        <v>8.3282205678750002E-6</v>
      </c>
      <c r="W238" s="177">
        <f>$R238*INDEX('Byproduct Conc'!$E:$E, MATCH(W$2,'Byproduct Conc'!$C:$C,0))</f>
        <v>1.2504835687499999E-5</v>
      </c>
      <c r="X238" s="293">
        <f t="shared" si="26"/>
        <v>6.931251781071428E-8</v>
      </c>
      <c r="Y238" s="294">
        <f t="shared" si="27"/>
        <v>8.3365571249999997E-10</v>
      </c>
      <c r="Z238" s="294">
        <f t="shared" si="28"/>
        <v>3.572810196428571E-9</v>
      </c>
      <c r="AA238" s="294">
        <f t="shared" si="29"/>
        <v>2.3794915908214288E-8</v>
      </c>
      <c r="AB238" s="295">
        <f t="shared" si="30"/>
        <v>3.572810196428571E-8</v>
      </c>
    </row>
    <row r="239" spans="1:28" x14ac:dyDescent="0.25">
      <c r="A239" s="2">
        <v>2018</v>
      </c>
      <c r="B239" s="2"/>
      <c r="C239" s="2" t="s">
        <v>1358</v>
      </c>
      <c r="D239" s="2" t="s">
        <v>1359</v>
      </c>
      <c r="E239" s="2" t="s">
        <v>1360</v>
      </c>
      <c r="F239" s="2" t="s">
        <v>1230</v>
      </c>
      <c r="G239" s="2">
        <v>265019624</v>
      </c>
      <c r="H239" s="2">
        <v>39.599829999999997</v>
      </c>
      <c r="I239" s="2">
        <v>-79.97148</v>
      </c>
      <c r="J239" s="2" t="s">
        <v>1361</v>
      </c>
      <c r="K239" s="21">
        <v>110000572782</v>
      </c>
      <c r="L239" s="21" t="s">
        <v>1140</v>
      </c>
      <c r="M239" s="2"/>
      <c r="N239" s="2"/>
      <c r="O239" s="2"/>
      <c r="P239" s="2"/>
      <c r="Q239" s="2"/>
      <c r="R239" s="2">
        <v>1.09750566893424E-2</v>
      </c>
      <c r="S239" s="175">
        <f>$R239*INDEX('Byproduct Conc'!$E:$E, MATCH(S$2,'Byproduct Conc'!$C:$C,0))</f>
        <v>3.193741496598638E-5</v>
      </c>
      <c r="T239" s="176">
        <f>$R239*INDEX('Byproduct Conc'!$E:$E, MATCH(T$2,'Byproduct Conc'!$C:$C,0))</f>
        <v>3.8412698412698395E-7</v>
      </c>
      <c r="U239" s="176">
        <f>$R239*INDEX('Byproduct Conc'!$E:$E, MATCH(U$2,'Byproduct Conc'!$C:$C,0))</f>
        <v>1.6462585034013597E-6</v>
      </c>
      <c r="V239" s="176">
        <f>$R239*INDEX('Byproduct Conc'!$E:$E, MATCH(V$2,'Byproduct Conc'!$C:$C,0))</f>
        <v>1.0964081632653059E-5</v>
      </c>
      <c r="W239" s="177">
        <f>$R239*INDEX('Byproduct Conc'!$E:$E, MATCH(W$2,'Byproduct Conc'!$C:$C,0))</f>
        <v>1.64625850340136E-5</v>
      </c>
      <c r="X239" s="293">
        <f t="shared" si="26"/>
        <v>9.124975704567537E-8</v>
      </c>
      <c r="Y239" s="294">
        <f t="shared" si="27"/>
        <v>1.0975056689342398E-9</v>
      </c>
      <c r="Z239" s="294">
        <f t="shared" si="28"/>
        <v>4.7035957240038852E-9</v>
      </c>
      <c r="AA239" s="294">
        <f t="shared" si="29"/>
        <v>3.1325947521865884E-8</v>
      </c>
      <c r="AB239" s="295">
        <f t="shared" si="30"/>
        <v>4.7035957240038855E-8</v>
      </c>
    </row>
    <row r="240" spans="1:28" x14ac:dyDescent="0.25">
      <c r="A240" s="2">
        <v>2017</v>
      </c>
      <c r="B240" s="2"/>
      <c r="C240" s="2" t="s">
        <v>1192</v>
      </c>
      <c r="D240" s="2" t="s">
        <v>1365</v>
      </c>
      <c r="E240" s="2" t="s">
        <v>1194</v>
      </c>
      <c r="F240" s="2" t="s">
        <v>1195</v>
      </c>
      <c r="G240" s="2">
        <v>42029</v>
      </c>
      <c r="H240" s="2">
        <v>37.051110999999999</v>
      </c>
      <c r="I240" s="2">
        <v>-88.334166999999994</v>
      </c>
      <c r="J240" s="2" t="s">
        <v>1196</v>
      </c>
      <c r="K240" s="21">
        <v>110027373072</v>
      </c>
      <c r="L240" s="21" t="s">
        <v>1140</v>
      </c>
      <c r="M240" s="2"/>
      <c r="N240" s="2"/>
      <c r="O240" s="2"/>
      <c r="P240" s="2"/>
      <c r="Q240" s="2"/>
      <c r="R240" s="2">
        <v>27.1637188208616</v>
      </c>
      <c r="S240" s="175">
        <f>$R240*INDEX('Byproduct Conc'!$E:$E, MATCH(S$2,'Byproduct Conc'!$C:$C,0))</f>
        <v>7.9046421768707256E-2</v>
      </c>
      <c r="T240" s="176">
        <f>$R240*INDEX('Byproduct Conc'!$E:$E, MATCH(T$2,'Byproduct Conc'!$C:$C,0))</f>
        <v>9.5073015873015597E-4</v>
      </c>
      <c r="U240" s="176">
        <f>$R240*INDEX('Byproduct Conc'!$E:$E, MATCH(U$2,'Byproduct Conc'!$C:$C,0))</f>
        <v>4.0745578231292396E-3</v>
      </c>
      <c r="V240" s="176">
        <f>$R240*INDEX('Byproduct Conc'!$E:$E, MATCH(V$2,'Byproduct Conc'!$C:$C,0))</f>
        <v>2.713655510204074E-2</v>
      </c>
      <c r="W240" s="177">
        <f>$R240*INDEX('Byproduct Conc'!$E:$E, MATCH(W$2,'Byproduct Conc'!$C:$C,0))</f>
        <v>4.0745578231292399E-2</v>
      </c>
      <c r="X240" s="293">
        <f t="shared" si="26"/>
        <v>2.2584691933916359E-4</v>
      </c>
      <c r="Y240" s="294">
        <f t="shared" si="27"/>
        <v>2.71637188208616E-6</v>
      </c>
      <c r="Z240" s="294">
        <f t="shared" si="28"/>
        <v>1.1641593780369257E-5</v>
      </c>
      <c r="AA240" s="294">
        <f t="shared" si="29"/>
        <v>7.7533014577259258E-5</v>
      </c>
      <c r="AB240" s="295">
        <f t="shared" si="30"/>
        <v>1.1641593780369257E-4</v>
      </c>
    </row>
    <row r="241" spans="1:28" x14ac:dyDescent="0.25">
      <c r="A241" s="2">
        <v>2016</v>
      </c>
      <c r="B241" s="2"/>
      <c r="C241" s="2" t="s">
        <v>1192</v>
      </c>
      <c r="D241" s="2" t="s">
        <v>1193</v>
      </c>
      <c r="E241" s="2" t="s">
        <v>1194</v>
      </c>
      <c r="F241" s="2" t="s">
        <v>1195</v>
      </c>
      <c r="G241" s="2">
        <v>42029</v>
      </c>
      <c r="H241" s="2">
        <v>37.051110999999999</v>
      </c>
      <c r="I241" s="2">
        <v>-88.334166999999994</v>
      </c>
      <c r="J241" s="2" t="s">
        <v>1196</v>
      </c>
      <c r="K241" s="21">
        <v>110027373072</v>
      </c>
      <c r="L241" s="21" t="s">
        <v>1140</v>
      </c>
      <c r="M241" s="2"/>
      <c r="N241" s="2"/>
      <c r="O241" s="2"/>
      <c r="P241" s="2"/>
      <c r="Q241" s="2"/>
      <c r="R241" s="2">
        <v>19.296145124716499</v>
      </c>
      <c r="S241" s="175">
        <f>$R241*INDEX('Byproduct Conc'!$E:$E, MATCH(S$2,'Byproduct Conc'!$C:$C,0))</f>
        <v>5.615178231292501E-2</v>
      </c>
      <c r="T241" s="176">
        <f>$R241*INDEX('Byproduct Conc'!$E:$E, MATCH(T$2,'Byproduct Conc'!$C:$C,0))</f>
        <v>6.7536507936507737E-4</v>
      </c>
      <c r="U241" s="176">
        <f>$R241*INDEX('Byproduct Conc'!$E:$E, MATCH(U$2,'Byproduct Conc'!$C:$C,0))</f>
        <v>2.8944217687074747E-3</v>
      </c>
      <c r="V241" s="176">
        <f>$R241*INDEX('Byproduct Conc'!$E:$E, MATCH(V$2,'Byproduct Conc'!$C:$C,0))</f>
        <v>1.9276848979591785E-2</v>
      </c>
      <c r="W241" s="177">
        <f>$R241*INDEX('Byproduct Conc'!$E:$E, MATCH(W$2,'Byproduct Conc'!$C:$C,0))</f>
        <v>2.8944217687074749E-2</v>
      </c>
      <c r="X241" s="293">
        <f t="shared" si="26"/>
        <v>1.6043366375121431E-4</v>
      </c>
      <c r="Y241" s="294">
        <f t="shared" si="27"/>
        <v>1.9296145124716498E-6</v>
      </c>
      <c r="Z241" s="294">
        <f t="shared" si="28"/>
        <v>8.2697764820213571E-6</v>
      </c>
      <c r="AA241" s="294">
        <f t="shared" si="29"/>
        <v>5.5076711370262243E-5</v>
      </c>
      <c r="AB241" s="295">
        <f t="shared" si="30"/>
        <v>8.2697764820213575E-5</v>
      </c>
    </row>
    <row r="242" spans="1:28" x14ac:dyDescent="0.25">
      <c r="A242" s="2">
        <v>2020</v>
      </c>
      <c r="B242" s="2"/>
      <c r="C242" s="2" t="s">
        <v>1192</v>
      </c>
      <c r="D242" s="2" t="s">
        <v>1193</v>
      </c>
      <c r="E242" s="2" t="s">
        <v>1194</v>
      </c>
      <c r="F242" s="2" t="s">
        <v>1195</v>
      </c>
      <c r="G242" s="2">
        <v>42029</v>
      </c>
      <c r="H242" s="2">
        <v>37.051110999999999</v>
      </c>
      <c r="I242" s="2">
        <v>-88.334166999999994</v>
      </c>
      <c r="J242" s="2" t="s">
        <v>1196</v>
      </c>
      <c r="K242" s="21">
        <v>110027373072</v>
      </c>
      <c r="L242" s="21" t="s">
        <v>1140</v>
      </c>
      <c r="M242" s="2"/>
      <c r="N242" s="2"/>
      <c r="O242" s="2"/>
      <c r="P242" s="2"/>
      <c r="Q242" s="2"/>
      <c r="R242" s="2">
        <v>16.735736961451199</v>
      </c>
      <c r="S242" s="175">
        <f>$R242*INDEX('Byproduct Conc'!$E:$E, MATCH(S$2,'Byproduct Conc'!$C:$C,0))</f>
        <v>4.8700994557822987E-2</v>
      </c>
      <c r="T242" s="176">
        <f>$R242*INDEX('Byproduct Conc'!$E:$E, MATCH(T$2,'Byproduct Conc'!$C:$C,0))</f>
        <v>5.857507936507919E-4</v>
      </c>
      <c r="U242" s="176">
        <f>$R242*INDEX('Byproduct Conc'!$E:$E, MATCH(U$2,'Byproduct Conc'!$C:$C,0))</f>
        <v>2.5103605442176797E-3</v>
      </c>
      <c r="V242" s="176">
        <f>$R242*INDEX('Byproduct Conc'!$E:$E, MATCH(V$2,'Byproduct Conc'!$C:$C,0))</f>
        <v>1.671900122448975E-2</v>
      </c>
      <c r="W242" s="177">
        <f>$R242*INDEX('Byproduct Conc'!$E:$E, MATCH(W$2,'Byproduct Conc'!$C:$C,0))</f>
        <v>2.51036054421768E-2</v>
      </c>
      <c r="X242" s="293">
        <f t="shared" si="26"/>
        <v>1.391456987366371E-4</v>
      </c>
      <c r="Y242" s="294">
        <f t="shared" si="27"/>
        <v>1.6735736961451197E-6</v>
      </c>
      <c r="Z242" s="294">
        <f t="shared" si="28"/>
        <v>7.1724586977647995E-6</v>
      </c>
      <c r="AA242" s="294">
        <f t="shared" si="29"/>
        <v>4.7768574927113574E-5</v>
      </c>
      <c r="AB242" s="295">
        <f t="shared" si="30"/>
        <v>7.1724586977647999E-5</v>
      </c>
    </row>
    <row r="243" spans="1:28" x14ac:dyDescent="0.25">
      <c r="A243" s="2">
        <v>2019</v>
      </c>
      <c r="B243" s="2"/>
      <c r="C243" s="2" t="s">
        <v>1192</v>
      </c>
      <c r="D243" s="2" t="s">
        <v>1193</v>
      </c>
      <c r="E243" s="2" t="s">
        <v>1194</v>
      </c>
      <c r="F243" s="2" t="s">
        <v>1195</v>
      </c>
      <c r="G243" s="2">
        <v>42029</v>
      </c>
      <c r="H243" s="2">
        <v>37.051110999999999</v>
      </c>
      <c r="I243" s="2">
        <v>-88.334166999999994</v>
      </c>
      <c r="J243" s="2" t="s">
        <v>1196</v>
      </c>
      <c r="K243" s="21">
        <v>110027373072</v>
      </c>
      <c r="L243" s="21" t="s">
        <v>1140</v>
      </c>
      <c r="M243" s="2"/>
      <c r="N243" s="2"/>
      <c r="O243" s="2"/>
      <c r="P243" s="2"/>
      <c r="Q243" s="2"/>
      <c r="R243" s="2">
        <v>13.5881179138321</v>
      </c>
      <c r="S243" s="175">
        <f>$R243*INDEX('Byproduct Conc'!$E:$E, MATCH(S$2,'Byproduct Conc'!$C:$C,0))</f>
        <v>3.9541423129251407E-2</v>
      </c>
      <c r="T243" s="176">
        <f>$R243*INDEX('Byproduct Conc'!$E:$E, MATCH(T$2,'Byproduct Conc'!$C:$C,0))</f>
        <v>4.7558412698412344E-4</v>
      </c>
      <c r="U243" s="176">
        <f>$R243*INDEX('Byproduct Conc'!$E:$E, MATCH(U$2,'Byproduct Conc'!$C:$C,0))</f>
        <v>2.0382176870748147E-3</v>
      </c>
      <c r="V243" s="176">
        <f>$R243*INDEX('Byproduct Conc'!$E:$E, MATCH(V$2,'Byproduct Conc'!$C:$C,0))</f>
        <v>1.3574529795918269E-2</v>
      </c>
      <c r="W243" s="177">
        <f>$R243*INDEX('Byproduct Conc'!$E:$E, MATCH(W$2,'Byproduct Conc'!$C:$C,0))</f>
        <v>2.0382176870748149E-2</v>
      </c>
      <c r="X243" s="293">
        <f t="shared" si="26"/>
        <v>1.1297549465500402E-4</v>
      </c>
      <c r="Y243" s="294">
        <f t="shared" si="27"/>
        <v>1.3588117913832099E-6</v>
      </c>
      <c r="Z243" s="294">
        <f t="shared" si="28"/>
        <v>5.8234791059280425E-6</v>
      </c>
      <c r="AA243" s="294">
        <f t="shared" si="29"/>
        <v>3.8784370845480768E-5</v>
      </c>
      <c r="AB243" s="295">
        <f t="shared" si="30"/>
        <v>5.8234791059280423E-5</v>
      </c>
    </row>
    <row r="244" spans="1:28" x14ac:dyDescent="0.25">
      <c r="A244" s="2">
        <v>2017</v>
      </c>
      <c r="B244" s="2"/>
      <c r="C244" s="2" t="s">
        <v>1192</v>
      </c>
      <c r="D244" s="2" t="s">
        <v>1193</v>
      </c>
      <c r="E244" s="2" t="s">
        <v>1194</v>
      </c>
      <c r="F244" s="2" t="s">
        <v>1195</v>
      </c>
      <c r="G244" s="2">
        <v>42029</v>
      </c>
      <c r="H244" s="2">
        <v>37.051110999999999</v>
      </c>
      <c r="I244" s="2">
        <v>-88.334166999999994</v>
      </c>
      <c r="J244" s="2" t="s">
        <v>1196</v>
      </c>
      <c r="K244" s="21">
        <v>110027373072</v>
      </c>
      <c r="L244" s="21" t="s">
        <v>1140</v>
      </c>
      <c r="M244" s="2"/>
      <c r="N244" s="2"/>
      <c r="O244" s="2"/>
      <c r="P244" s="2"/>
      <c r="Q244" s="2"/>
      <c r="R244" s="2">
        <v>12.972335600907</v>
      </c>
      <c r="S244" s="175">
        <f>$R244*INDEX('Byproduct Conc'!$E:$E, MATCH(S$2,'Byproduct Conc'!$C:$C,0))</f>
        <v>3.7749496598639368E-2</v>
      </c>
      <c r="T244" s="176">
        <f>$R244*INDEX('Byproduct Conc'!$E:$E, MATCH(T$2,'Byproduct Conc'!$C:$C,0))</f>
        <v>4.5403174603174498E-4</v>
      </c>
      <c r="U244" s="176">
        <f>$R244*INDEX('Byproduct Conc'!$E:$E, MATCH(U$2,'Byproduct Conc'!$C:$C,0))</f>
        <v>1.9458503401360498E-3</v>
      </c>
      <c r="V244" s="176">
        <f>$R244*INDEX('Byproduct Conc'!$E:$E, MATCH(V$2,'Byproduct Conc'!$C:$C,0))</f>
        <v>1.2959363265306095E-2</v>
      </c>
      <c r="W244" s="177">
        <f>$R244*INDEX('Byproduct Conc'!$E:$E, MATCH(W$2,'Byproduct Conc'!$C:$C,0))</f>
        <v>1.9458503401360499E-2</v>
      </c>
      <c r="X244" s="293">
        <f t="shared" si="26"/>
        <v>1.0785570456754105E-4</v>
      </c>
      <c r="Y244" s="294">
        <f t="shared" si="27"/>
        <v>1.2972335600906999E-6</v>
      </c>
      <c r="Z244" s="294">
        <f t="shared" si="28"/>
        <v>5.5595724003887135E-6</v>
      </c>
      <c r="AA244" s="294">
        <f t="shared" si="29"/>
        <v>3.702675218658884E-5</v>
      </c>
      <c r="AB244" s="295">
        <f t="shared" si="30"/>
        <v>5.5595724003887142E-5</v>
      </c>
    </row>
    <row r="245" spans="1:28" x14ac:dyDescent="0.25">
      <c r="A245" s="2">
        <v>2020</v>
      </c>
      <c r="B245" s="2"/>
      <c r="C245" s="2" t="s">
        <v>1192</v>
      </c>
      <c r="D245" s="2" t="s">
        <v>1193</v>
      </c>
      <c r="E245" s="2" t="s">
        <v>1194</v>
      </c>
      <c r="F245" s="2" t="s">
        <v>1195</v>
      </c>
      <c r="G245" s="2">
        <v>42029</v>
      </c>
      <c r="H245" s="2">
        <v>37.051110999999999</v>
      </c>
      <c r="I245" s="2">
        <v>-88.334166999999994</v>
      </c>
      <c r="J245" s="2" t="s">
        <v>1196</v>
      </c>
      <c r="K245" s="21">
        <v>110027373072</v>
      </c>
      <c r="L245" s="21" t="s">
        <v>1140</v>
      </c>
      <c r="M245" s="2"/>
      <c r="N245" s="2"/>
      <c r="O245" s="2"/>
      <c r="P245" s="2"/>
      <c r="Q245" s="2"/>
      <c r="R245" s="2">
        <v>8.1386394557823092</v>
      </c>
      <c r="S245" s="175">
        <f>$R245*INDEX('Byproduct Conc'!$E:$E, MATCH(S$2,'Byproduct Conc'!$C:$C,0))</f>
        <v>2.3683440816326517E-2</v>
      </c>
      <c r="T245" s="176">
        <f>$R245*INDEX('Byproduct Conc'!$E:$E, MATCH(T$2,'Byproduct Conc'!$C:$C,0))</f>
        <v>2.848523809523808E-4</v>
      </c>
      <c r="U245" s="176">
        <f>$R245*INDEX('Byproduct Conc'!$E:$E, MATCH(U$2,'Byproduct Conc'!$C:$C,0))</f>
        <v>1.2207959183673464E-3</v>
      </c>
      <c r="V245" s="176">
        <f>$R245*INDEX('Byproduct Conc'!$E:$E, MATCH(V$2,'Byproduct Conc'!$C:$C,0))</f>
        <v>8.1305008163265278E-3</v>
      </c>
      <c r="W245" s="177">
        <f>$R245*INDEX('Byproduct Conc'!$E:$E, MATCH(W$2,'Byproduct Conc'!$C:$C,0))</f>
        <v>1.2207959183673464E-2</v>
      </c>
      <c r="X245" s="293">
        <f t="shared" si="26"/>
        <v>6.7666973760932903E-5</v>
      </c>
      <c r="Y245" s="294">
        <f t="shared" si="27"/>
        <v>8.1386394557823088E-7</v>
      </c>
      <c r="Z245" s="294">
        <f t="shared" si="28"/>
        <v>3.4879883381924181E-6</v>
      </c>
      <c r="AA245" s="294">
        <f t="shared" si="29"/>
        <v>2.3230002332361507E-5</v>
      </c>
      <c r="AB245" s="295">
        <f t="shared" si="30"/>
        <v>3.4879883381924186E-5</v>
      </c>
    </row>
    <row r="246" spans="1:28" x14ac:dyDescent="0.25">
      <c r="A246" s="2">
        <v>2019</v>
      </c>
      <c r="B246" s="2"/>
      <c r="C246" s="2" t="s">
        <v>1192</v>
      </c>
      <c r="D246" s="2" t="s">
        <v>1193</v>
      </c>
      <c r="E246" s="2" t="s">
        <v>1194</v>
      </c>
      <c r="F246" s="2" t="s">
        <v>1195</v>
      </c>
      <c r="G246" s="2">
        <v>42029</v>
      </c>
      <c r="H246" s="2">
        <v>37.051110999999999</v>
      </c>
      <c r="I246" s="2">
        <v>-88.334166999999994</v>
      </c>
      <c r="J246" s="2" t="s">
        <v>1196</v>
      </c>
      <c r="K246" s="21">
        <v>110027373072</v>
      </c>
      <c r="L246" s="21" t="s">
        <v>1140</v>
      </c>
      <c r="M246" s="2"/>
      <c r="N246" s="2"/>
      <c r="O246" s="2"/>
      <c r="P246" s="2"/>
      <c r="Q246" s="2"/>
      <c r="R246" s="2">
        <v>1.53741496598639</v>
      </c>
      <c r="S246" s="175">
        <f>$R246*INDEX('Byproduct Conc'!$E:$E, MATCH(S$2,'Byproduct Conc'!$C:$C,0))</f>
        <v>4.4738775510203945E-3</v>
      </c>
      <c r="T246" s="176">
        <f>$R246*INDEX('Byproduct Conc'!$E:$E, MATCH(T$2,'Byproduct Conc'!$C:$C,0))</f>
        <v>5.3809523809523648E-5</v>
      </c>
      <c r="U246" s="176">
        <f>$R246*INDEX('Byproduct Conc'!$E:$E, MATCH(U$2,'Byproduct Conc'!$C:$C,0))</f>
        <v>2.3061224489795849E-4</v>
      </c>
      <c r="V246" s="176">
        <f>$R246*INDEX('Byproduct Conc'!$E:$E, MATCH(V$2,'Byproduct Conc'!$C:$C,0))</f>
        <v>1.5358775510204037E-3</v>
      </c>
      <c r="W246" s="177">
        <f>$R246*INDEX('Byproduct Conc'!$E:$E, MATCH(W$2,'Byproduct Conc'!$C:$C,0))</f>
        <v>2.3061224489795851E-3</v>
      </c>
      <c r="X246" s="293">
        <f t="shared" si="26"/>
        <v>1.2782507288629698E-5</v>
      </c>
      <c r="Y246" s="294">
        <f t="shared" si="27"/>
        <v>1.53741496598639E-7</v>
      </c>
      <c r="Z246" s="294">
        <f t="shared" si="28"/>
        <v>6.5889212827988137E-7</v>
      </c>
      <c r="AA246" s="294">
        <f t="shared" si="29"/>
        <v>4.3882215743440109E-6</v>
      </c>
      <c r="AB246" s="295">
        <f t="shared" si="30"/>
        <v>6.5889212827988144E-6</v>
      </c>
    </row>
    <row r="247" spans="1:28" x14ac:dyDescent="0.25">
      <c r="A247" s="2">
        <v>2016</v>
      </c>
      <c r="B247" s="2"/>
      <c r="C247" s="2" t="s">
        <v>1192</v>
      </c>
      <c r="D247" s="2" t="s">
        <v>5135</v>
      </c>
      <c r="E247" s="2" t="s">
        <v>1194</v>
      </c>
      <c r="F247" s="2" t="s">
        <v>1195</v>
      </c>
      <c r="G247" s="2">
        <v>42029</v>
      </c>
      <c r="H247" s="2">
        <v>37.051110999999999</v>
      </c>
      <c r="I247" s="2">
        <v>-88.334166999999994</v>
      </c>
      <c r="J247" s="2" t="s">
        <v>1196</v>
      </c>
      <c r="K247" s="21">
        <v>110027373072</v>
      </c>
      <c r="L247" s="21" t="s">
        <v>1140</v>
      </c>
      <c r="M247" s="2"/>
      <c r="N247" s="2"/>
      <c r="O247" s="2"/>
      <c r="P247" s="2"/>
      <c r="Q247" s="2"/>
      <c r="R247" s="2">
        <v>1.32517006802721</v>
      </c>
      <c r="S247" s="175">
        <f>$R247*INDEX('Byproduct Conc'!$E:$E, MATCH(S$2,'Byproduct Conc'!$C:$C,0))</f>
        <v>3.856244897959181E-3</v>
      </c>
      <c r="T247" s="176">
        <f>$R247*INDEX('Byproduct Conc'!$E:$E, MATCH(T$2,'Byproduct Conc'!$C:$C,0))</f>
        <v>4.6380952380952347E-5</v>
      </c>
      <c r="U247" s="176">
        <f>$R247*INDEX('Byproduct Conc'!$E:$E, MATCH(U$2,'Byproduct Conc'!$C:$C,0))</f>
        <v>1.9877551020408148E-4</v>
      </c>
      <c r="V247" s="176">
        <f>$R247*INDEX('Byproduct Conc'!$E:$E, MATCH(V$2,'Byproduct Conc'!$C:$C,0))</f>
        <v>1.3238448979591829E-3</v>
      </c>
      <c r="W247" s="177">
        <f>$R247*INDEX('Byproduct Conc'!$E:$E, MATCH(W$2,'Byproduct Conc'!$C:$C,0))</f>
        <v>1.9877551020408149E-3</v>
      </c>
      <c r="X247" s="293">
        <f t="shared" si="26"/>
        <v>1.101784256559766E-5</v>
      </c>
      <c r="Y247" s="294">
        <f t="shared" si="27"/>
        <v>1.3251700680272099E-7</v>
      </c>
      <c r="Z247" s="294">
        <f t="shared" si="28"/>
        <v>5.6793002915451848E-7</v>
      </c>
      <c r="AA247" s="294">
        <f t="shared" si="29"/>
        <v>3.7824139941690942E-6</v>
      </c>
      <c r="AB247" s="295">
        <f t="shared" si="30"/>
        <v>5.6793002915451854E-6</v>
      </c>
    </row>
    <row r="248" spans="1:28" x14ac:dyDescent="0.25">
      <c r="A248" s="2">
        <v>2015</v>
      </c>
      <c r="B248" s="2"/>
      <c r="C248" s="2" t="s">
        <v>1192</v>
      </c>
      <c r="D248" s="2" t="s">
        <v>1193</v>
      </c>
      <c r="E248" s="2" t="s">
        <v>1194</v>
      </c>
      <c r="F248" s="2" t="s">
        <v>1195</v>
      </c>
      <c r="G248" s="2">
        <v>42029</v>
      </c>
      <c r="H248" s="2">
        <v>37.051110999999999</v>
      </c>
      <c r="I248" s="2">
        <v>-88.334166999999994</v>
      </c>
      <c r="J248" s="2" t="s">
        <v>1196</v>
      </c>
      <c r="K248" s="21">
        <v>110027373072</v>
      </c>
      <c r="L248" s="21" t="s">
        <v>1140</v>
      </c>
      <c r="M248" s="2"/>
      <c r="N248" s="2"/>
      <c r="O248" s="2"/>
      <c r="P248" s="2"/>
      <c r="Q248" s="2"/>
      <c r="R248" s="2">
        <v>750.56430242600004</v>
      </c>
      <c r="S248" s="175">
        <f>$R248*INDEX('Byproduct Conc'!$E:$E, MATCH(S$2,'Byproduct Conc'!$C:$C,0))</f>
        <v>2.18414212005966</v>
      </c>
      <c r="T248" s="176">
        <f>$R248*INDEX('Byproduct Conc'!$E:$E, MATCH(T$2,'Byproduct Conc'!$C:$C,0))</f>
        <v>2.626975058491E-2</v>
      </c>
      <c r="U248" s="176">
        <f>$R248*INDEX('Byproduct Conc'!$E:$E, MATCH(U$2,'Byproduct Conc'!$C:$C,0))</f>
        <v>0.11258464536389999</v>
      </c>
      <c r="V248" s="176">
        <f>$R248*INDEX('Byproduct Conc'!$E:$E, MATCH(V$2,'Byproduct Conc'!$C:$C,0))</f>
        <v>0.7498137381235741</v>
      </c>
      <c r="W248" s="177">
        <f>$R248*INDEX('Byproduct Conc'!$E:$E, MATCH(W$2,'Byproduct Conc'!$C:$C,0))</f>
        <v>1.125846453639</v>
      </c>
      <c r="X248" s="293">
        <f t="shared" si="26"/>
        <v>6.2404060573133142E-3</v>
      </c>
      <c r="Y248" s="294">
        <f t="shared" si="27"/>
        <v>7.5056430242600005E-5</v>
      </c>
      <c r="Z248" s="294">
        <f t="shared" si="28"/>
        <v>3.2167041532542854E-4</v>
      </c>
      <c r="AA248" s="294">
        <f t="shared" si="29"/>
        <v>2.1423249660673547E-3</v>
      </c>
      <c r="AB248" s="295">
        <f t="shared" si="30"/>
        <v>3.2167041532542859E-3</v>
      </c>
    </row>
    <row r="249" spans="1:28" x14ac:dyDescent="0.25">
      <c r="A249" s="2">
        <v>2015</v>
      </c>
      <c r="B249" s="2"/>
      <c r="C249" s="2" t="s">
        <v>1192</v>
      </c>
      <c r="D249" s="2" t="s">
        <v>1193</v>
      </c>
      <c r="E249" s="2" t="s">
        <v>1194</v>
      </c>
      <c r="F249" s="2" t="s">
        <v>1195</v>
      </c>
      <c r="G249" s="2">
        <v>42029</v>
      </c>
      <c r="H249" s="2">
        <v>37.051110999999999</v>
      </c>
      <c r="I249" s="2">
        <v>-88.334166999999994</v>
      </c>
      <c r="J249" s="2" t="s">
        <v>1196</v>
      </c>
      <c r="K249" s="21">
        <v>110027373072</v>
      </c>
      <c r="L249" s="21" t="s">
        <v>1140</v>
      </c>
      <c r="M249" s="2"/>
      <c r="N249" s="2"/>
      <c r="O249" s="2"/>
      <c r="P249" s="2"/>
      <c r="Q249" s="2"/>
      <c r="R249" s="2">
        <v>1.28072562358276</v>
      </c>
      <c r="S249" s="175">
        <f>$R249*INDEX('Byproduct Conc'!$E:$E, MATCH(S$2,'Byproduct Conc'!$C:$C,0))</f>
        <v>3.7269115646258312E-3</v>
      </c>
      <c r="T249" s="176">
        <f>$R249*INDEX('Byproduct Conc'!$E:$E, MATCH(T$2,'Byproduct Conc'!$C:$C,0))</f>
        <v>4.4825396825396597E-5</v>
      </c>
      <c r="U249" s="176">
        <f>$R249*INDEX('Byproduct Conc'!$E:$E, MATCH(U$2,'Byproduct Conc'!$C:$C,0))</f>
        <v>1.9210884353741399E-4</v>
      </c>
      <c r="V249" s="176">
        <f>$R249*INDEX('Byproduct Conc'!$E:$E, MATCH(V$2,'Byproduct Conc'!$C:$C,0))</f>
        <v>1.2794448979591773E-3</v>
      </c>
      <c r="W249" s="177">
        <f>$R249*INDEX('Byproduct Conc'!$E:$E, MATCH(W$2,'Byproduct Conc'!$C:$C,0))</f>
        <v>1.92108843537414E-3</v>
      </c>
      <c r="X249" s="293">
        <f t="shared" si="26"/>
        <v>1.0648318756073803E-5</v>
      </c>
      <c r="Y249" s="294">
        <f t="shared" si="27"/>
        <v>1.28072562358276E-7</v>
      </c>
      <c r="Z249" s="294">
        <f t="shared" si="28"/>
        <v>5.4888241010689713E-7</v>
      </c>
      <c r="AA249" s="294">
        <f t="shared" si="29"/>
        <v>3.6555568513119352E-6</v>
      </c>
      <c r="AB249" s="295">
        <f t="shared" si="30"/>
        <v>5.4888241010689713E-6</v>
      </c>
    </row>
    <row r="250" spans="1:28" x14ac:dyDescent="0.25">
      <c r="A250" s="2">
        <v>2015</v>
      </c>
      <c r="B250" s="2"/>
      <c r="C250" s="2" t="s">
        <v>1192</v>
      </c>
      <c r="D250" s="2" t="s">
        <v>1193</v>
      </c>
      <c r="E250" s="2" t="s">
        <v>1194</v>
      </c>
      <c r="F250" s="2" t="s">
        <v>1195</v>
      </c>
      <c r="G250" s="2">
        <v>42029</v>
      </c>
      <c r="H250" s="2">
        <v>37.051110999999999</v>
      </c>
      <c r="I250" s="2">
        <v>-88.334166999999994</v>
      </c>
      <c r="J250" s="2" t="s">
        <v>1196</v>
      </c>
      <c r="K250" s="21">
        <v>110027373072</v>
      </c>
      <c r="L250" s="21" t="s">
        <v>1140</v>
      </c>
      <c r="M250" s="2"/>
      <c r="N250" s="2"/>
      <c r="O250" s="2"/>
      <c r="P250" s="2"/>
      <c r="Q250" s="2"/>
      <c r="R250" s="2">
        <v>11.459863945578199</v>
      </c>
      <c r="S250" s="175">
        <f>$R250*INDEX('Byproduct Conc'!$E:$E, MATCH(S$2,'Byproduct Conc'!$C:$C,0))</f>
        <v>3.3348204081632561E-2</v>
      </c>
      <c r="T250" s="176">
        <f>$R250*INDEX('Byproduct Conc'!$E:$E, MATCH(T$2,'Byproduct Conc'!$C:$C,0))</f>
        <v>4.0109523809523696E-4</v>
      </c>
      <c r="U250" s="176">
        <f>$R250*INDEX('Byproduct Conc'!$E:$E, MATCH(U$2,'Byproduct Conc'!$C:$C,0))</f>
        <v>1.7189795918367298E-3</v>
      </c>
      <c r="V250" s="176">
        <f>$R250*INDEX('Byproduct Conc'!$E:$E, MATCH(V$2,'Byproduct Conc'!$C:$C,0))</f>
        <v>1.1448404081632621E-2</v>
      </c>
      <c r="W250" s="177">
        <f>$R250*INDEX('Byproduct Conc'!$E:$E, MATCH(W$2,'Byproduct Conc'!$C:$C,0))</f>
        <v>1.71897959183673E-2</v>
      </c>
      <c r="X250" s="293">
        <f t="shared" si="26"/>
        <v>9.5280583090378752E-5</v>
      </c>
      <c r="Y250" s="294">
        <f t="shared" si="27"/>
        <v>1.1459863945578198E-6</v>
      </c>
      <c r="Z250" s="294">
        <f t="shared" si="28"/>
        <v>4.9113702623906567E-6</v>
      </c>
      <c r="AA250" s="294">
        <f t="shared" si="29"/>
        <v>3.2709725947521776E-5</v>
      </c>
      <c r="AB250" s="295">
        <f t="shared" si="30"/>
        <v>4.9113702623906569E-5</v>
      </c>
    </row>
    <row r="251" spans="1:28" x14ac:dyDescent="0.25">
      <c r="A251" s="2">
        <v>2018</v>
      </c>
      <c r="B251" s="2"/>
      <c r="C251" s="2" t="s">
        <v>1192</v>
      </c>
      <c r="D251" s="2" t="s">
        <v>1193</v>
      </c>
      <c r="E251" s="2" t="s">
        <v>1194</v>
      </c>
      <c r="F251" s="2" t="s">
        <v>1195</v>
      </c>
      <c r="G251" s="2">
        <v>42029</v>
      </c>
      <c r="H251" s="2">
        <v>37.051110999999999</v>
      </c>
      <c r="I251" s="2">
        <v>-88.334166999999994</v>
      </c>
      <c r="J251" s="2" t="s">
        <v>1196</v>
      </c>
      <c r="K251" s="21">
        <v>110027373072</v>
      </c>
      <c r="L251" s="21" t="s">
        <v>1140</v>
      </c>
      <c r="M251" s="2"/>
      <c r="N251" s="2"/>
      <c r="O251" s="2"/>
      <c r="P251" s="2"/>
      <c r="Q251" s="2"/>
      <c r="R251" s="2">
        <v>22.117460317460299</v>
      </c>
      <c r="S251" s="175">
        <f>$R251*INDEX('Byproduct Conc'!$E:$E, MATCH(S$2,'Byproduct Conc'!$C:$C,0))</f>
        <v>6.4361809523809474E-2</v>
      </c>
      <c r="T251" s="176">
        <f>$R251*INDEX('Byproduct Conc'!$E:$E, MATCH(T$2,'Byproduct Conc'!$C:$C,0))</f>
        <v>7.741111111111104E-4</v>
      </c>
      <c r="U251" s="176">
        <f>$R251*INDEX('Byproduct Conc'!$E:$E, MATCH(U$2,'Byproduct Conc'!$C:$C,0))</f>
        <v>3.3176190476190445E-3</v>
      </c>
      <c r="V251" s="176">
        <f>$R251*INDEX('Byproduct Conc'!$E:$E, MATCH(V$2,'Byproduct Conc'!$C:$C,0))</f>
        <v>2.209534285714284E-2</v>
      </c>
      <c r="W251" s="177">
        <f>$R251*INDEX('Byproduct Conc'!$E:$E, MATCH(W$2,'Byproduct Conc'!$C:$C,0))</f>
        <v>3.3176190476190449E-2</v>
      </c>
      <c r="X251" s="293">
        <f t="shared" si="26"/>
        <v>1.8389088435374136E-4</v>
      </c>
      <c r="Y251" s="294">
        <f t="shared" si="27"/>
        <v>2.2117460317460299E-6</v>
      </c>
      <c r="Z251" s="294">
        <f t="shared" si="28"/>
        <v>9.4789115646258422E-6</v>
      </c>
      <c r="AA251" s="294">
        <f t="shared" si="29"/>
        <v>6.3129551020408119E-5</v>
      </c>
      <c r="AB251" s="295">
        <f t="shared" si="30"/>
        <v>9.4789115646258428E-5</v>
      </c>
    </row>
    <row r="252" spans="1:28" x14ac:dyDescent="0.25">
      <c r="A252" s="2">
        <v>2016</v>
      </c>
      <c r="B252" s="2"/>
      <c r="C252" s="2" t="s">
        <v>5136</v>
      </c>
      <c r="D252" s="2" t="s">
        <v>5137</v>
      </c>
      <c r="E252" s="2" t="s">
        <v>5138</v>
      </c>
      <c r="F252" s="2" t="s">
        <v>5139</v>
      </c>
      <c r="G252" s="2" t="s">
        <v>5140</v>
      </c>
      <c r="H252" s="2">
        <v>33.846469999999997</v>
      </c>
      <c r="I252" s="2">
        <v>-112.13712</v>
      </c>
      <c r="J252" s="2"/>
      <c r="K252" s="21">
        <v>110015943559</v>
      </c>
      <c r="L252" s="21" t="s">
        <v>1140</v>
      </c>
      <c r="M252" s="2"/>
      <c r="N252" s="2"/>
      <c r="O252" s="2"/>
      <c r="P252" s="2"/>
      <c r="Q252" s="2"/>
      <c r="R252" s="2">
        <v>0.40510855000000001</v>
      </c>
      <c r="S252" s="175">
        <f>$R252*INDEX('Byproduct Conc'!$E:$E, MATCH(S$2,'Byproduct Conc'!$C:$C,0))</f>
        <v>1.1788658805E-3</v>
      </c>
      <c r="T252" s="176">
        <f>$R252*INDEX('Byproduct Conc'!$E:$E, MATCH(T$2,'Byproduct Conc'!$C:$C,0))</f>
        <v>1.4178799249999998E-5</v>
      </c>
      <c r="U252" s="176">
        <f>$R252*INDEX('Byproduct Conc'!$E:$E, MATCH(U$2,'Byproduct Conc'!$C:$C,0))</f>
        <v>6.0766282499999997E-5</v>
      </c>
      <c r="V252" s="176">
        <f>$R252*INDEX('Byproduct Conc'!$E:$E, MATCH(V$2,'Byproduct Conc'!$C:$C,0))</f>
        <v>4.0470344145000005E-4</v>
      </c>
      <c r="W252" s="177">
        <f>$R252*INDEX('Byproduct Conc'!$E:$E, MATCH(W$2,'Byproduct Conc'!$C:$C,0))</f>
        <v>6.0766282499999998E-4</v>
      </c>
      <c r="X252" s="293">
        <f t="shared" si="26"/>
        <v>3.3681882300000001E-6</v>
      </c>
      <c r="Y252" s="294">
        <f t="shared" si="27"/>
        <v>4.0510854999999995E-8</v>
      </c>
      <c r="Z252" s="294">
        <f t="shared" si="28"/>
        <v>1.7361794999999999E-7</v>
      </c>
      <c r="AA252" s="294">
        <f t="shared" si="29"/>
        <v>1.1562955470000001E-6</v>
      </c>
      <c r="AB252" s="295">
        <f t="shared" si="30"/>
        <v>1.7361795E-6</v>
      </c>
    </row>
    <row r="253" spans="1:28" x14ac:dyDescent="0.25">
      <c r="A253" s="2">
        <v>2015</v>
      </c>
      <c r="B253" s="2"/>
      <c r="C253" s="2" t="s">
        <v>5141</v>
      </c>
      <c r="D253" s="2" t="s">
        <v>5142</v>
      </c>
      <c r="E253" s="2" t="s">
        <v>5143</v>
      </c>
      <c r="F253" s="2" t="s">
        <v>1179</v>
      </c>
      <c r="G253" s="2" t="s">
        <v>5144</v>
      </c>
      <c r="H253" s="2">
        <v>33.071649999999998</v>
      </c>
      <c r="I253" s="2">
        <v>-81.476479999999995</v>
      </c>
      <c r="J253" s="2" t="s">
        <v>5145</v>
      </c>
      <c r="K253" s="21">
        <v>110000604490</v>
      </c>
      <c r="L253" s="21" t="s">
        <v>1140</v>
      </c>
      <c r="M253" s="2"/>
      <c r="N253" s="2"/>
      <c r="O253" s="2"/>
      <c r="P253" s="2"/>
      <c r="Q253" s="2"/>
      <c r="R253" s="2">
        <v>0.82766439909296996</v>
      </c>
      <c r="S253" s="175">
        <f>$R253*INDEX('Byproduct Conc'!$E:$E, MATCH(S$2,'Byproduct Conc'!$C:$C,0))</f>
        <v>2.4085034013605422E-3</v>
      </c>
      <c r="T253" s="176">
        <f>$R253*INDEX('Byproduct Conc'!$E:$E, MATCH(T$2,'Byproduct Conc'!$C:$C,0))</f>
        <v>2.8968253968253946E-5</v>
      </c>
      <c r="U253" s="176">
        <f>$R253*INDEX('Byproduct Conc'!$E:$E, MATCH(U$2,'Byproduct Conc'!$C:$C,0))</f>
        <v>1.2414965986394549E-4</v>
      </c>
      <c r="V253" s="176">
        <f>$R253*INDEX('Byproduct Conc'!$E:$E, MATCH(V$2,'Byproduct Conc'!$C:$C,0))</f>
        <v>8.2683673469387709E-4</v>
      </c>
      <c r="W253" s="177">
        <f>$R253*INDEX('Byproduct Conc'!$E:$E, MATCH(W$2,'Byproduct Conc'!$C:$C,0))</f>
        <v>1.241496598639455E-3</v>
      </c>
      <c r="X253" s="293">
        <f t="shared" si="26"/>
        <v>6.8814382896015494E-6</v>
      </c>
      <c r="Y253" s="294">
        <f t="shared" si="27"/>
        <v>8.2766439909296995E-8</v>
      </c>
      <c r="Z253" s="294">
        <f t="shared" si="28"/>
        <v>3.5471331389698712E-7</v>
      </c>
      <c r="AA253" s="294">
        <f t="shared" si="29"/>
        <v>2.3623906705539344E-6</v>
      </c>
      <c r="AB253" s="295">
        <f t="shared" si="30"/>
        <v>3.5471331389698714E-6</v>
      </c>
    </row>
    <row r="254" spans="1:28" x14ac:dyDescent="0.25">
      <c r="A254" s="2">
        <v>2016</v>
      </c>
      <c r="B254" s="2"/>
      <c r="C254" s="2" t="s">
        <v>5141</v>
      </c>
      <c r="D254" s="2" t="s">
        <v>5142</v>
      </c>
      <c r="E254" s="2" t="s">
        <v>5143</v>
      </c>
      <c r="F254" s="2" t="s">
        <v>1179</v>
      </c>
      <c r="G254" s="2" t="s">
        <v>5144</v>
      </c>
      <c r="H254" s="2">
        <v>33.071649999999998</v>
      </c>
      <c r="I254" s="2">
        <v>-81.476479999999995</v>
      </c>
      <c r="J254" s="2" t="s">
        <v>5145</v>
      </c>
      <c r="K254" s="21">
        <v>110000604490</v>
      </c>
      <c r="L254" s="21" t="s">
        <v>1140</v>
      </c>
      <c r="M254" s="2"/>
      <c r="N254" s="2"/>
      <c r="O254" s="2"/>
      <c r="P254" s="2"/>
      <c r="Q254" s="2"/>
      <c r="R254" s="2">
        <v>0.82766439909296996</v>
      </c>
      <c r="S254" s="175">
        <f>$R254*INDEX('Byproduct Conc'!$E:$E, MATCH(S$2,'Byproduct Conc'!$C:$C,0))</f>
        <v>2.4085034013605422E-3</v>
      </c>
      <c r="T254" s="176">
        <f>$R254*INDEX('Byproduct Conc'!$E:$E, MATCH(T$2,'Byproduct Conc'!$C:$C,0))</f>
        <v>2.8968253968253946E-5</v>
      </c>
      <c r="U254" s="176">
        <f>$R254*INDEX('Byproduct Conc'!$E:$E, MATCH(U$2,'Byproduct Conc'!$C:$C,0))</f>
        <v>1.2414965986394549E-4</v>
      </c>
      <c r="V254" s="176">
        <f>$R254*INDEX('Byproduct Conc'!$E:$E, MATCH(V$2,'Byproduct Conc'!$C:$C,0))</f>
        <v>8.2683673469387709E-4</v>
      </c>
      <c r="W254" s="177">
        <f>$R254*INDEX('Byproduct Conc'!$E:$E, MATCH(W$2,'Byproduct Conc'!$C:$C,0))</f>
        <v>1.241496598639455E-3</v>
      </c>
      <c r="X254" s="293">
        <f t="shared" si="26"/>
        <v>6.8814382896015494E-6</v>
      </c>
      <c r="Y254" s="294">
        <f t="shared" si="27"/>
        <v>8.2766439909296995E-8</v>
      </c>
      <c r="Z254" s="294">
        <f t="shared" si="28"/>
        <v>3.5471331389698712E-7</v>
      </c>
      <c r="AA254" s="294">
        <f t="shared" si="29"/>
        <v>2.3623906705539344E-6</v>
      </c>
      <c r="AB254" s="295">
        <f t="shared" si="30"/>
        <v>3.5471331389698714E-6</v>
      </c>
    </row>
    <row r="255" spans="1:28" x14ac:dyDescent="0.25">
      <c r="A255" s="2">
        <v>2017</v>
      </c>
      <c r="B255" s="2"/>
      <c r="C255" s="2" t="s">
        <v>5141</v>
      </c>
      <c r="D255" s="2" t="s">
        <v>5142</v>
      </c>
      <c r="E255" s="2" t="s">
        <v>5143</v>
      </c>
      <c r="F255" s="2" t="s">
        <v>1179</v>
      </c>
      <c r="G255" s="2" t="s">
        <v>5144</v>
      </c>
      <c r="H255" s="2">
        <v>33.071649999999998</v>
      </c>
      <c r="I255" s="2">
        <v>-81.476479999999995</v>
      </c>
      <c r="J255" s="2" t="s">
        <v>5145</v>
      </c>
      <c r="K255" s="21">
        <v>110000604490</v>
      </c>
      <c r="L255" s="21" t="s">
        <v>1140</v>
      </c>
      <c r="M255" s="2"/>
      <c r="N255" s="2"/>
      <c r="O255" s="2"/>
      <c r="P255" s="2"/>
      <c r="Q255" s="2"/>
      <c r="R255" s="2">
        <v>0.82766439909296996</v>
      </c>
      <c r="S255" s="175">
        <f>$R255*INDEX('Byproduct Conc'!$E:$E, MATCH(S$2,'Byproduct Conc'!$C:$C,0))</f>
        <v>2.4085034013605422E-3</v>
      </c>
      <c r="T255" s="176">
        <f>$R255*INDEX('Byproduct Conc'!$E:$E, MATCH(T$2,'Byproduct Conc'!$C:$C,0))</f>
        <v>2.8968253968253946E-5</v>
      </c>
      <c r="U255" s="176">
        <f>$R255*INDEX('Byproduct Conc'!$E:$E, MATCH(U$2,'Byproduct Conc'!$C:$C,0))</f>
        <v>1.2414965986394549E-4</v>
      </c>
      <c r="V255" s="176">
        <f>$R255*INDEX('Byproduct Conc'!$E:$E, MATCH(V$2,'Byproduct Conc'!$C:$C,0))</f>
        <v>8.2683673469387709E-4</v>
      </c>
      <c r="W255" s="177">
        <f>$R255*INDEX('Byproduct Conc'!$E:$E, MATCH(W$2,'Byproduct Conc'!$C:$C,0))</f>
        <v>1.241496598639455E-3</v>
      </c>
      <c r="X255" s="293">
        <f t="shared" si="26"/>
        <v>6.8814382896015494E-6</v>
      </c>
      <c r="Y255" s="294">
        <f t="shared" si="27"/>
        <v>8.2766439909296995E-8</v>
      </c>
      <c r="Z255" s="294">
        <f t="shared" si="28"/>
        <v>3.5471331389698712E-7</v>
      </c>
      <c r="AA255" s="294">
        <f t="shared" si="29"/>
        <v>2.3623906705539344E-6</v>
      </c>
      <c r="AB255" s="295">
        <f t="shared" si="30"/>
        <v>3.5471331389698714E-6</v>
      </c>
    </row>
    <row r="256" spans="1:28" x14ac:dyDescent="0.25">
      <c r="A256" s="2">
        <v>2015</v>
      </c>
      <c r="B256" s="2"/>
      <c r="C256" s="2" t="s">
        <v>5146</v>
      </c>
      <c r="D256" s="2" t="s">
        <v>5147</v>
      </c>
      <c r="E256" s="2" t="s">
        <v>5148</v>
      </c>
      <c r="F256" s="2" t="s">
        <v>1138</v>
      </c>
      <c r="G256" s="2">
        <v>70507</v>
      </c>
      <c r="H256" s="2">
        <v>30.275200000000002</v>
      </c>
      <c r="I256" s="2">
        <v>-92.036231000000001</v>
      </c>
      <c r="J256" s="2" t="s">
        <v>5149</v>
      </c>
      <c r="K256" s="21">
        <v>110000449266</v>
      </c>
      <c r="L256" s="21" t="s">
        <v>1140</v>
      </c>
      <c r="M256" s="2"/>
      <c r="N256" s="2"/>
      <c r="O256" s="2"/>
      <c r="P256" s="2"/>
      <c r="Q256" s="2"/>
      <c r="R256" s="2">
        <v>3.0147525000000001E-2</v>
      </c>
      <c r="S256" s="175">
        <f>$R256*INDEX('Byproduct Conc'!$E:$E, MATCH(S$2,'Byproduct Conc'!$C:$C,0))</f>
        <v>8.7729297750000003E-5</v>
      </c>
      <c r="T256" s="176">
        <f>$R256*INDEX('Byproduct Conc'!$E:$E, MATCH(T$2,'Byproduct Conc'!$C:$C,0))</f>
        <v>1.0551633749999999E-6</v>
      </c>
      <c r="U256" s="176">
        <f>$R256*INDEX('Byproduct Conc'!$E:$E, MATCH(U$2,'Byproduct Conc'!$C:$C,0))</f>
        <v>4.5221287499999998E-6</v>
      </c>
      <c r="V256" s="176">
        <f>$R256*INDEX('Byproduct Conc'!$E:$E, MATCH(V$2,'Byproduct Conc'!$C:$C,0))</f>
        <v>3.0117377475000005E-5</v>
      </c>
      <c r="W256" s="177">
        <f>$R256*INDEX('Byproduct Conc'!$E:$E, MATCH(W$2,'Byproduct Conc'!$C:$C,0))</f>
        <v>4.5221287500000003E-5</v>
      </c>
      <c r="X256" s="293">
        <f t="shared" si="26"/>
        <v>2.5065513642857144E-7</v>
      </c>
      <c r="Y256" s="294">
        <f t="shared" si="27"/>
        <v>3.0147524999999997E-9</v>
      </c>
      <c r="Z256" s="294">
        <f t="shared" si="28"/>
        <v>1.2920367857142857E-8</v>
      </c>
      <c r="AA256" s="294">
        <f t="shared" si="29"/>
        <v>8.6049649928571439E-8</v>
      </c>
      <c r="AB256" s="295">
        <f t="shared" si="30"/>
        <v>1.2920367857142859E-7</v>
      </c>
    </row>
    <row r="257" spans="1:28" x14ac:dyDescent="0.25">
      <c r="A257" s="2">
        <v>2015</v>
      </c>
      <c r="B257" s="2"/>
      <c r="C257" s="2" t="s">
        <v>1241</v>
      </c>
      <c r="D257" s="2" t="s">
        <v>1242</v>
      </c>
      <c r="E257" s="2" t="s">
        <v>1205</v>
      </c>
      <c r="F257" s="2" t="s">
        <v>1206</v>
      </c>
      <c r="G257" s="2">
        <v>63630</v>
      </c>
      <c r="H257" s="2">
        <v>37.983333000000002</v>
      </c>
      <c r="I257" s="2">
        <v>-90.690832999999998</v>
      </c>
      <c r="J257" s="2" t="s">
        <v>1207</v>
      </c>
      <c r="K257" s="21">
        <v>110017980443</v>
      </c>
      <c r="L257" s="21" t="s">
        <v>1140</v>
      </c>
      <c r="M257" s="2"/>
      <c r="N257" s="2"/>
      <c r="O257" s="2"/>
      <c r="P257" s="2"/>
      <c r="Q257" s="2"/>
      <c r="R257" s="2">
        <v>0.15940960504000001</v>
      </c>
      <c r="S257" s="175">
        <f>$R257*INDEX('Byproduct Conc'!$E:$E, MATCH(S$2,'Byproduct Conc'!$C:$C,0))</f>
        <v>4.6388195066640001E-4</v>
      </c>
      <c r="T257" s="176">
        <f>$R257*INDEX('Byproduct Conc'!$E:$E, MATCH(T$2,'Byproduct Conc'!$C:$C,0))</f>
        <v>5.5793361764000003E-6</v>
      </c>
      <c r="U257" s="176">
        <f>$R257*INDEX('Byproduct Conc'!$E:$E, MATCH(U$2,'Byproduct Conc'!$C:$C,0))</f>
        <v>2.3911440756000001E-5</v>
      </c>
      <c r="V257" s="176">
        <f>$R257*INDEX('Byproduct Conc'!$E:$E, MATCH(V$2,'Byproduct Conc'!$C:$C,0))</f>
        <v>1.5925019543496004E-4</v>
      </c>
      <c r="W257" s="177">
        <f>$R257*INDEX('Byproduct Conc'!$E:$E, MATCH(W$2,'Byproduct Conc'!$C:$C,0))</f>
        <v>2.3911440756000003E-4</v>
      </c>
      <c r="X257" s="293">
        <f t="shared" si="26"/>
        <v>1.3253770019040001E-6</v>
      </c>
      <c r="Y257" s="294">
        <f t="shared" si="27"/>
        <v>1.5940960504E-8</v>
      </c>
      <c r="Z257" s="294">
        <f t="shared" si="28"/>
        <v>6.8318402160000003E-8</v>
      </c>
      <c r="AA257" s="294">
        <f t="shared" si="29"/>
        <v>4.550005583856001E-7</v>
      </c>
      <c r="AB257" s="295">
        <f t="shared" si="30"/>
        <v>6.8318402160000006E-7</v>
      </c>
    </row>
    <row r="258" spans="1:28" x14ac:dyDescent="0.25">
      <c r="A258" s="2">
        <v>2016</v>
      </c>
      <c r="B258" s="2"/>
      <c r="C258" s="2" t="s">
        <v>1241</v>
      </c>
      <c r="D258" s="2" t="s">
        <v>1242</v>
      </c>
      <c r="E258" s="2" t="s">
        <v>1205</v>
      </c>
      <c r="F258" s="2" t="s">
        <v>1206</v>
      </c>
      <c r="G258" s="2">
        <v>63630</v>
      </c>
      <c r="H258" s="2">
        <v>37.983333000000002</v>
      </c>
      <c r="I258" s="2">
        <v>-90.690832999999998</v>
      </c>
      <c r="J258" s="2" t="s">
        <v>1207</v>
      </c>
      <c r="K258" s="21">
        <v>110017980443</v>
      </c>
      <c r="L258" s="21" t="s">
        <v>1140</v>
      </c>
      <c r="M258" s="2"/>
      <c r="N258" s="2"/>
      <c r="O258" s="2"/>
      <c r="P258" s="2"/>
      <c r="Q258" s="2"/>
      <c r="R258" s="2">
        <v>0.107437225</v>
      </c>
      <c r="S258" s="175">
        <f>$R258*INDEX('Byproduct Conc'!$E:$E, MATCH(S$2,'Byproduct Conc'!$C:$C,0))</f>
        <v>3.1264232474999997E-4</v>
      </c>
      <c r="T258" s="176">
        <f>$R258*INDEX('Byproduct Conc'!$E:$E, MATCH(T$2,'Byproduct Conc'!$C:$C,0))</f>
        <v>3.7603028749999998E-6</v>
      </c>
      <c r="U258" s="176">
        <f>$R258*INDEX('Byproduct Conc'!$E:$E, MATCH(U$2,'Byproduct Conc'!$C:$C,0))</f>
        <v>1.6115583749999999E-5</v>
      </c>
      <c r="V258" s="176">
        <f>$R258*INDEX('Byproduct Conc'!$E:$E, MATCH(V$2,'Byproduct Conc'!$C:$C,0))</f>
        <v>1.0732978777500001E-4</v>
      </c>
      <c r="W258" s="177">
        <f>$R258*INDEX('Byproduct Conc'!$E:$E, MATCH(W$2,'Byproduct Conc'!$C:$C,0))</f>
        <v>1.611558375E-4</v>
      </c>
      <c r="X258" s="293">
        <f t="shared" si="26"/>
        <v>8.9326378499999991E-7</v>
      </c>
      <c r="Y258" s="294">
        <f t="shared" si="27"/>
        <v>1.0743722499999999E-8</v>
      </c>
      <c r="Z258" s="294">
        <f t="shared" si="28"/>
        <v>4.6044524999999997E-8</v>
      </c>
      <c r="AA258" s="294">
        <f t="shared" si="29"/>
        <v>3.066565365E-7</v>
      </c>
      <c r="AB258" s="295">
        <f t="shared" si="30"/>
        <v>4.6044525E-7</v>
      </c>
    </row>
    <row r="259" spans="1:28" x14ac:dyDescent="0.25">
      <c r="A259" s="2">
        <v>2018</v>
      </c>
      <c r="B259" s="2"/>
      <c r="C259" s="2" t="s">
        <v>1241</v>
      </c>
      <c r="D259" s="2" t="s">
        <v>1242</v>
      </c>
      <c r="E259" s="2" t="s">
        <v>1205</v>
      </c>
      <c r="F259" s="2" t="s">
        <v>1206</v>
      </c>
      <c r="G259" s="2">
        <v>63630</v>
      </c>
      <c r="H259" s="2">
        <v>37.983333000000002</v>
      </c>
      <c r="I259" s="2">
        <v>-90.690832999999998</v>
      </c>
      <c r="J259" s="2" t="s">
        <v>1207</v>
      </c>
      <c r="K259" s="21">
        <v>110017980443</v>
      </c>
      <c r="L259" s="21" t="s">
        <v>1140</v>
      </c>
      <c r="M259" s="2"/>
      <c r="N259" s="2"/>
      <c r="O259" s="2"/>
      <c r="P259" s="2"/>
      <c r="Q259" s="2"/>
      <c r="R259" s="2">
        <v>6.1429399359999998E-2</v>
      </c>
      <c r="S259" s="175">
        <f>$R259*INDEX('Byproduct Conc'!$E:$E, MATCH(S$2,'Byproduct Conc'!$C:$C,0))</f>
        <v>1.7875955213759998E-4</v>
      </c>
      <c r="T259" s="176">
        <f>$R259*INDEX('Byproduct Conc'!$E:$E, MATCH(T$2,'Byproduct Conc'!$C:$C,0))</f>
        <v>2.1500289775999997E-6</v>
      </c>
      <c r="U259" s="176">
        <f>$R259*INDEX('Byproduct Conc'!$E:$E, MATCH(U$2,'Byproduct Conc'!$C:$C,0))</f>
        <v>9.2144099039999981E-6</v>
      </c>
      <c r="V259" s="176">
        <f>$R259*INDEX('Byproduct Conc'!$E:$E, MATCH(V$2,'Byproduct Conc'!$C:$C,0))</f>
        <v>6.1367969960640002E-5</v>
      </c>
      <c r="W259" s="177">
        <f>$R259*INDEX('Byproduct Conc'!$E:$E, MATCH(W$2,'Byproduct Conc'!$C:$C,0))</f>
        <v>9.2144099040000001E-5</v>
      </c>
      <c r="X259" s="293">
        <f t="shared" si="26"/>
        <v>5.1074157753599989E-7</v>
      </c>
      <c r="Y259" s="294">
        <f t="shared" si="27"/>
        <v>6.1429399359999994E-9</v>
      </c>
      <c r="Z259" s="294">
        <f t="shared" si="28"/>
        <v>2.6326885439999994E-8</v>
      </c>
      <c r="AA259" s="294">
        <f t="shared" si="29"/>
        <v>1.7533705703040001E-7</v>
      </c>
      <c r="AB259" s="295">
        <f t="shared" si="30"/>
        <v>2.6326885440000001E-7</v>
      </c>
    </row>
    <row r="260" spans="1:28" x14ac:dyDescent="0.25">
      <c r="A260" s="2">
        <v>2018</v>
      </c>
      <c r="B260" s="2"/>
      <c r="C260" s="2" t="s">
        <v>1241</v>
      </c>
      <c r="D260" s="2" t="s">
        <v>1242</v>
      </c>
      <c r="E260" s="2" t="s">
        <v>1205</v>
      </c>
      <c r="F260" s="2" t="s">
        <v>1206</v>
      </c>
      <c r="G260" s="2">
        <v>63630</v>
      </c>
      <c r="H260" s="2">
        <v>37.983333000000002</v>
      </c>
      <c r="I260" s="2">
        <v>-90.690832999999998</v>
      </c>
      <c r="J260" s="2" t="s">
        <v>1207</v>
      </c>
      <c r="K260" s="21">
        <v>110017980443</v>
      </c>
      <c r="L260" s="21" t="s">
        <v>1140</v>
      </c>
      <c r="M260" s="2"/>
      <c r="N260" s="2"/>
      <c r="O260" s="2"/>
      <c r="P260" s="2"/>
      <c r="Q260" s="2"/>
      <c r="R260" s="2">
        <v>3.4273402100000001E-3</v>
      </c>
      <c r="S260" s="175">
        <f>$R260*INDEX('Byproduct Conc'!$E:$E, MATCH(S$2,'Byproduct Conc'!$C:$C,0))</f>
        <v>9.9735600111000003E-6</v>
      </c>
      <c r="T260" s="176">
        <f>$R260*INDEX('Byproduct Conc'!$E:$E, MATCH(T$2,'Byproduct Conc'!$C:$C,0))</f>
        <v>1.1995690735E-7</v>
      </c>
      <c r="U260" s="176">
        <f>$R260*INDEX('Byproduct Conc'!$E:$E, MATCH(U$2,'Byproduct Conc'!$C:$C,0))</f>
        <v>5.1410103149999996E-7</v>
      </c>
      <c r="V260" s="176">
        <f>$R260*INDEX('Byproduct Conc'!$E:$E, MATCH(V$2,'Byproduct Conc'!$C:$C,0))</f>
        <v>3.4239128697900005E-6</v>
      </c>
      <c r="W260" s="177">
        <f>$R260*INDEX('Byproduct Conc'!$E:$E, MATCH(W$2,'Byproduct Conc'!$C:$C,0))</f>
        <v>5.1410103150000007E-6</v>
      </c>
      <c r="X260" s="293">
        <f t="shared" ref="X260:X323" si="31">S260/350</f>
        <v>2.8495885746000001E-8</v>
      </c>
      <c r="Y260" s="294">
        <f t="shared" ref="Y260:Y323" si="32">T260/350</f>
        <v>3.4273402099999998E-10</v>
      </c>
      <c r="Z260" s="294">
        <f t="shared" ref="Z260:Z323" si="33">U260/350</f>
        <v>1.4688600899999998E-9</v>
      </c>
      <c r="AA260" s="294">
        <f t="shared" ref="AA260:AA323" si="34">V260/350</f>
        <v>9.7826081994000011E-9</v>
      </c>
      <c r="AB260" s="295">
        <f t="shared" ref="AB260:AB323" si="35">W260/350</f>
        <v>1.4688600900000002E-8</v>
      </c>
    </row>
    <row r="261" spans="1:28" x14ac:dyDescent="0.25">
      <c r="A261" s="2">
        <v>2019</v>
      </c>
      <c r="B261" s="2"/>
      <c r="C261" s="2" t="s">
        <v>1241</v>
      </c>
      <c r="D261" s="2" t="s">
        <v>1242</v>
      </c>
      <c r="E261" s="2" t="s">
        <v>1205</v>
      </c>
      <c r="F261" s="2" t="s">
        <v>1206</v>
      </c>
      <c r="G261" s="2">
        <v>63630</v>
      </c>
      <c r="H261" s="2">
        <v>37.983333000000002</v>
      </c>
      <c r="I261" s="2">
        <v>-90.690832999999998</v>
      </c>
      <c r="J261" s="2" t="s">
        <v>1207</v>
      </c>
      <c r="K261" s="21">
        <v>110017980443</v>
      </c>
      <c r="L261" s="21" t="s">
        <v>1140</v>
      </c>
      <c r="M261" s="2"/>
      <c r="N261" s="2"/>
      <c r="O261" s="2"/>
      <c r="P261" s="2"/>
      <c r="Q261" s="2"/>
      <c r="R261" s="2">
        <v>0.1438499147775</v>
      </c>
      <c r="S261" s="175">
        <f>$R261*INDEX('Byproduct Conc'!$E:$E, MATCH(S$2,'Byproduct Conc'!$C:$C,0))</f>
        <v>4.18603252002525E-4</v>
      </c>
      <c r="T261" s="176">
        <f>$R261*INDEX('Byproduct Conc'!$E:$E, MATCH(T$2,'Byproduct Conc'!$C:$C,0))</f>
        <v>5.0347470172124994E-6</v>
      </c>
      <c r="U261" s="176">
        <f>$R261*INDEX('Byproduct Conc'!$E:$E, MATCH(U$2,'Byproduct Conc'!$C:$C,0))</f>
        <v>2.1577487216624999E-5</v>
      </c>
      <c r="V261" s="176">
        <f>$R261*INDEX('Byproduct Conc'!$E:$E, MATCH(V$2,'Byproduct Conc'!$C:$C,0))</f>
        <v>1.4370606486272252E-4</v>
      </c>
      <c r="W261" s="177">
        <f>$R261*INDEX('Byproduct Conc'!$E:$E, MATCH(W$2,'Byproduct Conc'!$C:$C,0))</f>
        <v>2.1577487216625001E-4</v>
      </c>
      <c r="X261" s="293">
        <f t="shared" si="31"/>
        <v>1.1960092914357857E-6</v>
      </c>
      <c r="Y261" s="294">
        <f t="shared" si="32"/>
        <v>1.4384991477749998E-8</v>
      </c>
      <c r="Z261" s="294">
        <f t="shared" si="33"/>
        <v>6.1649963476071425E-8</v>
      </c>
      <c r="AA261" s="294">
        <f t="shared" si="34"/>
        <v>4.1058875675063574E-7</v>
      </c>
      <c r="AB261" s="295">
        <f t="shared" si="35"/>
        <v>6.1649963476071435E-7</v>
      </c>
    </row>
    <row r="262" spans="1:28" x14ac:dyDescent="0.25">
      <c r="A262" s="2">
        <v>2019</v>
      </c>
      <c r="B262" s="2"/>
      <c r="C262" s="2" t="s">
        <v>1241</v>
      </c>
      <c r="D262" s="2" t="s">
        <v>1242</v>
      </c>
      <c r="E262" s="2" t="s">
        <v>1205</v>
      </c>
      <c r="F262" s="2" t="s">
        <v>1206</v>
      </c>
      <c r="G262" s="2">
        <v>63630</v>
      </c>
      <c r="H262" s="2">
        <v>37.983333000000002</v>
      </c>
      <c r="I262" s="2">
        <v>-90.690832999999998</v>
      </c>
      <c r="J262" s="2" t="s">
        <v>1207</v>
      </c>
      <c r="K262" s="21">
        <v>110017980443</v>
      </c>
      <c r="L262" s="21" t="s">
        <v>1140</v>
      </c>
      <c r="M262" s="2"/>
      <c r="N262" s="2"/>
      <c r="O262" s="2"/>
      <c r="P262" s="2"/>
      <c r="Q262" s="2"/>
      <c r="R262" s="2">
        <v>9.4349849425000003E-3</v>
      </c>
      <c r="S262" s="175">
        <f>$R262*INDEX('Byproduct Conc'!$E:$E, MATCH(S$2,'Byproduct Conc'!$C:$C,0))</f>
        <v>2.7455806182675E-5</v>
      </c>
      <c r="T262" s="176">
        <f>$R262*INDEX('Byproduct Conc'!$E:$E, MATCH(T$2,'Byproduct Conc'!$C:$C,0))</f>
        <v>3.3022447298749999E-7</v>
      </c>
      <c r="U262" s="176">
        <f>$R262*INDEX('Byproduct Conc'!$E:$E, MATCH(U$2,'Byproduct Conc'!$C:$C,0))</f>
        <v>1.415247741375E-6</v>
      </c>
      <c r="V262" s="176">
        <f>$R262*INDEX('Byproduct Conc'!$E:$E, MATCH(V$2,'Byproduct Conc'!$C:$C,0))</f>
        <v>9.4255499575575015E-6</v>
      </c>
      <c r="W262" s="177">
        <f>$R262*INDEX('Byproduct Conc'!$E:$E, MATCH(W$2,'Byproduct Conc'!$C:$C,0))</f>
        <v>1.4152477413750002E-5</v>
      </c>
      <c r="X262" s="293">
        <f t="shared" si="31"/>
        <v>7.844516052192857E-8</v>
      </c>
      <c r="Y262" s="294">
        <f t="shared" si="32"/>
        <v>9.4349849425000001E-10</v>
      </c>
      <c r="Z262" s="294">
        <f t="shared" si="33"/>
        <v>4.0435649753571431E-9</v>
      </c>
      <c r="AA262" s="294">
        <f t="shared" si="34"/>
        <v>2.6930142735878576E-8</v>
      </c>
      <c r="AB262" s="295">
        <f t="shared" si="35"/>
        <v>4.0435649753571434E-8</v>
      </c>
    </row>
    <row r="263" spans="1:28" x14ac:dyDescent="0.25">
      <c r="A263" s="2">
        <v>2020</v>
      </c>
      <c r="B263" s="2"/>
      <c r="C263" s="2" t="s">
        <v>1241</v>
      </c>
      <c r="D263" s="2" t="s">
        <v>1242</v>
      </c>
      <c r="E263" s="2" t="s">
        <v>1205</v>
      </c>
      <c r="F263" s="2" t="s">
        <v>1206</v>
      </c>
      <c r="G263" s="2">
        <v>63630</v>
      </c>
      <c r="H263" s="2">
        <v>37.983333000000002</v>
      </c>
      <c r="I263" s="2">
        <v>-90.690832999999998</v>
      </c>
      <c r="J263" s="2" t="s">
        <v>1207</v>
      </c>
      <c r="K263" s="21">
        <v>110017980443</v>
      </c>
      <c r="L263" s="21" t="s">
        <v>1140</v>
      </c>
      <c r="M263" s="2"/>
      <c r="N263" s="2"/>
      <c r="O263" s="2"/>
      <c r="P263" s="2"/>
      <c r="Q263" s="2"/>
      <c r="R263" s="2">
        <v>2.38932263266666E-2</v>
      </c>
      <c r="S263" s="175">
        <f>$R263*INDEX('Byproduct Conc'!$E:$E, MATCH(S$2,'Byproduct Conc'!$C:$C,0))</f>
        <v>6.9529288610599806E-5</v>
      </c>
      <c r="T263" s="176">
        <f>$R263*INDEX('Byproduct Conc'!$E:$E, MATCH(T$2,'Byproduct Conc'!$C:$C,0))</f>
        <v>8.3626292143333095E-7</v>
      </c>
      <c r="U263" s="176">
        <f>$R263*INDEX('Byproduct Conc'!$E:$E, MATCH(U$2,'Byproduct Conc'!$C:$C,0))</f>
        <v>3.5839839489999899E-6</v>
      </c>
      <c r="V263" s="176">
        <f>$R263*INDEX('Byproduct Conc'!$E:$E, MATCH(V$2,'Byproduct Conc'!$C:$C,0))</f>
        <v>2.3869333100339935E-5</v>
      </c>
      <c r="W263" s="177">
        <f>$R263*INDEX('Byproduct Conc'!$E:$E, MATCH(W$2,'Byproduct Conc'!$C:$C,0))</f>
        <v>3.5839839489999902E-5</v>
      </c>
      <c r="X263" s="293">
        <f t="shared" si="31"/>
        <v>1.9865511031599943E-7</v>
      </c>
      <c r="Y263" s="294">
        <f t="shared" si="32"/>
        <v>2.38932263266666E-9</v>
      </c>
      <c r="Z263" s="294">
        <f t="shared" si="33"/>
        <v>1.0239954139999971E-8</v>
      </c>
      <c r="AA263" s="294">
        <f t="shared" si="34"/>
        <v>6.8198094572399809E-8</v>
      </c>
      <c r="AB263" s="295">
        <f t="shared" si="35"/>
        <v>1.0239954139999972E-7</v>
      </c>
    </row>
    <row r="264" spans="1:28" x14ac:dyDescent="0.25">
      <c r="A264" s="2">
        <v>2020</v>
      </c>
      <c r="B264" s="2"/>
      <c r="C264" s="2" t="s">
        <v>1241</v>
      </c>
      <c r="D264" s="2" t="s">
        <v>1242</v>
      </c>
      <c r="E264" s="2" t="s">
        <v>1205</v>
      </c>
      <c r="F264" s="2" t="s">
        <v>1206</v>
      </c>
      <c r="G264" s="2">
        <v>63630</v>
      </c>
      <c r="H264" s="2">
        <v>37.983333000000002</v>
      </c>
      <c r="I264" s="2">
        <v>-90.690832999999998</v>
      </c>
      <c r="J264" s="2" t="s">
        <v>1207</v>
      </c>
      <c r="K264" s="21">
        <v>110017980443</v>
      </c>
      <c r="L264" s="21" t="s">
        <v>1140</v>
      </c>
      <c r="M264" s="2"/>
      <c r="N264" s="2"/>
      <c r="O264" s="2"/>
      <c r="P264" s="2"/>
      <c r="Q264" s="2"/>
      <c r="R264" s="2">
        <v>1.7127882000000001E-3</v>
      </c>
      <c r="S264" s="175">
        <f>$R264*INDEX('Byproduct Conc'!$E:$E, MATCH(S$2,'Byproduct Conc'!$C:$C,0))</f>
        <v>4.9842136620000003E-6</v>
      </c>
      <c r="T264" s="176">
        <f>$R264*INDEX('Byproduct Conc'!$E:$E, MATCH(T$2,'Byproduct Conc'!$C:$C,0))</f>
        <v>5.9947586999999999E-8</v>
      </c>
      <c r="U264" s="176">
        <f>$R264*INDEX('Byproduct Conc'!$E:$E, MATCH(U$2,'Byproduct Conc'!$C:$C,0))</f>
        <v>2.5691822999999999E-7</v>
      </c>
      <c r="V264" s="176">
        <f>$R264*INDEX('Byproduct Conc'!$E:$E, MATCH(V$2,'Byproduct Conc'!$C:$C,0))</f>
        <v>1.7110754118000002E-6</v>
      </c>
      <c r="W264" s="177">
        <f>$R264*INDEX('Byproduct Conc'!$E:$E, MATCH(W$2,'Byproduct Conc'!$C:$C,0))</f>
        <v>2.5691823000000001E-6</v>
      </c>
      <c r="X264" s="293">
        <f t="shared" si="31"/>
        <v>1.4240610462857144E-8</v>
      </c>
      <c r="Y264" s="294">
        <f t="shared" si="32"/>
        <v>1.7127881999999999E-10</v>
      </c>
      <c r="Z264" s="294">
        <f t="shared" si="33"/>
        <v>7.3405208571428571E-10</v>
      </c>
      <c r="AA264" s="294">
        <f t="shared" si="34"/>
        <v>4.8887868908571436E-9</v>
      </c>
      <c r="AB264" s="295">
        <f t="shared" si="35"/>
        <v>7.3405208571428573E-9</v>
      </c>
    </row>
    <row r="265" spans="1:28" x14ac:dyDescent="0.25">
      <c r="A265" s="2">
        <v>2015</v>
      </c>
      <c r="B265" s="2"/>
      <c r="C265" s="2" t="s">
        <v>5150</v>
      </c>
      <c r="D265" s="2" t="s">
        <v>5151</v>
      </c>
      <c r="E265" s="2" t="s">
        <v>5152</v>
      </c>
      <c r="F265" s="2" t="s">
        <v>5139</v>
      </c>
      <c r="G265" s="2" t="s">
        <v>5153</v>
      </c>
      <c r="H265" s="2">
        <v>32.9011</v>
      </c>
      <c r="I265" s="2">
        <v>-111.78749999999999</v>
      </c>
      <c r="J265" s="2"/>
      <c r="K265" s="21">
        <v>110022287210</v>
      </c>
      <c r="L265" s="21" t="s">
        <v>1140</v>
      </c>
      <c r="M265" s="2"/>
      <c r="N265" s="2"/>
      <c r="O265" s="2"/>
      <c r="P265" s="2"/>
      <c r="Q265" s="2"/>
      <c r="R265" s="2">
        <v>12.102159</v>
      </c>
      <c r="S265" s="175">
        <f>$R265*INDEX('Byproduct Conc'!$E:$E, MATCH(S$2,'Byproduct Conc'!$C:$C,0))</f>
        <v>3.5217282689999997E-2</v>
      </c>
      <c r="T265" s="176">
        <f>$R265*INDEX('Byproduct Conc'!$E:$E, MATCH(T$2,'Byproduct Conc'!$C:$C,0))</f>
        <v>4.23575565E-4</v>
      </c>
      <c r="U265" s="176">
        <f>$R265*INDEX('Byproduct Conc'!$E:$E, MATCH(U$2,'Byproduct Conc'!$C:$C,0))</f>
        <v>1.8153238499999998E-3</v>
      </c>
      <c r="V265" s="176">
        <f>$R265*INDEX('Byproduct Conc'!$E:$E, MATCH(V$2,'Byproduct Conc'!$C:$C,0))</f>
        <v>1.2090056841000002E-2</v>
      </c>
      <c r="W265" s="177">
        <f>$R265*INDEX('Byproduct Conc'!$E:$E, MATCH(W$2,'Byproduct Conc'!$C:$C,0))</f>
        <v>1.8153238500000002E-2</v>
      </c>
      <c r="X265" s="293">
        <f t="shared" si="31"/>
        <v>1.0062080768571427E-4</v>
      </c>
      <c r="Y265" s="294">
        <f t="shared" si="32"/>
        <v>1.2102158999999999E-6</v>
      </c>
      <c r="Z265" s="294">
        <f t="shared" si="33"/>
        <v>5.1866395714285708E-6</v>
      </c>
      <c r="AA265" s="294">
        <f t="shared" si="34"/>
        <v>3.4543019545714295E-5</v>
      </c>
      <c r="AB265" s="295">
        <f t="shared" si="35"/>
        <v>5.1866395714285722E-5</v>
      </c>
    </row>
    <row r="266" spans="1:28" x14ac:dyDescent="0.25">
      <c r="A266" s="2">
        <v>2016</v>
      </c>
      <c r="B266" s="2"/>
      <c r="C266" s="2" t="s">
        <v>5150</v>
      </c>
      <c r="D266" s="2" t="s">
        <v>5151</v>
      </c>
      <c r="E266" s="2" t="s">
        <v>5152</v>
      </c>
      <c r="F266" s="2" t="s">
        <v>5139</v>
      </c>
      <c r="G266" s="2" t="s">
        <v>5153</v>
      </c>
      <c r="H266" s="2">
        <v>32.9011</v>
      </c>
      <c r="I266" s="2">
        <v>-111.78749999999999</v>
      </c>
      <c r="J266" s="2"/>
      <c r="K266" s="21">
        <v>110022287210</v>
      </c>
      <c r="L266" s="21" t="s">
        <v>1140</v>
      </c>
      <c r="M266" s="2"/>
      <c r="N266" s="2"/>
      <c r="O266" s="2"/>
      <c r="P266" s="2"/>
      <c r="Q266" s="2"/>
      <c r="R266" s="2">
        <v>12.682399500000001</v>
      </c>
      <c r="S266" s="175">
        <f>$R266*INDEX('Byproduct Conc'!$E:$E, MATCH(S$2,'Byproduct Conc'!$C:$C,0))</f>
        <v>3.6905782545000002E-2</v>
      </c>
      <c r="T266" s="176">
        <f>$R266*INDEX('Byproduct Conc'!$E:$E, MATCH(T$2,'Byproduct Conc'!$C:$C,0))</f>
        <v>4.4388398249999998E-4</v>
      </c>
      <c r="U266" s="176">
        <f>$R266*INDEX('Byproduct Conc'!$E:$E, MATCH(U$2,'Byproduct Conc'!$C:$C,0))</f>
        <v>1.9023599249999999E-3</v>
      </c>
      <c r="V266" s="176">
        <f>$R266*INDEX('Byproduct Conc'!$E:$E, MATCH(V$2,'Byproduct Conc'!$C:$C,0))</f>
        <v>1.2669717100500003E-2</v>
      </c>
      <c r="W266" s="177">
        <f>$R266*INDEX('Byproduct Conc'!$E:$E, MATCH(W$2,'Byproduct Conc'!$C:$C,0))</f>
        <v>1.9023599250000002E-2</v>
      </c>
      <c r="X266" s="293">
        <f t="shared" si="31"/>
        <v>1.0544509298571429E-4</v>
      </c>
      <c r="Y266" s="294">
        <f t="shared" si="32"/>
        <v>1.2682399499999999E-6</v>
      </c>
      <c r="Z266" s="294">
        <f t="shared" si="33"/>
        <v>5.4353140714285709E-6</v>
      </c>
      <c r="AA266" s="294">
        <f t="shared" si="34"/>
        <v>3.6199191715714291E-5</v>
      </c>
      <c r="AB266" s="295">
        <f t="shared" si="35"/>
        <v>5.4353140714285723E-5</v>
      </c>
    </row>
    <row r="267" spans="1:28" x14ac:dyDescent="0.25">
      <c r="A267" s="2">
        <v>2017</v>
      </c>
      <c r="B267" s="2"/>
      <c r="C267" s="2" t="s">
        <v>5150</v>
      </c>
      <c r="D267" s="2" t="s">
        <v>5151</v>
      </c>
      <c r="E267" s="2" t="s">
        <v>5152</v>
      </c>
      <c r="F267" s="2" t="s">
        <v>5139</v>
      </c>
      <c r="G267" s="2" t="s">
        <v>5153</v>
      </c>
      <c r="H267" s="2">
        <v>32.9011</v>
      </c>
      <c r="I267" s="2">
        <v>-111.78749999999999</v>
      </c>
      <c r="J267" s="2"/>
      <c r="K267" s="21">
        <v>110022287210</v>
      </c>
      <c r="L267" s="21" t="s">
        <v>1140</v>
      </c>
      <c r="M267" s="2"/>
      <c r="N267" s="2"/>
      <c r="O267" s="2"/>
      <c r="P267" s="2"/>
      <c r="Q267" s="2"/>
      <c r="R267" s="2">
        <v>12.323202999999999</v>
      </c>
      <c r="S267" s="175">
        <f>$R267*INDEX('Byproduct Conc'!$E:$E, MATCH(S$2,'Byproduct Conc'!$C:$C,0))</f>
        <v>3.5860520729999998E-2</v>
      </c>
      <c r="T267" s="176">
        <f>$R267*INDEX('Byproduct Conc'!$E:$E, MATCH(T$2,'Byproduct Conc'!$C:$C,0))</f>
        <v>4.3131210499999995E-4</v>
      </c>
      <c r="U267" s="176">
        <f>$R267*INDEX('Byproduct Conc'!$E:$E, MATCH(U$2,'Byproduct Conc'!$C:$C,0))</f>
        <v>1.8484804499999997E-3</v>
      </c>
      <c r="V267" s="176">
        <f>$R267*INDEX('Byproduct Conc'!$E:$E, MATCH(V$2,'Byproduct Conc'!$C:$C,0))</f>
        <v>1.2310879797000001E-2</v>
      </c>
      <c r="W267" s="177">
        <f>$R267*INDEX('Byproduct Conc'!$E:$E, MATCH(W$2,'Byproduct Conc'!$C:$C,0))</f>
        <v>1.84848045E-2</v>
      </c>
      <c r="X267" s="293">
        <f t="shared" si="31"/>
        <v>1.0245863065714286E-4</v>
      </c>
      <c r="Y267" s="294">
        <f t="shared" si="32"/>
        <v>1.2323202999999998E-6</v>
      </c>
      <c r="Z267" s="294">
        <f t="shared" si="33"/>
        <v>5.2813727142857134E-6</v>
      </c>
      <c r="AA267" s="294">
        <f t="shared" si="34"/>
        <v>3.5173942277142858E-5</v>
      </c>
      <c r="AB267" s="295">
        <f t="shared" si="35"/>
        <v>5.2813727142857141E-5</v>
      </c>
    </row>
    <row r="268" spans="1:28" x14ac:dyDescent="0.25">
      <c r="A268" s="2">
        <v>2018</v>
      </c>
      <c r="B268" s="2"/>
      <c r="C268" s="2" t="s">
        <v>5150</v>
      </c>
      <c r="D268" s="2" t="s">
        <v>5151</v>
      </c>
      <c r="E268" s="2" t="s">
        <v>5152</v>
      </c>
      <c r="F268" s="2" t="s">
        <v>5139</v>
      </c>
      <c r="G268" s="2" t="s">
        <v>5153</v>
      </c>
      <c r="H268" s="2">
        <v>32.9011</v>
      </c>
      <c r="I268" s="2">
        <v>-111.78749999999999</v>
      </c>
      <c r="J268" s="2"/>
      <c r="K268" s="21">
        <v>110022287210</v>
      </c>
      <c r="L268" s="21" t="s">
        <v>1140</v>
      </c>
      <c r="M268" s="2"/>
      <c r="N268" s="2"/>
      <c r="O268" s="2"/>
      <c r="P268" s="2"/>
      <c r="Q268" s="2"/>
      <c r="R268" s="2">
        <v>9.9469799999999999</v>
      </c>
      <c r="S268" s="175">
        <f>$R268*INDEX('Byproduct Conc'!$E:$E, MATCH(S$2,'Byproduct Conc'!$C:$C,0))</f>
        <v>2.8945711799999999E-2</v>
      </c>
      <c r="T268" s="176">
        <f>$R268*INDEX('Byproduct Conc'!$E:$E, MATCH(T$2,'Byproduct Conc'!$C:$C,0))</f>
        <v>3.4814429999999999E-4</v>
      </c>
      <c r="U268" s="176">
        <f>$R268*INDEX('Byproduct Conc'!$E:$E, MATCH(U$2,'Byproduct Conc'!$C:$C,0))</f>
        <v>1.4920469999999998E-3</v>
      </c>
      <c r="V268" s="176">
        <f>$R268*INDEX('Byproduct Conc'!$E:$E, MATCH(V$2,'Byproduct Conc'!$C:$C,0))</f>
        <v>9.9370330200000013E-3</v>
      </c>
      <c r="W268" s="177">
        <f>$R268*INDEX('Byproduct Conc'!$E:$E, MATCH(W$2,'Byproduct Conc'!$C:$C,0))</f>
        <v>1.492047E-2</v>
      </c>
      <c r="X268" s="293">
        <f t="shared" si="31"/>
        <v>8.2702033714285712E-5</v>
      </c>
      <c r="Y268" s="294">
        <f t="shared" si="32"/>
        <v>9.9469799999999992E-7</v>
      </c>
      <c r="Z268" s="294">
        <f t="shared" si="33"/>
        <v>4.2629914285714282E-6</v>
      </c>
      <c r="AA268" s="294">
        <f t="shared" si="34"/>
        <v>2.8391522914285718E-5</v>
      </c>
      <c r="AB268" s="295">
        <f t="shared" si="35"/>
        <v>4.2629914285714284E-5</v>
      </c>
    </row>
    <row r="269" spans="1:28" x14ac:dyDescent="0.25">
      <c r="A269" s="2">
        <v>2016</v>
      </c>
      <c r="B269" s="2"/>
      <c r="C269" s="2" t="s">
        <v>5154</v>
      </c>
      <c r="D269" s="2" t="s">
        <v>5155</v>
      </c>
      <c r="E269" s="2" t="s">
        <v>5156</v>
      </c>
      <c r="F269" s="2" t="s">
        <v>5139</v>
      </c>
      <c r="G269" s="2">
        <v>85350</v>
      </c>
      <c r="H269" s="2">
        <v>32.589804000000001</v>
      </c>
      <c r="I269" s="2">
        <v>-114.726901</v>
      </c>
      <c r="J269" s="2"/>
      <c r="K269" s="21">
        <v>110006785229</v>
      </c>
      <c r="L269" s="21" t="s">
        <v>1140</v>
      </c>
      <c r="M269" s="2"/>
      <c r="N269" s="2"/>
      <c r="O269" s="2"/>
      <c r="P269" s="2"/>
      <c r="Q269" s="2"/>
      <c r="R269" s="2">
        <v>1.3538945</v>
      </c>
      <c r="S269" s="175">
        <f>$R269*INDEX('Byproduct Conc'!$E:$E, MATCH(S$2,'Byproduct Conc'!$C:$C,0))</f>
        <v>3.9398329949999998E-3</v>
      </c>
      <c r="T269" s="176">
        <f>$R269*INDEX('Byproduct Conc'!$E:$E, MATCH(T$2,'Byproduct Conc'!$C:$C,0))</f>
        <v>4.7386307499999994E-5</v>
      </c>
      <c r="U269" s="176">
        <f>$R269*INDEX('Byproduct Conc'!$E:$E, MATCH(U$2,'Byproduct Conc'!$C:$C,0))</f>
        <v>2.0308417499999997E-4</v>
      </c>
      <c r="V269" s="176">
        <f>$R269*INDEX('Byproduct Conc'!$E:$E, MATCH(V$2,'Byproduct Conc'!$C:$C,0))</f>
        <v>1.3525406055000001E-3</v>
      </c>
      <c r="W269" s="177">
        <f>$R269*INDEX('Byproduct Conc'!$E:$E, MATCH(W$2,'Byproduct Conc'!$C:$C,0))</f>
        <v>2.0308417499999998E-3</v>
      </c>
      <c r="X269" s="293">
        <f t="shared" si="31"/>
        <v>1.1256665699999999E-5</v>
      </c>
      <c r="Y269" s="294">
        <f t="shared" si="32"/>
        <v>1.3538944999999999E-7</v>
      </c>
      <c r="Z269" s="294">
        <f t="shared" si="33"/>
        <v>5.8024049999999992E-7</v>
      </c>
      <c r="AA269" s="294">
        <f t="shared" si="34"/>
        <v>3.8644017300000008E-6</v>
      </c>
      <c r="AB269" s="295">
        <f t="shared" si="35"/>
        <v>5.8024049999999992E-6</v>
      </c>
    </row>
    <row r="270" spans="1:28" x14ac:dyDescent="0.25">
      <c r="A270" s="2">
        <v>2017</v>
      </c>
      <c r="B270" s="2"/>
      <c r="C270" s="2" t="s">
        <v>5154</v>
      </c>
      <c r="D270" s="2" t="s">
        <v>5155</v>
      </c>
      <c r="E270" s="2" t="s">
        <v>5156</v>
      </c>
      <c r="F270" s="2" t="s">
        <v>5139</v>
      </c>
      <c r="G270" s="2">
        <v>85350</v>
      </c>
      <c r="H270" s="2">
        <v>32.589804000000001</v>
      </c>
      <c r="I270" s="2">
        <v>-114.726901</v>
      </c>
      <c r="J270" s="2"/>
      <c r="K270" s="21">
        <v>110006785229</v>
      </c>
      <c r="L270" s="21" t="s">
        <v>1140</v>
      </c>
      <c r="M270" s="2"/>
      <c r="N270" s="2"/>
      <c r="O270" s="2"/>
      <c r="P270" s="2"/>
      <c r="Q270" s="2"/>
      <c r="R270" s="2">
        <v>1.178440825</v>
      </c>
      <c r="S270" s="175">
        <f>$R270*INDEX('Byproduct Conc'!$E:$E, MATCH(S$2,'Byproduct Conc'!$C:$C,0))</f>
        <v>3.4292628007499999E-3</v>
      </c>
      <c r="T270" s="176">
        <f>$R270*INDEX('Byproduct Conc'!$E:$E, MATCH(T$2,'Byproduct Conc'!$C:$C,0))</f>
        <v>4.1245428874999996E-5</v>
      </c>
      <c r="U270" s="176">
        <f>$R270*INDEX('Byproduct Conc'!$E:$E, MATCH(U$2,'Byproduct Conc'!$C:$C,0))</f>
        <v>1.7676612374999999E-4</v>
      </c>
      <c r="V270" s="176">
        <f>$R270*INDEX('Byproduct Conc'!$E:$E, MATCH(V$2,'Byproduct Conc'!$C:$C,0))</f>
        <v>1.1772623841750001E-3</v>
      </c>
      <c r="W270" s="177">
        <f>$R270*INDEX('Byproduct Conc'!$E:$E, MATCH(W$2,'Byproduct Conc'!$C:$C,0))</f>
        <v>1.7676612375000002E-3</v>
      </c>
      <c r="X270" s="293">
        <f t="shared" si="31"/>
        <v>9.7978937164285719E-6</v>
      </c>
      <c r="Y270" s="294">
        <f t="shared" si="32"/>
        <v>1.1784408249999999E-7</v>
      </c>
      <c r="Z270" s="294">
        <f t="shared" si="33"/>
        <v>5.0504606785714277E-7</v>
      </c>
      <c r="AA270" s="294">
        <f t="shared" si="34"/>
        <v>3.3636068119285718E-6</v>
      </c>
      <c r="AB270" s="295">
        <f t="shared" si="35"/>
        <v>5.0504606785714288E-6</v>
      </c>
    </row>
    <row r="271" spans="1:28" x14ac:dyDescent="0.25">
      <c r="A271" s="2">
        <v>2018</v>
      </c>
      <c r="B271" s="2"/>
      <c r="C271" s="2" t="s">
        <v>5154</v>
      </c>
      <c r="D271" s="2" t="s">
        <v>5155</v>
      </c>
      <c r="E271" s="2" t="s">
        <v>5156</v>
      </c>
      <c r="F271" s="2" t="s">
        <v>5139</v>
      </c>
      <c r="G271" s="2">
        <v>85350</v>
      </c>
      <c r="H271" s="2">
        <v>32.589804000000001</v>
      </c>
      <c r="I271" s="2">
        <v>-114.726901</v>
      </c>
      <c r="J271" s="2"/>
      <c r="K271" s="21">
        <v>110006785229</v>
      </c>
      <c r="L271" s="21" t="s">
        <v>1140</v>
      </c>
      <c r="M271" s="2"/>
      <c r="N271" s="2"/>
      <c r="O271" s="2"/>
      <c r="P271" s="2"/>
      <c r="Q271" s="2"/>
      <c r="R271" s="2">
        <v>1.0610112</v>
      </c>
      <c r="S271" s="175">
        <f>$R271*INDEX('Byproduct Conc'!$E:$E, MATCH(S$2,'Byproduct Conc'!$C:$C,0))</f>
        <v>3.0875425919999998E-3</v>
      </c>
      <c r="T271" s="176">
        <f>$R271*INDEX('Byproduct Conc'!$E:$E, MATCH(T$2,'Byproduct Conc'!$C:$C,0))</f>
        <v>3.7135391999999995E-5</v>
      </c>
      <c r="U271" s="176">
        <f>$R271*INDEX('Byproduct Conc'!$E:$E, MATCH(U$2,'Byproduct Conc'!$C:$C,0))</f>
        <v>1.5915168E-4</v>
      </c>
      <c r="V271" s="176">
        <f>$R271*INDEX('Byproduct Conc'!$E:$E, MATCH(V$2,'Byproduct Conc'!$C:$C,0))</f>
        <v>1.0599501888000002E-3</v>
      </c>
      <c r="W271" s="177">
        <f>$R271*INDEX('Byproduct Conc'!$E:$E, MATCH(W$2,'Byproduct Conc'!$C:$C,0))</f>
        <v>1.5915168000000001E-3</v>
      </c>
      <c r="X271" s="293">
        <f t="shared" si="31"/>
        <v>8.8215502628571429E-6</v>
      </c>
      <c r="Y271" s="294">
        <f t="shared" si="32"/>
        <v>1.0610111999999999E-7</v>
      </c>
      <c r="Z271" s="294">
        <f t="shared" si="33"/>
        <v>4.5471908571428573E-7</v>
      </c>
      <c r="AA271" s="294">
        <f t="shared" si="34"/>
        <v>3.0284291108571436E-6</v>
      </c>
      <c r="AB271" s="295">
        <f t="shared" si="35"/>
        <v>4.5471908571428576E-6</v>
      </c>
    </row>
    <row r="272" spans="1:28" x14ac:dyDescent="0.25">
      <c r="A272" s="2">
        <v>2016</v>
      </c>
      <c r="B272" s="2"/>
      <c r="C272" s="2" t="s">
        <v>5157</v>
      </c>
      <c r="D272" s="2" t="s">
        <v>5158</v>
      </c>
      <c r="E272" s="2" t="s">
        <v>5159</v>
      </c>
      <c r="F272" s="2" t="s">
        <v>5160</v>
      </c>
      <c r="G272" s="2">
        <v>89155</v>
      </c>
      <c r="H272" s="2">
        <v>36.166969999999999</v>
      </c>
      <c r="I272" s="2">
        <v>-115.14576</v>
      </c>
      <c r="J272" s="2"/>
      <c r="K272" s="21">
        <v>110009001828</v>
      </c>
      <c r="L272" s="21" t="s">
        <v>1140</v>
      </c>
      <c r="M272" s="2"/>
      <c r="N272" s="2"/>
      <c r="O272" s="2"/>
      <c r="P272" s="2"/>
      <c r="Q272" s="2"/>
      <c r="R272" s="2">
        <v>2.820582E-2</v>
      </c>
      <c r="S272" s="175">
        <f>$R272*INDEX('Byproduct Conc'!$E:$E, MATCH(S$2,'Byproduct Conc'!$C:$C,0))</f>
        <v>8.2078936199999993E-5</v>
      </c>
      <c r="T272" s="176">
        <f>$R272*INDEX('Byproduct Conc'!$E:$E, MATCH(T$2,'Byproduct Conc'!$C:$C,0))</f>
        <v>9.8720369999999992E-7</v>
      </c>
      <c r="U272" s="176">
        <f>$R272*INDEX('Byproduct Conc'!$E:$E, MATCH(U$2,'Byproduct Conc'!$C:$C,0))</f>
        <v>4.2308729999999999E-6</v>
      </c>
      <c r="V272" s="176">
        <f>$R272*INDEX('Byproduct Conc'!$E:$E, MATCH(V$2,'Byproduct Conc'!$C:$C,0))</f>
        <v>2.8177614180000001E-5</v>
      </c>
      <c r="W272" s="177">
        <f>$R272*INDEX('Byproduct Conc'!$E:$E, MATCH(W$2,'Byproduct Conc'!$C:$C,0))</f>
        <v>4.2308729999999999E-5</v>
      </c>
      <c r="X272" s="293">
        <f t="shared" si="31"/>
        <v>2.3451124628571427E-7</v>
      </c>
      <c r="Y272" s="294">
        <f t="shared" si="32"/>
        <v>2.8205819999999996E-9</v>
      </c>
      <c r="Z272" s="294">
        <f t="shared" si="33"/>
        <v>1.2088208571428572E-8</v>
      </c>
      <c r="AA272" s="294">
        <f t="shared" si="34"/>
        <v>8.0507469085714283E-8</v>
      </c>
      <c r="AB272" s="295">
        <f t="shared" si="35"/>
        <v>1.2088208571428571E-7</v>
      </c>
    </row>
    <row r="273" spans="1:28" x14ac:dyDescent="0.25">
      <c r="A273" s="2">
        <v>2017</v>
      </c>
      <c r="B273" s="2"/>
      <c r="C273" s="2" t="s">
        <v>5157</v>
      </c>
      <c r="D273" s="2" t="s">
        <v>5158</v>
      </c>
      <c r="E273" s="2" t="s">
        <v>5159</v>
      </c>
      <c r="F273" s="2" t="s">
        <v>5160</v>
      </c>
      <c r="G273" s="2">
        <v>89155</v>
      </c>
      <c r="H273" s="2">
        <v>36.166969999999999</v>
      </c>
      <c r="I273" s="2">
        <v>-115.14576</v>
      </c>
      <c r="J273" s="2"/>
      <c r="K273" s="21">
        <v>110009001828</v>
      </c>
      <c r="L273" s="21" t="s">
        <v>1140</v>
      </c>
      <c r="M273" s="2"/>
      <c r="N273" s="2"/>
      <c r="O273" s="2"/>
      <c r="P273" s="2"/>
      <c r="Q273" s="2"/>
      <c r="R273" s="2">
        <v>1.9819647833333301E-2</v>
      </c>
      <c r="S273" s="175">
        <f>$R273*INDEX('Byproduct Conc'!$E:$E, MATCH(S$2,'Byproduct Conc'!$C:$C,0))</f>
        <v>5.7675175194999905E-5</v>
      </c>
      <c r="T273" s="176">
        <f>$R273*INDEX('Byproduct Conc'!$E:$E, MATCH(T$2,'Byproduct Conc'!$C:$C,0))</f>
        <v>6.9368767416666548E-7</v>
      </c>
      <c r="U273" s="176">
        <f>$R273*INDEX('Byproduct Conc'!$E:$E, MATCH(U$2,'Byproduct Conc'!$C:$C,0))</f>
        <v>2.972947174999995E-6</v>
      </c>
      <c r="V273" s="176">
        <f>$R273*INDEX('Byproduct Conc'!$E:$E, MATCH(V$2,'Byproduct Conc'!$C:$C,0))</f>
        <v>1.9799828185499971E-5</v>
      </c>
      <c r="W273" s="177">
        <f>$R273*INDEX('Byproduct Conc'!$E:$E, MATCH(W$2,'Byproduct Conc'!$C:$C,0))</f>
        <v>2.9729471749999951E-5</v>
      </c>
      <c r="X273" s="293">
        <f t="shared" si="31"/>
        <v>1.6478621484285688E-7</v>
      </c>
      <c r="Y273" s="294">
        <f t="shared" si="32"/>
        <v>1.9819647833333301E-9</v>
      </c>
      <c r="Z273" s="294">
        <f t="shared" si="33"/>
        <v>8.4941347857142713E-9</v>
      </c>
      <c r="AA273" s="294">
        <f t="shared" si="34"/>
        <v>5.657093767285706E-8</v>
      </c>
      <c r="AB273" s="295">
        <f t="shared" si="35"/>
        <v>8.4941347857142716E-8</v>
      </c>
    </row>
    <row r="274" spans="1:28" x14ac:dyDescent="0.25">
      <c r="A274" s="2">
        <v>2020</v>
      </c>
      <c r="B274" s="2"/>
      <c r="C274" s="2" t="s">
        <v>1273</v>
      </c>
      <c r="D274" s="2" t="s">
        <v>1274</v>
      </c>
      <c r="E274" s="2" t="s">
        <v>1275</v>
      </c>
      <c r="F274" s="2" t="s">
        <v>1160</v>
      </c>
      <c r="G274" s="2">
        <v>77503</v>
      </c>
      <c r="H274" s="2">
        <v>29.741954</v>
      </c>
      <c r="I274" s="2">
        <v>-95.165228999999997</v>
      </c>
      <c r="J274" s="2"/>
      <c r="K274" s="21">
        <v>110060340162</v>
      </c>
      <c r="L274" s="21" t="s">
        <v>1140</v>
      </c>
      <c r="M274" s="2"/>
      <c r="N274" s="2"/>
      <c r="O274" s="2"/>
      <c r="P274" s="2"/>
      <c r="Q274" s="2"/>
      <c r="R274" s="2">
        <v>0.75983875000000001</v>
      </c>
      <c r="S274" s="175">
        <f>$R274*INDEX('Byproduct Conc'!$E:$E, MATCH(S$2,'Byproduct Conc'!$C:$C,0))</f>
        <v>2.2111307624999997E-3</v>
      </c>
      <c r="T274" s="176">
        <f>$R274*INDEX('Byproduct Conc'!$E:$E, MATCH(T$2,'Byproduct Conc'!$C:$C,0))</f>
        <v>2.6594356249999999E-5</v>
      </c>
      <c r="U274" s="176">
        <f>$R274*INDEX('Byproduct Conc'!$E:$E, MATCH(U$2,'Byproduct Conc'!$C:$C,0))</f>
        <v>1.1397581249999998E-4</v>
      </c>
      <c r="V274" s="176">
        <f>$R274*INDEX('Byproduct Conc'!$E:$E, MATCH(V$2,'Byproduct Conc'!$C:$C,0))</f>
        <v>7.590789112500001E-4</v>
      </c>
      <c r="W274" s="177">
        <f>$R274*INDEX('Byproduct Conc'!$E:$E, MATCH(W$2,'Byproduct Conc'!$C:$C,0))</f>
        <v>1.139758125E-3</v>
      </c>
      <c r="X274" s="293">
        <f t="shared" si="31"/>
        <v>6.3175164642857132E-6</v>
      </c>
      <c r="Y274" s="294">
        <f t="shared" si="32"/>
        <v>7.5983874999999997E-8</v>
      </c>
      <c r="Z274" s="294">
        <f t="shared" si="33"/>
        <v>3.2564517857142853E-7</v>
      </c>
      <c r="AA274" s="294">
        <f t="shared" si="34"/>
        <v>2.1687968892857147E-6</v>
      </c>
      <c r="AB274" s="295">
        <f t="shared" si="35"/>
        <v>3.2564517857142855E-6</v>
      </c>
    </row>
    <row r="275" spans="1:28" x14ac:dyDescent="0.25">
      <c r="A275" s="2">
        <v>2018</v>
      </c>
      <c r="B275" s="2"/>
      <c r="C275" s="2" t="s">
        <v>5161</v>
      </c>
      <c r="D275" s="2" t="s">
        <v>5162</v>
      </c>
      <c r="E275" s="2" t="s">
        <v>5163</v>
      </c>
      <c r="F275" s="2" t="s">
        <v>1887</v>
      </c>
      <c r="G275" s="2" t="s">
        <v>5164</v>
      </c>
      <c r="H275" s="2">
        <v>39.859110000000001</v>
      </c>
      <c r="I275" s="2">
        <v>-77.236620000000002</v>
      </c>
      <c r="J275" s="2"/>
      <c r="K275" s="21">
        <v>110071151044</v>
      </c>
      <c r="L275" s="21" t="s">
        <v>1140</v>
      </c>
      <c r="M275" s="2"/>
      <c r="N275" s="2"/>
      <c r="O275" s="2"/>
      <c r="P275" s="2"/>
      <c r="Q275" s="2"/>
      <c r="R275" s="2">
        <v>4.5617009250000003E-3</v>
      </c>
      <c r="S275" s="175">
        <f>$R275*INDEX('Byproduct Conc'!$E:$E, MATCH(S$2,'Byproduct Conc'!$C:$C,0))</f>
        <v>1.3274549691750001E-5</v>
      </c>
      <c r="T275" s="176">
        <f>$R275*INDEX('Byproduct Conc'!$E:$E, MATCH(T$2,'Byproduct Conc'!$C:$C,0))</f>
        <v>1.59659532375E-7</v>
      </c>
      <c r="U275" s="176">
        <f>$R275*INDEX('Byproduct Conc'!$E:$E, MATCH(U$2,'Byproduct Conc'!$C:$C,0))</f>
        <v>6.8425513874999998E-7</v>
      </c>
      <c r="V275" s="176">
        <f>$R275*INDEX('Byproduct Conc'!$E:$E, MATCH(V$2,'Byproduct Conc'!$C:$C,0))</f>
        <v>4.5571392240750005E-6</v>
      </c>
      <c r="W275" s="177">
        <f>$R275*INDEX('Byproduct Conc'!$E:$E, MATCH(W$2,'Byproduct Conc'!$C:$C,0))</f>
        <v>6.8425513875000005E-6</v>
      </c>
      <c r="X275" s="293">
        <f t="shared" si="31"/>
        <v>3.7927284833571434E-8</v>
      </c>
      <c r="Y275" s="294">
        <f t="shared" si="32"/>
        <v>4.5617009249999999E-10</v>
      </c>
      <c r="Z275" s="294">
        <f t="shared" si="33"/>
        <v>1.9550146821428569E-9</v>
      </c>
      <c r="AA275" s="294">
        <f t="shared" si="34"/>
        <v>1.3020397783071431E-8</v>
      </c>
      <c r="AB275" s="295">
        <f t="shared" si="35"/>
        <v>1.9550146821428574E-8</v>
      </c>
    </row>
    <row r="276" spans="1:28" x14ac:dyDescent="0.25">
      <c r="A276" s="2">
        <v>2019</v>
      </c>
      <c r="B276" s="2"/>
      <c r="C276" s="2" t="s">
        <v>5161</v>
      </c>
      <c r="D276" s="2" t="s">
        <v>5162</v>
      </c>
      <c r="E276" s="2" t="s">
        <v>5163</v>
      </c>
      <c r="F276" s="2" t="s">
        <v>1887</v>
      </c>
      <c r="G276" s="2" t="s">
        <v>5164</v>
      </c>
      <c r="H276" s="2">
        <v>39.859110000000001</v>
      </c>
      <c r="I276" s="2">
        <v>-77.236620000000002</v>
      </c>
      <c r="J276" s="2"/>
      <c r="K276" s="21">
        <v>110071151044</v>
      </c>
      <c r="L276" s="21" t="s">
        <v>1140</v>
      </c>
      <c r="M276" s="2"/>
      <c r="N276" s="2"/>
      <c r="O276" s="2"/>
      <c r="P276" s="2"/>
      <c r="Q276" s="2"/>
      <c r="R276" s="2">
        <v>5.633385825E-3</v>
      </c>
      <c r="S276" s="175">
        <f>$R276*INDEX('Byproduct Conc'!$E:$E, MATCH(S$2,'Byproduct Conc'!$C:$C,0))</f>
        <v>1.639315275075E-5</v>
      </c>
      <c r="T276" s="176">
        <f>$R276*INDEX('Byproduct Conc'!$E:$E, MATCH(T$2,'Byproduct Conc'!$C:$C,0))</f>
        <v>1.97168503875E-7</v>
      </c>
      <c r="U276" s="176">
        <f>$R276*INDEX('Byproduct Conc'!$E:$E, MATCH(U$2,'Byproduct Conc'!$C:$C,0))</f>
        <v>8.4500787374999996E-7</v>
      </c>
      <c r="V276" s="176">
        <f>$R276*INDEX('Byproduct Conc'!$E:$E, MATCH(V$2,'Byproduct Conc'!$C:$C,0))</f>
        <v>5.6277524391750009E-6</v>
      </c>
      <c r="W276" s="177">
        <f>$R276*INDEX('Byproduct Conc'!$E:$E, MATCH(W$2,'Byproduct Conc'!$C:$C,0))</f>
        <v>8.4500787375000002E-6</v>
      </c>
      <c r="X276" s="293">
        <f t="shared" si="31"/>
        <v>4.6837579287857146E-8</v>
      </c>
      <c r="Y276" s="294">
        <f t="shared" si="32"/>
        <v>5.6333858249999998E-10</v>
      </c>
      <c r="Z276" s="294">
        <f t="shared" si="33"/>
        <v>2.4143082107142856E-9</v>
      </c>
      <c r="AA276" s="294">
        <f t="shared" si="34"/>
        <v>1.6079292683357146E-8</v>
      </c>
      <c r="AB276" s="295">
        <f t="shared" si="35"/>
        <v>2.4143082107142858E-8</v>
      </c>
    </row>
    <row r="277" spans="1:28" x14ac:dyDescent="0.25">
      <c r="A277" s="2">
        <v>2020</v>
      </c>
      <c r="B277" s="2"/>
      <c r="C277" s="2" t="s">
        <v>5161</v>
      </c>
      <c r="D277" s="2" t="s">
        <v>5162</v>
      </c>
      <c r="E277" s="2" t="s">
        <v>5163</v>
      </c>
      <c r="F277" s="2" t="s">
        <v>1887</v>
      </c>
      <c r="G277" s="2" t="s">
        <v>5164</v>
      </c>
      <c r="H277" s="2">
        <v>39.859110000000001</v>
      </c>
      <c r="I277" s="2">
        <v>-77.236620000000002</v>
      </c>
      <c r="J277" s="2"/>
      <c r="K277" s="21">
        <v>110071151044</v>
      </c>
      <c r="L277" s="21" t="s">
        <v>1140</v>
      </c>
      <c r="M277" s="2"/>
      <c r="N277" s="2"/>
      <c r="O277" s="2"/>
      <c r="P277" s="2"/>
      <c r="Q277" s="2"/>
      <c r="R277" s="2">
        <v>6.5149789410000004E-3</v>
      </c>
      <c r="S277" s="175">
        <f>$R277*INDEX('Byproduct Conc'!$E:$E, MATCH(S$2,'Byproduct Conc'!$C:$C,0))</f>
        <v>1.895858871831E-5</v>
      </c>
      <c r="T277" s="176">
        <f>$R277*INDEX('Byproduct Conc'!$E:$E, MATCH(T$2,'Byproduct Conc'!$C:$C,0))</f>
        <v>2.2802426293499999E-7</v>
      </c>
      <c r="U277" s="176">
        <f>$R277*INDEX('Byproduct Conc'!$E:$E, MATCH(U$2,'Byproduct Conc'!$C:$C,0))</f>
        <v>9.7724684114999992E-7</v>
      </c>
      <c r="V277" s="176">
        <f>$R277*INDEX('Byproduct Conc'!$E:$E, MATCH(V$2,'Byproduct Conc'!$C:$C,0))</f>
        <v>6.5084639620590009E-6</v>
      </c>
      <c r="W277" s="177">
        <f>$R277*INDEX('Byproduct Conc'!$E:$E, MATCH(W$2,'Byproduct Conc'!$C:$C,0))</f>
        <v>9.7724684115000009E-6</v>
      </c>
      <c r="X277" s="293">
        <f t="shared" si="31"/>
        <v>5.4167396338028573E-8</v>
      </c>
      <c r="Y277" s="294">
        <f t="shared" si="32"/>
        <v>6.514978941E-10</v>
      </c>
      <c r="Z277" s="294">
        <f t="shared" si="33"/>
        <v>2.7921338318571427E-9</v>
      </c>
      <c r="AA277" s="294">
        <f t="shared" si="34"/>
        <v>1.8595611320168573E-8</v>
      </c>
      <c r="AB277" s="295">
        <f t="shared" si="35"/>
        <v>2.7921338318571432E-8</v>
      </c>
    </row>
    <row r="278" spans="1:28" x14ac:dyDescent="0.25">
      <c r="A278" s="2">
        <v>2020</v>
      </c>
      <c r="B278" s="2"/>
      <c r="C278" s="2" t="s">
        <v>5165</v>
      </c>
      <c r="D278" s="2" t="s">
        <v>5166</v>
      </c>
      <c r="E278" s="2" t="s">
        <v>5167</v>
      </c>
      <c r="F278" s="2" t="s">
        <v>5168</v>
      </c>
      <c r="G278" s="2">
        <v>2145</v>
      </c>
      <c r="H278" s="2">
        <v>42.380989999999997</v>
      </c>
      <c r="I278" s="2">
        <v>-71.087580000000003</v>
      </c>
      <c r="J278" s="2"/>
      <c r="K278" s="21">
        <v>110070741217</v>
      </c>
      <c r="L278" s="21" t="s">
        <v>1140</v>
      </c>
      <c r="M278" s="2"/>
      <c r="N278" s="2"/>
      <c r="O278" s="2"/>
      <c r="P278" s="2"/>
      <c r="Q278" s="2"/>
      <c r="R278" s="2">
        <v>5.7689929124999997E-3</v>
      </c>
      <c r="S278" s="175">
        <f>$R278*INDEX('Byproduct Conc'!$E:$E, MATCH(S$2,'Byproduct Conc'!$C:$C,0))</f>
        <v>1.6787769375374998E-5</v>
      </c>
      <c r="T278" s="176">
        <f>$R278*INDEX('Byproduct Conc'!$E:$E, MATCH(T$2,'Byproduct Conc'!$C:$C,0))</f>
        <v>2.0191475193749997E-7</v>
      </c>
      <c r="U278" s="176">
        <f>$R278*INDEX('Byproduct Conc'!$E:$E, MATCH(U$2,'Byproduct Conc'!$C:$C,0))</f>
        <v>8.6534893687499992E-7</v>
      </c>
      <c r="V278" s="176">
        <f>$R278*INDEX('Byproduct Conc'!$E:$E, MATCH(V$2,'Byproduct Conc'!$C:$C,0))</f>
        <v>5.7632239195875006E-6</v>
      </c>
      <c r="W278" s="177">
        <f>$R278*INDEX('Byproduct Conc'!$E:$E, MATCH(W$2,'Byproduct Conc'!$C:$C,0))</f>
        <v>8.6534893687499992E-6</v>
      </c>
      <c r="X278" s="293">
        <f t="shared" si="31"/>
        <v>4.7965055358214277E-8</v>
      </c>
      <c r="Y278" s="294">
        <f t="shared" si="32"/>
        <v>5.7689929124999996E-10</v>
      </c>
      <c r="Z278" s="294">
        <f t="shared" si="33"/>
        <v>2.4724255339285711E-9</v>
      </c>
      <c r="AA278" s="294">
        <f t="shared" si="34"/>
        <v>1.6466354055964288E-8</v>
      </c>
      <c r="AB278" s="295">
        <f t="shared" si="35"/>
        <v>2.4724255339285713E-8</v>
      </c>
    </row>
    <row r="279" spans="1:28" x14ac:dyDescent="0.25">
      <c r="A279" s="2">
        <v>2017</v>
      </c>
      <c r="B279" s="2"/>
      <c r="C279" s="2" t="s">
        <v>5169</v>
      </c>
      <c r="D279" s="2" t="s">
        <v>5170</v>
      </c>
      <c r="E279" s="2" t="s">
        <v>5171</v>
      </c>
      <c r="F279" s="2" t="s">
        <v>1247</v>
      </c>
      <c r="G279" s="2">
        <v>8038</v>
      </c>
      <c r="H279" s="2">
        <v>39.507057000000003</v>
      </c>
      <c r="I279" s="2">
        <v>-75.463615000000004</v>
      </c>
      <c r="J279" s="2"/>
      <c r="K279" s="21">
        <v>110009838168</v>
      </c>
      <c r="L279" s="21" t="s">
        <v>1140</v>
      </c>
      <c r="M279" s="2"/>
      <c r="N279" s="2"/>
      <c r="O279" s="2"/>
      <c r="P279" s="2"/>
      <c r="Q279" s="2"/>
      <c r="R279" s="2">
        <v>2.2946562499999998E-3</v>
      </c>
      <c r="S279" s="175">
        <f>$R279*INDEX('Byproduct Conc'!$E:$E, MATCH(S$2,'Byproduct Conc'!$C:$C,0))</f>
        <v>6.6774496874999995E-6</v>
      </c>
      <c r="T279" s="176">
        <f>$R279*INDEX('Byproduct Conc'!$E:$E, MATCH(T$2,'Byproduct Conc'!$C:$C,0))</f>
        <v>8.0312968749999992E-8</v>
      </c>
      <c r="U279" s="176">
        <f>$R279*INDEX('Byproduct Conc'!$E:$E, MATCH(U$2,'Byproduct Conc'!$C:$C,0))</f>
        <v>3.4419843749999997E-7</v>
      </c>
      <c r="V279" s="176">
        <f>$R279*INDEX('Byproduct Conc'!$E:$E, MATCH(V$2,'Byproduct Conc'!$C:$C,0))</f>
        <v>2.29236159375E-6</v>
      </c>
      <c r="W279" s="177">
        <f>$R279*INDEX('Byproduct Conc'!$E:$E, MATCH(W$2,'Byproduct Conc'!$C:$C,0))</f>
        <v>3.441984375E-6</v>
      </c>
      <c r="X279" s="293">
        <f t="shared" si="31"/>
        <v>1.9078427678571426E-8</v>
      </c>
      <c r="Y279" s="294">
        <f t="shared" si="32"/>
        <v>2.2946562499999999E-10</v>
      </c>
      <c r="Z279" s="294">
        <f t="shared" si="33"/>
        <v>9.8342410714285696E-10</v>
      </c>
      <c r="AA279" s="294">
        <f t="shared" si="34"/>
        <v>6.5496045535714288E-9</v>
      </c>
      <c r="AB279" s="295">
        <f t="shared" si="35"/>
        <v>9.8342410714285709E-9</v>
      </c>
    </row>
    <row r="280" spans="1:28" x14ac:dyDescent="0.25">
      <c r="A280" s="2">
        <v>2018</v>
      </c>
      <c r="B280" s="2"/>
      <c r="C280" s="2" t="s">
        <v>5169</v>
      </c>
      <c r="D280" s="2" t="s">
        <v>5170</v>
      </c>
      <c r="E280" s="2" t="s">
        <v>5171</v>
      </c>
      <c r="F280" s="2" t="s">
        <v>1247</v>
      </c>
      <c r="G280" s="286" t="s">
        <v>5172</v>
      </c>
      <c r="H280" s="2">
        <v>39.507057000000003</v>
      </c>
      <c r="I280" s="2">
        <v>-75.463615000000004</v>
      </c>
      <c r="J280" s="2"/>
      <c r="K280" s="21">
        <v>110009838168</v>
      </c>
      <c r="L280" s="21" t="s">
        <v>1140</v>
      </c>
      <c r="M280" s="2"/>
      <c r="N280" s="2"/>
      <c r="O280" s="2"/>
      <c r="P280" s="2"/>
      <c r="Q280" s="2"/>
      <c r="R280" s="2">
        <v>3.145335E-3</v>
      </c>
      <c r="S280" s="175">
        <f>$R280*INDEX('Byproduct Conc'!$E:$E, MATCH(S$2,'Byproduct Conc'!$C:$C,0))</f>
        <v>9.1529248499999994E-6</v>
      </c>
      <c r="T280" s="176">
        <f>$R280*INDEX('Byproduct Conc'!$E:$E, MATCH(T$2,'Byproduct Conc'!$C:$C,0))</f>
        <v>1.1008672499999999E-7</v>
      </c>
      <c r="U280" s="176">
        <f>$R280*INDEX('Byproduct Conc'!$E:$E, MATCH(U$2,'Byproduct Conc'!$C:$C,0))</f>
        <v>4.7180024999999993E-7</v>
      </c>
      <c r="V280" s="176">
        <f>$R280*INDEX('Byproduct Conc'!$E:$E, MATCH(V$2,'Byproduct Conc'!$C:$C,0))</f>
        <v>3.1421896650000003E-6</v>
      </c>
      <c r="W280" s="177">
        <f>$R280*INDEX('Byproduct Conc'!$E:$E, MATCH(W$2,'Byproduct Conc'!$C:$C,0))</f>
        <v>4.7180024999999997E-6</v>
      </c>
      <c r="X280" s="293">
        <f t="shared" si="31"/>
        <v>2.6151213857142857E-8</v>
      </c>
      <c r="Y280" s="294">
        <f t="shared" si="32"/>
        <v>3.1453349999999998E-10</v>
      </c>
      <c r="Z280" s="294">
        <f t="shared" si="33"/>
        <v>1.3480007142857141E-9</v>
      </c>
      <c r="AA280" s="294">
        <f t="shared" si="34"/>
        <v>8.9776847571428574E-9</v>
      </c>
      <c r="AB280" s="295">
        <f t="shared" si="35"/>
        <v>1.3480007142857142E-8</v>
      </c>
    </row>
    <row r="281" spans="1:28" x14ac:dyDescent="0.25">
      <c r="A281" s="2">
        <v>2019</v>
      </c>
      <c r="B281" s="2"/>
      <c r="C281" s="2" t="s">
        <v>5169</v>
      </c>
      <c r="D281" s="2" t="s">
        <v>5170</v>
      </c>
      <c r="E281" s="2" t="s">
        <v>5171</v>
      </c>
      <c r="F281" s="2" t="s">
        <v>1247</v>
      </c>
      <c r="G281" s="2">
        <v>8038</v>
      </c>
      <c r="H281" s="2">
        <v>39.507057000000003</v>
      </c>
      <c r="I281" s="2">
        <v>-75.463615000000004</v>
      </c>
      <c r="J281" s="2"/>
      <c r="K281" s="21">
        <v>110009838168</v>
      </c>
      <c r="L281" s="21" t="s">
        <v>1140</v>
      </c>
      <c r="M281" s="2"/>
      <c r="N281" s="2"/>
      <c r="O281" s="2"/>
      <c r="P281" s="2"/>
      <c r="Q281" s="2"/>
      <c r="R281" s="2">
        <v>1.22881745454545E-3</v>
      </c>
      <c r="S281" s="175">
        <f>$R281*INDEX('Byproduct Conc'!$E:$E, MATCH(S$2,'Byproduct Conc'!$C:$C,0))</f>
        <v>3.5758587927272595E-6</v>
      </c>
      <c r="T281" s="176">
        <f>$R281*INDEX('Byproduct Conc'!$E:$E, MATCH(T$2,'Byproduct Conc'!$C:$C,0))</f>
        <v>4.3008610909090743E-8</v>
      </c>
      <c r="U281" s="176">
        <f>$R281*INDEX('Byproduct Conc'!$E:$E, MATCH(U$2,'Byproduct Conc'!$C:$C,0))</f>
        <v>1.8432261818181749E-7</v>
      </c>
      <c r="V281" s="176">
        <f>$R281*INDEX('Byproduct Conc'!$E:$E, MATCH(V$2,'Byproduct Conc'!$C:$C,0))</f>
        <v>1.2275886370909047E-6</v>
      </c>
      <c r="W281" s="177">
        <f>$R281*INDEX('Byproduct Conc'!$E:$E, MATCH(W$2,'Byproduct Conc'!$C:$C,0))</f>
        <v>1.8432261818181749E-6</v>
      </c>
      <c r="X281" s="293">
        <f t="shared" si="31"/>
        <v>1.021673940779217E-8</v>
      </c>
      <c r="Y281" s="294">
        <f t="shared" si="32"/>
        <v>1.2288174545454499E-10</v>
      </c>
      <c r="Z281" s="294">
        <f t="shared" si="33"/>
        <v>5.2663605194804998E-10</v>
      </c>
      <c r="AA281" s="294">
        <f t="shared" si="34"/>
        <v>3.5073961059740135E-9</v>
      </c>
      <c r="AB281" s="295">
        <f t="shared" si="35"/>
        <v>5.2663605194805002E-9</v>
      </c>
    </row>
    <row r="282" spans="1:28" x14ac:dyDescent="0.25">
      <c r="A282" s="2">
        <v>2018</v>
      </c>
      <c r="B282" s="2"/>
      <c r="C282" s="2" t="s">
        <v>5173</v>
      </c>
      <c r="D282" s="2" t="s">
        <v>5174</v>
      </c>
      <c r="E282" s="2" t="s">
        <v>5175</v>
      </c>
      <c r="F282" s="2" t="s">
        <v>1195</v>
      </c>
      <c r="G282" s="2">
        <v>40330</v>
      </c>
      <c r="H282" s="2">
        <v>37.776316000000001</v>
      </c>
      <c r="I282" s="2">
        <v>-84.867384999999999</v>
      </c>
      <c r="J282" s="2"/>
      <c r="K282" s="21">
        <v>110000732324</v>
      </c>
      <c r="L282" s="21" t="s">
        <v>1140</v>
      </c>
      <c r="M282" s="2"/>
      <c r="N282" s="2"/>
      <c r="O282" s="2"/>
      <c r="P282" s="2"/>
      <c r="Q282" s="2"/>
      <c r="R282" s="2">
        <v>1.7041110875000001</v>
      </c>
      <c r="S282" s="175">
        <f>$R282*INDEX('Byproduct Conc'!$E:$E, MATCH(S$2,'Byproduct Conc'!$C:$C,0))</f>
        <v>4.9589632646250001E-3</v>
      </c>
      <c r="T282" s="176">
        <f>$R282*INDEX('Byproduct Conc'!$E:$E, MATCH(T$2,'Byproduct Conc'!$C:$C,0))</f>
        <v>5.96438880625E-5</v>
      </c>
      <c r="U282" s="176">
        <f>$R282*INDEX('Byproduct Conc'!$E:$E, MATCH(U$2,'Byproduct Conc'!$C:$C,0))</f>
        <v>2.5561666312499997E-4</v>
      </c>
      <c r="V282" s="176">
        <f>$R282*INDEX('Byproduct Conc'!$E:$E, MATCH(V$2,'Byproduct Conc'!$C:$C,0))</f>
        <v>1.7024069764125002E-3</v>
      </c>
      <c r="W282" s="177">
        <f>$R282*INDEX('Byproduct Conc'!$E:$E, MATCH(W$2,'Byproduct Conc'!$C:$C,0))</f>
        <v>2.5561666312500001E-3</v>
      </c>
      <c r="X282" s="293">
        <f t="shared" si="31"/>
        <v>1.4168466470357143E-5</v>
      </c>
      <c r="Y282" s="294">
        <f t="shared" si="32"/>
        <v>1.7041110875E-7</v>
      </c>
      <c r="Z282" s="294">
        <f t="shared" si="33"/>
        <v>7.3033332321428566E-7</v>
      </c>
      <c r="AA282" s="294">
        <f t="shared" si="34"/>
        <v>4.8640199326071433E-6</v>
      </c>
      <c r="AB282" s="295">
        <f t="shared" si="35"/>
        <v>7.3033332321428575E-6</v>
      </c>
    </row>
    <row r="283" spans="1:28" x14ac:dyDescent="0.25">
      <c r="A283" s="2">
        <v>2019</v>
      </c>
      <c r="B283" s="2"/>
      <c r="C283" s="2" t="s">
        <v>5173</v>
      </c>
      <c r="D283" s="2" t="s">
        <v>5174</v>
      </c>
      <c r="E283" s="2" t="s">
        <v>5175</v>
      </c>
      <c r="F283" s="2" t="s">
        <v>1195</v>
      </c>
      <c r="G283" s="2">
        <v>40330</v>
      </c>
      <c r="H283" s="2">
        <v>37.776316000000001</v>
      </c>
      <c r="I283" s="2">
        <v>-84.867384999999999</v>
      </c>
      <c r="J283" s="2"/>
      <c r="K283" s="21">
        <v>110000732324</v>
      </c>
      <c r="L283" s="21" t="s">
        <v>1140</v>
      </c>
      <c r="M283" s="2"/>
      <c r="N283" s="2"/>
      <c r="O283" s="2"/>
      <c r="P283" s="2"/>
      <c r="Q283" s="2"/>
      <c r="R283" s="2">
        <v>1.8070347</v>
      </c>
      <c r="S283" s="175">
        <f>$R283*INDEX('Byproduct Conc'!$E:$E, MATCH(S$2,'Byproduct Conc'!$C:$C,0))</f>
        <v>5.2584709769999995E-3</v>
      </c>
      <c r="T283" s="176">
        <f>$R283*INDEX('Byproduct Conc'!$E:$E, MATCH(T$2,'Byproduct Conc'!$C:$C,0))</f>
        <v>6.3246214499999994E-5</v>
      </c>
      <c r="U283" s="176">
        <f>$R283*INDEX('Byproduct Conc'!$E:$E, MATCH(U$2,'Byproduct Conc'!$C:$C,0))</f>
        <v>2.7105520499999997E-4</v>
      </c>
      <c r="V283" s="176">
        <f>$R283*INDEX('Byproduct Conc'!$E:$E, MATCH(V$2,'Byproduct Conc'!$C:$C,0))</f>
        <v>1.8052276653000002E-3</v>
      </c>
      <c r="W283" s="177">
        <f>$R283*INDEX('Byproduct Conc'!$E:$E, MATCH(W$2,'Byproduct Conc'!$C:$C,0))</f>
        <v>2.71055205E-3</v>
      </c>
      <c r="X283" s="293">
        <f t="shared" si="31"/>
        <v>1.502420279142857E-5</v>
      </c>
      <c r="Y283" s="294">
        <f t="shared" si="32"/>
        <v>1.8070346999999998E-7</v>
      </c>
      <c r="Z283" s="294">
        <f t="shared" si="33"/>
        <v>7.744434428571428E-7</v>
      </c>
      <c r="AA283" s="294">
        <f t="shared" si="34"/>
        <v>5.1577933294285722E-6</v>
      </c>
      <c r="AB283" s="295">
        <f t="shared" si="35"/>
        <v>7.7444344285714286E-6</v>
      </c>
    </row>
    <row r="284" spans="1:28" x14ac:dyDescent="0.25">
      <c r="A284" s="2">
        <v>2020</v>
      </c>
      <c r="B284" s="2"/>
      <c r="C284" s="2" t="s">
        <v>5173</v>
      </c>
      <c r="D284" s="2" t="s">
        <v>5174</v>
      </c>
      <c r="E284" s="2" t="s">
        <v>5175</v>
      </c>
      <c r="F284" s="2" t="s">
        <v>1195</v>
      </c>
      <c r="G284" s="2">
        <v>40330</v>
      </c>
      <c r="H284" s="2">
        <v>37.776316000000001</v>
      </c>
      <c r="I284" s="2">
        <v>-84.867384999999999</v>
      </c>
      <c r="J284" s="2"/>
      <c r="K284" s="21">
        <v>110000732324</v>
      </c>
      <c r="L284" s="21" t="s">
        <v>1140</v>
      </c>
      <c r="M284" s="2"/>
      <c r="N284" s="2"/>
      <c r="O284" s="2"/>
      <c r="P284" s="2"/>
      <c r="Q284" s="2"/>
      <c r="R284" s="2">
        <v>1.24613555</v>
      </c>
      <c r="S284" s="175">
        <f>$R284*INDEX('Byproduct Conc'!$E:$E, MATCH(S$2,'Byproduct Conc'!$C:$C,0))</f>
        <v>3.6262544504999999E-3</v>
      </c>
      <c r="T284" s="176">
        <f>$R284*INDEX('Byproduct Conc'!$E:$E, MATCH(T$2,'Byproduct Conc'!$C:$C,0))</f>
        <v>4.3614744249999994E-5</v>
      </c>
      <c r="U284" s="176">
        <f>$R284*INDEX('Byproduct Conc'!$E:$E, MATCH(U$2,'Byproduct Conc'!$C:$C,0))</f>
        <v>1.8692033249999998E-4</v>
      </c>
      <c r="V284" s="176">
        <f>$R284*INDEX('Byproduct Conc'!$E:$E, MATCH(V$2,'Byproduct Conc'!$C:$C,0))</f>
        <v>1.24488941445E-3</v>
      </c>
      <c r="W284" s="177">
        <f>$R284*INDEX('Byproduct Conc'!$E:$E, MATCH(W$2,'Byproduct Conc'!$C:$C,0))</f>
        <v>1.8692033250000001E-3</v>
      </c>
      <c r="X284" s="293">
        <f t="shared" si="31"/>
        <v>1.0360727001428571E-5</v>
      </c>
      <c r="Y284" s="294">
        <f t="shared" si="32"/>
        <v>1.2461355499999998E-7</v>
      </c>
      <c r="Z284" s="294">
        <f t="shared" si="33"/>
        <v>5.3405809285714283E-7</v>
      </c>
      <c r="AA284" s="294">
        <f t="shared" si="34"/>
        <v>3.5568268984285715E-6</v>
      </c>
      <c r="AB284" s="295">
        <f t="shared" si="35"/>
        <v>5.3405809285714283E-6</v>
      </c>
    </row>
    <row r="285" spans="1:28" x14ac:dyDescent="0.25">
      <c r="A285" s="2">
        <v>2019</v>
      </c>
      <c r="B285" s="2"/>
      <c r="C285" s="2" t="s">
        <v>5176</v>
      </c>
      <c r="D285" s="2" t="s">
        <v>5177</v>
      </c>
      <c r="E285" s="2" t="s">
        <v>5178</v>
      </c>
      <c r="F285" s="2" t="s">
        <v>5179</v>
      </c>
      <c r="G285" s="2">
        <v>22314</v>
      </c>
      <c r="H285" s="2">
        <v>38.803621</v>
      </c>
      <c r="I285" s="2">
        <v>-77.069773999999995</v>
      </c>
      <c r="J285" s="2"/>
      <c r="K285" s="21">
        <v>110070546529</v>
      </c>
      <c r="L285" s="21" t="s">
        <v>1140</v>
      </c>
      <c r="M285" s="2"/>
      <c r="N285" s="2"/>
      <c r="O285" s="2"/>
      <c r="P285" s="2"/>
      <c r="Q285" s="2"/>
      <c r="R285" s="2">
        <v>7.4323636363636298E-4</v>
      </c>
      <c r="S285" s="175">
        <f>$R285*INDEX('Byproduct Conc'!$E:$E, MATCH(S$2,'Byproduct Conc'!$C:$C,0))</f>
        <v>2.162817818181816E-6</v>
      </c>
      <c r="T285" s="176">
        <f>$R285*INDEX('Byproduct Conc'!$E:$E, MATCH(T$2,'Byproduct Conc'!$C:$C,0))</f>
        <v>2.6013272727272703E-8</v>
      </c>
      <c r="U285" s="176">
        <f>$R285*INDEX('Byproduct Conc'!$E:$E, MATCH(U$2,'Byproduct Conc'!$C:$C,0))</f>
        <v>1.1148545454545444E-7</v>
      </c>
      <c r="V285" s="176">
        <f>$R285*INDEX('Byproduct Conc'!$E:$E, MATCH(V$2,'Byproduct Conc'!$C:$C,0))</f>
        <v>7.4249312727272665E-7</v>
      </c>
      <c r="W285" s="177">
        <f>$R285*INDEX('Byproduct Conc'!$E:$E, MATCH(W$2,'Byproduct Conc'!$C:$C,0))</f>
        <v>1.1148545454545444E-6</v>
      </c>
      <c r="X285" s="293">
        <f t="shared" si="31"/>
        <v>6.179479480519474E-9</v>
      </c>
      <c r="Y285" s="294">
        <f t="shared" si="32"/>
        <v>7.4323636363636288E-11</v>
      </c>
      <c r="Z285" s="294">
        <f t="shared" si="33"/>
        <v>3.1852987012986981E-10</v>
      </c>
      <c r="AA285" s="294">
        <f t="shared" si="34"/>
        <v>2.1214089350649332E-9</v>
      </c>
      <c r="AB285" s="295">
        <f t="shared" si="35"/>
        <v>3.1852987012986985E-9</v>
      </c>
    </row>
    <row r="286" spans="1:28" x14ac:dyDescent="0.25">
      <c r="A286" s="2">
        <v>2020</v>
      </c>
      <c r="B286" s="2"/>
      <c r="C286" s="2" t="s">
        <v>5176</v>
      </c>
      <c r="D286" s="2" t="s">
        <v>5177</v>
      </c>
      <c r="E286" s="2" t="s">
        <v>5178</v>
      </c>
      <c r="F286" s="2" t="s">
        <v>5179</v>
      </c>
      <c r="G286" s="2">
        <v>22314</v>
      </c>
      <c r="H286" s="2">
        <v>38.803621</v>
      </c>
      <c r="I286" s="2">
        <v>-77.069773999999995</v>
      </c>
      <c r="J286" s="2"/>
      <c r="K286" s="21">
        <v>110070546529</v>
      </c>
      <c r="L286" s="21" t="s">
        <v>1140</v>
      </c>
      <c r="M286" s="2"/>
      <c r="N286" s="2"/>
      <c r="O286" s="2"/>
      <c r="P286" s="2"/>
      <c r="Q286" s="2"/>
      <c r="R286" s="2">
        <v>6.1468399999999894E-5</v>
      </c>
      <c r="S286" s="175">
        <f>$R286*INDEX('Byproduct Conc'!$E:$E, MATCH(S$2,'Byproduct Conc'!$C:$C,0))</f>
        <v>1.7887304399999967E-7</v>
      </c>
      <c r="T286" s="176">
        <f>$R286*INDEX('Byproduct Conc'!$E:$E, MATCH(T$2,'Byproduct Conc'!$C:$C,0))</f>
        <v>2.1513939999999963E-9</v>
      </c>
      <c r="U286" s="176">
        <f>$R286*INDEX('Byproduct Conc'!$E:$E, MATCH(U$2,'Byproduct Conc'!$C:$C,0))</f>
        <v>9.2202599999999828E-9</v>
      </c>
      <c r="V286" s="176">
        <f>$R286*INDEX('Byproduct Conc'!$E:$E, MATCH(V$2,'Byproduct Conc'!$C:$C,0))</f>
        <v>6.1406931599999907E-8</v>
      </c>
      <c r="W286" s="177">
        <f>$R286*INDEX('Byproduct Conc'!$E:$E, MATCH(W$2,'Byproduct Conc'!$C:$C,0))</f>
        <v>9.2202599999999841E-8</v>
      </c>
      <c r="X286" s="293">
        <f t="shared" si="31"/>
        <v>5.1106583999999902E-10</v>
      </c>
      <c r="Y286" s="294">
        <f t="shared" si="32"/>
        <v>6.1468399999999896E-12</v>
      </c>
      <c r="Z286" s="294">
        <f t="shared" si="33"/>
        <v>2.6343599999999952E-11</v>
      </c>
      <c r="AA286" s="294">
        <f t="shared" si="34"/>
        <v>1.7544837599999973E-10</v>
      </c>
      <c r="AB286" s="295">
        <f t="shared" si="35"/>
        <v>2.6343599999999952E-10</v>
      </c>
    </row>
    <row r="287" spans="1:28" x14ac:dyDescent="0.25">
      <c r="A287" s="2">
        <v>2020</v>
      </c>
      <c r="B287" s="2"/>
      <c r="C287" s="2" t="s">
        <v>5176</v>
      </c>
      <c r="D287" s="2" t="s">
        <v>5177</v>
      </c>
      <c r="E287" s="2" t="s">
        <v>5178</v>
      </c>
      <c r="F287" s="2" t="s">
        <v>5179</v>
      </c>
      <c r="G287" s="2">
        <v>22314</v>
      </c>
      <c r="H287" s="2">
        <v>38.803621</v>
      </c>
      <c r="I287" s="2">
        <v>-77.069773999999995</v>
      </c>
      <c r="J287" s="2"/>
      <c r="K287" s="21">
        <v>110070546529</v>
      </c>
      <c r="L287" s="21" t="s">
        <v>1140</v>
      </c>
      <c r="M287" s="2"/>
      <c r="N287" s="2"/>
      <c r="O287" s="2"/>
      <c r="P287" s="2"/>
      <c r="Q287" s="2"/>
      <c r="R287" s="2">
        <v>4.09082799999999E-5</v>
      </c>
      <c r="S287" s="175">
        <f>$R287*INDEX('Byproduct Conc'!$E:$E, MATCH(S$2,'Byproduct Conc'!$C:$C,0))</f>
        <v>1.190430947999997E-7</v>
      </c>
      <c r="T287" s="176">
        <f>$R287*INDEX('Byproduct Conc'!$E:$E, MATCH(T$2,'Byproduct Conc'!$C:$C,0))</f>
        <v>1.4317897999999963E-9</v>
      </c>
      <c r="U287" s="176">
        <f>$R287*INDEX('Byproduct Conc'!$E:$E, MATCH(U$2,'Byproduct Conc'!$C:$C,0))</f>
        <v>6.1362419999999848E-9</v>
      </c>
      <c r="V287" s="176">
        <f>$R287*INDEX('Byproduct Conc'!$E:$E, MATCH(V$2,'Byproduct Conc'!$C:$C,0))</f>
        <v>4.0867371719999903E-8</v>
      </c>
      <c r="W287" s="177">
        <f>$R287*INDEX('Byproduct Conc'!$E:$E, MATCH(W$2,'Byproduct Conc'!$C:$C,0))</f>
        <v>6.1362419999999847E-8</v>
      </c>
      <c r="X287" s="293">
        <f t="shared" si="31"/>
        <v>3.4012312799999913E-10</v>
      </c>
      <c r="Y287" s="294">
        <f t="shared" si="32"/>
        <v>4.0908279999999898E-12</v>
      </c>
      <c r="Z287" s="294">
        <f t="shared" si="33"/>
        <v>1.7532119999999957E-11</v>
      </c>
      <c r="AA287" s="294">
        <f t="shared" si="34"/>
        <v>1.1676391919999972E-10</v>
      </c>
      <c r="AB287" s="295">
        <f t="shared" si="35"/>
        <v>1.7532119999999955E-10</v>
      </c>
    </row>
    <row r="288" spans="1:28" x14ac:dyDescent="0.25">
      <c r="A288" s="2">
        <v>2018</v>
      </c>
      <c r="B288" s="2"/>
      <c r="C288" s="2" t="s">
        <v>5180</v>
      </c>
      <c r="D288" s="2" t="s">
        <v>1310</v>
      </c>
      <c r="E288" s="2" t="s">
        <v>1144</v>
      </c>
      <c r="F288" s="2" t="s">
        <v>1138</v>
      </c>
      <c r="G288" s="2">
        <v>70669</v>
      </c>
      <c r="H288" s="2">
        <v>30.190567999999999</v>
      </c>
      <c r="I288" s="2">
        <v>-93.325823</v>
      </c>
      <c r="J288" s="2" t="s">
        <v>1312</v>
      </c>
      <c r="K288" s="21">
        <v>110000748040</v>
      </c>
      <c r="L288" s="21" t="s">
        <v>1140</v>
      </c>
      <c r="M288" s="2"/>
      <c r="N288" s="2"/>
      <c r="O288" s="2"/>
      <c r="P288" s="2"/>
      <c r="Q288" s="2"/>
      <c r="R288" s="286">
        <v>3.0871882086167699</v>
      </c>
      <c r="S288" s="175">
        <f>$R288*INDEX('Byproduct Conc'!$E:$E, MATCH(S$2,'Byproduct Conc'!$C:$C,0))</f>
        <v>8.9837176870748003E-3</v>
      </c>
      <c r="T288" s="176">
        <f>$R288*INDEX('Byproduct Conc'!$E:$E, MATCH(T$2,'Byproduct Conc'!$C:$C,0))</f>
        <v>1.0805158730158693E-4</v>
      </c>
      <c r="U288" s="176">
        <f>$R288*INDEX('Byproduct Conc'!$E:$E, MATCH(U$2,'Byproduct Conc'!$C:$C,0))</f>
        <v>4.6307823129251543E-4</v>
      </c>
      <c r="V288" s="176">
        <f>$R288*INDEX('Byproduct Conc'!$E:$E, MATCH(V$2,'Byproduct Conc'!$C:$C,0))</f>
        <v>3.0841010204081536E-3</v>
      </c>
      <c r="W288" s="177">
        <f>$R288*INDEX('Byproduct Conc'!$E:$E, MATCH(W$2,'Byproduct Conc'!$C:$C,0))</f>
        <v>4.6307823129251554E-3</v>
      </c>
      <c r="X288" s="293">
        <f t="shared" si="31"/>
        <v>2.5667764820213716E-5</v>
      </c>
      <c r="Y288" s="294">
        <f t="shared" si="32"/>
        <v>3.0871882086167696E-7</v>
      </c>
      <c r="Z288" s="294">
        <f t="shared" si="33"/>
        <v>1.3230806608357583E-6</v>
      </c>
      <c r="AA288" s="294">
        <f t="shared" si="34"/>
        <v>8.811717201166153E-6</v>
      </c>
      <c r="AB288" s="295">
        <f t="shared" si="35"/>
        <v>1.3230806608357588E-5</v>
      </c>
    </row>
    <row r="289" spans="1:28" x14ac:dyDescent="0.25">
      <c r="A289" s="2">
        <v>2015</v>
      </c>
      <c r="B289" s="2"/>
      <c r="C289" s="2" t="s">
        <v>5181</v>
      </c>
      <c r="D289" s="2" t="s">
        <v>5182</v>
      </c>
      <c r="E289" s="2" t="s">
        <v>5183</v>
      </c>
      <c r="F289" s="2" t="s">
        <v>5184</v>
      </c>
      <c r="G289" s="2">
        <v>19973</v>
      </c>
      <c r="H289" s="2">
        <v>38.624206999999998</v>
      </c>
      <c r="I289" s="2">
        <v>-75.628699999999995</v>
      </c>
      <c r="J289" s="2"/>
      <c r="K289" s="21">
        <v>110064631849</v>
      </c>
      <c r="L289" s="21" t="s">
        <v>1140</v>
      </c>
      <c r="M289" s="2"/>
      <c r="N289" s="2"/>
      <c r="O289" s="2"/>
      <c r="P289" s="2"/>
      <c r="Q289" s="2"/>
      <c r="R289" s="2">
        <v>9.1383219954648497E-4</v>
      </c>
      <c r="S289" s="175">
        <f>$R289*INDEX('Byproduct Conc'!$E:$E, MATCH(S$2,'Byproduct Conc'!$C:$C,0))</f>
        <v>2.659251700680271E-6</v>
      </c>
      <c r="T289" s="176">
        <f>$R289*INDEX('Byproduct Conc'!$E:$E, MATCH(T$2,'Byproduct Conc'!$C:$C,0))</f>
        <v>3.1984126984126974E-8</v>
      </c>
      <c r="U289" s="176">
        <f>$R289*INDEX('Byproduct Conc'!$E:$E, MATCH(U$2,'Byproduct Conc'!$C:$C,0))</f>
        <v>1.3707482993197274E-7</v>
      </c>
      <c r="V289" s="176">
        <f>$R289*INDEX('Byproduct Conc'!$E:$E, MATCH(V$2,'Byproduct Conc'!$C:$C,0))</f>
        <v>9.1291836734693856E-7</v>
      </c>
      <c r="W289" s="177">
        <f>$R289*INDEX('Byproduct Conc'!$E:$E, MATCH(W$2,'Byproduct Conc'!$C:$C,0))</f>
        <v>1.3707482993197274E-6</v>
      </c>
      <c r="X289" s="293">
        <f t="shared" si="31"/>
        <v>7.5978620019436315E-9</v>
      </c>
      <c r="Y289" s="294">
        <f t="shared" si="32"/>
        <v>9.1383219954648501E-11</v>
      </c>
      <c r="Z289" s="294">
        <f t="shared" si="33"/>
        <v>3.9164237123420782E-10</v>
      </c>
      <c r="AA289" s="294">
        <f t="shared" si="34"/>
        <v>2.6083381924198244E-9</v>
      </c>
      <c r="AB289" s="295">
        <f t="shared" si="35"/>
        <v>3.9164237123420786E-9</v>
      </c>
    </row>
    <row r="290" spans="1:28" x14ac:dyDescent="0.25">
      <c r="A290" s="2">
        <v>2016</v>
      </c>
      <c r="B290" s="2"/>
      <c r="C290" s="2" t="s">
        <v>5181</v>
      </c>
      <c r="D290" s="2" t="s">
        <v>5182</v>
      </c>
      <c r="E290" s="2" t="s">
        <v>5183</v>
      </c>
      <c r="F290" s="2" t="s">
        <v>5184</v>
      </c>
      <c r="G290" s="2">
        <v>19973</v>
      </c>
      <c r="H290" s="2">
        <v>38.624206999999998</v>
      </c>
      <c r="I290" s="2">
        <v>-75.628699999999995</v>
      </c>
      <c r="J290" s="2"/>
      <c r="K290" s="21">
        <v>110064631849</v>
      </c>
      <c r="L290" s="21" t="s">
        <v>1140</v>
      </c>
      <c r="M290" s="2"/>
      <c r="N290" s="2"/>
      <c r="O290" s="2"/>
      <c r="P290" s="2"/>
      <c r="Q290" s="2"/>
      <c r="R290" s="2">
        <v>4.2176870748299302E-4</v>
      </c>
      <c r="S290" s="175">
        <f>$R290*INDEX('Byproduct Conc'!$E:$E, MATCH(S$2,'Byproduct Conc'!$C:$C,0))</f>
        <v>1.2273469387755096E-6</v>
      </c>
      <c r="T290" s="176">
        <f>$R290*INDEX('Byproduct Conc'!$E:$E, MATCH(T$2,'Byproduct Conc'!$C:$C,0))</f>
        <v>1.4761904761904754E-8</v>
      </c>
      <c r="U290" s="176">
        <f>$R290*INDEX('Byproduct Conc'!$E:$E, MATCH(U$2,'Byproduct Conc'!$C:$C,0))</f>
        <v>6.3265306122448952E-8</v>
      </c>
      <c r="V290" s="176">
        <f>$R290*INDEX('Byproduct Conc'!$E:$E, MATCH(V$2,'Byproduct Conc'!$C:$C,0))</f>
        <v>4.2134693877551008E-7</v>
      </c>
      <c r="W290" s="177">
        <f>$R290*INDEX('Byproduct Conc'!$E:$E, MATCH(W$2,'Byproduct Conc'!$C:$C,0))</f>
        <v>6.3265306122448954E-7</v>
      </c>
      <c r="X290" s="293">
        <f t="shared" si="31"/>
        <v>3.5067055393585989E-9</v>
      </c>
      <c r="Y290" s="294">
        <f t="shared" si="32"/>
        <v>4.2176870748299299E-11</v>
      </c>
      <c r="Z290" s="294">
        <f t="shared" si="33"/>
        <v>1.8075801749271129E-10</v>
      </c>
      <c r="AA290" s="294">
        <f t="shared" si="34"/>
        <v>1.2038483965014574E-9</v>
      </c>
      <c r="AB290" s="295">
        <f t="shared" si="35"/>
        <v>1.8075801749271129E-9</v>
      </c>
    </row>
    <row r="291" spans="1:28" x14ac:dyDescent="0.25">
      <c r="A291" s="2">
        <v>2017</v>
      </c>
      <c r="B291" s="2"/>
      <c r="C291" s="2" t="s">
        <v>5181</v>
      </c>
      <c r="D291" s="2" t="s">
        <v>5182</v>
      </c>
      <c r="E291" s="2" t="s">
        <v>5183</v>
      </c>
      <c r="F291" s="2" t="s">
        <v>5184</v>
      </c>
      <c r="G291" s="2">
        <v>19973</v>
      </c>
      <c r="H291" s="2">
        <v>38.624206999999998</v>
      </c>
      <c r="I291" s="2">
        <v>-75.628699999999995</v>
      </c>
      <c r="J291" s="2"/>
      <c r="K291" s="21">
        <v>110064631849</v>
      </c>
      <c r="L291" s="21" t="s">
        <v>1140</v>
      </c>
      <c r="M291" s="2"/>
      <c r="N291" s="2"/>
      <c r="O291" s="2"/>
      <c r="P291" s="2"/>
      <c r="Q291" s="2"/>
      <c r="R291" s="2">
        <v>1.7292517006802701E-3</v>
      </c>
      <c r="S291" s="175">
        <f>$R291*INDEX('Byproduct Conc'!$E:$E, MATCH(S$2,'Byproduct Conc'!$C:$C,0))</f>
        <v>5.0321224489795857E-6</v>
      </c>
      <c r="T291" s="176">
        <f>$R291*INDEX('Byproduct Conc'!$E:$E, MATCH(T$2,'Byproduct Conc'!$C:$C,0))</f>
        <v>6.0523809523809451E-8</v>
      </c>
      <c r="U291" s="176">
        <f>$R291*INDEX('Byproduct Conc'!$E:$E, MATCH(U$2,'Byproduct Conc'!$C:$C,0))</f>
        <v>2.5938775510204048E-7</v>
      </c>
      <c r="V291" s="176">
        <f>$R291*INDEX('Byproduct Conc'!$E:$E, MATCH(V$2,'Byproduct Conc'!$C:$C,0))</f>
        <v>1.7275224489795901E-6</v>
      </c>
      <c r="W291" s="177">
        <f>$R291*INDEX('Byproduct Conc'!$E:$E, MATCH(W$2,'Byproduct Conc'!$C:$C,0))</f>
        <v>2.5938775510204053E-6</v>
      </c>
      <c r="X291" s="293">
        <f t="shared" si="31"/>
        <v>1.4377492711370245E-8</v>
      </c>
      <c r="Y291" s="294">
        <f t="shared" si="32"/>
        <v>1.7292517006802701E-10</v>
      </c>
      <c r="Z291" s="294">
        <f t="shared" si="33"/>
        <v>7.4110787172011563E-10</v>
      </c>
      <c r="AA291" s="294">
        <f t="shared" si="34"/>
        <v>4.935778425655972E-9</v>
      </c>
      <c r="AB291" s="295">
        <f t="shared" si="35"/>
        <v>7.4110787172011576E-9</v>
      </c>
    </row>
    <row r="292" spans="1:28" x14ac:dyDescent="0.25">
      <c r="A292" s="2">
        <v>2018</v>
      </c>
      <c r="B292" s="2"/>
      <c r="C292" s="2" t="s">
        <v>5181</v>
      </c>
      <c r="D292" s="2" t="s">
        <v>5182</v>
      </c>
      <c r="E292" s="2" t="s">
        <v>5183</v>
      </c>
      <c r="F292" s="2" t="s">
        <v>5184</v>
      </c>
      <c r="G292" s="2">
        <v>19973</v>
      </c>
      <c r="H292" s="2">
        <v>38.624206999999998</v>
      </c>
      <c r="I292" s="2">
        <v>-75.628699999999995</v>
      </c>
      <c r="J292" s="2"/>
      <c r="K292" s="21">
        <v>110064631849</v>
      </c>
      <c r="L292" s="21" t="s">
        <v>1140</v>
      </c>
      <c r="M292" s="2"/>
      <c r="N292" s="2"/>
      <c r="O292" s="2"/>
      <c r="P292" s="2"/>
      <c r="Q292" s="2"/>
      <c r="R292" s="286">
        <v>2.8117913832199502E-4</v>
      </c>
      <c r="S292" s="175">
        <f>$R292*INDEX('Byproduct Conc'!$E:$E, MATCH(S$2,'Byproduct Conc'!$C:$C,0))</f>
        <v>8.1823129251700548E-7</v>
      </c>
      <c r="T292" s="176">
        <f>$R292*INDEX('Byproduct Conc'!$E:$E, MATCH(T$2,'Byproduct Conc'!$C:$C,0))</f>
        <v>9.8412698412698244E-9</v>
      </c>
      <c r="U292" s="176">
        <f>$R292*INDEX('Byproduct Conc'!$E:$E, MATCH(U$2,'Byproduct Conc'!$C:$C,0))</f>
        <v>4.2176870748299253E-8</v>
      </c>
      <c r="V292" s="176">
        <f>$R292*INDEX('Byproduct Conc'!$E:$E, MATCH(V$2,'Byproduct Conc'!$C:$C,0))</f>
        <v>2.8089795918367305E-7</v>
      </c>
      <c r="W292" s="177">
        <f>$R292*INDEX('Byproduct Conc'!$E:$E, MATCH(W$2,'Byproduct Conc'!$C:$C,0))</f>
        <v>4.2176870748299255E-7</v>
      </c>
      <c r="X292" s="293">
        <f t="shared" si="31"/>
        <v>2.33780369290573E-9</v>
      </c>
      <c r="Y292" s="294">
        <f t="shared" si="32"/>
        <v>2.8117913832199498E-11</v>
      </c>
      <c r="Z292" s="294">
        <f t="shared" si="33"/>
        <v>1.2050534499514073E-10</v>
      </c>
      <c r="AA292" s="294">
        <f t="shared" si="34"/>
        <v>8.0256559766763728E-10</v>
      </c>
      <c r="AB292" s="295">
        <f t="shared" si="35"/>
        <v>1.2050534499514072E-9</v>
      </c>
    </row>
    <row r="293" spans="1:28" x14ac:dyDescent="0.25">
      <c r="A293" s="2">
        <v>2019</v>
      </c>
      <c r="B293" s="2"/>
      <c r="C293" s="2" t="s">
        <v>5181</v>
      </c>
      <c r="D293" s="2" t="s">
        <v>5182</v>
      </c>
      <c r="E293" s="2" t="s">
        <v>5183</v>
      </c>
      <c r="F293" s="2" t="s">
        <v>5184</v>
      </c>
      <c r="G293" s="2">
        <v>19973</v>
      </c>
      <c r="H293" s="2">
        <v>38.624206999999998</v>
      </c>
      <c r="I293" s="2">
        <v>-75.628699999999995</v>
      </c>
      <c r="J293" s="2"/>
      <c r="K293" s="21">
        <v>110064631849</v>
      </c>
      <c r="L293" s="21" t="s">
        <v>1140</v>
      </c>
      <c r="M293" s="2"/>
      <c r="N293" s="2"/>
      <c r="O293" s="2"/>
      <c r="P293" s="2"/>
      <c r="Q293" s="2"/>
      <c r="R293" s="2">
        <v>1.8276643990929701E-4</v>
      </c>
      <c r="S293" s="175">
        <f>$R293*INDEX('Byproduct Conc'!$E:$E, MATCH(S$2,'Byproduct Conc'!$C:$C,0))</f>
        <v>5.3185034013605425E-7</v>
      </c>
      <c r="T293" s="176">
        <f>$R293*INDEX('Byproduct Conc'!$E:$E, MATCH(T$2,'Byproduct Conc'!$C:$C,0))</f>
        <v>6.3968253968253949E-9</v>
      </c>
      <c r="U293" s="176">
        <f>$R293*INDEX('Byproduct Conc'!$E:$E, MATCH(U$2,'Byproduct Conc'!$C:$C,0))</f>
        <v>2.741496598639455E-8</v>
      </c>
      <c r="V293" s="176">
        <f>$R293*INDEX('Byproduct Conc'!$E:$E, MATCH(V$2,'Byproduct Conc'!$C:$C,0))</f>
        <v>1.8258367346938772E-7</v>
      </c>
      <c r="W293" s="177">
        <f>$R293*INDEX('Byproduct Conc'!$E:$E, MATCH(W$2,'Byproduct Conc'!$C:$C,0))</f>
        <v>2.7414965986394553E-7</v>
      </c>
      <c r="X293" s="293">
        <f t="shared" si="31"/>
        <v>1.5195724003887264E-9</v>
      </c>
      <c r="Y293" s="294">
        <f t="shared" si="32"/>
        <v>1.8276643990929698E-11</v>
      </c>
      <c r="Z293" s="294">
        <f t="shared" si="33"/>
        <v>7.8328474246841565E-11</v>
      </c>
      <c r="AA293" s="294">
        <f t="shared" si="34"/>
        <v>5.2166763848396493E-10</v>
      </c>
      <c r="AB293" s="295">
        <f t="shared" si="35"/>
        <v>7.8328474246841586E-10</v>
      </c>
    </row>
    <row r="294" spans="1:28" x14ac:dyDescent="0.25">
      <c r="A294" s="2">
        <v>2020</v>
      </c>
      <c r="B294" s="2"/>
      <c r="C294" s="2" t="s">
        <v>5181</v>
      </c>
      <c r="D294" s="2" t="s">
        <v>5182</v>
      </c>
      <c r="E294" s="2" t="s">
        <v>5183</v>
      </c>
      <c r="F294" s="2" t="s">
        <v>5184</v>
      </c>
      <c r="G294" s="2">
        <v>19973</v>
      </c>
      <c r="H294" s="2">
        <v>38.624206999999998</v>
      </c>
      <c r="I294" s="2">
        <v>-75.628699999999995</v>
      </c>
      <c r="J294" s="2"/>
      <c r="K294" s="21">
        <v>110064631849</v>
      </c>
      <c r="L294" s="21" t="s">
        <v>1140</v>
      </c>
      <c r="M294" s="2"/>
      <c r="N294" s="2"/>
      <c r="O294" s="2"/>
      <c r="P294" s="2"/>
      <c r="Q294" s="2"/>
      <c r="R294" s="2">
        <v>7.02947845804988E-4</v>
      </c>
      <c r="S294" s="175">
        <f>$R294*INDEX('Byproduct Conc'!$E:$E, MATCH(S$2,'Byproduct Conc'!$C:$C,0))</f>
        <v>2.0455782312925151E-6</v>
      </c>
      <c r="T294" s="176">
        <f>$R294*INDEX('Byproduct Conc'!$E:$E, MATCH(T$2,'Byproduct Conc'!$C:$C,0))</f>
        <v>2.4603174603174578E-8</v>
      </c>
      <c r="U294" s="176">
        <f>$R294*INDEX('Byproduct Conc'!$E:$E, MATCH(U$2,'Byproduct Conc'!$C:$C,0))</f>
        <v>1.0544217687074819E-7</v>
      </c>
      <c r="V294" s="176">
        <f>$R294*INDEX('Byproduct Conc'!$E:$E, MATCH(V$2,'Byproduct Conc'!$C:$C,0))</f>
        <v>7.0224489795918312E-7</v>
      </c>
      <c r="W294" s="177">
        <f>$R294*INDEX('Byproduct Conc'!$E:$E, MATCH(W$2,'Byproduct Conc'!$C:$C,0))</f>
        <v>1.0544217687074819E-6</v>
      </c>
      <c r="X294" s="293">
        <f t="shared" si="31"/>
        <v>5.844509232264329E-9</v>
      </c>
      <c r="Y294" s="294">
        <f t="shared" si="32"/>
        <v>7.029478458049879E-11</v>
      </c>
      <c r="Z294" s="294">
        <f t="shared" si="33"/>
        <v>3.0126336248785196E-10</v>
      </c>
      <c r="AA294" s="294">
        <f t="shared" si="34"/>
        <v>2.0064139941690946E-9</v>
      </c>
      <c r="AB294" s="295">
        <f t="shared" si="35"/>
        <v>3.0126336248785199E-9</v>
      </c>
    </row>
    <row r="295" spans="1:28" x14ac:dyDescent="0.25">
      <c r="A295" s="2">
        <v>2015</v>
      </c>
      <c r="B295" s="2"/>
      <c r="C295" s="2" t="s">
        <v>5185</v>
      </c>
      <c r="D295" s="2" t="s">
        <v>5186</v>
      </c>
      <c r="E295" s="2" t="s">
        <v>5187</v>
      </c>
      <c r="F295" s="2" t="s">
        <v>5188</v>
      </c>
      <c r="G295" s="2" t="s">
        <v>5189</v>
      </c>
      <c r="H295" s="2">
        <v>21.426439999999999</v>
      </c>
      <c r="I295" s="2">
        <v>-157.75324000000001</v>
      </c>
      <c r="J295" s="2"/>
      <c r="K295" s="21">
        <v>110000867054</v>
      </c>
      <c r="L295" s="21" t="s">
        <v>1140</v>
      </c>
      <c r="M295" s="2"/>
      <c r="N295" s="2"/>
      <c r="O295" s="2"/>
      <c r="P295" s="2"/>
      <c r="Q295" s="2"/>
      <c r="R295" s="2">
        <v>0.3657504546</v>
      </c>
      <c r="S295" s="175">
        <f>$R295*INDEX('Byproduct Conc'!$E:$E, MATCH(S$2,'Byproduct Conc'!$C:$C,0))</f>
        <v>1.064333822886E-3</v>
      </c>
      <c r="T295" s="176">
        <f>$R295*INDEX('Byproduct Conc'!$E:$E, MATCH(T$2,'Byproduct Conc'!$C:$C,0))</f>
        <v>1.2801265910999999E-5</v>
      </c>
      <c r="U295" s="176">
        <f>$R295*INDEX('Byproduct Conc'!$E:$E, MATCH(U$2,'Byproduct Conc'!$C:$C,0))</f>
        <v>5.4862568189999998E-5</v>
      </c>
      <c r="V295" s="176">
        <f>$R295*INDEX('Byproduct Conc'!$E:$E, MATCH(V$2,'Byproduct Conc'!$C:$C,0))</f>
        <v>3.6538470414540004E-4</v>
      </c>
      <c r="W295" s="177">
        <f>$R295*INDEX('Byproduct Conc'!$E:$E, MATCH(W$2,'Byproduct Conc'!$C:$C,0))</f>
        <v>5.4862568189999997E-4</v>
      </c>
      <c r="X295" s="293">
        <f t="shared" si="31"/>
        <v>3.0409537796742856E-6</v>
      </c>
      <c r="Y295" s="294">
        <f t="shared" si="32"/>
        <v>3.6575045459999995E-8</v>
      </c>
      <c r="Z295" s="294">
        <f t="shared" si="33"/>
        <v>1.5675019482857143E-7</v>
      </c>
      <c r="AA295" s="294">
        <f t="shared" si="34"/>
        <v>1.0439562975582858E-6</v>
      </c>
      <c r="AB295" s="295">
        <f t="shared" si="35"/>
        <v>1.5675019482857143E-6</v>
      </c>
    </row>
    <row r="296" spans="1:28" x14ac:dyDescent="0.25">
      <c r="A296" s="2">
        <v>2017</v>
      </c>
      <c r="B296" s="2"/>
      <c r="C296" s="2" t="s">
        <v>5190</v>
      </c>
      <c r="D296" s="2" t="s">
        <v>5191</v>
      </c>
      <c r="E296" s="2" t="s">
        <v>5192</v>
      </c>
      <c r="F296" s="2" t="s">
        <v>5139</v>
      </c>
      <c r="G296" s="2">
        <v>86033</v>
      </c>
      <c r="H296" s="2">
        <v>36.733111000000001</v>
      </c>
      <c r="I296" s="2">
        <v>-110.230611</v>
      </c>
      <c r="J296" s="2"/>
      <c r="K296" s="21">
        <v>110010062699</v>
      </c>
      <c r="L296" s="21" t="s">
        <v>1140</v>
      </c>
      <c r="M296" s="2"/>
      <c r="N296" s="2"/>
      <c r="O296" s="2"/>
      <c r="P296" s="2"/>
      <c r="Q296" s="2"/>
      <c r="R296" s="2">
        <v>0.40605479999999999</v>
      </c>
      <c r="S296" s="175">
        <f>$R296*INDEX('Byproduct Conc'!$E:$E, MATCH(S$2,'Byproduct Conc'!$C:$C,0))</f>
        <v>1.1816194679999999E-3</v>
      </c>
      <c r="T296" s="176">
        <f>$R296*INDEX('Byproduct Conc'!$E:$E, MATCH(T$2,'Byproduct Conc'!$C:$C,0))</f>
        <v>1.4211917999999998E-5</v>
      </c>
      <c r="U296" s="176">
        <f>$R296*INDEX('Byproduct Conc'!$E:$E, MATCH(U$2,'Byproduct Conc'!$C:$C,0))</f>
        <v>6.0908219999999995E-5</v>
      </c>
      <c r="V296" s="176">
        <f>$R296*INDEX('Byproduct Conc'!$E:$E, MATCH(V$2,'Byproduct Conc'!$C:$C,0))</f>
        <v>4.0564874520000006E-4</v>
      </c>
      <c r="W296" s="177">
        <f>$R296*INDEX('Byproduct Conc'!$E:$E, MATCH(W$2,'Byproduct Conc'!$C:$C,0))</f>
        <v>6.0908220000000001E-4</v>
      </c>
      <c r="X296" s="293">
        <f t="shared" si="31"/>
        <v>3.3760556228571426E-6</v>
      </c>
      <c r="Y296" s="294">
        <f t="shared" si="32"/>
        <v>4.0605479999999993E-8</v>
      </c>
      <c r="Z296" s="294">
        <f t="shared" si="33"/>
        <v>1.7402348571428571E-7</v>
      </c>
      <c r="AA296" s="294">
        <f t="shared" si="34"/>
        <v>1.1589964148571431E-6</v>
      </c>
      <c r="AB296" s="295">
        <f t="shared" si="35"/>
        <v>1.7402348571428572E-6</v>
      </c>
    </row>
    <row r="297" spans="1:28" x14ac:dyDescent="0.25">
      <c r="A297" s="2">
        <v>2018</v>
      </c>
      <c r="B297" s="2"/>
      <c r="C297" s="2" t="s">
        <v>5190</v>
      </c>
      <c r="D297" s="2" t="s">
        <v>5191</v>
      </c>
      <c r="E297" s="2" t="s">
        <v>5192</v>
      </c>
      <c r="F297" s="2" t="s">
        <v>5139</v>
      </c>
      <c r="G297" s="2">
        <v>86033</v>
      </c>
      <c r="H297" s="2">
        <v>36.733111000000001</v>
      </c>
      <c r="I297" s="2">
        <v>-110.230611</v>
      </c>
      <c r="J297" s="2"/>
      <c r="K297" s="21">
        <v>110010062699</v>
      </c>
      <c r="L297" s="21" t="s">
        <v>1140</v>
      </c>
      <c r="M297" s="2"/>
      <c r="N297" s="2"/>
      <c r="O297" s="2"/>
      <c r="P297" s="2"/>
      <c r="Q297" s="2"/>
      <c r="R297" s="2">
        <v>0.57108080000000006</v>
      </c>
      <c r="S297" s="175">
        <f>$R297*INDEX('Byproduct Conc'!$E:$E, MATCH(S$2,'Byproduct Conc'!$C:$C,0))</f>
        <v>1.661845128E-3</v>
      </c>
      <c r="T297" s="176">
        <f>$R297*INDEX('Byproduct Conc'!$E:$E, MATCH(T$2,'Byproduct Conc'!$C:$C,0))</f>
        <v>1.9987827999999999E-5</v>
      </c>
      <c r="U297" s="176">
        <f>$R297*INDEX('Byproduct Conc'!$E:$E, MATCH(U$2,'Byproduct Conc'!$C:$C,0))</f>
        <v>8.5662120000000002E-5</v>
      </c>
      <c r="V297" s="176">
        <f>$R297*INDEX('Byproduct Conc'!$E:$E, MATCH(V$2,'Byproduct Conc'!$C:$C,0))</f>
        <v>5.7050971920000009E-4</v>
      </c>
      <c r="W297" s="177">
        <f>$R297*INDEX('Byproduct Conc'!$E:$E, MATCH(W$2,'Byproduct Conc'!$C:$C,0))</f>
        <v>8.5662120000000008E-4</v>
      </c>
      <c r="X297" s="293">
        <f t="shared" si="31"/>
        <v>4.7481289371428569E-6</v>
      </c>
      <c r="Y297" s="294">
        <f t="shared" si="32"/>
        <v>5.7108079999999997E-8</v>
      </c>
      <c r="Z297" s="294">
        <f t="shared" si="33"/>
        <v>2.4474891428571427E-7</v>
      </c>
      <c r="AA297" s="294">
        <f t="shared" si="34"/>
        <v>1.6300277691428573E-6</v>
      </c>
      <c r="AB297" s="295">
        <f t="shared" si="35"/>
        <v>2.4474891428571432E-6</v>
      </c>
    </row>
    <row r="298" spans="1:28" x14ac:dyDescent="0.25">
      <c r="A298" s="2">
        <v>2015</v>
      </c>
      <c r="B298" s="2"/>
      <c r="C298" s="2" t="s">
        <v>5193</v>
      </c>
      <c r="D298" s="2" t="s">
        <v>5194</v>
      </c>
      <c r="E298" s="2" t="s">
        <v>5195</v>
      </c>
      <c r="F298" s="2" t="s">
        <v>5196</v>
      </c>
      <c r="G298" s="2">
        <v>83702</v>
      </c>
      <c r="H298" s="2">
        <v>43.626778999999999</v>
      </c>
      <c r="I298" s="2">
        <v>-116.229345</v>
      </c>
      <c r="J298" s="2"/>
      <c r="K298" s="21">
        <v>110064411417</v>
      </c>
      <c r="L298" s="21" t="s">
        <v>1140</v>
      </c>
      <c r="M298" s="2"/>
      <c r="N298" s="2"/>
      <c r="O298" s="2"/>
      <c r="P298" s="2"/>
      <c r="Q298" s="2"/>
      <c r="R298" s="2">
        <v>0.82984312935791904</v>
      </c>
      <c r="S298" s="175">
        <f>$R298*INDEX('Byproduct Conc'!$E:$E, MATCH(S$2,'Byproduct Conc'!$C:$C,0))</f>
        <v>2.4148435064315441E-3</v>
      </c>
      <c r="T298" s="176">
        <f>$R298*INDEX('Byproduct Conc'!$E:$E, MATCH(T$2,'Byproduct Conc'!$C:$C,0))</f>
        <v>2.9044509527527164E-5</v>
      </c>
      <c r="U298" s="176">
        <f>$R298*INDEX('Byproduct Conc'!$E:$E, MATCH(U$2,'Byproduct Conc'!$C:$C,0))</f>
        <v>1.2447646940368784E-4</v>
      </c>
      <c r="V298" s="176">
        <f>$R298*INDEX('Byproduct Conc'!$E:$E, MATCH(V$2,'Byproduct Conc'!$C:$C,0))</f>
        <v>8.2901328622856122E-4</v>
      </c>
      <c r="W298" s="177">
        <f>$R298*INDEX('Byproduct Conc'!$E:$E, MATCH(W$2,'Byproduct Conc'!$C:$C,0))</f>
        <v>1.2447646940368785E-3</v>
      </c>
      <c r="X298" s="293">
        <f t="shared" si="31"/>
        <v>6.8995528755186978E-6</v>
      </c>
      <c r="Y298" s="294">
        <f t="shared" si="32"/>
        <v>8.2984312935791893E-8</v>
      </c>
      <c r="Z298" s="294">
        <f t="shared" si="33"/>
        <v>3.5564705543910812E-7</v>
      </c>
      <c r="AA298" s="294">
        <f t="shared" si="34"/>
        <v>2.3686093892244605E-6</v>
      </c>
      <c r="AB298" s="295">
        <f t="shared" si="35"/>
        <v>3.5564705543910813E-6</v>
      </c>
    </row>
    <row r="299" spans="1:28" x14ac:dyDescent="0.25">
      <c r="A299" s="2">
        <v>2016</v>
      </c>
      <c r="B299" s="2"/>
      <c r="C299" s="2" t="s">
        <v>5193</v>
      </c>
      <c r="D299" s="2" t="s">
        <v>5194</v>
      </c>
      <c r="E299" s="2" t="s">
        <v>5195</v>
      </c>
      <c r="F299" s="2" t="s">
        <v>5196</v>
      </c>
      <c r="G299" s="2">
        <v>83702</v>
      </c>
      <c r="H299" s="2">
        <v>43.626778999999999</v>
      </c>
      <c r="I299" s="2">
        <v>-116.229345</v>
      </c>
      <c r="J299" s="2"/>
      <c r="K299" s="21">
        <v>110064411417</v>
      </c>
      <c r="L299" s="21" t="s">
        <v>1140</v>
      </c>
      <c r="M299" s="2"/>
      <c r="N299" s="2"/>
      <c r="O299" s="2"/>
      <c r="P299" s="2"/>
      <c r="Q299" s="2"/>
      <c r="R299" s="2">
        <v>0.359942966193599</v>
      </c>
      <c r="S299" s="175">
        <f>$R299*INDEX('Byproduct Conc'!$E:$E, MATCH(S$2,'Byproduct Conc'!$C:$C,0))</f>
        <v>1.0474340316233731E-3</v>
      </c>
      <c r="T299" s="176">
        <f>$R299*INDEX('Byproduct Conc'!$E:$E, MATCH(T$2,'Byproduct Conc'!$C:$C,0))</f>
        <v>1.2598003816775963E-5</v>
      </c>
      <c r="U299" s="176">
        <f>$R299*INDEX('Byproduct Conc'!$E:$E, MATCH(U$2,'Byproduct Conc'!$C:$C,0))</f>
        <v>5.3991444929039845E-5</v>
      </c>
      <c r="V299" s="176">
        <f>$R299*INDEX('Byproduct Conc'!$E:$E, MATCH(V$2,'Byproduct Conc'!$C:$C,0))</f>
        <v>3.5958302322740542E-4</v>
      </c>
      <c r="W299" s="177">
        <f>$R299*INDEX('Byproduct Conc'!$E:$E, MATCH(W$2,'Byproduct Conc'!$C:$C,0))</f>
        <v>5.3991444929039846E-4</v>
      </c>
      <c r="X299" s="293">
        <f t="shared" si="31"/>
        <v>2.9926686617810659E-6</v>
      </c>
      <c r="Y299" s="294">
        <f t="shared" si="32"/>
        <v>3.5994296619359894E-8</v>
      </c>
      <c r="Z299" s="294">
        <f t="shared" si="33"/>
        <v>1.5426127122582813E-7</v>
      </c>
      <c r="AA299" s="294">
        <f t="shared" si="34"/>
        <v>1.0273800663640156E-6</v>
      </c>
      <c r="AB299" s="295">
        <f t="shared" si="35"/>
        <v>1.5426127122582813E-6</v>
      </c>
    </row>
    <row r="300" spans="1:28" x14ac:dyDescent="0.25">
      <c r="A300" s="2">
        <v>2015</v>
      </c>
      <c r="B300" s="2"/>
      <c r="C300" s="2" t="s">
        <v>5197</v>
      </c>
      <c r="D300" s="2" t="s">
        <v>5198</v>
      </c>
      <c r="E300" s="2" t="s">
        <v>5199</v>
      </c>
      <c r="F300" s="2" t="s">
        <v>1247</v>
      </c>
      <c r="G300" s="2" t="s">
        <v>5200</v>
      </c>
      <c r="H300" s="2">
        <v>39.920290000000001</v>
      </c>
      <c r="I300" s="2">
        <v>-74.927520000000001</v>
      </c>
      <c r="J300" s="2"/>
      <c r="K300" s="21">
        <v>110029618297</v>
      </c>
      <c r="L300" s="21" t="s">
        <v>1140</v>
      </c>
      <c r="M300" s="2"/>
      <c r="N300" s="2"/>
      <c r="O300" s="2"/>
      <c r="P300" s="2"/>
      <c r="Q300" s="2"/>
      <c r="R300" s="2">
        <v>0.96465834750000001</v>
      </c>
      <c r="S300" s="175">
        <f>$R300*INDEX('Byproduct Conc'!$E:$E, MATCH(S$2,'Byproduct Conc'!$C:$C,0))</f>
        <v>2.807155791225E-3</v>
      </c>
      <c r="T300" s="176">
        <f>$R300*INDEX('Byproduct Conc'!$E:$E, MATCH(T$2,'Byproduct Conc'!$C:$C,0))</f>
        <v>3.3763042162499995E-5</v>
      </c>
      <c r="U300" s="176">
        <f>$R300*INDEX('Byproduct Conc'!$E:$E, MATCH(U$2,'Byproduct Conc'!$C:$C,0))</f>
        <v>1.4469875212499999E-4</v>
      </c>
      <c r="V300" s="176">
        <f>$R300*INDEX('Byproduct Conc'!$E:$E, MATCH(V$2,'Byproduct Conc'!$C:$C,0))</f>
        <v>9.636936891525001E-4</v>
      </c>
      <c r="W300" s="177">
        <f>$R300*INDEX('Byproduct Conc'!$E:$E, MATCH(W$2,'Byproduct Conc'!$C:$C,0))</f>
        <v>1.44698752125E-3</v>
      </c>
      <c r="X300" s="293">
        <f t="shared" si="31"/>
        <v>8.0204451177857149E-6</v>
      </c>
      <c r="Y300" s="294">
        <f t="shared" si="32"/>
        <v>9.6465834749999981E-8</v>
      </c>
      <c r="Z300" s="294">
        <f t="shared" si="33"/>
        <v>4.1342500607142855E-7</v>
      </c>
      <c r="AA300" s="294">
        <f t="shared" si="34"/>
        <v>2.7534105404357145E-6</v>
      </c>
      <c r="AB300" s="295">
        <f t="shared" si="35"/>
        <v>4.134250060714286E-6</v>
      </c>
    </row>
    <row r="301" spans="1:28" x14ac:dyDescent="0.25">
      <c r="A301" s="2">
        <v>2016</v>
      </c>
      <c r="B301" s="2"/>
      <c r="C301" s="2" t="s">
        <v>5197</v>
      </c>
      <c r="D301" s="2" t="s">
        <v>5198</v>
      </c>
      <c r="E301" s="2" t="s">
        <v>5199</v>
      </c>
      <c r="F301" s="2" t="s">
        <v>1247</v>
      </c>
      <c r="G301" s="2" t="s">
        <v>5200</v>
      </c>
      <c r="H301" s="2">
        <v>39.920290000000001</v>
      </c>
      <c r="I301" s="2">
        <v>-74.927520000000001</v>
      </c>
      <c r="J301" s="2"/>
      <c r="K301" s="21">
        <v>110029618297</v>
      </c>
      <c r="L301" s="21" t="s">
        <v>1140</v>
      </c>
      <c r="M301" s="2"/>
      <c r="N301" s="2"/>
      <c r="O301" s="2"/>
      <c r="P301" s="2"/>
      <c r="Q301" s="2"/>
      <c r="R301" s="2">
        <v>0.95556110000000005</v>
      </c>
      <c r="S301" s="175">
        <f>$R301*INDEX('Byproduct Conc'!$E:$E, MATCH(S$2,'Byproduct Conc'!$C:$C,0))</f>
        <v>2.7806828009999999E-3</v>
      </c>
      <c r="T301" s="176">
        <f>$R301*INDEX('Byproduct Conc'!$E:$E, MATCH(T$2,'Byproduct Conc'!$C:$C,0))</f>
        <v>3.3444638499999997E-5</v>
      </c>
      <c r="U301" s="176">
        <f>$R301*INDEX('Byproduct Conc'!$E:$E, MATCH(U$2,'Byproduct Conc'!$C:$C,0))</f>
        <v>1.43334165E-4</v>
      </c>
      <c r="V301" s="176">
        <f>$R301*INDEX('Byproduct Conc'!$E:$E, MATCH(V$2,'Byproduct Conc'!$C:$C,0))</f>
        <v>9.5460553890000012E-4</v>
      </c>
      <c r="W301" s="177">
        <f>$R301*INDEX('Byproduct Conc'!$E:$E, MATCH(W$2,'Byproduct Conc'!$C:$C,0))</f>
        <v>1.4333416500000001E-3</v>
      </c>
      <c r="X301" s="293">
        <f t="shared" si="31"/>
        <v>7.9448080028571429E-6</v>
      </c>
      <c r="Y301" s="294">
        <f t="shared" si="32"/>
        <v>9.5556109999999988E-8</v>
      </c>
      <c r="Z301" s="294">
        <f t="shared" si="33"/>
        <v>4.095261857142857E-7</v>
      </c>
      <c r="AA301" s="294">
        <f t="shared" si="34"/>
        <v>2.7274443968571432E-6</v>
      </c>
      <c r="AB301" s="295">
        <f t="shared" si="35"/>
        <v>4.0952618571428576E-6</v>
      </c>
    </row>
    <row r="302" spans="1:28" x14ac:dyDescent="0.25">
      <c r="A302" s="2">
        <v>2017</v>
      </c>
      <c r="B302" s="2"/>
      <c r="C302" s="2" t="s">
        <v>5197</v>
      </c>
      <c r="D302" s="2" t="s">
        <v>5198</v>
      </c>
      <c r="E302" s="2" t="s">
        <v>5199</v>
      </c>
      <c r="F302" s="2" t="s">
        <v>1247</v>
      </c>
      <c r="G302" s="2" t="s">
        <v>5200</v>
      </c>
      <c r="H302" s="2">
        <v>39.920290000000001</v>
      </c>
      <c r="I302" s="2">
        <v>-74.927520000000001</v>
      </c>
      <c r="J302" s="2"/>
      <c r="K302" s="21">
        <v>110029618297</v>
      </c>
      <c r="L302" s="21" t="s">
        <v>1140</v>
      </c>
      <c r="M302" s="2"/>
      <c r="N302" s="2"/>
      <c r="O302" s="2"/>
      <c r="P302" s="2"/>
      <c r="Q302" s="2"/>
      <c r="R302" s="2">
        <v>1.0530059249999999</v>
      </c>
      <c r="S302" s="175">
        <f>$R302*INDEX('Byproduct Conc'!$E:$E, MATCH(S$2,'Byproduct Conc'!$C:$C,0))</f>
        <v>3.0642472417499993E-3</v>
      </c>
      <c r="T302" s="176">
        <f>$R302*INDEX('Byproduct Conc'!$E:$E, MATCH(T$2,'Byproduct Conc'!$C:$C,0))</f>
        <v>3.685520737499999E-5</v>
      </c>
      <c r="U302" s="176">
        <f>$R302*INDEX('Byproduct Conc'!$E:$E, MATCH(U$2,'Byproduct Conc'!$C:$C,0))</f>
        <v>1.5795088874999996E-4</v>
      </c>
      <c r="V302" s="176">
        <f>$R302*INDEX('Byproduct Conc'!$E:$E, MATCH(V$2,'Byproduct Conc'!$C:$C,0))</f>
        <v>1.051952919075E-3</v>
      </c>
      <c r="W302" s="177">
        <f>$R302*INDEX('Byproduct Conc'!$E:$E, MATCH(W$2,'Byproduct Conc'!$C:$C,0))</f>
        <v>1.5795088874999998E-3</v>
      </c>
      <c r="X302" s="293">
        <f t="shared" si="31"/>
        <v>8.7549921192857118E-6</v>
      </c>
      <c r="Y302" s="294">
        <f t="shared" si="32"/>
        <v>1.0530059249999998E-7</v>
      </c>
      <c r="Z302" s="294">
        <f t="shared" si="33"/>
        <v>4.5128825357142847E-7</v>
      </c>
      <c r="AA302" s="294">
        <f t="shared" si="34"/>
        <v>3.0055797687857145E-6</v>
      </c>
      <c r="AB302" s="295">
        <f t="shared" si="35"/>
        <v>4.5128825357142854E-6</v>
      </c>
    </row>
    <row r="303" spans="1:28" x14ac:dyDescent="0.25">
      <c r="A303" s="2">
        <v>2018</v>
      </c>
      <c r="B303" s="2"/>
      <c r="C303" s="2" t="s">
        <v>5197</v>
      </c>
      <c r="D303" s="2" t="s">
        <v>5198</v>
      </c>
      <c r="E303" s="2" t="s">
        <v>5199</v>
      </c>
      <c r="F303" s="2" t="s">
        <v>1247</v>
      </c>
      <c r="G303" s="2" t="s">
        <v>5200</v>
      </c>
      <c r="H303" s="2">
        <v>39.920290000000001</v>
      </c>
      <c r="I303" s="2">
        <v>-74.927520000000001</v>
      </c>
      <c r="J303" s="2"/>
      <c r="K303" s="21">
        <v>110029618297</v>
      </c>
      <c r="L303" s="21" t="s">
        <v>1140</v>
      </c>
      <c r="M303" s="2"/>
      <c r="N303" s="2"/>
      <c r="O303" s="2"/>
      <c r="P303" s="2"/>
      <c r="Q303" s="2"/>
      <c r="R303" s="2">
        <v>1.0132180049999999</v>
      </c>
      <c r="S303" s="175">
        <f>$R303*INDEX('Byproduct Conc'!$E:$E, MATCH(S$2,'Byproduct Conc'!$C:$C,0))</f>
        <v>2.9484643945499995E-3</v>
      </c>
      <c r="T303" s="176">
        <f>$R303*INDEX('Byproduct Conc'!$E:$E, MATCH(T$2,'Byproduct Conc'!$C:$C,0))</f>
        <v>3.5462630174999992E-5</v>
      </c>
      <c r="U303" s="176">
        <f>$R303*INDEX('Byproduct Conc'!$E:$E, MATCH(U$2,'Byproduct Conc'!$C:$C,0))</f>
        <v>1.5198270074999999E-4</v>
      </c>
      <c r="V303" s="176">
        <f>$R303*INDEX('Byproduct Conc'!$E:$E, MATCH(V$2,'Byproduct Conc'!$C:$C,0))</f>
        <v>1.012204786995E-3</v>
      </c>
      <c r="W303" s="177">
        <f>$R303*INDEX('Byproduct Conc'!$E:$E, MATCH(W$2,'Byproduct Conc'!$C:$C,0))</f>
        <v>1.5198270074999998E-3</v>
      </c>
      <c r="X303" s="293">
        <f t="shared" si="31"/>
        <v>8.4241839844285691E-6</v>
      </c>
      <c r="Y303" s="294">
        <f t="shared" si="32"/>
        <v>1.0132180049999998E-7</v>
      </c>
      <c r="Z303" s="294">
        <f t="shared" si="33"/>
        <v>4.3423628785714285E-7</v>
      </c>
      <c r="AA303" s="294">
        <f t="shared" si="34"/>
        <v>2.8920136771285715E-6</v>
      </c>
      <c r="AB303" s="295">
        <f t="shared" si="35"/>
        <v>4.3423628785714283E-6</v>
      </c>
    </row>
    <row r="304" spans="1:28" x14ac:dyDescent="0.25">
      <c r="A304" s="2">
        <v>2016</v>
      </c>
      <c r="B304" s="2"/>
      <c r="C304" s="2" t="s">
        <v>5201</v>
      </c>
      <c r="D304" s="2" t="s">
        <v>5202</v>
      </c>
      <c r="E304" s="2" t="s">
        <v>5203</v>
      </c>
      <c r="F304" s="2" t="s">
        <v>5204</v>
      </c>
      <c r="G304" s="2">
        <v>95391</v>
      </c>
      <c r="H304" s="2">
        <v>37.780340000000002</v>
      </c>
      <c r="I304" s="2">
        <v>-121.51779000000001</v>
      </c>
      <c r="J304" s="2"/>
      <c r="K304" s="21">
        <v>110010058034</v>
      </c>
      <c r="L304" s="21" t="s">
        <v>1140</v>
      </c>
      <c r="M304" s="2"/>
      <c r="N304" s="2"/>
      <c r="O304" s="2"/>
      <c r="P304" s="2"/>
      <c r="Q304" s="2"/>
      <c r="R304" s="2">
        <v>5.2119355375000002E-2</v>
      </c>
      <c r="S304" s="175">
        <f>$R304*INDEX('Byproduct Conc'!$E:$E, MATCH(S$2,'Byproduct Conc'!$C:$C,0))</f>
        <v>1.5166732414125E-4</v>
      </c>
      <c r="T304" s="176">
        <f>$R304*INDEX('Byproduct Conc'!$E:$E, MATCH(T$2,'Byproduct Conc'!$C:$C,0))</f>
        <v>1.824177438125E-6</v>
      </c>
      <c r="U304" s="176">
        <f>$R304*INDEX('Byproduct Conc'!$E:$E, MATCH(U$2,'Byproduct Conc'!$C:$C,0))</f>
        <v>7.8179033062500001E-6</v>
      </c>
      <c r="V304" s="176">
        <f>$R304*INDEX('Byproduct Conc'!$E:$E, MATCH(V$2,'Byproduct Conc'!$C:$C,0))</f>
        <v>5.2067236019625008E-5</v>
      </c>
      <c r="W304" s="177">
        <f>$R304*INDEX('Byproduct Conc'!$E:$E, MATCH(W$2,'Byproduct Conc'!$C:$C,0))</f>
        <v>7.8179033062500001E-5</v>
      </c>
      <c r="X304" s="293">
        <f t="shared" si="31"/>
        <v>4.3333521183214283E-7</v>
      </c>
      <c r="Y304" s="294">
        <f t="shared" si="32"/>
        <v>5.2119355374999997E-9</v>
      </c>
      <c r="Z304" s="294">
        <f t="shared" si="33"/>
        <v>2.2336866589285715E-8</v>
      </c>
      <c r="AA304" s="294">
        <f t="shared" si="34"/>
        <v>1.4876353148464288E-7</v>
      </c>
      <c r="AB304" s="295">
        <f t="shared" si="35"/>
        <v>2.2336866589285713E-7</v>
      </c>
    </row>
    <row r="305" spans="1:28" x14ac:dyDescent="0.25">
      <c r="A305" s="2">
        <v>2016</v>
      </c>
      <c r="B305" s="2"/>
      <c r="C305" s="2" t="s">
        <v>5205</v>
      </c>
      <c r="D305" s="2" t="s">
        <v>1334</v>
      </c>
      <c r="E305" s="2" t="s">
        <v>1335</v>
      </c>
      <c r="F305" s="2" t="s">
        <v>1138</v>
      </c>
      <c r="G305" s="2">
        <v>70051</v>
      </c>
      <c r="H305" s="2">
        <v>30.048590999999998</v>
      </c>
      <c r="I305" s="2">
        <v>-90.630941000000007</v>
      </c>
      <c r="J305" s="2" t="s">
        <v>1336</v>
      </c>
      <c r="K305" s="21">
        <v>110007015871</v>
      </c>
      <c r="L305" s="21" t="s">
        <v>1140</v>
      </c>
      <c r="M305" s="2"/>
      <c r="N305" s="2"/>
      <c r="O305" s="2"/>
      <c r="P305" s="2"/>
      <c r="Q305" s="2"/>
      <c r="R305" s="2">
        <v>0.16553287981859399</v>
      </c>
      <c r="S305" s="175">
        <f>$R305*INDEX('Byproduct Conc'!$E:$E, MATCH(S$2,'Byproduct Conc'!$C:$C,0))</f>
        <v>4.817006802721085E-4</v>
      </c>
      <c r="T305" s="176">
        <f>$R305*INDEX('Byproduct Conc'!$E:$E, MATCH(T$2,'Byproduct Conc'!$C:$C,0))</f>
        <v>5.7936507936507896E-6</v>
      </c>
      <c r="U305" s="176">
        <f>$R305*INDEX('Byproduct Conc'!$E:$E, MATCH(U$2,'Byproduct Conc'!$C:$C,0))</f>
        <v>2.4829931972789095E-5</v>
      </c>
      <c r="V305" s="176">
        <f>$R305*INDEX('Byproduct Conc'!$E:$E, MATCH(V$2,'Byproduct Conc'!$C:$C,0))</f>
        <v>1.6536734693877543E-4</v>
      </c>
      <c r="W305" s="177">
        <f>$R305*INDEX('Byproduct Conc'!$E:$E, MATCH(W$2,'Byproduct Conc'!$C:$C,0))</f>
        <v>2.4829931972789098E-4</v>
      </c>
      <c r="X305" s="293">
        <f t="shared" si="31"/>
        <v>1.3762876579203101E-6</v>
      </c>
      <c r="Y305" s="294">
        <f t="shared" si="32"/>
        <v>1.6553287981859398E-8</v>
      </c>
      <c r="Z305" s="294">
        <f t="shared" si="33"/>
        <v>7.0942662779397413E-8</v>
      </c>
      <c r="AA305" s="294">
        <f t="shared" si="34"/>
        <v>4.7247813411078695E-7</v>
      </c>
      <c r="AB305" s="295">
        <f t="shared" si="35"/>
        <v>7.0942662779397423E-7</v>
      </c>
    </row>
    <row r="306" spans="1:28" x14ac:dyDescent="0.25">
      <c r="A306" s="2">
        <v>2017</v>
      </c>
      <c r="B306" s="2"/>
      <c r="C306" s="2" t="s">
        <v>5205</v>
      </c>
      <c r="D306" s="2" t="s">
        <v>1334</v>
      </c>
      <c r="E306" s="2" t="s">
        <v>1335</v>
      </c>
      <c r="F306" s="2" t="s">
        <v>1138</v>
      </c>
      <c r="G306" s="2">
        <v>70051</v>
      </c>
      <c r="H306" s="2">
        <v>30.048590999999998</v>
      </c>
      <c r="I306" s="2">
        <v>-90.630941000000007</v>
      </c>
      <c r="J306" s="2" t="s">
        <v>1336</v>
      </c>
      <c r="K306" s="21">
        <v>110007015871</v>
      </c>
      <c r="L306" s="21" t="s">
        <v>1140</v>
      </c>
      <c r="M306" s="2"/>
      <c r="N306" s="2"/>
      <c r="O306" s="2"/>
      <c r="P306" s="2"/>
      <c r="Q306" s="2"/>
      <c r="R306" s="2">
        <v>8.2766439909296996E-2</v>
      </c>
      <c r="S306" s="175">
        <f>$R306*INDEX('Byproduct Conc'!$E:$E, MATCH(S$2,'Byproduct Conc'!$C:$C,0))</f>
        <v>2.4085034013605425E-4</v>
      </c>
      <c r="T306" s="176">
        <f>$R306*INDEX('Byproduct Conc'!$E:$E, MATCH(T$2,'Byproduct Conc'!$C:$C,0))</f>
        <v>2.8968253968253948E-6</v>
      </c>
      <c r="U306" s="176">
        <f>$R306*INDEX('Byproduct Conc'!$E:$E, MATCH(U$2,'Byproduct Conc'!$C:$C,0))</f>
        <v>1.2414965986394548E-5</v>
      </c>
      <c r="V306" s="176">
        <f>$R306*INDEX('Byproduct Conc'!$E:$E, MATCH(V$2,'Byproduct Conc'!$C:$C,0))</f>
        <v>8.2683673469387714E-5</v>
      </c>
      <c r="W306" s="177">
        <f>$R306*INDEX('Byproduct Conc'!$E:$E, MATCH(W$2,'Byproduct Conc'!$C:$C,0))</f>
        <v>1.2414965986394549E-4</v>
      </c>
      <c r="X306" s="293">
        <f t="shared" si="31"/>
        <v>6.8814382896015503E-7</v>
      </c>
      <c r="Y306" s="294">
        <f t="shared" si="32"/>
        <v>8.2766439909296992E-9</v>
      </c>
      <c r="Z306" s="294">
        <f t="shared" si="33"/>
        <v>3.5471331389698706E-8</v>
      </c>
      <c r="AA306" s="294">
        <f t="shared" si="34"/>
        <v>2.3623906705539347E-7</v>
      </c>
      <c r="AB306" s="295">
        <f t="shared" si="35"/>
        <v>3.5471331389698712E-7</v>
      </c>
    </row>
    <row r="307" spans="1:28" x14ac:dyDescent="0.25">
      <c r="A307" s="2">
        <v>2018</v>
      </c>
      <c r="B307" s="2"/>
      <c r="C307" s="2" t="s">
        <v>5205</v>
      </c>
      <c r="D307" s="2" t="s">
        <v>1334</v>
      </c>
      <c r="E307" s="2" t="s">
        <v>1335</v>
      </c>
      <c r="F307" s="2" t="s">
        <v>1138</v>
      </c>
      <c r="G307" s="2">
        <v>70051</v>
      </c>
      <c r="H307" s="2">
        <v>30.048590999999998</v>
      </c>
      <c r="I307" s="2">
        <v>-90.630941000000007</v>
      </c>
      <c r="J307" s="2" t="s">
        <v>1336</v>
      </c>
      <c r="K307" s="21">
        <v>110007015871</v>
      </c>
      <c r="L307" s="21" t="s">
        <v>1140</v>
      </c>
      <c r="M307" s="2"/>
      <c r="N307" s="2"/>
      <c r="O307" s="2"/>
      <c r="P307" s="2"/>
      <c r="Q307" s="2"/>
      <c r="R307" s="286">
        <v>0.16553287981859399</v>
      </c>
      <c r="S307" s="175">
        <f>$R307*INDEX('Byproduct Conc'!$E:$E, MATCH(S$2,'Byproduct Conc'!$C:$C,0))</f>
        <v>4.817006802721085E-4</v>
      </c>
      <c r="T307" s="176">
        <f>$R307*INDEX('Byproduct Conc'!$E:$E, MATCH(T$2,'Byproduct Conc'!$C:$C,0))</f>
        <v>5.7936507936507896E-6</v>
      </c>
      <c r="U307" s="176">
        <f>$R307*INDEX('Byproduct Conc'!$E:$E, MATCH(U$2,'Byproduct Conc'!$C:$C,0))</f>
        <v>2.4829931972789095E-5</v>
      </c>
      <c r="V307" s="176">
        <f>$R307*INDEX('Byproduct Conc'!$E:$E, MATCH(V$2,'Byproduct Conc'!$C:$C,0))</f>
        <v>1.6536734693877543E-4</v>
      </c>
      <c r="W307" s="177">
        <f>$R307*INDEX('Byproduct Conc'!$E:$E, MATCH(W$2,'Byproduct Conc'!$C:$C,0))</f>
        <v>2.4829931972789098E-4</v>
      </c>
      <c r="X307" s="293">
        <f t="shared" si="31"/>
        <v>1.3762876579203101E-6</v>
      </c>
      <c r="Y307" s="294">
        <f t="shared" si="32"/>
        <v>1.6553287981859398E-8</v>
      </c>
      <c r="Z307" s="294">
        <f t="shared" si="33"/>
        <v>7.0942662779397413E-8</v>
      </c>
      <c r="AA307" s="294">
        <f t="shared" si="34"/>
        <v>4.7247813411078695E-7</v>
      </c>
      <c r="AB307" s="295">
        <f t="shared" si="35"/>
        <v>7.0942662779397423E-7</v>
      </c>
    </row>
    <row r="308" spans="1:28" x14ac:dyDescent="0.25">
      <c r="A308" s="2">
        <v>2019</v>
      </c>
      <c r="B308" s="2"/>
      <c r="C308" s="2" t="s">
        <v>5205</v>
      </c>
      <c r="D308" s="2" t="s">
        <v>1334</v>
      </c>
      <c r="E308" s="2" t="s">
        <v>1335</v>
      </c>
      <c r="F308" s="2" t="s">
        <v>1138</v>
      </c>
      <c r="G308" s="2">
        <v>70051</v>
      </c>
      <c r="H308" s="2">
        <v>30.048590999999998</v>
      </c>
      <c r="I308" s="2">
        <v>-90.630941000000007</v>
      </c>
      <c r="J308" s="2" t="s">
        <v>1336</v>
      </c>
      <c r="K308" s="21">
        <v>110007015871</v>
      </c>
      <c r="L308" s="21" t="s">
        <v>1140</v>
      </c>
      <c r="M308" s="2"/>
      <c r="N308" s="2"/>
      <c r="O308" s="2"/>
      <c r="P308" s="2"/>
      <c r="Q308" s="2"/>
      <c r="R308" s="2">
        <v>8.2766439909296996E-2</v>
      </c>
      <c r="S308" s="175">
        <f>$R308*INDEX('Byproduct Conc'!$E:$E, MATCH(S$2,'Byproduct Conc'!$C:$C,0))</f>
        <v>2.4085034013605425E-4</v>
      </c>
      <c r="T308" s="176">
        <f>$R308*INDEX('Byproduct Conc'!$E:$E, MATCH(T$2,'Byproduct Conc'!$C:$C,0))</f>
        <v>2.8968253968253948E-6</v>
      </c>
      <c r="U308" s="176">
        <f>$R308*INDEX('Byproduct Conc'!$E:$E, MATCH(U$2,'Byproduct Conc'!$C:$C,0))</f>
        <v>1.2414965986394548E-5</v>
      </c>
      <c r="V308" s="176">
        <f>$R308*INDEX('Byproduct Conc'!$E:$E, MATCH(V$2,'Byproduct Conc'!$C:$C,0))</f>
        <v>8.2683673469387714E-5</v>
      </c>
      <c r="W308" s="177">
        <f>$R308*INDEX('Byproduct Conc'!$E:$E, MATCH(W$2,'Byproduct Conc'!$C:$C,0))</f>
        <v>1.2414965986394549E-4</v>
      </c>
      <c r="X308" s="293">
        <f t="shared" si="31"/>
        <v>6.8814382896015503E-7</v>
      </c>
      <c r="Y308" s="294">
        <f t="shared" si="32"/>
        <v>8.2766439909296992E-9</v>
      </c>
      <c r="Z308" s="294">
        <f t="shared" si="33"/>
        <v>3.5471331389698706E-8</v>
      </c>
      <c r="AA308" s="294">
        <f t="shared" si="34"/>
        <v>2.3623906705539347E-7</v>
      </c>
      <c r="AB308" s="295">
        <f t="shared" si="35"/>
        <v>3.5471331389698712E-7</v>
      </c>
    </row>
    <row r="309" spans="1:28" x14ac:dyDescent="0.25">
      <c r="A309" s="2">
        <v>2020</v>
      </c>
      <c r="B309" s="2"/>
      <c r="C309" s="2" t="s">
        <v>5205</v>
      </c>
      <c r="D309" s="2" t="s">
        <v>1334</v>
      </c>
      <c r="E309" s="2" t="s">
        <v>1335</v>
      </c>
      <c r="F309" s="2" t="s">
        <v>1138</v>
      </c>
      <c r="G309" s="2">
        <v>70051</v>
      </c>
      <c r="H309" s="2">
        <v>30.048590999999998</v>
      </c>
      <c r="I309" s="2">
        <v>-90.630941000000007</v>
      </c>
      <c r="J309" s="2" t="s">
        <v>1336</v>
      </c>
      <c r="K309" s="21">
        <v>110007015871</v>
      </c>
      <c r="L309" s="21" t="s">
        <v>1140</v>
      </c>
      <c r="M309" s="2"/>
      <c r="N309" s="2"/>
      <c r="O309" s="2"/>
      <c r="P309" s="2"/>
      <c r="Q309" s="2"/>
      <c r="R309" s="2">
        <v>8.2766439909296996E-2</v>
      </c>
      <c r="S309" s="175">
        <f>$R309*INDEX('Byproduct Conc'!$E:$E, MATCH(S$2,'Byproduct Conc'!$C:$C,0))</f>
        <v>2.4085034013605425E-4</v>
      </c>
      <c r="T309" s="176">
        <f>$R309*INDEX('Byproduct Conc'!$E:$E, MATCH(T$2,'Byproduct Conc'!$C:$C,0))</f>
        <v>2.8968253968253948E-6</v>
      </c>
      <c r="U309" s="176">
        <f>$R309*INDEX('Byproduct Conc'!$E:$E, MATCH(U$2,'Byproduct Conc'!$C:$C,0))</f>
        <v>1.2414965986394548E-5</v>
      </c>
      <c r="V309" s="176">
        <f>$R309*INDEX('Byproduct Conc'!$E:$E, MATCH(V$2,'Byproduct Conc'!$C:$C,0))</f>
        <v>8.2683673469387714E-5</v>
      </c>
      <c r="W309" s="177">
        <f>$R309*INDEX('Byproduct Conc'!$E:$E, MATCH(W$2,'Byproduct Conc'!$C:$C,0))</f>
        <v>1.2414965986394549E-4</v>
      </c>
      <c r="X309" s="293">
        <f t="shared" si="31"/>
        <v>6.8814382896015503E-7</v>
      </c>
      <c r="Y309" s="294">
        <f t="shared" si="32"/>
        <v>8.2766439909296992E-9</v>
      </c>
      <c r="Z309" s="294">
        <f t="shared" si="33"/>
        <v>3.5471331389698706E-8</v>
      </c>
      <c r="AA309" s="294">
        <f t="shared" si="34"/>
        <v>2.3623906705539347E-7</v>
      </c>
      <c r="AB309" s="295">
        <f t="shared" si="35"/>
        <v>3.5471331389698712E-7</v>
      </c>
    </row>
    <row r="310" spans="1:28" x14ac:dyDescent="0.25">
      <c r="A310" s="2">
        <v>2017</v>
      </c>
      <c r="B310" s="2"/>
      <c r="C310" s="2" t="s">
        <v>5206</v>
      </c>
      <c r="D310" s="2" t="s">
        <v>5207</v>
      </c>
      <c r="E310" s="2" t="s">
        <v>5208</v>
      </c>
      <c r="F310" s="2" t="s">
        <v>5204</v>
      </c>
      <c r="G310" s="2">
        <v>93043</v>
      </c>
      <c r="H310" s="2">
        <v>34.147221999999999</v>
      </c>
      <c r="I310" s="2">
        <v>-119.211111</v>
      </c>
      <c r="J310" s="2"/>
      <c r="K310" s="21">
        <v>110037256812</v>
      </c>
      <c r="L310" s="21" t="s">
        <v>1140</v>
      </c>
      <c r="M310" s="2"/>
      <c r="N310" s="2"/>
      <c r="O310" s="2"/>
      <c r="P310" s="2"/>
      <c r="Q310" s="2"/>
      <c r="R310" s="2">
        <v>8.5475504359999906E-3</v>
      </c>
      <c r="S310" s="175">
        <f>$R310*INDEX('Byproduct Conc'!$E:$E, MATCH(S$2,'Byproduct Conc'!$C:$C,0))</f>
        <v>2.487337176875997E-5</v>
      </c>
      <c r="T310" s="176">
        <f>$R310*INDEX('Byproduct Conc'!$E:$E, MATCH(T$2,'Byproduct Conc'!$C:$C,0))</f>
        <v>2.9916426525999962E-7</v>
      </c>
      <c r="U310" s="176">
        <f>$R310*INDEX('Byproduct Conc'!$E:$E, MATCH(U$2,'Byproduct Conc'!$C:$C,0))</f>
        <v>1.2821325653999984E-6</v>
      </c>
      <c r="V310" s="176">
        <f>$R310*INDEX('Byproduct Conc'!$E:$E, MATCH(V$2,'Byproduct Conc'!$C:$C,0))</f>
        <v>8.5390028855639911E-6</v>
      </c>
      <c r="W310" s="177">
        <f>$R310*INDEX('Byproduct Conc'!$E:$E, MATCH(W$2,'Byproduct Conc'!$C:$C,0))</f>
        <v>1.2821325653999987E-5</v>
      </c>
      <c r="X310" s="293">
        <f t="shared" si="31"/>
        <v>7.106677648217134E-8</v>
      </c>
      <c r="Y310" s="294">
        <f t="shared" si="32"/>
        <v>8.5475504359999889E-10</v>
      </c>
      <c r="Z310" s="294">
        <f t="shared" si="33"/>
        <v>3.6632359011428528E-9</v>
      </c>
      <c r="AA310" s="294">
        <f t="shared" si="34"/>
        <v>2.4397151101611404E-8</v>
      </c>
      <c r="AB310" s="295">
        <f t="shared" si="35"/>
        <v>3.6632359011428531E-8</v>
      </c>
    </row>
    <row r="311" spans="1:28" x14ac:dyDescent="0.25">
      <c r="A311" s="2">
        <v>2018</v>
      </c>
      <c r="B311" s="2"/>
      <c r="C311" s="2" t="s">
        <v>5206</v>
      </c>
      <c r="D311" s="2" t="s">
        <v>5207</v>
      </c>
      <c r="E311" s="2" t="s">
        <v>5208</v>
      </c>
      <c r="F311" s="2" t="s">
        <v>5204</v>
      </c>
      <c r="G311" s="2">
        <v>93043</v>
      </c>
      <c r="H311" s="2">
        <v>34.147221999999999</v>
      </c>
      <c r="I311" s="2">
        <v>-119.211111</v>
      </c>
      <c r="J311" s="2"/>
      <c r="K311" s="21">
        <v>110037256812</v>
      </c>
      <c r="L311" s="21" t="s">
        <v>1140</v>
      </c>
      <c r="M311" s="2"/>
      <c r="N311" s="2"/>
      <c r="O311" s="2"/>
      <c r="P311" s="2"/>
      <c r="Q311" s="2"/>
      <c r="R311" s="286">
        <v>3.3310418993499902E-3</v>
      </c>
      <c r="S311" s="175">
        <f>$R311*INDEX('Byproduct Conc'!$E:$E, MATCH(S$2,'Byproduct Conc'!$C:$C,0))</f>
        <v>9.6933319271084714E-6</v>
      </c>
      <c r="T311" s="176">
        <f>$R311*INDEX('Byproduct Conc'!$E:$E, MATCH(T$2,'Byproduct Conc'!$C:$C,0))</f>
        <v>1.1658646647724964E-7</v>
      </c>
      <c r="U311" s="176">
        <f>$R311*INDEX('Byproduct Conc'!$E:$E, MATCH(U$2,'Byproduct Conc'!$C:$C,0))</f>
        <v>4.9965628490249845E-7</v>
      </c>
      <c r="V311" s="176">
        <f>$R311*INDEX('Byproduct Conc'!$E:$E, MATCH(V$2,'Byproduct Conc'!$C:$C,0))</f>
        <v>3.3277108574506404E-6</v>
      </c>
      <c r="W311" s="177">
        <f>$R311*INDEX('Byproduct Conc'!$E:$E, MATCH(W$2,'Byproduct Conc'!$C:$C,0))</f>
        <v>4.9965628490249857E-6</v>
      </c>
      <c r="X311" s="293">
        <f t="shared" si="31"/>
        <v>2.7695234077452775E-8</v>
      </c>
      <c r="Y311" s="294">
        <f t="shared" si="32"/>
        <v>3.3310418993499898E-10</v>
      </c>
      <c r="Z311" s="294">
        <f t="shared" si="33"/>
        <v>1.4275893854357098E-9</v>
      </c>
      <c r="AA311" s="294">
        <f t="shared" si="34"/>
        <v>9.5077453070018305E-9</v>
      </c>
      <c r="AB311" s="295">
        <f t="shared" si="35"/>
        <v>1.4275893854357103E-8</v>
      </c>
    </row>
    <row r="312" spans="1:28" x14ac:dyDescent="0.25">
      <c r="A312" s="2">
        <v>2020</v>
      </c>
      <c r="B312" s="2"/>
      <c r="C312" s="2" t="s">
        <v>5209</v>
      </c>
      <c r="D312" s="2" t="s">
        <v>5210</v>
      </c>
      <c r="E312" s="2" t="s">
        <v>5211</v>
      </c>
      <c r="F312" s="2" t="s">
        <v>5204</v>
      </c>
      <c r="G312" s="2">
        <v>92257</v>
      </c>
      <c r="H312" s="2">
        <v>33.227348999999997</v>
      </c>
      <c r="I312" s="2">
        <v>-115.528569</v>
      </c>
      <c r="J312" s="2"/>
      <c r="K312" s="21">
        <v>110001177958</v>
      </c>
      <c r="L312" s="21" t="s">
        <v>1140</v>
      </c>
      <c r="M312" s="2"/>
      <c r="N312" s="2"/>
      <c r="O312" s="2"/>
      <c r="P312" s="2"/>
      <c r="Q312" s="2"/>
      <c r="R312" s="2">
        <v>2.83212625E-2</v>
      </c>
      <c r="S312" s="175">
        <f>$R312*INDEX('Byproduct Conc'!$E:$E, MATCH(S$2,'Byproduct Conc'!$C:$C,0))</f>
        <v>8.2414873874999992E-5</v>
      </c>
      <c r="T312" s="176">
        <f>$R312*INDEX('Byproduct Conc'!$E:$E, MATCH(T$2,'Byproduct Conc'!$C:$C,0))</f>
        <v>9.9124418749999997E-7</v>
      </c>
      <c r="U312" s="176">
        <f>$R312*INDEX('Byproduct Conc'!$E:$E, MATCH(U$2,'Byproduct Conc'!$C:$C,0))</f>
        <v>4.2481893749999995E-6</v>
      </c>
      <c r="V312" s="176">
        <f>$R312*INDEX('Byproduct Conc'!$E:$E, MATCH(V$2,'Byproduct Conc'!$C:$C,0))</f>
        <v>2.8292941237500002E-5</v>
      </c>
      <c r="W312" s="177">
        <f>$R312*INDEX('Byproduct Conc'!$E:$E, MATCH(W$2,'Byproduct Conc'!$C:$C,0))</f>
        <v>4.2481893750000002E-5</v>
      </c>
      <c r="X312" s="293">
        <f t="shared" si="31"/>
        <v>2.3547106821428569E-7</v>
      </c>
      <c r="Y312" s="294">
        <f t="shared" si="32"/>
        <v>2.8321262499999999E-9</v>
      </c>
      <c r="Z312" s="294">
        <f t="shared" si="33"/>
        <v>1.2137683928571427E-8</v>
      </c>
      <c r="AA312" s="294">
        <f t="shared" si="34"/>
        <v>8.0836974964285716E-8</v>
      </c>
      <c r="AB312" s="295">
        <f t="shared" si="35"/>
        <v>1.2137683928571429E-7</v>
      </c>
    </row>
    <row r="313" spans="1:28" x14ac:dyDescent="0.25">
      <c r="A313" s="2">
        <v>2015</v>
      </c>
      <c r="B313" s="2"/>
      <c r="C313" s="2" t="s">
        <v>5212</v>
      </c>
      <c r="D313" s="2" t="s">
        <v>5213</v>
      </c>
      <c r="E313" s="2" t="s">
        <v>5214</v>
      </c>
      <c r="F313" s="2" t="s">
        <v>5139</v>
      </c>
      <c r="G313" s="2">
        <v>86510</v>
      </c>
      <c r="H313" s="2">
        <v>35.092222</v>
      </c>
      <c r="I313" s="2">
        <v>-110.22666700000001</v>
      </c>
      <c r="J313" s="2"/>
      <c r="K313" s="21">
        <v>110024409460</v>
      </c>
      <c r="L313" s="21" t="s">
        <v>1140</v>
      </c>
      <c r="M313" s="2"/>
      <c r="N313" s="2"/>
      <c r="O313" s="2"/>
      <c r="P313" s="2"/>
      <c r="Q313" s="2"/>
      <c r="R313" s="2">
        <v>0.68060356</v>
      </c>
      <c r="S313" s="175">
        <f>$R313*INDEX('Byproduct Conc'!$E:$E, MATCH(S$2,'Byproduct Conc'!$C:$C,0))</f>
        <v>1.9805563596E-3</v>
      </c>
      <c r="T313" s="176">
        <f>$R313*INDEX('Byproduct Conc'!$E:$E, MATCH(T$2,'Byproduct Conc'!$C:$C,0))</f>
        <v>2.3821124599999997E-5</v>
      </c>
      <c r="U313" s="176">
        <f>$R313*INDEX('Byproduct Conc'!$E:$E, MATCH(U$2,'Byproduct Conc'!$C:$C,0))</f>
        <v>1.0209053399999999E-4</v>
      </c>
      <c r="V313" s="176">
        <f>$R313*INDEX('Byproduct Conc'!$E:$E, MATCH(V$2,'Byproduct Conc'!$C:$C,0))</f>
        <v>6.7992295644000002E-4</v>
      </c>
      <c r="W313" s="177">
        <f>$R313*INDEX('Byproduct Conc'!$E:$E, MATCH(W$2,'Byproduct Conc'!$C:$C,0))</f>
        <v>1.0209053400000001E-3</v>
      </c>
      <c r="X313" s="293">
        <f t="shared" si="31"/>
        <v>5.6587324559999997E-6</v>
      </c>
      <c r="Y313" s="294">
        <f t="shared" si="32"/>
        <v>6.8060355999999996E-8</v>
      </c>
      <c r="Z313" s="294">
        <f t="shared" si="33"/>
        <v>2.9168723999999998E-7</v>
      </c>
      <c r="AA313" s="294">
        <f t="shared" si="34"/>
        <v>1.9426370183999999E-6</v>
      </c>
      <c r="AB313" s="295">
        <f t="shared" si="35"/>
        <v>2.9168724000000002E-6</v>
      </c>
    </row>
    <row r="314" spans="1:28" x14ac:dyDescent="0.25">
      <c r="A314" s="2">
        <v>2019</v>
      </c>
      <c r="B314" s="2"/>
      <c r="C314" s="2" t="s">
        <v>5215</v>
      </c>
      <c r="D314" s="2" t="s">
        <v>5216</v>
      </c>
      <c r="E314" s="2" t="s">
        <v>5217</v>
      </c>
      <c r="F314" s="2" t="s">
        <v>5204</v>
      </c>
      <c r="G314" s="2">
        <v>96122</v>
      </c>
      <c r="H314" s="2">
        <v>39.805480000000003</v>
      </c>
      <c r="I314" s="2">
        <v>-120.47149</v>
      </c>
      <c r="J314" s="2"/>
      <c r="K314" s="21">
        <v>110010058757</v>
      </c>
      <c r="L314" s="21" t="s">
        <v>1140</v>
      </c>
      <c r="M314" s="2"/>
      <c r="N314" s="2"/>
      <c r="O314" s="2"/>
      <c r="P314" s="2"/>
      <c r="Q314" s="2"/>
      <c r="R314" s="2">
        <v>1.5032373525E-2</v>
      </c>
      <c r="S314" s="175">
        <f>$R314*INDEX('Byproduct Conc'!$E:$E, MATCH(S$2,'Byproduct Conc'!$C:$C,0))</f>
        <v>4.3744206957749996E-5</v>
      </c>
      <c r="T314" s="176">
        <f>$R314*INDEX('Byproduct Conc'!$E:$E, MATCH(T$2,'Byproduct Conc'!$C:$C,0))</f>
        <v>5.2613307337499995E-7</v>
      </c>
      <c r="U314" s="176">
        <f>$R314*INDEX('Byproduct Conc'!$E:$E, MATCH(U$2,'Byproduct Conc'!$C:$C,0))</f>
        <v>2.2548560287499998E-6</v>
      </c>
      <c r="V314" s="176">
        <f>$R314*INDEX('Byproduct Conc'!$E:$E, MATCH(V$2,'Byproduct Conc'!$C:$C,0))</f>
        <v>1.5017341151475002E-5</v>
      </c>
      <c r="W314" s="177">
        <f>$R314*INDEX('Byproduct Conc'!$E:$E, MATCH(W$2,'Byproduct Conc'!$C:$C,0))</f>
        <v>2.2548560287500001E-5</v>
      </c>
      <c r="X314" s="293">
        <f t="shared" si="31"/>
        <v>1.2498344845071426E-7</v>
      </c>
      <c r="Y314" s="294">
        <f t="shared" si="32"/>
        <v>1.5032373524999998E-9</v>
      </c>
      <c r="Z314" s="294">
        <f t="shared" si="33"/>
        <v>6.4424457964285705E-9</v>
      </c>
      <c r="AA314" s="294">
        <f t="shared" si="34"/>
        <v>4.2906689004214292E-8</v>
      </c>
      <c r="AB314" s="295">
        <f t="shared" si="35"/>
        <v>6.4424457964285718E-8</v>
      </c>
    </row>
    <row r="315" spans="1:28" x14ac:dyDescent="0.25">
      <c r="A315" s="2">
        <v>2017</v>
      </c>
      <c r="B315" s="2"/>
      <c r="C315" s="2" t="s">
        <v>5218</v>
      </c>
      <c r="D315" s="2" t="s">
        <v>5219</v>
      </c>
      <c r="E315" s="2" t="s">
        <v>5220</v>
      </c>
      <c r="F315" s="2" t="s">
        <v>5204</v>
      </c>
      <c r="G315" s="2">
        <v>95683</v>
      </c>
      <c r="H315" s="2">
        <v>38.516390000000001</v>
      </c>
      <c r="I315" s="2">
        <v>-121.19723999999999</v>
      </c>
      <c r="J315" s="2"/>
      <c r="K315" s="21">
        <v>110017972764</v>
      </c>
      <c r="L315" s="21" t="s">
        <v>1140</v>
      </c>
      <c r="M315" s="2"/>
      <c r="N315" s="2"/>
      <c r="O315" s="2"/>
      <c r="P315" s="2"/>
      <c r="Q315" s="2"/>
      <c r="R315" s="2">
        <v>1.001605625E-2</v>
      </c>
      <c r="S315" s="175">
        <f>$R315*INDEX('Byproduct Conc'!$E:$E, MATCH(S$2,'Byproduct Conc'!$C:$C,0))</f>
        <v>2.91467236875E-5</v>
      </c>
      <c r="T315" s="176">
        <f>$R315*INDEX('Byproduct Conc'!$E:$E, MATCH(T$2,'Byproduct Conc'!$C:$C,0))</f>
        <v>3.5056196875000001E-7</v>
      </c>
      <c r="U315" s="176">
        <f>$R315*INDEX('Byproduct Conc'!$E:$E, MATCH(U$2,'Byproduct Conc'!$C:$C,0))</f>
        <v>1.5024084375E-6</v>
      </c>
      <c r="V315" s="176">
        <f>$R315*INDEX('Byproduct Conc'!$E:$E, MATCH(V$2,'Byproduct Conc'!$C:$C,0))</f>
        <v>1.0006040193750001E-5</v>
      </c>
      <c r="W315" s="177">
        <f>$R315*INDEX('Byproduct Conc'!$E:$E, MATCH(W$2,'Byproduct Conc'!$C:$C,0))</f>
        <v>1.5024084375E-5</v>
      </c>
      <c r="X315" s="293">
        <f t="shared" si="31"/>
        <v>8.3276353392857144E-8</v>
      </c>
      <c r="Y315" s="294">
        <f t="shared" si="32"/>
        <v>1.0016056250000001E-9</v>
      </c>
      <c r="Z315" s="294">
        <f t="shared" si="33"/>
        <v>4.2925955357142857E-9</v>
      </c>
      <c r="AA315" s="294">
        <f t="shared" si="34"/>
        <v>2.8588686267857147E-8</v>
      </c>
      <c r="AB315" s="295">
        <f t="shared" si="35"/>
        <v>4.2925955357142858E-8</v>
      </c>
    </row>
    <row r="316" spans="1:28" x14ac:dyDescent="0.25">
      <c r="A316" s="2">
        <v>2015</v>
      </c>
      <c r="B316" s="2"/>
      <c r="C316" s="2" t="s">
        <v>5221</v>
      </c>
      <c r="D316" s="2" t="s">
        <v>5222</v>
      </c>
      <c r="E316" s="2" t="s">
        <v>5223</v>
      </c>
      <c r="F316" s="2" t="s">
        <v>5139</v>
      </c>
      <c r="G316" s="2">
        <v>85603</v>
      </c>
      <c r="H316" s="2">
        <v>31.359059999999999</v>
      </c>
      <c r="I316" s="2">
        <v>-109.91528</v>
      </c>
      <c r="J316" s="2"/>
      <c r="K316" s="21">
        <v>110039713067</v>
      </c>
      <c r="L316" s="21" t="s">
        <v>1140</v>
      </c>
      <c r="M316" s="2"/>
      <c r="N316" s="2"/>
      <c r="O316" s="2"/>
      <c r="P316" s="2"/>
      <c r="Q316" s="2"/>
      <c r="R316" s="2">
        <v>0.46695544999999999</v>
      </c>
      <c r="S316" s="175">
        <f>$R316*INDEX('Byproduct Conc'!$E:$E, MATCH(S$2,'Byproduct Conc'!$C:$C,0))</f>
        <v>1.3588403594999999E-3</v>
      </c>
      <c r="T316" s="176">
        <f>$R316*INDEX('Byproduct Conc'!$E:$E, MATCH(T$2,'Byproduct Conc'!$C:$C,0))</f>
        <v>1.634344075E-5</v>
      </c>
      <c r="U316" s="176">
        <f>$R316*INDEX('Byproduct Conc'!$E:$E, MATCH(U$2,'Byproduct Conc'!$C:$C,0))</f>
        <v>7.0043317499999999E-5</v>
      </c>
      <c r="V316" s="176">
        <f>$R316*INDEX('Byproduct Conc'!$E:$E, MATCH(V$2,'Byproduct Conc'!$C:$C,0))</f>
        <v>4.6648849455000006E-4</v>
      </c>
      <c r="W316" s="177">
        <f>$R316*INDEX('Byproduct Conc'!$E:$E, MATCH(W$2,'Byproduct Conc'!$C:$C,0))</f>
        <v>7.0043317500000004E-4</v>
      </c>
      <c r="X316" s="293">
        <f t="shared" si="31"/>
        <v>3.8824010271428571E-6</v>
      </c>
      <c r="Y316" s="294">
        <f t="shared" si="32"/>
        <v>4.6695545000000001E-8</v>
      </c>
      <c r="Z316" s="294">
        <f t="shared" si="33"/>
        <v>2.0012376428571429E-7</v>
      </c>
      <c r="AA316" s="294">
        <f t="shared" si="34"/>
        <v>1.3328242701428573E-6</v>
      </c>
      <c r="AB316" s="295">
        <f t="shared" si="35"/>
        <v>2.0012376428571431E-6</v>
      </c>
    </row>
    <row r="317" spans="1:28" x14ac:dyDescent="0.25">
      <c r="A317" s="2">
        <v>2016</v>
      </c>
      <c r="B317" s="2"/>
      <c r="C317" s="2" t="s">
        <v>5221</v>
      </c>
      <c r="D317" s="2" t="s">
        <v>5222</v>
      </c>
      <c r="E317" s="2" t="s">
        <v>5223</v>
      </c>
      <c r="F317" s="2" t="s">
        <v>5139</v>
      </c>
      <c r="G317" s="2">
        <v>85603</v>
      </c>
      <c r="H317" s="2">
        <v>31.359059999999999</v>
      </c>
      <c r="I317" s="2">
        <v>-109.91528</v>
      </c>
      <c r="J317" s="2"/>
      <c r="K317" s="21">
        <v>110039713067</v>
      </c>
      <c r="L317" s="21" t="s">
        <v>1140</v>
      </c>
      <c r="M317" s="2"/>
      <c r="N317" s="2"/>
      <c r="O317" s="2"/>
      <c r="P317" s="2"/>
      <c r="Q317" s="2"/>
      <c r="R317" s="2">
        <v>0.53050560000000002</v>
      </c>
      <c r="S317" s="175">
        <f>$R317*INDEX('Byproduct Conc'!$E:$E, MATCH(S$2,'Byproduct Conc'!$C:$C,0))</f>
        <v>1.5437712959999999E-3</v>
      </c>
      <c r="T317" s="176">
        <f>$R317*INDEX('Byproduct Conc'!$E:$E, MATCH(T$2,'Byproduct Conc'!$C:$C,0))</f>
        <v>1.8567695999999997E-5</v>
      </c>
      <c r="U317" s="176">
        <f>$R317*INDEX('Byproduct Conc'!$E:$E, MATCH(U$2,'Byproduct Conc'!$C:$C,0))</f>
        <v>7.9575840000000001E-5</v>
      </c>
      <c r="V317" s="176">
        <f>$R317*INDEX('Byproduct Conc'!$E:$E, MATCH(V$2,'Byproduct Conc'!$C:$C,0))</f>
        <v>5.299750944000001E-4</v>
      </c>
      <c r="W317" s="177">
        <f>$R317*INDEX('Byproduct Conc'!$E:$E, MATCH(W$2,'Byproduct Conc'!$C:$C,0))</f>
        <v>7.9575840000000006E-4</v>
      </c>
      <c r="X317" s="293">
        <f t="shared" si="31"/>
        <v>4.4107751314285714E-6</v>
      </c>
      <c r="Y317" s="294">
        <f t="shared" si="32"/>
        <v>5.3050559999999995E-8</v>
      </c>
      <c r="Z317" s="294">
        <f t="shared" si="33"/>
        <v>2.2735954285714287E-7</v>
      </c>
      <c r="AA317" s="294">
        <f t="shared" si="34"/>
        <v>1.5142145554285718E-6</v>
      </c>
      <c r="AB317" s="295">
        <f t="shared" si="35"/>
        <v>2.2735954285714288E-6</v>
      </c>
    </row>
    <row r="318" spans="1:28" x14ac:dyDescent="0.25">
      <c r="A318" s="2">
        <v>2018</v>
      </c>
      <c r="B318" s="2"/>
      <c r="C318" s="2" t="s">
        <v>5221</v>
      </c>
      <c r="D318" s="2" t="s">
        <v>5222</v>
      </c>
      <c r="E318" s="2" t="s">
        <v>5223</v>
      </c>
      <c r="F318" s="2" t="s">
        <v>5139</v>
      </c>
      <c r="G318" s="2">
        <v>85603</v>
      </c>
      <c r="H318" s="2">
        <v>31.359059999999999</v>
      </c>
      <c r="I318" s="2">
        <v>-109.91528</v>
      </c>
      <c r="J318" s="2"/>
      <c r="K318" s="21">
        <v>110039713067</v>
      </c>
      <c r="L318" s="21" t="s">
        <v>1140</v>
      </c>
      <c r="M318" s="2"/>
      <c r="N318" s="2"/>
      <c r="O318" s="2"/>
      <c r="P318" s="2"/>
      <c r="Q318" s="2"/>
      <c r="R318" s="2">
        <v>9.6706749999999994E-2</v>
      </c>
      <c r="S318" s="175">
        <f>$R318*INDEX('Byproduct Conc'!$E:$E, MATCH(S$2,'Byproduct Conc'!$C:$C,0))</f>
        <v>2.8141664249999997E-4</v>
      </c>
      <c r="T318" s="176">
        <f>$R318*INDEX('Byproduct Conc'!$E:$E, MATCH(T$2,'Byproduct Conc'!$C:$C,0))</f>
        <v>3.3847362499999995E-6</v>
      </c>
      <c r="U318" s="176">
        <f>$R318*INDEX('Byproduct Conc'!$E:$E, MATCH(U$2,'Byproduct Conc'!$C:$C,0))</f>
        <v>1.4506012499999997E-5</v>
      </c>
      <c r="V318" s="176">
        <f>$R318*INDEX('Byproduct Conc'!$E:$E, MATCH(V$2,'Byproduct Conc'!$C:$C,0))</f>
        <v>9.6610043250000002E-5</v>
      </c>
      <c r="W318" s="177">
        <f>$R318*INDEX('Byproduct Conc'!$E:$E, MATCH(W$2,'Byproduct Conc'!$C:$C,0))</f>
        <v>1.4506012499999999E-4</v>
      </c>
      <c r="X318" s="293">
        <f t="shared" si="31"/>
        <v>8.0404754999999996E-7</v>
      </c>
      <c r="Y318" s="294">
        <f t="shared" si="32"/>
        <v>9.6706749999999984E-9</v>
      </c>
      <c r="Z318" s="294">
        <f t="shared" si="33"/>
        <v>4.1445749999999992E-8</v>
      </c>
      <c r="AA318" s="294">
        <f t="shared" si="34"/>
        <v>2.76028695E-7</v>
      </c>
      <c r="AB318" s="295">
        <f t="shared" si="35"/>
        <v>4.1445749999999995E-7</v>
      </c>
    </row>
    <row r="319" spans="1:28" x14ac:dyDescent="0.25">
      <c r="A319" s="2">
        <v>2018</v>
      </c>
      <c r="B319" s="2"/>
      <c r="C319" s="2" t="s">
        <v>5224</v>
      </c>
      <c r="D319" s="2" t="s">
        <v>5225</v>
      </c>
      <c r="E319" s="2" t="s">
        <v>5226</v>
      </c>
      <c r="F319" s="2" t="s">
        <v>5188</v>
      </c>
      <c r="G319" s="2" t="s">
        <v>5227</v>
      </c>
      <c r="H319" s="2">
        <v>21.304500000000001</v>
      </c>
      <c r="I319" s="2">
        <v>-157.88205600000001</v>
      </c>
      <c r="J319" s="2"/>
      <c r="K319" s="21">
        <v>110005726802</v>
      </c>
      <c r="L319" s="21" t="s">
        <v>1140</v>
      </c>
      <c r="M319" s="2"/>
      <c r="N319" s="2"/>
      <c r="O319" s="2"/>
      <c r="P319" s="2"/>
      <c r="Q319" s="2"/>
      <c r="R319" s="2">
        <v>1.6146264960000001</v>
      </c>
      <c r="S319" s="175">
        <f>$R319*INDEX('Byproduct Conc'!$E:$E, MATCH(S$2,'Byproduct Conc'!$C:$C,0))</f>
        <v>4.6985631033599996E-3</v>
      </c>
      <c r="T319" s="176">
        <f>$R319*INDEX('Byproduct Conc'!$E:$E, MATCH(T$2,'Byproduct Conc'!$C:$C,0))</f>
        <v>5.6511927359999998E-5</v>
      </c>
      <c r="U319" s="176">
        <f>$R319*INDEX('Byproduct Conc'!$E:$E, MATCH(U$2,'Byproduct Conc'!$C:$C,0))</f>
        <v>2.4219397439999998E-4</v>
      </c>
      <c r="V319" s="176">
        <f>$R319*INDEX('Byproduct Conc'!$E:$E, MATCH(V$2,'Byproduct Conc'!$C:$C,0))</f>
        <v>1.6130118695040002E-3</v>
      </c>
      <c r="W319" s="177">
        <f>$R319*INDEX('Byproduct Conc'!$E:$E, MATCH(W$2,'Byproduct Conc'!$C:$C,0))</f>
        <v>2.4219397440000002E-3</v>
      </c>
      <c r="X319" s="293">
        <f t="shared" si="31"/>
        <v>1.3424466009599999E-5</v>
      </c>
      <c r="Y319" s="294">
        <f t="shared" si="32"/>
        <v>1.6146264959999999E-7</v>
      </c>
      <c r="Z319" s="294">
        <f t="shared" si="33"/>
        <v>6.9198278399999991E-7</v>
      </c>
      <c r="AA319" s="294">
        <f t="shared" si="34"/>
        <v>4.6086053414400006E-6</v>
      </c>
      <c r="AB319" s="295">
        <f t="shared" si="35"/>
        <v>6.9198278400000004E-6</v>
      </c>
    </row>
    <row r="320" spans="1:28" x14ac:dyDescent="0.25">
      <c r="A320" s="2">
        <v>2019</v>
      </c>
      <c r="B320" s="2"/>
      <c r="C320" s="2" t="s">
        <v>5224</v>
      </c>
      <c r="D320" s="2" t="s">
        <v>5225</v>
      </c>
      <c r="E320" s="2" t="s">
        <v>5226</v>
      </c>
      <c r="F320" s="2" t="s">
        <v>5188</v>
      </c>
      <c r="G320" s="2" t="s">
        <v>5227</v>
      </c>
      <c r="H320" s="2">
        <v>21.304500000000001</v>
      </c>
      <c r="I320" s="2">
        <v>-157.88205600000001</v>
      </c>
      <c r="J320" s="2"/>
      <c r="K320" s="21">
        <v>110005726802</v>
      </c>
      <c r="L320" s="21" t="s">
        <v>1140</v>
      </c>
      <c r="M320" s="2"/>
      <c r="N320" s="2"/>
      <c r="O320" s="2"/>
      <c r="P320" s="2"/>
      <c r="Q320" s="2"/>
      <c r="R320" s="2">
        <v>0.85369615200000004</v>
      </c>
      <c r="S320" s="175">
        <f>$R320*INDEX('Byproduct Conc'!$E:$E, MATCH(S$2,'Byproduct Conc'!$C:$C,0))</f>
        <v>2.4842558023199998E-3</v>
      </c>
      <c r="T320" s="176">
        <f>$R320*INDEX('Byproduct Conc'!$E:$E, MATCH(T$2,'Byproduct Conc'!$C:$C,0))</f>
        <v>2.9879365319999999E-5</v>
      </c>
      <c r="U320" s="176">
        <f>$R320*INDEX('Byproduct Conc'!$E:$E, MATCH(U$2,'Byproduct Conc'!$C:$C,0))</f>
        <v>1.2805442279999998E-4</v>
      </c>
      <c r="V320" s="176">
        <f>$R320*INDEX('Byproduct Conc'!$E:$E, MATCH(V$2,'Byproduct Conc'!$C:$C,0))</f>
        <v>8.5284245584800011E-4</v>
      </c>
      <c r="W320" s="177">
        <f>$R320*INDEX('Byproduct Conc'!$E:$E, MATCH(W$2,'Byproduct Conc'!$C:$C,0))</f>
        <v>1.2805442280000002E-3</v>
      </c>
      <c r="X320" s="293">
        <f t="shared" si="31"/>
        <v>7.0978737209142855E-6</v>
      </c>
      <c r="Y320" s="294">
        <f t="shared" si="32"/>
        <v>8.5369615199999999E-8</v>
      </c>
      <c r="Z320" s="294">
        <f t="shared" si="33"/>
        <v>3.6586977942857138E-7</v>
      </c>
      <c r="AA320" s="294">
        <f t="shared" si="34"/>
        <v>2.4366927309942862E-6</v>
      </c>
      <c r="AB320" s="295">
        <f t="shared" si="35"/>
        <v>3.6586977942857149E-6</v>
      </c>
    </row>
    <row r="321" spans="1:28" x14ac:dyDescent="0.25">
      <c r="A321" s="2">
        <v>2020</v>
      </c>
      <c r="B321" s="2"/>
      <c r="C321" s="2" t="s">
        <v>5224</v>
      </c>
      <c r="D321" s="2" t="s">
        <v>5225</v>
      </c>
      <c r="E321" s="2" t="s">
        <v>5226</v>
      </c>
      <c r="F321" s="2" t="s">
        <v>5188</v>
      </c>
      <c r="G321" s="2" t="s">
        <v>5227</v>
      </c>
      <c r="H321" s="2">
        <v>21.304500000000001</v>
      </c>
      <c r="I321" s="2">
        <v>-157.88205600000001</v>
      </c>
      <c r="J321" s="2"/>
      <c r="K321" s="21">
        <v>110005726802</v>
      </c>
      <c r="L321" s="21" t="s">
        <v>1140</v>
      </c>
      <c r="M321" s="2"/>
      <c r="N321" s="2"/>
      <c r="O321" s="2"/>
      <c r="P321" s="2"/>
      <c r="Q321" s="2"/>
      <c r="R321" s="2">
        <v>10.63046016</v>
      </c>
      <c r="S321" s="175">
        <f>$R321*INDEX('Byproduct Conc'!$E:$E, MATCH(S$2,'Byproduct Conc'!$C:$C,0))</f>
        <v>3.0934639065599998E-2</v>
      </c>
      <c r="T321" s="176">
        <f>$R321*INDEX('Byproduct Conc'!$E:$E, MATCH(T$2,'Byproduct Conc'!$C:$C,0))</f>
        <v>3.7206610559999999E-4</v>
      </c>
      <c r="U321" s="176">
        <f>$R321*INDEX('Byproduct Conc'!$E:$E, MATCH(U$2,'Byproduct Conc'!$C:$C,0))</f>
        <v>1.5945690239999998E-3</v>
      </c>
      <c r="V321" s="176">
        <f>$R321*INDEX('Byproduct Conc'!$E:$E, MATCH(V$2,'Byproduct Conc'!$C:$C,0))</f>
        <v>1.0619829699840001E-2</v>
      </c>
      <c r="W321" s="177">
        <f>$R321*INDEX('Byproduct Conc'!$E:$E, MATCH(W$2,'Byproduct Conc'!$C:$C,0))</f>
        <v>1.5945690240000001E-2</v>
      </c>
      <c r="X321" s="293">
        <f t="shared" si="31"/>
        <v>8.8384683044571424E-5</v>
      </c>
      <c r="Y321" s="294">
        <f t="shared" si="32"/>
        <v>1.0630460159999999E-6</v>
      </c>
      <c r="Z321" s="294">
        <f t="shared" si="33"/>
        <v>4.5559114971428567E-6</v>
      </c>
      <c r="AA321" s="294">
        <f t="shared" si="34"/>
        <v>3.0342370570971432E-5</v>
      </c>
      <c r="AB321" s="295">
        <f t="shared" si="35"/>
        <v>4.5559114971428572E-5</v>
      </c>
    </row>
    <row r="322" spans="1:28" x14ac:dyDescent="0.25">
      <c r="A322" s="2">
        <v>2019</v>
      </c>
      <c r="B322" s="2"/>
      <c r="C322" s="2" t="s">
        <v>5228</v>
      </c>
      <c r="D322" s="2" t="s">
        <v>5229</v>
      </c>
      <c r="E322" s="2" t="s">
        <v>5230</v>
      </c>
      <c r="F322" s="2" t="s">
        <v>5204</v>
      </c>
      <c r="G322" s="2">
        <v>94128</v>
      </c>
      <c r="H322" s="2">
        <v>37.636249999999997</v>
      </c>
      <c r="I322" s="2">
        <v>-122.38583</v>
      </c>
      <c r="J322" s="2"/>
      <c r="K322" s="21">
        <v>110064622519</v>
      </c>
      <c r="L322" s="21" t="s">
        <v>1140</v>
      </c>
      <c r="M322" s="2"/>
      <c r="N322" s="2"/>
      <c r="O322" s="2"/>
      <c r="P322" s="2"/>
      <c r="Q322" s="2"/>
      <c r="R322" s="2">
        <v>1.0361437500000001E-2</v>
      </c>
      <c r="S322" s="175">
        <f>$R322*INDEX('Byproduct Conc'!$E:$E, MATCH(S$2,'Byproduct Conc'!$C:$C,0))</f>
        <v>3.0151783125000001E-5</v>
      </c>
      <c r="T322" s="176">
        <f>$R322*INDEX('Byproduct Conc'!$E:$E, MATCH(T$2,'Byproduct Conc'!$C:$C,0))</f>
        <v>3.626503125E-7</v>
      </c>
      <c r="U322" s="176">
        <f>$R322*INDEX('Byproduct Conc'!$E:$E, MATCH(U$2,'Byproduct Conc'!$C:$C,0))</f>
        <v>1.5542156249999999E-6</v>
      </c>
      <c r="V322" s="176">
        <f>$R322*INDEX('Byproduct Conc'!$E:$E, MATCH(V$2,'Byproduct Conc'!$C:$C,0))</f>
        <v>1.0351076062500002E-5</v>
      </c>
      <c r="W322" s="177">
        <f>$R322*INDEX('Byproduct Conc'!$E:$E, MATCH(W$2,'Byproduct Conc'!$C:$C,0))</f>
        <v>1.554215625E-5</v>
      </c>
      <c r="X322" s="293">
        <f t="shared" si="31"/>
        <v>8.6147951785714292E-8</v>
      </c>
      <c r="Y322" s="294">
        <f t="shared" si="32"/>
        <v>1.0361437500000001E-9</v>
      </c>
      <c r="Z322" s="294">
        <f t="shared" si="33"/>
        <v>4.4406160714285711E-9</v>
      </c>
      <c r="AA322" s="294">
        <f t="shared" si="34"/>
        <v>2.9574503035714293E-8</v>
      </c>
      <c r="AB322" s="295">
        <f t="shared" si="35"/>
        <v>4.4406160714285718E-8</v>
      </c>
    </row>
    <row r="323" spans="1:28" x14ac:dyDescent="0.25">
      <c r="A323" s="2">
        <v>2017</v>
      </c>
      <c r="B323" s="2"/>
      <c r="C323" s="2" t="s">
        <v>5231</v>
      </c>
      <c r="D323" s="2" t="s">
        <v>5232</v>
      </c>
      <c r="E323" s="2" t="s">
        <v>5233</v>
      </c>
      <c r="F323" s="2" t="s">
        <v>5204</v>
      </c>
      <c r="G323" s="2">
        <v>95589</v>
      </c>
      <c r="H323" s="2">
        <v>40.032722</v>
      </c>
      <c r="I323" s="2">
        <v>-124.07983299999999</v>
      </c>
      <c r="J323" s="2"/>
      <c r="K323" s="21">
        <v>110039689851</v>
      </c>
      <c r="L323" s="21" t="s">
        <v>1140</v>
      </c>
      <c r="M323" s="2"/>
      <c r="N323" s="2"/>
      <c r="O323" s="2"/>
      <c r="P323" s="2"/>
      <c r="Q323" s="2"/>
      <c r="R323" s="2">
        <v>4.9044137500000001E-2</v>
      </c>
      <c r="S323" s="175">
        <f>$R323*INDEX('Byproduct Conc'!$E:$E, MATCH(S$2,'Byproduct Conc'!$C:$C,0))</f>
        <v>1.4271844012499999E-4</v>
      </c>
      <c r="T323" s="176">
        <f>$R323*INDEX('Byproduct Conc'!$E:$E, MATCH(T$2,'Byproduct Conc'!$C:$C,0))</f>
        <v>1.7165448124999999E-6</v>
      </c>
      <c r="U323" s="176">
        <f>$R323*INDEX('Byproduct Conc'!$E:$E, MATCH(U$2,'Byproduct Conc'!$C:$C,0))</f>
        <v>7.3566206249999998E-6</v>
      </c>
      <c r="V323" s="176">
        <f>$R323*INDEX('Byproduct Conc'!$E:$E, MATCH(V$2,'Byproduct Conc'!$C:$C,0))</f>
        <v>4.8995093362500003E-5</v>
      </c>
      <c r="W323" s="177">
        <f>$R323*INDEX('Byproduct Conc'!$E:$E, MATCH(W$2,'Byproduct Conc'!$C:$C,0))</f>
        <v>7.3566206250000009E-5</v>
      </c>
      <c r="X323" s="293">
        <f t="shared" si="31"/>
        <v>4.0776697178571425E-7</v>
      </c>
      <c r="Y323" s="294">
        <f t="shared" si="32"/>
        <v>4.90441375E-9</v>
      </c>
      <c r="Z323" s="294">
        <f t="shared" si="33"/>
        <v>2.1018916071428572E-8</v>
      </c>
      <c r="AA323" s="294">
        <f t="shared" si="34"/>
        <v>1.399859810357143E-7</v>
      </c>
      <c r="AB323" s="295">
        <f t="shared" si="35"/>
        <v>2.1018916071428573E-7</v>
      </c>
    </row>
    <row r="324" spans="1:28" x14ac:dyDescent="0.25">
      <c r="A324" s="2">
        <v>2018</v>
      </c>
      <c r="B324" s="2"/>
      <c r="C324" s="2" t="s">
        <v>5231</v>
      </c>
      <c r="D324" s="2" t="s">
        <v>5232</v>
      </c>
      <c r="E324" s="2" t="s">
        <v>5233</v>
      </c>
      <c r="F324" s="2" t="s">
        <v>5204</v>
      </c>
      <c r="G324" s="2">
        <v>95589</v>
      </c>
      <c r="H324" s="2">
        <v>40.032722</v>
      </c>
      <c r="I324" s="2">
        <v>-124.07983299999999</v>
      </c>
      <c r="J324" s="2"/>
      <c r="K324" s="21">
        <v>110039689851</v>
      </c>
      <c r="L324" s="21" t="s">
        <v>1140</v>
      </c>
      <c r="M324" s="2"/>
      <c r="N324" s="2"/>
      <c r="O324" s="2"/>
      <c r="P324" s="2"/>
      <c r="Q324" s="2"/>
      <c r="R324" s="2">
        <v>7.6674637500000004E-2</v>
      </c>
      <c r="S324" s="175">
        <f>$R324*INDEX('Byproduct Conc'!$E:$E, MATCH(S$2,'Byproduct Conc'!$C:$C,0))</f>
        <v>2.2312319512499999E-4</v>
      </c>
      <c r="T324" s="176">
        <f>$R324*INDEX('Byproduct Conc'!$E:$E, MATCH(T$2,'Byproduct Conc'!$C:$C,0))</f>
        <v>2.6836123125E-6</v>
      </c>
      <c r="U324" s="176">
        <f>$R324*INDEX('Byproduct Conc'!$E:$E, MATCH(U$2,'Byproduct Conc'!$C:$C,0))</f>
        <v>1.1501195625E-5</v>
      </c>
      <c r="V324" s="176">
        <f>$R324*INDEX('Byproduct Conc'!$E:$E, MATCH(V$2,'Byproduct Conc'!$C:$C,0))</f>
        <v>7.6597962862500016E-5</v>
      </c>
      <c r="W324" s="177">
        <f>$R324*INDEX('Byproduct Conc'!$E:$E, MATCH(W$2,'Byproduct Conc'!$C:$C,0))</f>
        <v>1.1501195625E-4</v>
      </c>
      <c r="X324" s="293">
        <f t="shared" ref="X324:X387" si="36">S324/350</f>
        <v>6.3749484321428564E-7</v>
      </c>
      <c r="Y324" s="294">
        <f t="shared" ref="Y324:Y387" si="37">T324/350</f>
        <v>7.6674637499999999E-9</v>
      </c>
      <c r="Z324" s="294">
        <f t="shared" ref="Z324:Z387" si="38">U324/350</f>
        <v>3.2860558928571426E-8</v>
      </c>
      <c r="AA324" s="294">
        <f t="shared" ref="AA324:AA387" si="39">V324/350</f>
        <v>2.1885132246428577E-7</v>
      </c>
      <c r="AB324" s="295">
        <f t="shared" ref="AB324:AB387" si="40">W324/350</f>
        <v>3.2860558928571429E-7</v>
      </c>
    </row>
    <row r="325" spans="1:28" x14ac:dyDescent="0.25">
      <c r="A325" s="2">
        <v>2017</v>
      </c>
      <c r="B325" s="2"/>
      <c r="C325" s="2" t="s">
        <v>5234</v>
      </c>
      <c r="D325" s="2" t="s">
        <v>5235</v>
      </c>
      <c r="E325" s="2" t="s">
        <v>5236</v>
      </c>
      <c r="F325" s="2" t="s">
        <v>5139</v>
      </c>
      <c r="G325" s="2">
        <v>86508</v>
      </c>
      <c r="H325" s="2">
        <v>35.359191000000003</v>
      </c>
      <c r="I325" s="2">
        <v>-109.05148</v>
      </c>
      <c r="J325" s="2"/>
      <c r="K325" s="21">
        <v>110017206432</v>
      </c>
      <c r="L325" s="21" t="s">
        <v>1140</v>
      </c>
      <c r="M325" s="2"/>
      <c r="N325" s="2"/>
      <c r="O325" s="2"/>
      <c r="P325" s="2"/>
      <c r="Q325" s="2"/>
      <c r="R325" s="2">
        <v>2.4929830963499901E-5</v>
      </c>
      <c r="S325" s="175">
        <f>$R325*INDEX('Byproduct Conc'!$E:$E, MATCH(S$2,'Byproduct Conc'!$C:$C,0))</f>
        <v>7.2545808103784709E-8</v>
      </c>
      <c r="T325" s="176">
        <f>$R325*INDEX('Byproduct Conc'!$E:$E, MATCH(T$2,'Byproduct Conc'!$C:$C,0))</f>
        <v>8.7254408372249644E-10</v>
      </c>
      <c r="U325" s="176">
        <f>$R325*INDEX('Byproduct Conc'!$E:$E, MATCH(U$2,'Byproduct Conc'!$C:$C,0))</f>
        <v>3.7394746445249845E-9</v>
      </c>
      <c r="V325" s="176">
        <f>$R325*INDEX('Byproduct Conc'!$E:$E, MATCH(V$2,'Byproduct Conc'!$C:$C,0))</f>
        <v>2.4904901132536405E-8</v>
      </c>
      <c r="W325" s="177">
        <f>$R325*INDEX('Byproduct Conc'!$E:$E, MATCH(W$2,'Byproduct Conc'!$C:$C,0))</f>
        <v>3.7394746445249854E-8</v>
      </c>
      <c r="X325" s="293">
        <f t="shared" si="36"/>
        <v>2.0727373743938488E-10</v>
      </c>
      <c r="Y325" s="294">
        <f t="shared" si="37"/>
        <v>2.4929830963499899E-12</v>
      </c>
      <c r="Z325" s="294">
        <f t="shared" si="38"/>
        <v>1.0684213270071384E-11</v>
      </c>
      <c r="AA325" s="294">
        <f t="shared" si="39"/>
        <v>7.1156860378675439E-11</v>
      </c>
      <c r="AB325" s="295">
        <f t="shared" si="40"/>
        <v>1.0684213270071387E-10</v>
      </c>
    </row>
    <row r="326" spans="1:28" x14ac:dyDescent="0.25">
      <c r="A326" s="2">
        <v>2018</v>
      </c>
      <c r="B326" s="2"/>
      <c r="C326" s="2" t="s">
        <v>5234</v>
      </c>
      <c r="D326" s="2" t="s">
        <v>5235</v>
      </c>
      <c r="E326" s="2" t="s">
        <v>5236</v>
      </c>
      <c r="F326" s="2" t="s">
        <v>5139</v>
      </c>
      <c r="G326" s="2">
        <v>86508</v>
      </c>
      <c r="H326" s="2">
        <v>35.359191000000003</v>
      </c>
      <c r="I326" s="2">
        <v>-109.05148</v>
      </c>
      <c r="J326" s="2"/>
      <c r="K326" s="21">
        <v>110017206432</v>
      </c>
      <c r="L326" s="21" t="s">
        <v>1140</v>
      </c>
      <c r="M326" s="2"/>
      <c r="N326" s="2"/>
      <c r="O326" s="2"/>
      <c r="P326" s="2"/>
      <c r="Q326" s="2"/>
      <c r="R326" s="286">
        <v>9.9538066672908996E-5</v>
      </c>
      <c r="S326" s="175">
        <f>$R326*INDEX('Byproduct Conc'!$E:$E, MATCH(S$2,'Byproduct Conc'!$C:$C,0))</f>
        <v>2.8965577401816519E-7</v>
      </c>
      <c r="T326" s="176">
        <f>$R326*INDEX('Byproduct Conc'!$E:$E, MATCH(T$2,'Byproduct Conc'!$C:$C,0))</f>
        <v>3.4838323335518145E-9</v>
      </c>
      <c r="U326" s="176">
        <f>$R326*INDEX('Byproduct Conc'!$E:$E, MATCH(U$2,'Byproduct Conc'!$C:$C,0))</f>
        <v>1.4930710000936349E-8</v>
      </c>
      <c r="V326" s="176">
        <f>$R326*INDEX('Byproduct Conc'!$E:$E, MATCH(V$2,'Byproduct Conc'!$C:$C,0))</f>
        <v>9.9438528606236095E-8</v>
      </c>
      <c r="W326" s="177">
        <f>$R326*INDEX('Byproduct Conc'!$E:$E, MATCH(W$2,'Byproduct Conc'!$C:$C,0))</f>
        <v>1.4930710000936349E-7</v>
      </c>
      <c r="X326" s="293">
        <f t="shared" si="36"/>
        <v>8.2758792576618627E-10</v>
      </c>
      <c r="Y326" s="294">
        <f t="shared" si="37"/>
        <v>9.9538066672908993E-12</v>
      </c>
      <c r="Z326" s="294">
        <f t="shared" si="38"/>
        <v>4.2659171431246713E-11</v>
      </c>
      <c r="AA326" s="294">
        <f t="shared" si="39"/>
        <v>2.8411008173210313E-10</v>
      </c>
      <c r="AB326" s="295">
        <f t="shared" si="40"/>
        <v>4.2659171431246713E-10</v>
      </c>
    </row>
    <row r="327" spans="1:28" x14ac:dyDescent="0.25">
      <c r="A327" s="2">
        <v>2016</v>
      </c>
      <c r="B327" s="2"/>
      <c r="C327" s="2" t="s">
        <v>5237</v>
      </c>
      <c r="D327" s="2" t="s">
        <v>5238</v>
      </c>
      <c r="E327" s="2" t="s">
        <v>5239</v>
      </c>
      <c r="F327" s="2" t="s">
        <v>1349</v>
      </c>
      <c r="G327" s="2">
        <v>6812</v>
      </c>
      <c r="H327" s="2">
        <v>41.468741000000001</v>
      </c>
      <c r="I327" s="2">
        <v>-73.486214000000004</v>
      </c>
      <c r="J327" s="2"/>
      <c r="K327" s="21">
        <v>110020069076</v>
      </c>
      <c r="L327" s="21" t="s">
        <v>1140</v>
      </c>
      <c r="M327" s="2"/>
      <c r="N327" s="2"/>
      <c r="O327" s="2"/>
      <c r="P327" s="2"/>
      <c r="Q327" s="2"/>
      <c r="R327" s="2">
        <v>1.26033686999999E-2</v>
      </c>
      <c r="S327" s="175">
        <f>$R327*INDEX('Byproduct Conc'!$E:$E, MATCH(S$2,'Byproduct Conc'!$C:$C,0))</f>
        <v>3.6675802916999709E-5</v>
      </c>
      <c r="T327" s="176">
        <f>$R327*INDEX('Byproduct Conc'!$E:$E, MATCH(T$2,'Byproduct Conc'!$C:$C,0))</f>
        <v>4.411179044999965E-7</v>
      </c>
      <c r="U327" s="176">
        <f>$R327*INDEX('Byproduct Conc'!$E:$E, MATCH(U$2,'Byproduct Conc'!$C:$C,0))</f>
        <v>1.8905053049999848E-6</v>
      </c>
      <c r="V327" s="176">
        <f>$R327*INDEX('Byproduct Conc'!$E:$E, MATCH(V$2,'Byproduct Conc'!$C:$C,0))</f>
        <v>1.2590765331299903E-5</v>
      </c>
      <c r="W327" s="177">
        <f>$R327*INDEX('Byproduct Conc'!$E:$E, MATCH(W$2,'Byproduct Conc'!$C:$C,0))</f>
        <v>1.8905053049999851E-5</v>
      </c>
      <c r="X327" s="293">
        <f t="shared" si="36"/>
        <v>1.0478800833428489E-7</v>
      </c>
      <c r="Y327" s="294">
        <f t="shared" si="37"/>
        <v>1.26033686999999E-9</v>
      </c>
      <c r="Z327" s="294">
        <f t="shared" si="38"/>
        <v>5.4014437285713848E-9</v>
      </c>
      <c r="AA327" s="294">
        <f t="shared" si="39"/>
        <v>3.5973615232285433E-8</v>
      </c>
      <c r="AB327" s="295">
        <f t="shared" si="40"/>
        <v>5.4014437285713861E-8</v>
      </c>
    </row>
    <row r="328" spans="1:28" x14ac:dyDescent="0.25">
      <c r="A328" s="2">
        <v>2015</v>
      </c>
      <c r="B328" s="2"/>
      <c r="C328" s="2" t="s">
        <v>5240</v>
      </c>
      <c r="D328" s="2" t="s">
        <v>5241</v>
      </c>
      <c r="E328" s="2" t="s">
        <v>5242</v>
      </c>
      <c r="F328" s="2" t="s">
        <v>5139</v>
      </c>
      <c r="G328" s="2">
        <v>85337</v>
      </c>
      <c r="H328" s="2">
        <v>32.970362000000002</v>
      </c>
      <c r="I328" s="2">
        <v>-112.73018399999999</v>
      </c>
      <c r="J328" s="2"/>
      <c r="K328" s="21">
        <v>110010677829</v>
      </c>
      <c r="L328" s="21" t="s">
        <v>1140</v>
      </c>
      <c r="M328" s="2"/>
      <c r="N328" s="2"/>
      <c r="O328" s="2"/>
      <c r="P328" s="2"/>
      <c r="Q328" s="2"/>
      <c r="R328" s="2">
        <v>5.6433714403874999E-2</v>
      </c>
      <c r="S328" s="175">
        <f>$R328*INDEX('Byproduct Conc'!$E:$E, MATCH(S$2,'Byproduct Conc'!$C:$C,0))</f>
        <v>1.6422210891527624E-4</v>
      </c>
      <c r="T328" s="176">
        <f>$R328*INDEX('Byproduct Conc'!$E:$E, MATCH(T$2,'Byproduct Conc'!$C:$C,0))</f>
        <v>1.9751800041356248E-6</v>
      </c>
      <c r="U328" s="176">
        <f>$R328*INDEX('Byproduct Conc'!$E:$E, MATCH(U$2,'Byproduct Conc'!$C:$C,0))</f>
        <v>8.4650571605812485E-6</v>
      </c>
      <c r="V328" s="176">
        <f>$R328*INDEX('Byproduct Conc'!$E:$E, MATCH(V$2,'Byproduct Conc'!$C:$C,0))</f>
        <v>5.6377280689471129E-5</v>
      </c>
      <c r="W328" s="177">
        <f>$R328*INDEX('Byproduct Conc'!$E:$E, MATCH(W$2,'Byproduct Conc'!$C:$C,0))</f>
        <v>8.4650571605812499E-5</v>
      </c>
      <c r="X328" s="293">
        <f t="shared" si="36"/>
        <v>4.6920602547221783E-7</v>
      </c>
      <c r="Y328" s="294">
        <f t="shared" si="37"/>
        <v>5.6433714403874993E-9</v>
      </c>
      <c r="Z328" s="294">
        <f t="shared" si="38"/>
        <v>2.418587760166071E-8</v>
      </c>
      <c r="AA328" s="294">
        <f t="shared" si="39"/>
        <v>1.6107794482706038E-7</v>
      </c>
      <c r="AB328" s="295">
        <f t="shared" si="40"/>
        <v>2.4185877601660712E-7</v>
      </c>
    </row>
    <row r="329" spans="1:28" x14ac:dyDescent="0.25">
      <c r="A329" s="2">
        <v>2016</v>
      </c>
      <c r="B329" s="2"/>
      <c r="C329" s="2" t="s">
        <v>5243</v>
      </c>
      <c r="D329" s="2" t="s">
        <v>5244</v>
      </c>
      <c r="E329" s="2" t="s">
        <v>5245</v>
      </c>
      <c r="F329" s="2" t="s">
        <v>5139</v>
      </c>
      <c r="G329" s="2">
        <v>86004</v>
      </c>
      <c r="H329" s="2">
        <v>35.225619999999999</v>
      </c>
      <c r="I329" s="2">
        <v>-111.5582</v>
      </c>
      <c r="J329" s="2"/>
      <c r="K329" s="21">
        <v>110043316612</v>
      </c>
      <c r="L329" s="21" t="s">
        <v>1140</v>
      </c>
      <c r="M329" s="2"/>
      <c r="N329" s="2"/>
      <c r="O329" s="2"/>
      <c r="P329" s="2"/>
      <c r="Q329" s="2"/>
      <c r="R329" s="2">
        <v>0.73524760499999997</v>
      </c>
      <c r="S329" s="175">
        <f>$R329*INDEX('Byproduct Conc'!$E:$E, MATCH(S$2,'Byproduct Conc'!$C:$C,0))</f>
        <v>2.1395705305499997E-3</v>
      </c>
      <c r="T329" s="176">
        <f>$R329*INDEX('Byproduct Conc'!$E:$E, MATCH(T$2,'Byproduct Conc'!$C:$C,0))</f>
        <v>2.5733666174999996E-5</v>
      </c>
      <c r="U329" s="176">
        <f>$R329*INDEX('Byproduct Conc'!$E:$E, MATCH(U$2,'Byproduct Conc'!$C:$C,0))</f>
        <v>1.1028714074999999E-4</v>
      </c>
      <c r="V329" s="176">
        <f>$R329*INDEX('Byproduct Conc'!$E:$E, MATCH(V$2,'Byproduct Conc'!$C:$C,0))</f>
        <v>7.3451235739500009E-4</v>
      </c>
      <c r="W329" s="177">
        <f>$R329*INDEX('Byproduct Conc'!$E:$E, MATCH(W$2,'Byproduct Conc'!$C:$C,0))</f>
        <v>1.1028714074999999E-3</v>
      </c>
      <c r="X329" s="293">
        <f t="shared" si="36"/>
        <v>6.1130586587142848E-6</v>
      </c>
      <c r="Y329" s="294">
        <f t="shared" si="37"/>
        <v>7.3524760499999983E-8</v>
      </c>
      <c r="Z329" s="294">
        <f t="shared" si="38"/>
        <v>3.1510611642857142E-7</v>
      </c>
      <c r="AA329" s="294">
        <f t="shared" si="39"/>
        <v>2.098606735414286E-6</v>
      </c>
      <c r="AB329" s="295">
        <f t="shared" si="40"/>
        <v>3.1510611642857143E-6</v>
      </c>
    </row>
    <row r="330" spans="1:28" x14ac:dyDescent="0.25">
      <c r="A330" s="2">
        <v>2017</v>
      </c>
      <c r="B330" s="2"/>
      <c r="C330" s="2" t="s">
        <v>5243</v>
      </c>
      <c r="D330" s="2" t="s">
        <v>5244</v>
      </c>
      <c r="E330" s="2" t="s">
        <v>5245</v>
      </c>
      <c r="F330" s="2" t="s">
        <v>5139</v>
      </c>
      <c r="G330" s="2">
        <v>86004</v>
      </c>
      <c r="H330" s="2">
        <v>35.225619999999999</v>
      </c>
      <c r="I330" s="2">
        <v>-111.5582</v>
      </c>
      <c r="J330" s="2"/>
      <c r="K330" s="21">
        <v>110043316612</v>
      </c>
      <c r="L330" s="21" t="s">
        <v>1140</v>
      </c>
      <c r="M330" s="2"/>
      <c r="N330" s="2"/>
      <c r="O330" s="2"/>
      <c r="P330" s="2"/>
      <c r="Q330" s="2"/>
      <c r="R330" s="2">
        <v>0.55931039625000001</v>
      </c>
      <c r="S330" s="175">
        <f>$R330*INDEX('Byproduct Conc'!$E:$E, MATCH(S$2,'Byproduct Conc'!$C:$C,0))</f>
        <v>1.6275932530874998E-3</v>
      </c>
      <c r="T330" s="176">
        <f>$R330*INDEX('Byproduct Conc'!$E:$E, MATCH(T$2,'Byproduct Conc'!$C:$C,0))</f>
        <v>1.957586386875E-5</v>
      </c>
      <c r="U330" s="176">
        <f>$R330*INDEX('Byproduct Conc'!$E:$E, MATCH(U$2,'Byproduct Conc'!$C:$C,0))</f>
        <v>8.3896559437499998E-5</v>
      </c>
      <c r="V330" s="176">
        <f>$R330*INDEX('Byproduct Conc'!$E:$E, MATCH(V$2,'Byproduct Conc'!$C:$C,0))</f>
        <v>5.5875108585375002E-4</v>
      </c>
      <c r="W330" s="177">
        <f>$R330*INDEX('Byproduct Conc'!$E:$E, MATCH(W$2,'Byproduct Conc'!$C:$C,0))</f>
        <v>8.3896559437500007E-4</v>
      </c>
      <c r="X330" s="293">
        <f t="shared" si="36"/>
        <v>4.6502664373928567E-6</v>
      </c>
      <c r="Y330" s="294">
        <f t="shared" si="37"/>
        <v>5.5931039624999998E-8</v>
      </c>
      <c r="Z330" s="294">
        <f t="shared" si="38"/>
        <v>2.3970445553571427E-7</v>
      </c>
      <c r="AA330" s="294">
        <f t="shared" si="39"/>
        <v>1.5964316738678571E-6</v>
      </c>
      <c r="AB330" s="295">
        <f t="shared" si="40"/>
        <v>2.397044555357143E-6</v>
      </c>
    </row>
    <row r="331" spans="1:28" x14ac:dyDescent="0.25">
      <c r="A331" s="2">
        <v>2018</v>
      </c>
      <c r="B331" s="2"/>
      <c r="C331" s="2" t="s">
        <v>5243</v>
      </c>
      <c r="D331" s="2" t="s">
        <v>5244</v>
      </c>
      <c r="E331" s="2" t="s">
        <v>5245</v>
      </c>
      <c r="F331" s="2" t="s">
        <v>5139</v>
      </c>
      <c r="G331" s="2">
        <v>86004</v>
      </c>
      <c r="H331" s="2">
        <v>35.225619999999999</v>
      </c>
      <c r="I331" s="2">
        <v>-111.5582</v>
      </c>
      <c r="J331" s="2"/>
      <c r="K331" s="21">
        <v>110043316612</v>
      </c>
      <c r="L331" s="21" t="s">
        <v>1140</v>
      </c>
      <c r="M331" s="2"/>
      <c r="N331" s="2"/>
      <c r="O331" s="2"/>
      <c r="P331" s="2"/>
      <c r="Q331" s="2"/>
      <c r="R331" s="2">
        <v>0.63474166124999998</v>
      </c>
      <c r="S331" s="175">
        <f>$R331*INDEX('Byproduct Conc'!$E:$E, MATCH(S$2,'Byproduct Conc'!$C:$C,0))</f>
        <v>1.8470982342374998E-3</v>
      </c>
      <c r="T331" s="176">
        <f>$R331*INDEX('Byproduct Conc'!$E:$E, MATCH(T$2,'Byproduct Conc'!$C:$C,0))</f>
        <v>2.2215958143749996E-5</v>
      </c>
      <c r="U331" s="176">
        <f>$R331*INDEX('Byproduct Conc'!$E:$E, MATCH(U$2,'Byproduct Conc'!$C:$C,0))</f>
        <v>9.5211249187499987E-5</v>
      </c>
      <c r="V331" s="176">
        <f>$R331*INDEX('Byproduct Conc'!$E:$E, MATCH(V$2,'Byproduct Conc'!$C:$C,0))</f>
        <v>6.3410691958875004E-4</v>
      </c>
      <c r="W331" s="177">
        <f>$R331*INDEX('Byproduct Conc'!$E:$E, MATCH(W$2,'Byproduct Conc'!$C:$C,0))</f>
        <v>9.5211249187500001E-4</v>
      </c>
      <c r="X331" s="293">
        <f t="shared" si="36"/>
        <v>5.2774235263928561E-6</v>
      </c>
      <c r="Y331" s="294">
        <f t="shared" si="37"/>
        <v>6.3474166124999984E-8</v>
      </c>
      <c r="Z331" s="294">
        <f t="shared" si="38"/>
        <v>2.7203214053571426E-7</v>
      </c>
      <c r="AA331" s="294">
        <f t="shared" si="39"/>
        <v>1.8117340559678573E-6</v>
      </c>
      <c r="AB331" s="295">
        <f t="shared" si="40"/>
        <v>2.720321405357143E-6</v>
      </c>
    </row>
    <row r="332" spans="1:28" x14ac:dyDescent="0.25">
      <c r="A332" s="2">
        <v>2017</v>
      </c>
      <c r="B332" s="2"/>
      <c r="C332" s="2" t="s">
        <v>5246</v>
      </c>
      <c r="D332" s="2" t="s">
        <v>5247</v>
      </c>
      <c r="E332" s="2" t="s">
        <v>5248</v>
      </c>
      <c r="F332" s="2" t="s">
        <v>5204</v>
      </c>
      <c r="G332" s="2">
        <v>95991</v>
      </c>
      <c r="H332" s="2">
        <v>39.107500000000002</v>
      </c>
      <c r="I332" s="2">
        <v>-121.612278</v>
      </c>
      <c r="J332" s="2"/>
      <c r="K332" s="21">
        <v>110000524987</v>
      </c>
      <c r="L332" s="21" t="s">
        <v>1140</v>
      </c>
      <c r="M332" s="2"/>
      <c r="N332" s="2"/>
      <c r="O332" s="2"/>
      <c r="P332" s="2"/>
      <c r="Q332" s="2"/>
      <c r="R332" s="2">
        <v>0.86468688360000001</v>
      </c>
      <c r="S332" s="175">
        <f>$R332*INDEX('Byproduct Conc'!$E:$E, MATCH(S$2,'Byproduct Conc'!$C:$C,0))</f>
        <v>2.5162388312759999E-3</v>
      </c>
      <c r="T332" s="176">
        <f>$R332*INDEX('Byproduct Conc'!$E:$E, MATCH(T$2,'Byproduct Conc'!$C:$C,0))</f>
        <v>3.0264040925999999E-5</v>
      </c>
      <c r="U332" s="176">
        <f>$R332*INDEX('Byproduct Conc'!$E:$E, MATCH(U$2,'Byproduct Conc'!$C:$C,0))</f>
        <v>1.2970303253999999E-4</v>
      </c>
      <c r="V332" s="176">
        <f>$R332*INDEX('Byproduct Conc'!$E:$E, MATCH(V$2,'Byproduct Conc'!$C:$C,0))</f>
        <v>8.638221967164001E-4</v>
      </c>
      <c r="W332" s="177">
        <f>$R332*INDEX('Byproduct Conc'!$E:$E, MATCH(W$2,'Byproduct Conc'!$C:$C,0))</f>
        <v>1.2970303254000001E-3</v>
      </c>
      <c r="X332" s="293">
        <f t="shared" si="36"/>
        <v>7.1892538036457137E-6</v>
      </c>
      <c r="Y332" s="294">
        <f t="shared" si="37"/>
        <v>8.6468688359999999E-8</v>
      </c>
      <c r="Z332" s="294">
        <f t="shared" si="38"/>
        <v>3.7058009297142857E-7</v>
      </c>
      <c r="AA332" s="294">
        <f t="shared" si="39"/>
        <v>2.4680634191897147E-6</v>
      </c>
      <c r="AB332" s="295">
        <f t="shared" si="40"/>
        <v>3.705800929714286E-6</v>
      </c>
    </row>
    <row r="333" spans="1:28" x14ac:dyDescent="0.25">
      <c r="A333" s="102">
        <v>2018</v>
      </c>
      <c r="B333" s="102"/>
      <c r="C333" s="102" t="s">
        <v>5249</v>
      </c>
      <c r="D333" s="102" t="s">
        <v>5250</v>
      </c>
      <c r="E333" s="102" t="s">
        <v>5251</v>
      </c>
      <c r="F333" s="102" t="s">
        <v>5252</v>
      </c>
      <c r="G333" s="102">
        <v>80248</v>
      </c>
      <c r="H333" s="102">
        <v>39.753309999999999</v>
      </c>
      <c r="I333" s="102">
        <v>-104.99733999999999</v>
      </c>
      <c r="J333" s="102"/>
      <c r="K333" s="285">
        <v>110070159157</v>
      </c>
      <c r="L333" s="21" t="s">
        <v>1140</v>
      </c>
      <c r="M333" s="102"/>
      <c r="N333" s="102"/>
      <c r="O333" s="102"/>
      <c r="P333" s="102"/>
      <c r="Q333" s="102"/>
      <c r="R333" s="102">
        <v>5.4844650000000002E-4</v>
      </c>
      <c r="S333" s="175">
        <f>$R333*INDEX('Byproduct Conc'!$E:$E, MATCH(S$2,'Byproduct Conc'!$C:$C,0))</f>
        <v>1.5959793149999999E-6</v>
      </c>
      <c r="T333" s="176">
        <f>$R333*INDEX('Byproduct Conc'!$E:$E, MATCH(T$2,'Byproduct Conc'!$C:$C,0))</f>
        <v>1.9195627500000001E-8</v>
      </c>
      <c r="U333" s="176">
        <f>$R333*INDEX('Byproduct Conc'!$E:$E, MATCH(U$2,'Byproduct Conc'!$C:$C,0))</f>
        <v>8.2266974999999993E-8</v>
      </c>
      <c r="V333" s="176">
        <f>$R333*INDEX('Byproduct Conc'!$E:$E, MATCH(V$2,'Byproduct Conc'!$C:$C,0))</f>
        <v>5.4789805350000006E-7</v>
      </c>
      <c r="W333" s="177">
        <f>$R333*INDEX('Byproduct Conc'!$E:$E, MATCH(W$2,'Byproduct Conc'!$C:$C,0))</f>
        <v>8.2266975000000004E-7</v>
      </c>
      <c r="X333" s="293">
        <f t="shared" si="36"/>
        <v>4.5599408999999993E-9</v>
      </c>
      <c r="Y333" s="294">
        <f t="shared" si="37"/>
        <v>5.4844650000000004E-11</v>
      </c>
      <c r="Z333" s="294">
        <f t="shared" si="38"/>
        <v>2.3504849999999997E-10</v>
      </c>
      <c r="AA333" s="294">
        <f t="shared" si="39"/>
        <v>1.5654230100000001E-9</v>
      </c>
      <c r="AB333" s="295">
        <f t="shared" si="40"/>
        <v>2.3504850000000003E-9</v>
      </c>
    </row>
    <row r="334" spans="1:28" x14ac:dyDescent="0.25">
      <c r="A334" s="2">
        <v>2022</v>
      </c>
      <c r="B334" s="2"/>
      <c r="C334" s="2" t="s">
        <v>5253</v>
      </c>
      <c r="D334" s="2" t="s">
        <v>1541</v>
      </c>
      <c r="E334" s="2" t="s">
        <v>1194</v>
      </c>
      <c r="F334" s="2" t="s">
        <v>1195</v>
      </c>
      <c r="G334" s="2">
        <v>420290187</v>
      </c>
      <c r="H334" s="2">
        <v>37.056699000000002</v>
      </c>
      <c r="I334" s="2">
        <v>-88.365727000000007</v>
      </c>
      <c r="J334" s="2" t="s">
        <v>1539</v>
      </c>
      <c r="K334" s="21">
        <v>110000380061</v>
      </c>
      <c r="L334" s="21" t="s">
        <v>1140</v>
      </c>
      <c r="M334" s="2"/>
      <c r="N334" s="2"/>
      <c r="O334" s="2"/>
      <c r="P334" s="2"/>
      <c r="Q334" s="2">
        <v>123.73910081423988</v>
      </c>
      <c r="R334" s="2">
        <v>56.127111999999997</v>
      </c>
      <c r="S334" s="175">
        <f>$R334*INDEX('Byproduct Conc'!$E:$E, MATCH(S$2,'Byproduct Conc'!$C:$C,0))</f>
        <v>0.16332989591999997</v>
      </c>
      <c r="T334" s="176">
        <f>$R334*INDEX('Byproduct Conc'!$E:$E, MATCH(T$2,'Byproduct Conc'!$C:$C,0))</f>
        <v>1.9644489199999995E-3</v>
      </c>
      <c r="U334" s="176">
        <f>$R334*INDEX('Byproduct Conc'!$E:$E, MATCH(U$2,'Byproduct Conc'!$C:$C,0))</f>
        <v>8.4190667999999996E-3</v>
      </c>
      <c r="V334" s="176">
        <f>$R334*INDEX('Byproduct Conc'!$E:$E, MATCH(V$2,'Byproduct Conc'!$C:$C,0))</f>
        <v>5.6070984888000004E-2</v>
      </c>
      <c r="W334" s="177">
        <f>$R334*INDEX('Byproduct Conc'!$E:$E, MATCH(W$2,'Byproduct Conc'!$C:$C,0))</f>
        <v>8.4190667999999996E-2</v>
      </c>
      <c r="X334" s="293">
        <f t="shared" si="36"/>
        <v>4.6665684548571418E-4</v>
      </c>
      <c r="Y334" s="294">
        <f t="shared" si="37"/>
        <v>5.6127111999999988E-6</v>
      </c>
      <c r="Z334" s="294">
        <f t="shared" si="38"/>
        <v>2.4054476571428571E-5</v>
      </c>
      <c r="AA334" s="294">
        <f t="shared" si="39"/>
        <v>1.602028139657143E-4</v>
      </c>
      <c r="AB334" s="295">
        <f t="shared" si="40"/>
        <v>2.4054476571428571E-4</v>
      </c>
    </row>
    <row r="335" spans="1:28" x14ac:dyDescent="0.25">
      <c r="A335" s="2">
        <v>2021</v>
      </c>
      <c r="B335" s="2"/>
      <c r="C335" s="2" t="s">
        <v>5253</v>
      </c>
      <c r="D335" s="2" t="s">
        <v>1541</v>
      </c>
      <c r="E335" s="2" t="s">
        <v>1194</v>
      </c>
      <c r="F335" s="2" t="s">
        <v>1195</v>
      </c>
      <c r="G335" s="2">
        <v>420290187</v>
      </c>
      <c r="H335" s="2">
        <v>37.056699000000002</v>
      </c>
      <c r="I335" s="2">
        <v>-88.365727000000007</v>
      </c>
      <c r="J335" s="2" t="s">
        <v>1539</v>
      </c>
      <c r="K335" s="21">
        <v>110000380061</v>
      </c>
      <c r="L335" s="21" t="s">
        <v>1140</v>
      </c>
      <c r="M335" s="2"/>
      <c r="N335" s="2"/>
      <c r="O335" s="2"/>
      <c r="P335" s="2"/>
      <c r="Q335" s="2">
        <v>18.692783566884071</v>
      </c>
      <c r="R335" s="2">
        <v>8.478904</v>
      </c>
      <c r="S335" s="175">
        <f>$R335*INDEX('Byproduct Conc'!$E:$E, MATCH(S$2,'Byproduct Conc'!$C:$C,0))</f>
        <v>2.467361064E-2</v>
      </c>
      <c r="T335" s="176">
        <f>$R335*INDEX('Byproduct Conc'!$E:$E, MATCH(T$2,'Byproduct Conc'!$C:$C,0))</f>
        <v>2.9676163999999998E-4</v>
      </c>
      <c r="U335" s="176">
        <f>$R335*INDEX('Byproduct Conc'!$E:$E, MATCH(U$2,'Byproduct Conc'!$C:$C,0))</f>
        <v>1.2718355999999998E-3</v>
      </c>
      <c r="V335" s="176">
        <f>$R335*INDEX('Byproduct Conc'!$E:$E, MATCH(V$2,'Byproduct Conc'!$C:$C,0))</f>
        <v>8.4704250960000015E-3</v>
      </c>
      <c r="W335" s="177">
        <f>$R335*INDEX('Byproduct Conc'!$E:$E, MATCH(W$2,'Byproduct Conc'!$C:$C,0))</f>
        <v>1.2718356E-2</v>
      </c>
      <c r="X335" s="293">
        <f t="shared" si="36"/>
        <v>7.0496030399999992E-5</v>
      </c>
      <c r="Y335" s="294">
        <f t="shared" si="37"/>
        <v>8.4789039999999997E-7</v>
      </c>
      <c r="Z335" s="294">
        <f t="shared" si="38"/>
        <v>3.6338159999999994E-6</v>
      </c>
      <c r="AA335" s="294">
        <f t="shared" si="39"/>
        <v>2.4201214560000003E-5</v>
      </c>
      <c r="AB335" s="295">
        <f t="shared" si="40"/>
        <v>3.6338160000000001E-5</v>
      </c>
    </row>
    <row r="336" spans="1:28" x14ac:dyDescent="0.25">
      <c r="A336" s="2">
        <v>2023</v>
      </c>
      <c r="B336" s="2"/>
      <c r="C336" s="2" t="s">
        <v>5253</v>
      </c>
      <c r="D336" s="2" t="s">
        <v>1541</v>
      </c>
      <c r="E336" s="2" t="s">
        <v>1194</v>
      </c>
      <c r="F336" s="2" t="s">
        <v>1195</v>
      </c>
      <c r="G336" s="2">
        <v>420290187</v>
      </c>
      <c r="H336" s="2">
        <v>37.056699000000002</v>
      </c>
      <c r="I336" s="2">
        <v>-88.365727000000007</v>
      </c>
      <c r="J336" s="2" t="s">
        <v>1539</v>
      </c>
      <c r="K336" s="21">
        <v>110000380061</v>
      </c>
      <c r="L336" s="21" t="s">
        <v>1140</v>
      </c>
      <c r="M336" s="2"/>
      <c r="N336" s="2"/>
      <c r="O336" s="2"/>
      <c r="P336" s="2"/>
      <c r="Q336" s="2">
        <v>5.3407953048240202</v>
      </c>
      <c r="R336" s="2">
        <v>2.4225439999999998</v>
      </c>
      <c r="S336" s="175">
        <f>$R336*INDEX('Byproduct Conc'!$E:$E, MATCH(S$2,'Byproduct Conc'!$C:$C,0))</f>
        <v>7.0496030399999987E-3</v>
      </c>
      <c r="T336" s="176">
        <f>$R336*INDEX('Byproduct Conc'!$E:$E, MATCH(T$2,'Byproduct Conc'!$C:$C,0))</f>
        <v>8.478903999999998E-5</v>
      </c>
      <c r="U336" s="176">
        <f>$R336*INDEX('Byproduct Conc'!$E:$E, MATCH(U$2,'Byproduct Conc'!$C:$C,0))</f>
        <v>3.6338159999999996E-4</v>
      </c>
      <c r="V336" s="176">
        <f>$R336*INDEX('Byproduct Conc'!$E:$E, MATCH(V$2,'Byproduct Conc'!$C:$C,0))</f>
        <v>2.4201214560000003E-3</v>
      </c>
      <c r="W336" s="177">
        <f>$R336*INDEX('Byproduct Conc'!$E:$E, MATCH(W$2,'Byproduct Conc'!$C:$C,0))</f>
        <v>3.6338159999999998E-3</v>
      </c>
      <c r="X336" s="293">
        <f t="shared" si="36"/>
        <v>2.0141722971428569E-5</v>
      </c>
      <c r="Y336" s="294">
        <f t="shared" si="37"/>
        <v>2.4225439999999996E-7</v>
      </c>
      <c r="Z336" s="294">
        <f t="shared" si="38"/>
        <v>1.0382331428571427E-6</v>
      </c>
      <c r="AA336" s="294">
        <f t="shared" si="39"/>
        <v>6.9146327314285725E-6</v>
      </c>
      <c r="AB336" s="295">
        <f t="shared" si="40"/>
        <v>1.0382331428571428E-5</v>
      </c>
    </row>
    <row r="337" spans="1:28" x14ac:dyDescent="0.25">
      <c r="A337" s="2">
        <v>2023</v>
      </c>
      <c r="B337" s="2"/>
      <c r="C337" s="2" t="s">
        <v>5090</v>
      </c>
      <c r="D337" s="2" t="s">
        <v>1353</v>
      </c>
      <c r="E337" s="2" t="s">
        <v>1354</v>
      </c>
      <c r="F337" s="2" t="s">
        <v>1160</v>
      </c>
      <c r="G337" s="2">
        <v>77520</v>
      </c>
      <c r="H337" s="2">
        <v>29.771018000000002</v>
      </c>
      <c r="I337" s="2">
        <v>-95.018456</v>
      </c>
      <c r="J337" s="2" t="s">
        <v>1355</v>
      </c>
      <c r="K337" s="21">
        <v>110000501519</v>
      </c>
      <c r="L337" s="21" t="s">
        <v>1140</v>
      </c>
      <c r="M337" s="2"/>
      <c r="N337" s="2"/>
      <c r="O337" s="2"/>
      <c r="P337" s="2"/>
      <c r="Q337" s="2">
        <v>8.4976181367424665E-3</v>
      </c>
      <c r="R337" s="2">
        <v>3.8544547499999998E-3</v>
      </c>
      <c r="S337" s="175">
        <f>$R337*INDEX('Byproduct Conc'!$E:$E, MATCH(S$2,'Byproduct Conc'!$C:$C,0))</f>
        <v>1.1216463322499999E-5</v>
      </c>
      <c r="T337" s="176">
        <f>$R337*INDEX('Byproduct Conc'!$E:$E, MATCH(T$2,'Byproduct Conc'!$C:$C,0))</f>
        <v>1.3490591624999999E-7</v>
      </c>
      <c r="U337" s="176">
        <f>$R337*INDEX('Byproduct Conc'!$E:$E, MATCH(U$2,'Byproduct Conc'!$C:$C,0))</f>
        <v>5.7816821249999997E-7</v>
      </c>
      <c r="V337" s="176">
        <f>$R337*INDEX('Byproduct Conc'!$E:$E, MATCH(V$2,'Byproduct Conc'!$C:$C,0))</f>
        <v>3.85060029525E-6</v>
      </c>
      <c r="W337" s="177">
        <f>$R337*INDEX('Byproduct Conc'!$E:$E, MATCH(W$2,'Byproduct Conc'!$C:$C,0))</f>
        <v>5.7816821249999995E-6</v>
      </c>
      <c r="X337" s="293">
        <f t="shared" si="36"/>
        <v>3.2047038064285712E-8</v>
      </c>
      <c r="Y337" s="294">
        <f t="shared" si="37"/>
        <v>3.8544547499999995E-10</v>
      </c>
      <c r="Z337" s="294">
        <f t="shared" si="38"/>
        <v>1.6519091785714285E-9</v>
      </c>
      <c r="AA337" s="294">
        <f t="shared" si="39"/>
        <v>1.1001715129285714E-8</v>
      </c>
      <c r="AB337" s="295">
        <f t="shared" si="40"/>
        <v>1.6519091785714283E-8</v>
      </c>
    </row>
    <row r="338" spans="1:28" x14ac:dyDescent="0.25">
      <c r="A338" s="2">
        <v>2022</v>
      </c>
      <c r="B338" s="2"/>
      <c r="C338" s="2" t="s">
        <v>5090</v>
      </c>
      <c r="D338" s="2" t="s">
        <v>1353</v>
      </c>
      <c r="E338" s="2" t="s">
        <v>1354</v>
      </c>
      <c r="F338" s="2" t="s">
        <v>1160</v>
      </c>
      <c r="G338" s="2">
        <v>77520</v>
      </c>
      <c r="H338" s="2">
        <v>29.771018000000002</v>
      </c>
      <c r="I338" s="2">
        <v>-95.018456</v>
      </c>
      <c r="J338" s="2" t="s">
        <v>1355</v>
      </c>
      <c r="K338" s="21">
        <v>110000501519</v>
      </c>
      <c r="L338" s="21" t="s">
        <v>1140</v>
      </c>
      <c r="M338" s="2"/>
      <c r="N338" s="2"/>
      <c r="O338" s="2"/>
      <c r="P338" s="2"/>
      <c r="Q338" s="2">
        <v>1.4375898783306252E-3</v>
      </c>
      <c r="R338" s="2">
        <v>6.5207980000000002E-4</v>
      </c>
      <c r="S338" s="175">
        <f>$R338*INDEX('Byproduct Conc'!$E:$E, MATCH(S$2,'Byproduct Conc'!$C:$C,0))</f>
        <v>1.8975522179999999E-6</v>
      </c>
      <c r="T338" s="176">
        <f>$R338*INDEX('Byproduct Conc'!$E:$E, MATCH(T$2,'Byproduct Conc'!$C:$C,0))</f>
        <v>2.2822792999999999E-8</v>
      </c>
      <c r="U338" s="176">
        <f>$R338*INDEX('Byproduct Conc'!$E:$E, MATCH(U$2,'Byproduct Conc'!$C:$C,0))</f>
        <v>9.781197E-8</v>
      </c>
      <c r="V338" s="176">
        <f>$R338*INDEX('Byproduct Conc'!$E:$E, MATCH(V$2,'Byproduct Conc'!$C:$C,0))</f>
        <v>6.5142772020000003E-7</v>
      </c>
      <c r="W338" s="177">
        <f>$R338*INDEX('Byproduct Conc'!$E:$E, MATCH(W$2,'Byproduct Conc'!$C:$C,0))</f>
        <v>9.781197000000001E-7</v>
      </c>
      <c r="X338" s="293">
        <f t="shared" si="36"/>
        <v>5.4215777657142858E-9</v>
      </c>
      <c r="Y338" s="294">
        <f t="shared" si="37"/>
        <v>6.5207979999999997E-11</v>
      </c>
      <c r="Z338" s="294">
        <f t="shared" si="38"/>
        <v>2.7946277142857144E-10</v>
      </c>
      <c r="AA338" s="294">
        <f t="shared" si="39"/>
        <v>1.8612220577142857E-9</v>
      </c>
      <c r="AB338" s="295">
        <f t="shared" si="40"/>
        <v>2.7946277142857144E-9</v>
      </c>
    </row>
    <row r="339" spans="1:28" x14ac:dyDescent="0.25">
      <c r="A339" s="2">
        <v>2021</v>
      </c>
      <c r="B339" s="2"/>
      <c r="C339" s="2" t="s">
        <v>5090</v>
      </c>
      <c r="D339" s="2" t="s">
        <v>1353</v>
      </c>
      <c r="E339" s="2" t="s">
        <v>1354</v>
      </c>
      <c r="F339" s="2" t="s">
        <v>1160</v>
      </c>
      <c r="G339" s="2">
        <v>77520</v>
      </c>
      <c r="H339" s="2">
        <v>29.771018000000002</v>
      </c>
      <c r="I339" s="2">
        <v>-95.018456</v>
      </c>
      <c r="J339" s="2" t="s">
        <v>1355</v>
      </c>
      <c r="K339" s="21">
        <v>110000501519</v>
      </c>
      <c r="L339" s="21" t="s">
        <v>1140</v>
      </c>
      <c r="M339" s="2"/>
      <c r="N339" s="2"/>
      <c r="O339" s="2"/>
      <c r="P339" s="2"/>
      <c r="Q339" s="2">
        <v>1.8761766208721717E-4</v>
      </c>
      <c r="R339" s="2">
        <v>8.5101939999999995E-5</v>
      </c>
      <c r="S339" s="175">
        <f>$R339*INDEX('Byproduct Conc'!$E:$E, MATCH(S$2,'Byproduct Conc'!$C:$C,0))</f>
        <v>2.4764664539999996E-7</v>
      </c>
      <c r="T339" s="176">
        <f>$R339*INDEX('Byproduct Conc'!$E:$E, MATCH(T$2,'Byproduct Conc'!$C:$C,0))</f>
        <v>2.9785678999999997E-9</v>
      </c>
      <c r="U339" s="176">
        <f>$R339*INDEX('Byproduct Conc'!$E:$E, MATCH(U$2,'Byproduct Conc'!$C:$C,0))</f>
        <v>1.2765290999999999E-8</v>
      </c>
      <c r="V339" s="176">
        <f>$R339*INDEX('Byproduct Conc'!$E:$E, MATCH(V$2,'Byproduct Conc'!$C:$C,0))</f>
        <v>8.501683806000001E-8</v>
      </c>
      <c r="W339" s="177">
        <f>$R339*INDEX('Byproduct Conc'!$E:$E, MATCH(W$2,'Byproduct Conc'!$C:$C,0))</f>
        <v>1.2765291E-7</v>
      </c>
      <c r="X339" s="293">
        <f t="shared" si="36"/>
        <v>7.0756184399999989E-10</v>
      </c>
      <c r="Y339" s="294">
        <f t="shared" si="37"/>
        <v>8.5101939999999988E-12</v>
      </c>
      <c r="Z339" s="294">
        <f t="shared" si="38"/>
        <v>3.6472259999999997E-11</v>
      </c>
      <c r="AA339" s="294">
        <f t="shared" si="39"/>
        <v>2.4290525160000003E-10</v>
      </c>
      <c r="AB339" s="295">
        <f t="shared" si="40"/>
        <v>3.6472260000000001E-10</v>
      </c>
    </row>
    <row r="340" spans="1:28" x14ac:dyDescent="0.25">
      <c r="A340" s="2">
        <v>2023</v>
      </c>
      <c r="B340" s="2"/>
      <c r="C340" s="2" t="s">
        <v>5091</v>
      </c>
      <c r="D340" s="2" t="s">
        <v>1242</v>
      </c>
      <c r="E340" s="2" t="s">
        <v>1205</v>
      </c>
      <c r="F340" s="2" t="s">
        <v>1206</v>
      </c>
      <c r="G340" s="2">
        <v>63630</v>
      </c>
      <c r="H340" s="2">
        <v>37.984251999999998</v>
      </c>
      <c r="I340" s="2">
        <v>-90.686081000000001</v>
      </c>
      <c r="J340" s="2" t="s">
        <v>1207</v>
      </c>
      <c r="K340" s="21">
        <v>110017980443</v>
      </c>
      <c r="L340" s="21" t="s">
        <v>1140</v>
      </c>
      <c r="M340" s="2"/>
      <c r="N340" s="2"/>
      <c r="O340" s="2"/>
      <c r="P340" s="2"/>
      <c r="Q340" s="2">
        <v>3.5911026213352306</v>
      </c>
      <c r="R340" s="2">
        <v>1.62889674892466</v>
      </c>
      <c r="S340" s="175">
        <f>$R340*INDEX('Byproduct Conc'!$E:$E, MATCH(S$2,'Byproduct Conc'!$C:$C,0))</f>
        <v>4.7400895393707601E-3</v>
      </c>
      <c r="T340" s="176">
        <f>$R340*INDEX('Byproduct Conc'!$E:$E, MATCH(T$2,'Byproduct Conc'!$C:$C,0))</f>
        <v>5.7011386212363096E-5</v>
      </c>
      <c r="U340" s="176">
        <f>$R340*INDEX('Byproduct Conc'!$E:$E, MATCH(U$2,'Byproduct Conc'!$C:$C,0))</f>
        <v>2.4433451233869899E-4</v>
      </c>
      <c r="V340" s="176">
        <f>$R340*INDEX('Byproduct Conc'!$E:$E, MATCH(V$2,'Byproduct Conc'!$C:$C,0))</f>
        <v>1.6272678521757355E-3</v>
      </c>
      <c r="W340" s="177">
        <f>$R340*INDEX('Byproduct Conc'!$E:$E, MATCH(W$2,'Byproduct Conc'!$C:$C,0))</f>
        <v>2.4433451233869898E-3</v>
      </c>
      <c r="X340" s="293">
        <f t="shared" si="36"/>
        <v>1.3543112969630743E-5</v>
      </c>
      <c r="Y340" s="294">
        <f t="shared" si="37"/>
        <v>1.6288967489246597E-7</v>
      </c>
      <c r="Z340" s="294">
        <f t="shared" si="38"/>
        <v>6.9809860668199711E-7</v>
      </c>
      <c r="AA340" s="294">
        <f t="shared" si="39"/>
        <v>4.6493367205021016E-6</v>
      </c>
      <c r="AB340" s="295">
        <f t="shared" si="40"/>
        <v>6.9809860668199709E-6</v>
      </c>
    </row>
    <row r="341" spans="1:28" x14ac:dyDescent="0.25">
      <c r="A341" s="2">
        <v>2021</v>
      </c>
      <c r="B341" s="2"/>
      <c r="C341" s="2" t="s">
        <v>5091</v>
      </c>
      <c r="D341" s="2" t="s">
        <v>1242</v>
      </c>
      <c r="E341" s="2" t="s">
        <v>1205</v>
      </c>
      <c r="F341" s="2" t="s">
        <v>1206</v>
      </c>
      <c r="G341" s="2">
        <v>63630</v>
      </c>
      <c r="H341" s="2">
        <v>37.984251999999998</v>
      </c>
      <c r="I341" s="2">
        <v>-90.686081000000001</v>
      </c>
      <c r="J341" s="2" t="s">
        <v>1207</v>
      </c>
      <c r="K341" s="21">
        <v>110017980443</v>
      </c>
      <c r="L341" s="21" t="s">
        <v>1140</v>
      </c>
      <c r="M341" s="2"/>
      <c r="N341" s="2"/>
      <c r="O341" s="2"/>
      <c r="P341" s="2"/>
      <c r="Q341" s="2">
        <v>6.8350811735876413E-2</v>
      </c>
      <c r="R341" s="2">
        <v>3.10034066867E-2</v>
      </c>
      <c r="S341" s="175">
        <f>$R341*INDEX('Byproduct Conc'!$E:$E, MATCH(S$2,'Byproduct Conc'!$C:$C,0))</f>
        <v>9.0219913458296997E-5</v>
      </c>
      <c r="T341" s="176">
        <f>$R341*INDEX('Byproduct Conc'!$E:$E, MATCH(T$2,'Byproduct Conc'!$C:$C,0))</f>
        <v>1.0851192340345E-6</v>
      </c>
      <c r="U341" s="176">
        <f>$R341*INDEX('Byproduct Conc'!$E:$E, MATCH(U$2,'Byproduct Conc'!$C:$C,0))</f>
        <v>4.6505110030049992E-6</v>
      </c>
      <c r="V341" s="176">
        <f>$R341*INDEX('Byproduct Conc'!$E:$E, MATCH(V$2,'Byproduct Conc'!$C:$C,0))</f>
        <v>3.09724032800133E-5</v>
      </c>
      <c r="W341" s="177">
        <f>$R341*INDEX('Byproduct Conc'!$E:$E, MATCH(W$2,'Byproduct Conc'!$C:$C,0))</f>
        <v>4.6505110030050002E-5</v>
      </c>
      <c r="X341" s="293">
        <f t="shared" si="36"/>
        <v>2.5777118130941998E-7</v>
      </c>
      <c r="Y341" s="294">
        <f t="shared" si="37"/>
        <v>3.1003406686699998E-9</v>
      </c>
      <c r="Z341" s="294">
        <f t="shared" si="38"/>
        <v>1.3287174294299997E-8</v>
      </c>
      <c r="AA341" s="294">
        <f t="shared" si="39"/>
        <v>8.8492580800038006E-8</v>
      </c>
      <c r="AB341" s="295">
        <f t="shared" si="40"/>
        <v>1.32871742943E-7</v>
      </c>
    </row>
    <row r="342" spans="1:28" x14ac:dyDescent="0.25">
      <c r="A342" s="2">
        <v>2022</v>
      </c>
      <c r="B342" s="2"/>
      <c r="C342" s="2" t="s">
        <v>5091</v>
      </c>
      <c r="D342" s="2" t="s">
        <v>1242</v>
      </c>
      <c r="E342" s="2" t="s">
        <v>1205</v>
      </c>
      <c r="F342" s="2" t="s">
        <v>1206</v>
      </c>
      <c r="G342" s="2">
        <v>63630</v>
      </c>
      <c r="H342" s="2">
        <v>37.984251999999998</v>
      </c>
      <c r="I342" s="2">
        <v>-90.686081000000001</v>
      </c>
      <c r="J342" s="2" t="s">
        <v>1207</v>
      </c>
      <c r="K342" s="21">
        <v>110017980443</v>
      </c>
      <c r="L342" s="21" t="s">
        <v>1140</v>
      </c>
      <c r="M342" s="2"/>
      <c r="N342" s="2"/>
      <c r="O342" s="2"/>
      <c r="P342" s="2"/>
      <c r="Q342" s="2">
        <v>3.6500477271476151E-2</v>
      </c>
      <c r="R342" s="2">
        <v>1.6556337991700001E-2</v>
      </c>
      <c r="S342" s="175">
        <f>$R342*INDEX('Byproduct Conc'!$E:$E, MATCH(S$2,'Byproduct Conc'!$C:$C,0))</f>
        <v>4.8178943555846999E-5</v>
      </c>
      <c r="T342" s="176">
        <f>$R342*INDEX('Byproduct Conc'!$E:$E, MATCH(T$2,'Byproduct Conc'!$C:$C,0))</f>
        <v>5.794718297095E-7</v>
      </c>
      <c r="U342" s="176">
        <f>$R342*INDEX('Byproduct Conc'!$E:$E, MATCH(U$2,'Byproduct Conc'!$C:$C,0))</f>
        <v>2.483450698755E-6</v>
      </c>
      <c r="V342" s="176">
        <f>$R342*INDEX('Byproduct Conc'!$E:$E, MATCH(V$2,'Byproduct Conc'!$C:$C,0))</f>
        <v>1.6539781653708304E-5</v>
      </c>
      <c r="W342" s="177">
        <f>$R342*INDEX('Byproduct Conc'!$E:$E, MATCH(W$2,'Byproduct Conc'!$C:$C,0))</f>
        <v>2.4834506987550001E-5</v>
      </c>
      <c r="X342" s="293">
        <f t="shared" si="36"/>
        <v>1.3765412444527714E-7</v>
      </c>
      <c r="Y342" s="294">
        <f t="shared" si="37"/>
        <v>1.6556337991699999E-9</v>
      </c>
      <c r="Z342" s="294">
        <f t="shared" si="38"/>
        <v>7.0955734250142858E-9</v>
      </c>
      <c r="AA342" s="294">
        <f t="shared" si="39"/>
        <v>4.7256519010595158E-8</v>
      </c>
      <c r="AB342" s="295">
        <f t="shared" si="40"/>
        <v>7.0955734250142863E-8</v>
      </c>
    </row>
    <row r="343" spans="1:28" x14ac:dyDescent="0.25">
      <c r="A343" s="2">
        <v>2021</v>
      </c>
      <c r="B343" s="2"/>
      <c r="C343" s="2" t="s">
        <v>5091</v>
      </c>
      <c r="D343" s="2" t="s">
        <v>1242</v>
      </c>
      <c r="E343" s="2" t="s">
        <v>1205</v>
      </c>
      <c r="F343" s="2" t="s">
        <v>1206</v>
      </c>
      <c r="G343" s="2">
        <v>63630</v>
      </c>
      <c r="H343" s="2">
        <v>37.984251999999998</v>
      </c>
      <c r="I343" s="2">
        <v>-90.686081000000001</v>
      </c>
      <c r="J343" s="2" t="s">
        <v>1207</v>
      </c>
      <c r="K343" s="21">
        <v>110017980443</v>
      </c>
      <c r="L343" s="21" t="s">
        <v>1140</v>
      </c>
      <c r="M343" s="2"/>
      <c r="N343" s="2"/>
      <c r="O343" s="2"/>
      <c r="P343" s="2"/>
      <c r="Q343" s="2">
        <v>2.3955733754350853E-2</v>
      </c>
      <c r="R343" s="2">
        <v>1.0866138048725001E-2</v>
      </c>
      <c r="S343" s="175">
        <f>$R343*INDEX('Byproduct Conc'!$E:$E, MATCH(S$2,'Byproduct Conc'!$C:$C,0))</f>
        <v>3.1620461721789748E-5</v>
      </c>
      <c r="T343" s="176">
        <f>$R343*INDEX('Byproduct Conc'!$E:$E, MATCH(T$2,'Byproduct Conc'!$C:$C,0))</f>
        <v>3.80314831705375E-7</v>
      </c>
      <c r="U343" s="176">
        <f>$R343*INDEX('Byproduct Conc'!$E:$E, MATCH(U$2,'Byproduct Conc'!$C:$C,0))</f>
        <v>1.62992070730875E-6</v>
      </c>
      <c r="V343" s="176">
        <f>$R343*INDEX('Byproduct Conc'!$E:$E, MATCH(V$2,'Byproduct Conc'!$C:$C,0))</f>
        <v>1.0855271910676277E-5</v>
      </c>
      <c r="W343" s="177">
        <f>$R343*INDEX('Byproduct Conc'!$E:$E, MATCH(W$2,'Byproduct Conc'!$C:$C,0))</f>
        <v>1.6299207073087502E-5</v>
      </c>
      <c r="X343" s="293">
        <f t="shared" si="36"/>
        <v>9.0344176347970712E-8</v>
      </c>
      <c r="Y343" s="294">
        <f t="shared" si="37"/>
        <v>1.0866138048725E-9</v>
      </c>
      <c r="Z343" s="294">
        <f t="shared" si="38"/>
        <v>4.6569163065964285E-9</v>
      </c>
      <c r="AA343" s="294">
        <f t="shared" si="39"/>
        <v>3.1015062601932221E-8</v>
      </c>
      <c r="AB343" s="295">
        <f t="shared" si="40"/>
        <v>4.6569163065964293E-8</v>
      </c>
    </row>
    <row r="344" spans="1:28" x14ac:dyDescent="0.25">
      <c r="A344" s="2">
        <v>2024</v>
      </c>
      <c r="B344" s="2"/>
      <c r="C344" s="2" t="s">
        <v>5091</v>
      </c>
      <c r="D344" s="2" t="s">
        <v>1242</v>
      </c>
      <c r="E344" s="2" t="s">
        <v>1205</v>
      </c>
      <c r="F344" s="2" t="s">
        <v>1206</v>
      </c>
      <c r="G344" s="2">
        <v>63630</v>
      </c>
      <c r="H344" s="2">
        <v>37.984251999999998</v>
      </c>
      <c r="I344" s="2">
        <v>-90.686081000000001</v>
      </c>
      <c r="J344" s="2" t="s">
        <v>1207</v>
      </c>
      <c r="K344" s="21">
        <v>110017980443</v>
      </c>
      <c r="L344" s="21" t="s">
        <v>1140</v>
      </c>
      <c r="M344" s="2"/>
      <c r="N344" s="2"/>
      <c r="O344" s="2"/>
      <c r="P344" s="2"/>
      <c r="Q344" s="2">
        <v>1.9871584259673506E-2</v>
      </c>
      <c r="R344" s="2">
        <v>9.0135990000000006E-3</v>
      </c>
      <c r="S344" s="175">
        <f>$R344*INDEX('Byproduct Conc'!$E:$E, MATCH(S$2,'Byproduct Conc'!$C:$C,0))</f>
        <v>2.6229573090000002E-5</v>
      </c>
      <c r="T344" s="176">
        <f>$R344*INDEX('Byproduct Conc'!$E:$E, MATCH(T$2,'Byproduct Conc'!$C:$C,0))</f>
        <v>3.1547596499999999E-7</v>
      </c>
      <c r="U344" s="176">
        <f>$R344*INDEX('Byproduct Conc'!$E:$E, MATCH(U$2,'Byproduct Conc'!$C:$C,0))</f>
        <v>1.3520398500000001E-6</v>
      </c>
      <c r="V344" s="176">
        <f>$R344*INDEX('Byproduct Conc'!$E:$E, MATCH(V$2,'Byproduct Conc'!$C:$C,0))</f>
        <v>9.0045854010000009E-6</v>
      </c>
      <c r="W344" s="177">
        <f>$R344*INDEX('Byproduct Conc'!$E:$E, MATCH(W$2,'Byproduct Conc'!$C:$C,0))</f>
        <v>1.3520398500000001E-5</v>
      </c>
      <c r="X344" s="293">
        <f t="shared" si="36"/>
        <v>7.494163740000001E-8</v>
      </c>
      <c r="Y344" s="294">
        <f t="shared" si="37"/>
        <v>9.0135989999999995E-10</v>
      </c>
      <c r="Z344" s="294">
        <f t="shared" si="38"/>
        <v>3.8629710000000003E-9</v>
      </c>
      <c r="AA344" s="294">
        <f t="shared" si="39"/>
        <v>2.5727386860000003E-8</v>
      </c>
      <c r="AB344" s="295">
        <f t="shared" si="40"/>
        <v>3.8629710000000003E-8</v>
      </c>
    </row>
    <row r="345" spans="1:28" x14ac:dyDescent="0.25">
      <c r="A345" s="2">
        <v>2022</v>
      </c>
      <c r="B345" s="2"/>
      <c r="C345" s="2" t="s">
        <v>5091</v>
      </c>
      <c r="D345" s="2" t="s">
        <v>1242</v>
      </c>
      <c r="E345" s="2" t="s">
        <v>1205</v>
      </c>
      <c r="F345" s="2" t="s">
        <v>1206</v>
      </c>
      <c r="G345" s="2">
        <v>63630</v>
      </c>
      <c r="H345" s="2">
        <v>37.984251999999998</v>
      </c>
      <c r="I345" s="2">
        <v>-90.686081000000001</v>
      </c>
      <c r="J345" s="2" t="s">
        <v>1207</v>
      </c>
      <c r="K345" s="21">
        <v>110017980443</v>
      </c>
      <c r="L345" s="21" t="s">
        <v>1140</v>
      </c>
      <c r="M345" s="2"/>
      <c r="N345" s="2"/>
      <c r="O345" s="2"/>
      <c r="P345" s="2"/>
      <c r="Q345" s="2">
        <v>3.8038611491635096E-3</v>
      </c>
      <c r="R345" s="2">
        <v>1.7254023938E-3</v>
      </c>
      <c r="S345" s="175">
        <f>$R345*INDEX('Byproduct Conc'!$E:$E, MATCH(S$2,'Byproduct Conc'!$C:$C,0))</f>
        <v>5.0209209659579996E-6</v>
      </c>
      <c r="T345" s="176">
        <f>$R345*INDEX('Byproduct Conc'!$E:$E, MATCH(T$2,'Byproduct Conc'!$C:$C,0))</f>
        <v>6.0389083782999992E-8</v>
      </c>
      <c r="U345" s="176">
        <f>$R345*INDEX('Byproduct Conc'!$E:$E, MATCH(U$2,'Byproduct Conc'!$C:$C,0))</f>
        <v>2.5881035906999997E-7</v>
      </c>
      <c r="V345" s="176">
        <f>$R345*INDEX('Byproduct Conc'!$E:$E, MATCH(V$2,'Byproduct Conc'!$C:$C,0))</f>
        <v>1.7236769914062001E-6</v>
      </c>
      <c r="W345" s="177">
        <f>$R345*INDEX('Byproduct Conc'!$E:$E, MATCH(W$2,'Byproduct Conc'!$C:$C,0))</f>
        <v>2.5881035907000003E-6</v>
      </c>
      <c r="X345" s="293">
        <f t="shared" si="36"/>
        <v>1.4345488474165712E-8</v>
      </c>
      <c r="Y345" s="294">
        <f t="shared" si="37"/>
        <v>1.7254023937999997E-10</v>
      </c>
      <c r="Z345" s="294">
        <f t="shared" si="38"/>
        <v>7.3945816877142851E-10</v>
      </c>
      <c r="AA345" s="294">
        <f t="shared" si="39"/>
        <v>4.9247914040177146E-9</v>
      </c>
      <c r="AB345" s="295">
        <f t="shared" si="40"/>
        <v>7.3945816877142868E-9</v>
      </c>
    </row>
    <row r="346" spans="1:28" x14ac:dyDescent="0.25">
      <c r="A346" s="2">
        <v>2022</v>
      </c>
      <c r="B346" s="2"/>
      <c r="C346" s="2" t="s">
        <v>1244</v>
      </c>
      <c r="D346" s="2" t="s">
        <v>1245</v>
      </c>
      <c r="E346" s="2" t="s">
        <v>5092</v>
      </c>
      <c r="F346" s="2" t="s">
        <v>1247</v>
      </c>
      <c r="G346" s="2">
        <v>8069</v>
      </c>
      <c r="H346" s="2">
        <v>39.698279999999997</v>
      </c>
      <c r="I346" s="2">
        <v>-75.503974999999997</v>
      </c>
      <c r="J346" s="2" t="s">
        <v>1248</v>
      </c>
      <c r="K346" s="21">
        <v>110007970142</v>
      </c>
      <c r="L346" s="21" t="s">
        <v>1140</v>
      </c>
      <c r="M346" s="2"/>
      <c r="N346" s="2"/>
      <c r="O346" s="2"/>
      <c r="P346" s="2"/>
      <c r="Q346" s="2">
        <v>24.779958269580241</v>
      </c>
      <c r="R346" s="2">
        <v>11.24</v>
      </c>
      <c r="S346" s="175">
        <f>$R346*INDEX('Byproduct Conc'!$E:$E, MATCH(S$2,'Byproduct Conc'!$C:$C,0))</f>
        <v>3.2708399999999999E-2</v>
      </c>
      <c r="T346" s="176">
        <f>$R346*INDEX('Byproduct Conc'!$E:$E, MATCH(T$2,'Byproduct Conc'!$C:$C,0))</f>
        <v>3.9339999999999997E-4</v>
      </c>
      <c r="U346" s="176">
        <f>$R346*INDEX('Byproduct Conc'!$E:$E, MATCH(U$2,'Byproduct Conc'!$C:$C,0))</f>
        <v>1.6859999999999998E-3</v>
      </c>
      <c r="V346" s="176">
        <f>$R346*INDEX('Byproduct Conc'!$E:$E, MATCH(V$2,'Byproduct Conc'!$C:$C,0))</f>
        <v>1.1228760000000001E-2</v>
      </c>
      <c r="W346" s="177">
        <f>$R346*INDEX('Byproduct Conc'!$E:$E, MATCH(W$2,'Byproduct Conc'!$C:$C,0))</f>
        <v>1.686E-2</v>
      </c>
      <c r="X346" s="293">
        <f t="shared" si="36"/>
        <v>9.3452571428571425E-5</v>
      </c>
      <c r="Y346" s="294">
        <f t="shared" si="37"/>
        <v>1.124E-6</v>
      </c>
      <c r="Z346" s="294">
        <f t="shared" si="38"/>
        <v>4.8171428571428563E-6</v>
      </c>
      <c r="AA346" s="294">
        <f t="shared" si="39"/>
        <v>3.2082171428571434E-5</v>
      </c>
      <c r="AB346" s="295">
        <f t="shared" si="40"/>
        <v>4.8171428571428573E-5</v>
      </c>
    </row>
    <row r="347" spans="1:28" x14ac:dyDescent="0.25">
      <c r="A347" s="2">
        <v>2021</v>
      </c>
      <c r="B347" s="2"/>
      <c r="C347" s="2" t="s">
        <v>1244</v>
      </c>
      <c r="D347" s="2" t="s">
        <v>1245</v>
      </c>
      <c r="E347" s="2" t="s">
        <v>5092</v>
      </c>
      <c r="F347" s="2" t="s">
        <v>1247</v>
      </c>
      <c r="G347" s="2">
        <v>8069</v>
      </c>
      <c r="H347" s="2">
        <v>39.698279999999997</v>
      </c>
      <c r="I347" s="2">
        <v>-75.503974999999997</v>
      </c>
      <c r="J347" s="2" t="s">
        <v>1248</v>
      </c>
      <c r="K347" s="21">
        <v>110007970142</v>
      </c>
      <c r="L347" s="21" t="s">
        <v>1140</v>
      </c>
      <c r="M347" s="2"/>
      <c r="N347" s="2"/>
      <c r="O347" s="2"/>
      <c r="P347" s="2"/>
      <c r="Q347" s="2">
        <v>21.56672079823565</v>
      </c>
      <c r="R347" s="2">
        <v>9.7825000000000006</v>
      </c>
      <c r="S347" s="175">
        <f>$R347*INDEX('Byproduct Conc'!$E:$E, MATCH(S$2,'Byproduct Conc'!$C:$C,0))</f>
        <v>2.8467075000000001E-2</v>
      </c>
      <c r="T347" s="176">
        <f>$R347*INDEX('Byproduct Conc'!$E:$E, MATCH(T$2,'Byproduct Conc'!$C:$C,0))</f>
        <v>3.4238749999999999E-4</v>
      </c>
      <c r="U347" s="176">
        <f>$R347*INDEX('Byproduct Conc'!$E:$E, MATCH(U$2,'Byproduct Conc'!$C:$C,0))</f>
        <v>1.4673749999999999E-3</v>
      </c>
      <c r="V347" s="176">
        <f>$R347*INDEX('Byproduct Conc'!$E:$E, MATCH(V$2,'Byproduct Conc'!$C:$C,0))</f>
        <v>9.7727175000000017E-3</v>
      </c>
      <c r="W347" s="177">
        <f>$R347*INDEX('Byproduct Conc'!$E:$E, MATCH(W$2,'Byproduct Conc'!$C:$C,0))</f>
        <v>1.4673750000000001E-2</v>
      </c>
      <c r="X347" s="293">
        <f t="shared" si="36"/>
        <v>8.1334499999999999E-5</v>
      </c>
      <c r="Y347" s="294">
        <f t="shared" si="37"/>
        <v>9.7824999999999991E-7</v>
      </c>
      <c r="Z347" s="294">
        <f t="shared" si="38"/>
        <v>4.1925000000000001E-6</v>
      </c>
      <c r="AA347" s="294">
        <f t="shared" si="39"/>
        <v>2.7922050000000005E-5</v>
      </c>
      <c r="AB347" s="295">
        <f t="shared" si="40"/>
        <v>4.1925000000000003E-5</v>
      </c>
    </row>
    <row r="348" spans="1:28" x14ac:dyDescent="0.25">
      <c r="A348" s="2">
        <v>2024</v>
      </c>
      <c r="B348" s="2"/>
      <c r="C348" s="2" t="s">
        <v>1244</v>
      </c>
      <c r="D348" s="2" t="s">
        <v>1245</v>
      </c>
      <c r="E348" s="2" t="s">
        <v>5092</v>
      </c>
      <c r="F348" s="2" t="s">
        <v>1247</v>
      </c>
      <c r="G348" s="2">
        <v>8069</v>
      </c>
      <c r="H348" s="2">
        <v>39.698279999999997</v>
      </c>
      <c r="I348" s="2">
        <v>-75.503974999999997</v>
      </c>
      <c r="J348" s="2" t="s">
        <v>1248</v>
      </c>
      <c r="K348" s="21">
        <v>110007970142</v>
      </c>
      <c r="L348" s="21" t="s">
        <v>1140</v>
      </c>
      <c r="M348" s="2"/>
      <c r="N348" s="2"/>
      <c r="O348" s="2"/>
      <c r="P348" s="2"/>
      <c r="Q348" s="2">
        <v>21.021076699328077</v>
      </c>
      <c r="R348" s="2">
        <v>9.5350000000000001</v>
      </c>
      <c r="S348" s="175">
        <f>$R348*INDEX('Byproduct Conc'!$E:$E, MATCH(S$2,'Byproduct Conc'!$C:$C,0))</f>
        <v>2.774685E-2</v>
      </c>
      <c r="T348" s="176">
        <f>$R348*INDEX('Byproduct Conc'!$E:$E, MATCH(T$2,'Byproduct Conc'!$C:$C,0))</f>
        <v>3.3372499999999999E-4</v>
      </c>
      <c r="U348" s="176">
        <f>$R348*INDEX('Byproduct Conc'!$E:$E, MATCH(U$2,'Byproduct Conc'!$C:$C,0))</f>
        <v>1.4302499999999999E-3</v>
      </c>
      <c r="V348" s="176">
        <f>$R348*INDEX('Byproduct Conc'!$E:$E, MATCH(V$2,'Byproduct Conc'!$C:$C,0))</f>
        <v>9.5254650000000003E-3</v>
      </c>
      <c r="W348" s="177">
        <f>$R348*INDEX('Byproduct Conc'!$E:$E, MATCH(W$2,'Byproduct Conc'!$C:$C,0))</f>
        <v>1.4302500000000001E-2</v>
      </c>
      <c r="X348" s="293">
        <f t="shared" si="36"/>
        <v>7.927671428571428E-5</v>
      </c>
      <c r="Y348" s="294">
        <f t="shared" si="37"/>
        <v>9.5349999999999996E-7</v>
      </c>
      <c r="Z348" s="294">
        <f t="shared" si="38"/>
        <v>4.0864285714285715E-6</v>
      </c>
      <c r="AA348" s="294">
        <f t="shared" si="39"/>
        <v>2.7215614285714285E-5</v>
      </c>
      <c r="AB348" s="295">
        <f t="shared" si="40"/>
        <v>4.086428571428572E-5</v>
      </c>
    </row>
    <row r="349" spans="1:28" x14ac:dyDescent="0.25">
      <c r="A349" s="2">
        <v>2023</v>
      </c>
      <c r="B349" s="2"/>
      <c r="C349" s="2" t="s">
        <v>1244</v>
      </c>
      <c r="D349" s="2" t="s">
        <v>1245</v>
      </c>
      <c r="E349" s="2" t="s">
        <v>5092</v>
      </c>
      <c r="F349" s="2" t="s">
        <v>1247</v>
      </c>
      <c r="G349" s="2" t="s">
        <v>5093</v>
      </c>
      <c r="H349" s="2">
        <v>39.698279999999997</v>
      </c>
      <c r="I349" s="2">
        <v>-75.503974999999997</v>
      </c>
      <c r="J349" s="2" t="s">
        <v>1248</v>
      </c>
      <c r="K349" s="21">
        <v>110007970142</v>
      </c>
      <c r="L349" s="21" t="s">
        <v>1140</v>
      </c>
      <c r="M349" s="2"/>
      <c r="N349" s="2"/>
      <c r="O349" s="2"/>
      <c r="P349" s="2"/>
      <c r="Q349" s="2">
        <v>18.920071340706198</v>
      </c>
      <c r="R349" s="2">
        <v>8.5820000000000007</v>
      </c>
      <c r="S349" s="175">
        <f>$R349*INDEX('Byproduct Conc'!$E:$E, MATCH(S$2,'Byproduct Conc'!$C:$C,0))</f>
        <v>2.4973620000000002E-2</v>
      </c>
      <c r="T349" s="176">
        <f>$R349*INDEX('Byproduct Conc'!$E:$E, MATCH(T$2,'Byproduct Conc'!$C:$C,0))</f>
        <v>3.0037E-4</v>
      </c>
      <c r="U349" s="176">
        <f>$R349*INDEX('Byproduct Conc'!$E:$E, MATCH(U$2,'Byproduct Conc'!$C:$C,0))</f>
        <v>1.2872999999999999E-3</v>
      </c>
      <c r="V349" s="176">
        <f>$R349*INDEX('Byproduct Conc'!$E:$E, MATCH(V$2,'Byproduct Conc'!$C:$C,0))</f>
        <v>8.5734180000000011E-3</v>
      </c>
      <c r="W349" s="177">
        <f>$R349*INDEX('Byproduct Conc'!$E:$E, MATCH(W$2,'Byproduct Conc'!$C:$C,0))</f>
        <v>1.2873000000000001E-2</v>
      </c>
      <c r="X349" s="293">
        <f t="shared" si="36"/>
        <v>7.1353200000000007E-5</v>
      </c>
      <c r="Y349" s="294">
        <f t="shared" si="37"/>
        <v>8.582E-7</v>
      </c>
      <c r="Z349" s="294">
        <f t="shared" si="38"/>
        <v>3.6779999999999998E-6</v>
      </c>
      <c r="AA349" s="294">
        <f t="shared" si="39"/>
        <v>2.4495480000000001E-5</v>
      </c>
      <c r="AB349" s="295">
        <f t="shared" si="40"/>
        <v>3.6780000000000004E-5</v>
      </c>
    </row>
    <row r="350" spans="1:28" x14ac:dyDescent="0.25">
      <c r="A350" s="2">
        <v>2022</v>
      </c>
      <c r="B350" s="2"/>
      <c r="C350" s="2" t="s">
        <v>5254</v>
      </c>
      <c r="D350" s="2" t="s">
        <v>1339</v>
      </c>
      <c r="E350" s="2" t="s">
        <v>1159</v>
      </c>
      <c r="F350" s="2" t="s">
        <v>1160</v>
      </c>
      <c r="G350" s="2">
        <v>78359</v>
      </c>
      <c r="H350" s="2">
        <v>27.883610999999998</v>
      </c>
      <c r="I350" s="2">
        <v>-97.241382999999999</v>
      </c>
      <c r="J350" s="2" t="s">
        <v>1161</v>
      </c>
      <c r="K350" s="21">
        <v>110070725501</v>
      </c>
      <c r="L350" s="21" t="s">
        <v>1140</v>
      </c>
      <c r="M350" s="2"/>
      <c r="N350" s="2"/>
      <c r="O350" s="2"/>
      <c r="P350" s="2"/>
      <c r="Q350" s="2">
        <v>2767.2846436989225</v>
      </c>
      <c r="R350" s="2">
        <v>1255.2192</v>
      </c>
      <c r="S350" s="175">
        <f>$R350*INDEX('Byproduct Conc'!$E:$E, MATCH(S$2,'Byproduct Conc'!$C:$C,0))</f>
        <v>3.652687872</v>
      </c>
      <c r="T350" s="176">
        <f>$R350*INDEX('Byproduct Conc'!$E:$E, MATCH(T$2,'Byproduct Conc'!$C:$C,0))</f>
        <v>4.3932671999999999E-2</v>
      </c>
      <c r="U350" s="176">
        <f>$R350*INDEX('Byproduct Conc'!$E:$E, MATCH(U$2,'Byproduct Conc'!$C:$C,0))</f>
        <v>0.18828287999999999</v>
      </c>
      <c r="V350" s="176">
        <f>$R350*INDEX('Byproduct Conc'!$E:$E, MATCH(V$2,'Byproduct Conc'!$C:$C,0))</f>
        <v>1.2539639808</v>
      </c>
      <c r="W350" s="177">
        <f>$R350*INDEX('Byproduct Conc'!$E:$E, MATCH(W$2,'Byproduct Conc'!$C:$C,0))</f>
        <v>1.8828288</v>
      </c>
      <c r="X350" s="293">
        <f t="shared" si="36"/>
        <v>1.0436251062857144E-2</v>
      </c>
      <c r="Y350" s="294">
        <f t="shared" si="37"/>
        <v>1.2552192E-4</v>
      </c>
      <c r="Z350" s="294">
        <f t="shared" si="38"/>
        <v>5.3795108571428566E-4</v>
      </c>
      <c r="AA350" s="294">
        <f t="shared" si="39"/>
        <v>3.5827542308571429E-3</v>
      </c>
      <c r="AB350" s="295">
        <f t="shared" si="40"/>
        <v>5.3795108571428572E-3</v>
      </c>
    </row>
    <row r="351" spans="1:28" x14ac:dyDescent="0.25">
      <c r="A351" s="2">
        <v>2022</v>
      </c>
      <c r="B351" s="2"/>
      <c r="C351" s="2" t="s">
        <v>1263</v>
      </c>
      <c r="D351" s="2" t="s">
        <v>1264</v>
      </c>
      <c r="E351" s="2" t="s">
        <v>1265</v>
      </c>
      <c r="F351" s="2" t="s">
        <v>1266</v>
      </c>
      <c r="G351" s="2">
        <v>48640</v>
      </c>
      <c r="H351" s="2">
        <v>43.590555999999999</v>
      </c>
      <c r="I351" s="2">
        <v>-84.206943999999993</v>
      </c>
      <c r="J351" s="2"/>
      <c r="K351" s="21">
        <v>110027360629</v>
      </c>
      <c r="L351" s="21" t="s">
        <v>1140</v>
      </c>
      <c r="M351" s="2"/>
      <c r="N351" s="2"/>
      <c r="O351" s="2"/>
      <c r="P351" s="2"/>
      <c r="Q351" s="2">
        <v>136.92293809968629</v>
      </c>
      <c r="R351" s="2">
        <v>62.107199999999999</v>
      </c>
      <c r="S351" s="175">
        <f>$R351*INDEX('Byproduct Conc'!$E:$E, MATCH(S$2,'Byproduct Conc'!$C:$C,0))</f>
        <v>0.18073195199999997</v>
      </c>
      <c r="T351" s="176">
        <f>$R351*INDEX('Byproduct Conc'!$E:$E, MATCH(T$2,'Byproduct Conc'!$C:$C,0))</f>
        <v>2.1737519999999997E-3</v>
      </c>
      <c r="U351" s="176">
        <f>$R351*INDEX('Byproduct Conc'!$E:$E, MATCH(U$2,'Byproduct Conc'!$C:$C,0))</f>
        <v>9.3160799999999992E-3</v>
      </c>
      <c r="V351" s="176">
        <f>$R351*INDEX('Byproduct Conc'!$E:$E, MATCH(V$2,'Byproduct Conc'!$C:$C,0))</f>
        <v>6.2045092800000007E-2</v>
      </c>
      <c r="W351" s="177">
        <f>$R351*INDEX('Byproduct Conc'!$E:$E, MATCH(W$2,'Byproduct Conc'!$C:$C,0))</f>
        <v>9.3160800000000002E-2</v>
      </c>
      <c r="X351" s="293">
        <f t="shared" si="36"/>
        <v>5.1637700571428565E-4</v>
      </c>
      <c r="Y351" s="294">
        <f t="shared" si="37"/>
        <v>6.2107199999999994E-6</v>
      </c>
      <c r="Z351" s="294">
        <f t="shared" si="38"/>
        <v>2.6617371428571425E-5</v>
      </c>
      <c r="AA351" s="294">
        <f t="shared" si="39"/>
        <v>1.7727169371428573E-4</v>
      </c>
      <c r="AB351" s="295">
        <f t="shared" si="40"/>
        <v>2.6617371428571432E-4</v>
      </c>
    </row>
    <row r="352" spans="1:28" x14ac:dyDescent="0.25">
      <c r="A352" s="2">
        <v>2021</v>
      </c>
      <c r="B352" s="2"/>
      <c r="C352" s="2" t="s">
        <v>1263</v>
      </c>
      <c r="D352" s="2" t="s">
        <v>1264</v>
      </c>
      <c r="E352" s="2" t="s">
        <v>1265</v>
      </c>
      <c r="F352" s="2" t="s">
        <v>1266</v>
      </c>
      <c r="G352" s="2">
        <v>48640</v>
      </c>
      <c r="H352" s="2">
        <v>43.590555999999999</v>
      </c>
      <c r="I352" s="2">
        <v>-84.206943999999993</v>
      </c>
      <c r="J352" s="2"/>
      <c r="K352" s="21">
        <v>110027360629</v>
      </c>
      <c r="L352" s="21" t="s">
        <v>1140</v>
      </c>
      <c r="M352" s="2"/>
      <c r="N352" s="2"/>
      <c r="O352" s="2"/>
      <c r="P352" s="2"/>
      <c r="Q352" s="2">
        <v>95.125409627150461</v>
      </c>
      <c r="R352" s="2">
        <v>43.148159999999997</v>
      </c>
      <c r="S352" s="175">
        <f>$R352*INDEX('Byproduct Conc'!$E:$E, MATCH(S$2,'Byproduct Conc'!$C:$C,0))</f>
        <v>0.12556114559999998</v>
      </c>
      <c r="T352" s="176">
        <f>$R352*INDEX('Byproduct Conc'!$E:$E, MATCH(T$2,'Byproduct Conc'!$C:$C,0))</f>
        <v>1.5101855999999998E-3</v>
      </c>
      <c r="U352" s="176">
        <f>$R352*INDEX('Byproduct Conc'!$E:$E, MATCH(U$2,'Byproduct Conc'!$C:$C,0))</f>
        <v>6.4722239999999986E-3</v>
      </c>
      <c r="V352" s="176">
        <f>$R352*INDEX('Byproduct Conc'!$E:$E, MATCH(V$2,'Byproduct Conc'!$C:$C,0))</f>
        <v>4.3105011839999999E-2</v>
      </c>
      <c r="W352" s="177">
        <f>$R352*INDEX('Byproduct Conc'!$E:$E, MATCH(W$2,'Byproduct Conc'!$C:$C,0))</f>
        <v>6.472224E-2</v>
      </c>
      <c r="X352" s="293">
        <f t="shared" si="36"/>
        <v>3.5874613028571425E-4</v>
      </c>
      <c r="Y352" s="294">
        <f t="shared" si="37"/>
        <v>4.3148159999999993E-6</v>
      </c>
      <c r="Z352" s="294">
        <f t="shared" si="38"/>
        <v>1.8492068571428566E-5</v>
      </c>
      <c r="AA352" s="294">
        <f t="shared" si="39"/>
        <v>1.2315717668571428E-4</v>
      </c>
      <c r="AB352" s="295">
        <f t="shared" si="40"/>
        <v>1.8492068571428571E-4</v>
      </c>
    </row>
    <row r="353" spans="1:28" x14ac:dyDescent="0.25">
      <c r="A353" s="2">
        <v>2021</v>
      </c>
      <c r="B353" s="2"/>
      <c r="C353" s="2" t="s">
        <v>1284</v>
      </c>
      <c r="D353" s="2" t="s">
        <v>1285</v>
      </c>
      <c r="E353" s="2" t="s">
        <v>1189</v>
      </c>
      <c r="F353" s="2" t="s">
        <v>1160</v>
      </c>
      <c r="G353" s="2">
        <v>77978</v>
      </c>
      <c r="H353" s="2">
        <v>28.697590000000002</v>
      </c>
      <c r="I353" s="2">
        <v>-96.542101000000002</v>
      </c>
      <c r="J353" s="2" t="s">
        <v>1190</v>
      </c>
      <c r="K353" s="21">
        <v>110018925957</v>
      </c>
      <c r="L353" s="21" t="s">
        <v>1140</v>
      </c>
      <c r="M353" s="2"/>
      <c r="N353" s="2"/>
      <c r="O353" s="2"/>
      <c r="P353" s="2"/>
      <c r="Q353" s="2">
        <v>325.93603812162888</v>
      </c>
      <c r="R353" s="2">
        <v>147.84209999999999</v>
      </c>
      <c r="S353" s="175">
        <f>$R353*INDEX('Byproduct Conc'!$E:$E, MATCH(S$2,'Byproduct Conc'!$C:$C,0))</f>
        <v>0.43022051099999992</v>
      </c>
      <c r="T353" s="176">
        <f>$R353*INDEX('Byproduct Conc'!$E:$E, MATCH(T$2,'Byproduct Conc'!$C:$C,0))</f>
        <v>5.1744734999999995E-3</v>
      </c>
      <c r="U353" s="176">
        <f>$R353*INDEX('Byproduct Conc'!$E:$E, MATCH(U$2,'Byproduct Conc'!$C:$C,0))</f>
        <v>2.2176314999999995E-2</v>
      </c>
      <c r="V353" s="176">
        <f>$R353*INDEX('Byproduct Conc'!$E:$E, MATCH(V$2,'Byproduct Conc'!$C:$C,0))</f>
        <v>0.14769425790000001</v>
      </c>
      <c r="W353" s="177">
        <f>$R353*INDEX('Byproduct Conc'!$E:$E, MATCH(W$2,'Byproduct Conc'!$C:$C,0))</f>
        <v>0.22176314999999999</v>
      </c>
      <c r="X353" s="293">
        <f t="shared" si="36"/>
        <v>1.2292014599999998E-3</v>
      </c>
      <c r="Y353" s="294">
        <f t="shared" si="37"/>
        <v>1.4784209999999999E-5</v>
      </c>
      <c r="Z353" s="294">
        <f t="shared" si="38"/>
        <v>6.3360899999999985E-5</v>
      </c>
      <c r="AA353" s="294">
        <f t="shared" si="39"/>
        <v>4.2198359400000003E-4</v>
      </c>
      <c r="AB353" s="295">
        <f t="shared" si="40"/>
        <v>6.3360899999999993E-4</v>
      </c>
    </row>
    <row r="354" spans="1:28" x14ac:dyDescent="0.25">
      <c r="A354" s="2">
        <v>2021</v>
      </c>
      <c r="B354" s="2"/>
      <c r="C354" s="2" t="s">
        <v>1284</v>
      </c>
      <c r="D354" s="2" t="s">
        <v>1285</v>
      </c>
      <c r="E354" s="2" t="s">
        <v>1189</v>
      </c>
      <c r="F354" s="2" t="s">
        <v>1160</v>
      </c>
      <c r="G354" s="2">
        <v>77978</v>
      </c>
      <c r="H354" s="2">
        <v>28.697590000000002</v>
      </c>
      <c r="I354" s="2">
        <v>-96.542101000000002</v>
      </c>
      <c r="J354" s="2" t="s">
        <v>1190</v>
      </c>
      <c r="K354" s="21">
        <v>110018925957</v>
      </c>
      <c r="L354" s="21" t="s">
        <v>1140</v>
      </c>
      <c r="M354" s="2"/>
      <c r="N354" s="2"/>
      <c r="O354" s="2"/>
      <c r="P354" s="2"/>
      <c r="Q354" s="2">
        <v>147.86448017192174</v>
      </c>
      <c r="R354" s="2">
        <v>67.0702</v>
      </c>
      <c r="S354" s="175">
        <f>$R354*INDEX('Byproduct Conc'!$E:$E, MATCH(S$2,'Byproduct Conc'!$C:$C,0))</f>
        <v>0.19517428199999998</v>
      </c>
      <c r="T354" s="176">
        <f>$R354*INDEX('Byproduct Conc'!$E:$E, MATCH(T$2,'Byproduct Conc'!$C:$C,0))</f>
        <v>2.3474569999999998E-3</v>
      </c>
      <c r="U354" s="176">
        <f>$R354*INDEX('Byproduct Conc'!$E:$E, MATCH(U$2,'Byproduct Conc'!$C:$C,0))</f>
        <v>1.006053E-2</v>
      </c>
      <c r="V354" s="176">
        <f>$R354*INDEX('Byproduct Conc'!$E:$E, MATCH(V$2,'Byproduct Conc'!$C:$C,0))</f>
        <v>6.7003129800000005E-2</v>
      </c>
      <c r="W354" s="177">
        <f>$R354*INDEX('Byproduct Conc'!$E:$E, MATCH(W$2,'Byproduct Conc'!$C:$C,0))</f>
        <v>0.10060530000000001</v>
      </c>
      <c r="X354" s="293">
        <f t="shared" si="36"/>
        <v>5.5764080571428563E-4</v>
      </c>
      <c r="Y354" s="294">
        <f t="shared" si="37"/>
        <v>6.7070199999999992E-6</v>
      </c>
      <c r="Z354" s="294">
        <f t="shared" si="38"/>
        <v>2.8744371428571427E-5</v>
      </c>
      <c r="AA354" s="294">
        <f t="shared" si="39"/>
        <v>1.9143751371428574E-4</v>
      </c>
      <c r="AB354" s="295">
        <f t="shared" si="40"/>
        <v>2.8744371428571431E-4</v>
      </c>
    </row>
    <row r="355" spans="1:28" x14ac:dyDescent="0.25">
      <c r="A355" s="2">
        <v>2021</v>
      </c>
      <c r="B355" s="2"/>
      <c r="C355" s="2" t="s">
        <v>1284</v>
      </c>
      <c r="D355" s="2" t="s">
        <v>1285</v>
      </c>
      <c r="E355" s="2" t="s">
        <v>1189</v>
      </c>
      <c r="F355" s="2" t="s">
        <v>1160</v>
      </c>
      <c r="G355" s="2">
        <v>77978</v>
      </c>
      <c r="H355" s="2">
        <v>28.697590000000002</v>
      </c>
      <c r="I355" s="2">
        <v>-96.542101000000002</v>
      </c>
      <c r="J355" s="2" t="s">
        <v>1190</v>
      </c>
      <c r="K355" s="21">
        <v>110018925957</v>
      </c>
      <c r="L355" s="21" t="s">
        <v>1140</v>
      </c>
      <c r="M355" s="2"/>
      <c r="N355" s="2"/>
      <c r="O355" s="2"/>
      <c r="P355" s="2"/>
      <c r="Q355" s="2">
        <v>89.675523716003639</v>
      </c>
      <c r="R355" s="2">
        <v>40.676133333333297</v>
      </c>
      <c r="S355" s="175">
        <f>$R355*INDEX('Byproduct Conc'!$E:$E, MATCH(S$2,'Byproduct Conc'!$C:$C,0))</f>
        <v>0.11836754799999989</v>
      </c>
      <c r="T355" s="176">
        <f>$R355*INDEX('Byproduct Conc'!$E:$E, MATCH(T$2,'Byproduct Conc'!$C:$C,0))</f>
        <v>1.4236646666666653E-3</v>
      </c>
      <c r="U355" s="176">
        <f>$R355*INDEX('Byproduct Conc'!$E:$E, MATCH(U$2,'Byproduct Conc'!$C:$C,0))</f>
        <v>6.1014199999999937E-3</v>
      </c>
      <c r="V355" s="176">
        <f>$R355*INDEX('Byproduct Conc'!$E:$E, MATCH(V$2,'Byproduct Conc'!$C:$C,0))</f>
        <v>4.0635457199999968E-2</v>
      </c>
      <c r="W355" s="177">
        <f>$R355*INDEX('Byproduct Conc'!$E:$E, MATCH(W$2,'Byproduct Conc'!$C:$C,0))</f>
        <v>6.1014199999999949E-2</v>
      </c>
      <c r="X355" s="293">
        <f t="shared" si="36"/>
        <v>3.38192994285714E-4</v>
      </c>
      <c r="Y355" s="294">
        <f t="shared" si="37"/>
        <v>4.0676133333333293E-6</v>
      </c>
      <c r="Z355" s="294">
        <f t="shared" si="38"/>
        <v>1.7432628571428555E-5</v>
      </c>
      <c r="AA355" s="294">
        <f t="shared" si="39"/>
        <v>1.1610130628571419E-4</v>
      </c>
      <c r="AB355" s="295">
        <f t="shared" si="40"/>
        <v>1.7432628571428558E-4</v>
      </c>
    </row>
    <row r="356" spans="1:28" x14ac:dyDescent="0.25">
      <c r="A356" s="2">
        <v>2021</v>
      </c>
      <c r="B356" s="2"/>
      <c r="C356" s="2" t="s">
        <v>1284</v>
      </c>
      <c r="D356" s="2" t="s">
        <v>1285</v>
      </c>
      <c r="E356" s="2" t="s">
        <v>1189</v>
      </c>
      <c r="F356" s="2" t="s">
        <v>1160</v>
      </c>
      <c r="G356" s="2">
        <v>77978</v>
      </c>
      <c r="H356" s="2">
        <v>28.697590000000002</v>
      </c>
      <c r="I356" s="2">
        <v>-96.542101000000002</v>
      </c>
      <c r="J356" s="2" t="s">
        <v>1190</v>
      </c>
      <c r="K356" s="21">
        <v>110018925957</v>
      </c>
      <c r="L356" s="21" t="s">
        <v>1140</v>
      </c>
      <c r="M356" s="2"/>
      <c r="N356" s="2"/>
      <c r="O356" s="2"/>
      <c r="P356" s="2"/>
      <c r="Q356" s="2">
        <v>81.713367444871267</v>
      </c>
      <c r="R356" s="2">
        <v>37.06456</v>
      </c>
      <c r="S356" s="175">
        <f>$R356*INDEX('Byproduct Conc'!$E:$E, MATCH(S$2,'Byproduct Conc'!$C:$C,0))</f>
        <v>0.10785786959999999</v>
      </c>
      <c r="T356" s="176">
        <f>$R356*INDEX('Byproduct Conc'!$E:$E, MATCH(T$2,'Byproduct Conc'!$C:$C,0))</f>
        <v>1.2972595999999998E-3</v>
      </c>
      <c r="U356" s="176">
        <f>$R356*INDEX('Byproduct Conc'!$E:$E, MATCH(U$2,'Byproduct Conc'!$C:$C,0))</f>
        <v>5.5596839999999996E-3</v>
      </c>
      <c r="V356" s="176">
        <f>$R356*INDEX('Byproduct Conc'!$E:$E, MATCH(V$2,'Byproduct Conc'!$C:$C,0))</f>
        <v>3.7027495440000002E-2</v>
      </c>
      <c r="W356" s="177">
        <f>$R356*INDEX('Byproduct Conc'!$E:$E, MATCH(W$2,'Byproduct Conc'!$C:$C,0))</f>
        <v>5.5596840000000002E-2</v>
      </c>
      <c r="X356" s="293">
        <f t="shared" si="36"/>
        <v>3.0816534171428567E-4</v>
      </c>
      <c r="Y356" s="294">
        <f t="shared" si="37"/>
        <v>3.7064559999999996E-6</v>
      </c>
      <c r="Z356" s="294">
        <f t="shared" si="38"/>
        <v>1.5884811428571428E-5</v>
      </c>
      <c r="AA356" s="294">
        <f t="shared" si="39"/>
        <v>1.0579284411428572E-4</v>
      </c>
      <c r="AB356" s="295">
        <f t="shared" si="40"/>
        <v>1.5884811428571428E-4</v>
      </c>
    </row>
    <row r="357" spans="1:28" x14ac:dyDescent="0.25">
      <c r="A357" s="2">
        <v>2021</v>
      </c>
      <c r="B357" s="2"/>
      <c r="C357" s="2" t="s">
        <v>1284</v>
      </c>
      <c r="D357" s="2" t="s">
        <v>1285</v>
      </c>
      <c r="E357" s="2" t="s">
        <v>1189</v>
      </c>
      <c r="F357" s="2" t="s">
        <v>1160</v>
      </c>
      <c r="G357" s="2">
        <v>77978</v>
      </c>
      <c r="H357" s="2">
        <v>28.697590000000002</v>
      </c>
      <c r="I357" s="2">
        <v>-96.542101000000002</v>
      </c>
      <c r="J357" s="2" t="s">
        <v>1190</v>
      </c>
      <c r="K357" s="21">
        <v>110018925957</v>
      </c>
      <c r="L357" s="21" t="s">
        <v>1140</v>
      </c>
      <c r="M357" s="2"/>
      <c r="N357" s="2"/>
      <c r="O357" s="2"/>
      <c r="P357" s="2"/>
      <c r="Q357" s="2">
        <v>58.978902136294749</v>
      </c>
      <c r="R357" s="2">
        <v>26.752379999999999</v>
      </c>
      <c r="S357" s="175">
        <f>$R357*INDEX('Byproduct Conc'!$E:$E, MATCH(S$2,'Byproduct Conc'!$C:$C,0))</f>
        <v>7.7849425799999997E-2</v>
      </c>
      <c r="T357" s="176">
        <f>$R357*INDEX('Byproduct Conc'!$E:$E, MATCH(T$2,'Byproduct Conc'!$C:$C,0))</f>
        <v>9.3633329999999991E-4</v>
      </c>
      <c r="U357" s="176">
        <f>$R357*INDEX('Byproduct Conc'!$E:$E, MATCH(U$2,'Byproduct Conc'!$C:$C,0))</f>
        <v>4.0128569999999999E-3</v>
      </c>
      <c r="V357" s="176">
        <f>$R357*INDEX('Byproduct Conc'!$E:$E, MATCH(V$2,'Byproduct Conc'!$C:$C,0))</f>
        <v>2.6725627620000001E-2</v>
      </c>
      <c r="W357" s="177">
        <f>$R357*INDEX('Byproduct Conc'!$E:$E, MATCH(W$2,'Byproduct Conc'!$C:$C,0))</f>
        <v>4.0128570000000002E-2</v>
      </c>
      <c r="X357" s="293">
        <f t="shared" si="36"/>
        <v>2.2242693085714285E-4</v>
      </c>
      <c r="Y357" s="294">
        <f t="shared" si="37"/>
        <v>2.6752379999999996E-6</v>
      </c>
      <c r="Z357" s="294">
        <f t="shared" si="38"/>
        <v>1.1465305714285714E-5</v>
      </c>
      <c r="AA357" s="294">
        <f t="shared" si="39"/>
        <v>7.6358936057142866E-5</v>
      </c>
      <c r="AB357" s="295">
        <f t="shared" si="40"/>
        <v>1.1465305714285715E-4</v>
      </c>
    </row>
    <row r="358" spans="1:28" x14ac:dyDescent="0.25">
      <c r="A358" s="2">
        <v>2022</v>
      </c>
      <c r="B358" s="2"/>
      <c r="C358" s="2" t="s">
        <v>1284</v>
      </c>
      <c r="D358" s="2" t="s">
        <v>1285</v>
      </c>
      <c r="E358" s="2" t="s">
        <v>1189</v>
      </c>
      <c r="F358" s="2" t="s">
        <v>1160</v>
      </c>
      <c r="G358" s="2">
        <v>77978</v>
      </c>
      <c r="H358" s="2">
        <v>28.697590000000002</v>
      </c>
      <c r="I358" s="2">
        <v>-96.542101000000002</v>
      </c>
      <c r="J358" s="2" t="s">
        <v>1190</v>
      </c>
      <c r="K358" s="21">
        <v>110018925957</v>
      </c>
      <c r="L358" s="21" t="s">
        <v>1140</v>
      </c>
      <c r="M358" s="2"/>
      <c r="N358" s="2"/>
      <c r="O358" s="2"/>
      <c r="P358" s="2"/>
      <c r="Q358" s="2">
        <v>34.711165886674856</v>
      </c>
      <c r="R358" s="2">
        <v>15.744719999999999</v>
      </c>
      <c r="S358" s="175">
        <f>$R358*INDEX('Byproduct Conc'!$E:$E, MATCH(S$2,'Byproduct Conc'!$C:$C,0))</f>
        <v>4.5817135199999998E-2</v>
      </c>
      <c r="T358" s="176">
        <f>$R358*INDEX('Byproduct Conc'!$E:$E, MATCH(T$2,'Byproduct Conc'!$C:$C,0))</f>
        <v>5.5106519999999996E-4</v>
      </c>
      <c r="U358" s="176">
        <f>$R358*INDEX('Byproduct Conc'!$E:$E, MATCH(U$2,'Byproduct Conc'!$C:$C,0))</f>
        <v>2.3617079999999997E-3</v>
      </c>
      <c r="V358" s="176">
        <f>$R358*INDEX('Byproduct Conc'!$E:$E, MATCH(V$2,'Byproduct Conc'!$C:$C,0))</f>
        <v>1.5728975280000002E-2</v>
      </c>
      <c r="W358" s="177">
        <f>$R358*INDEX('Byproduct Conc'!$E:$E, MATCH(W$2,'Byproduct Conc'!$C:$C,0))</f>
        <v>2.3617079999999999E-2</v>
      </c>
      <c r="X358" s="293">
        <f t="shared" si="36"/>
        <v>1.3090610057142857E-4</v>
      </c>
      <c r="Y358" s="294">
        <f t="shared" si="37"/>
        <v>1.5744719999999998E-6</v>
      </c>
      <c r="Z358" s="294">
        <f t="shared" si="38"/>
        <v>6.7477371428571423E-6</v>
      </c>
      <c r="AA358" s="294">
        <f t="shared" si="39"/>
        <v>4.4939929371428575E-5</v>
      </c>
      <c r="AB358" s="295">
        <f t="shared" si="40"/>
        <v>6.747737142857143E-5</v>
      </c>
    </row>
    <row r="359" spans="1:28" x14ac:dyDescent="0.25">
      <c r="A359" s="2">
        <v>2023</v>
      </c>
      <c r="B359" s="2"/>
      <c r="C359" s="2" t="s">
        <v>1284</v>
      </c>
      <c r="D359" s="2" t="s">
        <v>1285</v>
      </c>
      <c r="E359" s="2" t="s">
        <v>1189</v>
      </c>
      <c r="F359" s="2" t="s">
        <v>1160</v>
      </c>
      <c r="G359" s="2">
        <v>77978</v>
      </c>
      <c r="H359" s="2">
        <v>28.697590000000002</v>
      </c>
      <c r="I359" s="2">
        <v>-96.542101000000002</v>
      </c>
      <c r="J359" s="2" t="s">
        <v>1190</v>
      </c>
      <c r="K359" s="21">
        <v>110018925957</v>
      </c>
      <c r="L359" s="21" t="s">
        <v>1140</v>
      </c>
      <c r="M359" s="2"/>
      <c r="N359" s="2"/>
      <c r="O359" s="2"/>
      <c r="P359" s="2"/>
      <c r="Q359" s="2">
        <v>33.510087482291645</v>
      </c>
      <c r="R359" s="2">
        <v>15.199920000000001</v>
      </c>
      <c r="S359" s="175">
        <f>$R359*INDEX('Byproduct Conc'!$E:$E, MATCH(S$2,'Byproduct Conc'!$C:$C,0))</f>
        <v>4.4231767200000001E-2</v>
      </c>
      <c r="T359" s="176">
        <f>$R359*INDEX('Byproduct Conc'!$E:$E, MATCH(T$2,'Byproduct Conc'!$C:$C,0))</f>
        <v>5.3199719999999994E-4</v>
      </c>
      <c r="U359" s="176">
        <f>$R359*INDEX('Byproduct Conc'!$E:$E, MATCH(U$2,'Byproduct Conc'!$C:$C,0))</f>
        <v>2.2799879999999997E-3</v>
      </c>
      <c r="V359" s="176">
        <f>$R359*INDEX('Byproduct Conc'!$E:$E, MATCH(V$2,'Byproduct Conc'!$C:$C,0))</f>
        <v>1.5184720080000002E-2</v>
      </c>
      <c r="W359" s="177">
        <f>$R359*INDEX('Byproduct Conc'!$E:$E, MATCH(W$2,'Byproduct Conc'!$C:$C,0))</f>
        <v>2.2799880000000002E-2</v>
      </c>
      <c r="X359" s="293">
        <f t="shared" si="36"/>
        <v>1.2637647771428573E-4</v>
      </c>
      <c r="Y359" s="294">
        <f t="shared" si="37"/>
        <v>1.5199919999999998E-6</v>
      </c>
      <c r="Z359" s="294">
        <f t="shared" si="38"/>
        <v>6.5142514285714279E-6</v>
      </c>
      <c r="AA359" s="294">
        <f t="shared" si="39"/>
        <v>4.3384914514285721E-5</v>
      </c>
      <c r="AB359" s="295">
        <f t="shared" si="40"/>
        <v>6.5142514285714296E-5</v>
      </c>
    </row>
    <row r="360" spans="1:28" x14ac:dyDescent="0.25">
      <c r="A360" s="2">
        <v>2024</v>
      </c>
      <c r="B360" s="2"/>
      <c r="C360" s="2" t="s">
        <v>1284</v>
      </c>
      <c r="D360" s="2" t="s">
        <v>1285</v>
      </c>
      <c r="E360" s="2" t="s">
        <v>1189</v>
      </c>
      <c r="F360" s="2" t="s">
        <v>1160</v>
      </c>
      <c r="G360" s="2">
        <v>77978</v>
      </c>
      <c r="H360" s="2">
        <v>28.697590000000002</v>
      </c>
      <c r="I360" s="2">
        <v>-96.542101000000002</v>
      </c>
      <c r="J360" s="2" t="s">
        <v>1190</v>
      </c>
      <c r="K360" s="21">
        <v>110018925957</v>
      </c>
      <c r="L360" s="21" t="s">
        <v>1140</v>
      </c>
      <c r="M360" s="2"/>
      <c r="N360" s="2"/>
      <c r="O360" s="2"/>
      <c r="P360" s="2"/>
      <c r="Q360" s="2">
        <v>24.301819715353677</v>
      </c>
      <c r="R360" s="2">
        <v>11.02312</v>
      </c>
      <c r="S360" s="175">
        <f>$R360*INDEX('Byproduct Conc'!$E:$E, MATCH(S$2,'Byproduct Conc'!$C:$C,0))</f>
        <v>3.2077279200000003E-2</v>
      </c>
      <c r="T360" s="176">
        <f>$R360*INDEX('Byproduct Conc'!$E:$E, MATCH(T$2,'Byproduct Conc'!$C:$C,0))</f>
        <v>3.8580919999999999E-4</v>
      </c>
      <c r="U360" s="176">
        <f>$R360*INDEX('Byproduct Conc'!$E:$E, MATCH(U$2,'Byproduct Conc'!$C:$C,0))</f>
        <v>1.653468E-3</v>
      </c>
      <c r="V360" s="176">
        <f>$R360*INDEX('Byproduct Conc'!$E:$E, MATCH(V$2,'Byproduct Conc'!$C:$C,0))</f>
        <v>1.1012096880000002E-2</v>
      </c>
      <c r="W360" s="177">
        <f>$R360*INDEX('Byproduct Conc'!$E:$E, MATCH(W$2,'Byproduct Conc'!$C:$C,0))</f>
        <v>1.653468E-2</v>
      </c>
      <c r="X360" s="293">
        <f t="shared" si="36"/>
        <v>9.1649369142857154E-5</v>
      </c>
      <c r="Y360" s="294">
        <f t="shared" si="37"/>
        <v>1.1023119999999999E-6</v>
      </c>
      <c r="Z360" s="294">
        <f t="shared" si="38"/>
        <v>4.7241942857142859E-6</v>
      </c>
      <c r="AA360" s="294">
        <f t="shared" si="39"/>
        <v>3.1463133942857152E-5</v>
      </c>
      <c r="AB360" s="295">
        <f t="shared" si="40"/>
        <v>4.7241942857142855E-5</v>
      </c>
    </row>
    <row r="361" spans="1:28" x14ac:dyDescent="0.25">
      <c r="A361" s="2">
        <v>2023</v>
      </c>
      <c r="B361" s="2"/>
      <c r="C361" s="2" t="s">
        <v>1284</v>
      </c>
      <c r="D361" s="2" t="s">
        <v>1285</v>
      </c>
      <c r="E361" s="2" t="s">
        <v>1189</v>
      </c>
      <c r="F361" s="2" t="s">
        <v>1160</v>
      </c>
      <c r="G361" s="2">
        <v>77978</v>
      </c>
      <c r="H361" s="2">
        <v>28.697590000000002</v>
      </c>
      <c r="I361" s="2">
        <v>-96.542101000000002</v>
      </c>
      <c r="J361" s="2" t="s">
        <v>1190</v>
      </c>
      <c r="K361" s="21">
        <v>110018925957</v>
      </c>
      <c r="L361" s="21" t="s">
        <v>1140</v>
      </c>
      <c r="M361" s="2"/>
      <c r="N361" s="2"/>
      <c r="O361" s="2"/>
      <c r="P361" s="2"/>
      <c r="Q361" s="2">
        <v>7.7603818600387822</v>
      </c>
      <c r="R361" s="2">
        <v>3.5200499999999999</v>
      </c>
      <c r="S361" s="175">
        <f>$R361*INDEX('Byproduct Conc'!$E:$E, MATCH(S$2,'Byproduct Conc'!$C:$C,0))</f>
        <v>1.0243345499999999E-2</v>
      </c>
      <c r="T361" s="176">
        <f>$R361*INDEX('Byproduct Conc'!$E:$E, MATCH(T$2,'Byproduct Conc'!$C:$C,0))</f>
        <v>1.2320174999999999E-4</v>
      </c>
      <c r="U361" s="176">
        <f>$R361*INDEX('Byproduct Conc'!$E:$E, MATCH(U$2,'Byproduct Conc'!$C:$C,0))</f>
        <v>5.2800749999999989E-4</v>
      </c>
      <c r="V361" s="176">
        <f>$R361*INDEX('Byproduct Conc'!$E:$E, MATCH(V$2,'Byproduct Conc'!$C:$C,0))</f>
        <v>3.5165299500000001E-3</v>
      </c>
      <c r="W361" s="177">
        <f>$R361*INDEX('Byproduct Conc'!$E:$E, MATCH(W$2,'Byproduct Conc'!$C:$C,0))</f>
        <v>5.2800750000000004E-3</v>
      </c>
      <c r="X361" s="293">
        <f t="shared" si="36"/>
        <v>2.9266701428571426E-5</v>
      </c>
      <c r="Y361" s="294">
        <f t="shared" si="37"/>
        <v>3.5200499999999995E-7</v>
      </c>
      <c r="Z361" s="294">
        <f t="shared" si="38"/>
        <v>1.5085928571428568E-6</v>
      </c>
      <c r="AA361" s="294">
        <f t="shared" si="39"/>
        <v>1.0047228428571428E-5</v>
      </c>
      <c r="AB361" s="295">
        <f t="shared" si="40"/>
        <v>1.5085928571428573E-5</v>
      </c>
    </row>
    <row r="362" spans="1:28" x14ac:dyDescent="0.25">
      <c r="A362" s="2">
        <v>2024</v>
      </c>
      <c r="B362" s="2"/>
      <c r="C362" s="2" t="s">
        <v>1288</v>
      </c>
      <c r="D362" s="2" t="s">
        <v>1289</v>
      </c>
      <c r="E362" s="2" t="s">
        <v>1154</v>
      </c>
      <c r="F362" s="2" t="s">
        <v>1138</v>
      </c>
      <c r="G362" s="2">
        <v>70805</v>
      </c>
      <c r="H362" s="2">
        <v>30.503836</v>
      </c>
      <c r="I362" s="2">
        <v>-91.186507000000006</v>
      </c>
      <c r="J362" s="2" t="s">
        <v>1155</v>
      </c>
      <c r="K362" s="21">
        <v>110000597444</v>
      </c>
      <c r="L362" s="21" t="s">
        <v>1140</v>
      </c>
      <c r="M362" s="2"/>
      <c r="N362" s="2"/>
      <c r="O362" s="2"/>
      <c r="P362" s="2"/>
      <c r="Q362" s="2">
        <v>115.23346391386609</v>
      </c>
      <c r="R362" s="2">
        <v>52.269019999999998</v>
      </c>
      <c r="S362" s="175">
        <f>$R362*INDEX('Byproduct Conc'!$E:$E, MATCH(S$2,'Byproduct Conc'!$C:$C,0))</f>
        <v>0.15210284819999997</v>
      </c>
      <c r="T362" s="176">
        <f>$R362*INDEX('Byproduct Conc'!$E:$E, MATCH(T$2,'Byproduct Conc'!$C:$C,0))</f>
        <v>1.8294156999999998E-3</v>
      </c>
      <c r="U362" s="176">
        <f>$R362*INDEX('Byproduct Conc'!$E:$E, MATCH(U$2,'Byproduct Conc'!$C:$C,0))</f>
        <v>7.8403529999999996E-3</v>
      </c>
      <c r="V362" s="176">
        <f>$R362*INDEX('Byproduct Conc'!$E:$E, MATCH(V$2,'Byproduct Conc'!$C:$C,0))</f>
        <v>5.2216750980000004E-2</v>
      </c>
      <c r="W362" s="177">
        <f>$R362*INDEX('Byproduct Conc'!$E:$E, MATCH(W$2,'Byproduct Conc'!$C:$C,0))</f>
        <v>7.8403529999999999E-2</v>
      </c>
      <c r="X362" s="293">
        <f t="shared" si="36"/>
        <v>4.3457956628571422E-4</v>
      </c>
      <c r="Y362" s="294">
        <f t="shared" si="37"/>
        <v>5.2269019999999995E-6</v>
      </c>
      <c r="Z362" s="294">
        <f t="shared" si="38"/>
        <v>2.2401008571428572E-5</v>
      </c>
      <c r="AA362" s="294">
        <f t="shared" si="39"/>
        <v>1.4919071708571429E-4</v>
      </c>
      <c r="AB362" s="295">
        <f t="shared" si="40"/>
        <v>2.240100857142857E-4</v>
      </c>
    </row>
    <row r="363" spans="1:28" x14ac:dyDescent="0.25">
      <c r="A363" s="2">
        <v>2021</v>
      </c>
      <c r="B363" s="2"/>
      <c r="C363" s="2" t="s">
        <v>1288</v>
      </c>
      <c r="D363" s="2" t="s">
        <v>1289</v>
      </c>
      <c r="E363" s="2" t="s">
        <v>1154</v>
      </c>
      <c r="F363" s="2" t="s">
        <v>1138</v>
      </c>
      <c r="G363" s="2">
        <v>70805</v>
      </c>
      <c r="H363" s="2">
        <v>30.503836</v>
      </c>
      <c r="I363" s="2">
        <v>-91.186507000000006</v>
      </c>
      <c r="J363" s="2" t="s">
        <v>1155</v>
      </c>
      <c r="K363" s="21">
        <v>110000597444</v>
      </c>
      <c r="L363" s="21" t="s">
        <v>1140</v>
      </c>
      <c r="M363" s="2"/>
      <c r="N363" s="2"/>
      <c r="O363" s="2"/>
      <c r="P363" s="2"/>
      <c r="Q363" s="2">
        <v>109.29813479887238</v>
      </c>
      <c r="R363" s="2">
        <v>49.576799999999999</v>
      </c>
      <c r="S363" s="175">
        <f>$R363*INDEX('Byproduct Conc'!$E:$E, MATCH(S$2,'Byproduct Conc'!$C:$C,0))</f>
        <v>0.144268488</v>
      </c>
      <c r="T363" s="176">
        <f>$R363*INDEX('Byproduct Conc'!$E:$E, MATCH(T$2,'Byproduct Conc'!$C:$C,0))</f>
        <v>1.7351879999999997E-3</v>
      </c>
      <c r="U363" s="176">
        <f>$R363*INDEX('Byproduct Conc'!$E:$E, MATCH(U$2,'Byproduct Conc'!$C:$C,0))</f>
        <v>7.4365199999999994E-3</v>
      </c>
      <c r="V363" s="176">
        <f>$R363*INDEX('Byproduct Conc'!$E:$E, MATCH(V$2,'Byproduct Conc'!$C:$C,0))</f>
        <v>4.9527223200000005E-2</v>
      </c>
      <c r="W363" s="177">
        <f>$R363*INDEX('Byproduct Conc'!$E:$E, MATCH(W$2,'Byproduct Conc'!$C:$C,0))</f>
        <v>7.4365200000000006E-2</v>
      </c>
      <c r="X363" s="293">
        <f t="shared" si="36"/>
        <v>4.1219568000000001E-4</v>
      </c>
      <c r="Y363" s="294">
        <f t="shared" si="37"/>
        <v>4.9576799999999994E-6</v>
      </c>
      <c r="Z363" s="294">
        <f t="shared" si="38"/>
        <v>2.1247199999999999E-5</v>
      </c>
      <c r="AA363" s="294">
        <f t="shared" si="39"/>
        <v>1.4150635200000001E-4</v>
      </c>
      <c r="AB363" s="295">
        <f t="shared" si="40"/>
        <v>2.1247200000000001E-4</v>
      </c>
    </row>
    <row r="364" spans="1:28" x14ac:dyDescent="0.25">
      <c r="A364" s="2">
        <v>2023</v>
      </c>
      <c r="B364" s="2"/>
      <c r="C364" s="2" t="s">
        <v>1288</v>
      </c>
      <c r="D364" s="2" t="s">
        <v>1289</v>
      </c>
      <c r="E364" s="2" t="s">
        <v>1154</v>
      </c>
      <c r="F364" s="2" t="s">
        <v>1138</v>
      </c>
      <c r="G364" s="2">
        <v>70805</v>
      </c>
      <c r="H364" s="2">
        <v>30.503836</v>
      </c>
      <c r="I364" s="2">
        <v>-91.186507000000006</v>
      </c>
      <c r="J364" s="2" t="s">
        <v>1155</v>
      </c>
      <c r="K364" s="21">
        <v>110000597444</v>
      </c>
      <c r="L364" s="21" t="s">
        <v>1140</v>
      </c>
      <c r="M364" s="2"/>
      <c r="N364" s="2"/>
      <c r="O364" s="2"/>
      <c r="P364" s="2"/>
      <c r="Q364" s="2">
        <v>34.631093993049305</v>
      </c>
      <c r="R364" s="2">
        <v>15.708399999999999</v>
      </c>
      <c r="S364" s="175">
        <f>$R364*INDEX('Byproduct Conc'!$E:$E, MATCH(S$2,'Byproduct Conc'!$C:$C,0))</f>
        <v>4.5711443999999997E-2</v>
      </c>
      <c r="T364" s="176">
        <f>$R364*INDEX('Byproduct Conc'!$E:$E, MATCH(T$2,'Byproduct Conc'!$C:$C,0))</f>
        <v>5.4979399999999993E-4</v>
      </c>
      <c r="U364" s="176">
        <f>$R364*INDEX('Byproduct Conc'!$E:$E, MATCH(U$2,'Byproduct Conc'!$C:$C,0))</f>
        <v>2.3562599999999998E-3</v>
      </c>
      <c r="V364" s="176">
        <f>$R364*INDEX('Byproduct Conc'!$E:$E, MATCH(V$2,'Byproduct Conc'!$C:$C,0))</f>
        <v>1.5692691599999999E-2</v>
      </c>
      <c r="W364" s="177">
        <f>$R364*INDEX('Byproduct Conc'!$E:$E, MATCH(W$2,'Byproduct Conc'!$C:$C,0))</f>
        <v>2.35626E-2</v>
      </c>
      <c r="X364" s="293">
        <f t="shared" si="36"/>
        <v>1.306041257142857E-4</v>
      </c>
      <c r="Y364" s="294">
        <f t="shared" si="37"/>
        <v>1.5708399999999999E-6</v>
      </c>
      <c r="Z364" s="294">
        <f t="shared" si="38"/>
        <v>6.7321714285714277E-6</v>
      </c>
      <c r="AA364" s="294">
        <f t="shared" si="39"/>
        <v>4.483626171428571E-5</v>
      </c>
      <c r="AB364" s="295">
        <f t="shared" si="40"/>
        <v>6.7321714285714291E-5</v>
      </c>
    </row>
    <row r="365" spans="1:28" x14ac:dyDescent="0.25">
      <c r="A365" s="2">
        <v>2022</v>
      </c>
      <c r="B365" s="2"/>
      <c r="C365" s="2" t="s">
        <v>1288</v>
      </c>
      <c r="D365" s="2" t="s">
        <v>1289</v>
      </c>
      <c r="E365" s="2" t="s">
        <v>1154</v>
      </c>
      <c r="F365" s="2" t="s">
        <v>1138</v>
      </c>
      <c r="G365" s="2">
        <v>70805</v>
      </c>
      <c r="H365" s="2">
        <v>30.503836</v>
      </c>
      <c r="I365" s="2">
        <v>-91.186507000000006</v>
      </c>
      <c r="J365" s="2" t="s">
        <v>1155</v>
      </c>
      <c r="K365" s="21">
        <v>110000597444</v>
      </c>
      <c r="L365" s="21" t="s">
        <v>1140</v>
      </c>
      <c r="M365" s="2"/>
      <c r="N365" s="2"/>
      <c r="O365" s="2"/>
      <c r="P365" s="2"/>
      <c r="Q365" s="2">
        <v>29.466456854201493</v>
      </c>
      <c r="R365" s="2">
        <v>13.36576</v>
      </c>
      <c r="S365" s="175">
        <f>$R365*INDEX('Byproduct Conc'!$E:$E, MATCH(S$2,'Byproduct Conc'!$C:$C,0))</f>
        <v>3.8894361599999996E-2</v>
      </c>
      <c r="T365" s="176">
        <f>$R365*INDEX('Byproduct Conc'!$E:$E, MATCH(T$2,'Byproduct Conc'!$C:$C,0))</f>
        <v>4.6780159999999994E-4</v>
      </c>
      <c r="U365" s="176">
        <f>$R365*INDEX('Byproduct Conc'!$E:$E, MATCH(U$2,'Byproduct Conc'!$C:$C,0))</f>
        <v>2.0048639999999999E-3</v>
      </c>
      <c r="V365" s="176">
        <f>$R365*INDEX('Byproduct Conc'!$E:$E, MATCH(V$2,'Byproduct Conc'!$C:$C,0))</f>
        <v>1.3352394240000001E-2</v>
      </c>
      <c r="W365" s="177">
        <f>$R365*INDEX('Byproduct Conc'!$E:$E, MATCH(W$2,'Byproduct Conc'!$C:$C,0))</f>
        <v>2.004864E-2</v>
      </c>
      <c r="X365" s="293">
        <f t="shared" si="36"/>
        <v>1.1112674742857142E-4</v>
      </c>
      <c r="Y365" s="294">
        <f t="shared" si="37"/>
        <v>1.3365759999999998E-6</v>
      </c>
      <c r="Z365" s="294">
        <f t="shared" si="38"/>
        <v>5.7281828571428568E-6</v>
      </c>
      <c r="AA365" s="294">
        <f t="shared" si="39"/>
        <v>3.8149697828571434E-5</v>
      </c>
      <c r="AB365" s="295">
        <f t="shared" si="40"/>
        <v>5.7281828571428573E-5</v>
      </c>
    </row>
    <row r="366" spans="1:28" x14ac:dyDescent="0.25">
      <c r="A366" s="2">
        <v>2021</v>
      </c>
      <c r="B366" s="2"/>
      <c r="C366" s="2" t="s">
        <v>1291</v>
      </c>
      <c r="D366" s="2" t="s">
        <v>1292</v>
      </c>
      <c r="E366" s="2" t="s">
        <v>1137</v>
      </c>
      <c r="F366" s="2" t="s">
        <v>1138</v>
      </c>
      <c r="G366" s="2" t="s">
        <v>1293</v>
      </c>
      <c r="H366" s="2">
        <v>30.221900000000002</v>
      </c>
      <c r="I366" s="2">
        <v>-91.051500000000004</v>
      </c>
      <c r="J366" s="2" t="s">
        <v>1294</v>
      </c>
      <c r="K366" s="21">
        <v>110033659878</v>
      </c>
      <c r="L366" s="21" t="s">
        <v>1140</v>
      </c>
      <c r="M366" s="2"/>
      <c r="N366" s="2"/>
      <c r="O366" s="2"/>
      <c r="P366" s="2"/>
      <c r="Q366" s="2">
        <v>8.7678723519974557</v>
      </c>
      <c r="R366" s="2">
        <v>3.9770400000000001</v>
      </c>
      <c r="S366" s="175">
        <f>$R366*INDEX('Byproduct Conc'!$E:$E, MATCH(S$2,'Byproduct Conc'!$C:$C,0))</f>
        <v>1.1573186399999999E-2</v>
      </c>
      <c r="T366" s="176">
        <f>$R366*INDEX('Byproduct Conc'!$E:$E, MATCH(T$2,'Byproduct Conc'!$C:$C,0))</f>
        <v>1.3919639999999999E-4</v>
      </c>
      <c r="U366" s="176">
        <f>$R366*INDEX('Byproduct Conc'!$E:$E, MATCH(U$2,'Byproduct Conc'!$C:$C,0))</f>
        <v>5.9655599999999993E-4</v>
      </c>
      <c r="V366" s="176">
        <f>$R366*INDEX('Byproduct Conc'!$E:$E, MATCH(V$2,'Byproduct Conc'!$C:$C,0))</f>
        <v>3.9730629600000008E-3</v>
      </c>
      <c r="W366" s="177">
        <f>$R366*INDEX('Byproduct Conc'!$E:$E, MATCH(W$2,'Byproduct Conc'!$C:$C,0))</f>
        <v>5.96556E-3</v>
      </c>
      <c r="X366" s="293">
        <f t="shared" si="36"/>
        <v>3.3066246857142852E-5</v>
      </c>
      <c r="Y366" s="294">
        <f t="shared" si="37"/>
        <v>3.9770399999999997E-7</v>
      </c>
      <c r="Z366" s="294">
        <f t="shared" si="38"/>
        <v>1.7044457142857141E-6</v>
      </c>
      <c r="AA366" s="294">
        <f t="shared" si="39"/>
        <v>1.135160845714286E-5</v>
      </c>
      <c r="AB366" s="295">
        <f t="shared" si="40"/>
        <v>1.7044457142857143E-5</v>
      </c>
    </row>
    <row r="367" spans="1:28" x14ac:dyDescent="0.25">
      <c r="A367" s="2">
        <v>2023</v>
      </c>
      <c r="B367" s="2"/>
      <c r="C367" s="2" t="s">
        <v>1291</v>
      </c>
      <c r="D367" s="2" t="s">
        <v>1292</v>
      </c>
      <c r="E367" s="2" t="s">
        <v>1137</v>
      </c>
      <c r="F367" s="2" t="s">
        <v>1138</v>
      </c>
      <c r="G367" s="2" t="s">
        <v>1293</v>
      </c>
      <c r="H367" s="2">
        <v>30.221900000000002</v>
      </c>
      <c r="I367" s="2">
        <v>-91.051500000000004</v>
      </c>
      <c r="J367" s="2" t="s">
        <v>1294</v>
      </c>
      <c r="K367" s="21">
        <v>110033659878</v>
      </c>
      <c r="L367" s="21" t="s">
        <v>1140</v>
      </c>
      <c r="M367" s="2"/>
      <c r="N367" s="2"/>
      <c r="O367" s="2"/>
      <c r="P367" s="2"/>
      <c r="Q367" s="2">
        <v>8.4025443373308946</v>
      </c>
      <c r="R367" s="2">
        <v>3.8113299999999999</v>
      </c>
      <c r="S367" s="175">
        <f>$R367*INDEX('Byproduct Conc'!$E:$E, MATCH(S$2,'Byproduct Conc'!$C:$C,0))</f>
        <v>1.1090970299999999E-2</v>
      </c>
      <c r="T367" s="176">
        <f>$R367*INDEX('Byproduct Conc'!$E:$E, MATCH(T$2,'Byproduct Conc'!$C:$C,0))</f>
        <v>1.3339654999999998E-4</v>
      </c>
      <c r="U367" s="176">
        <f>$R367*INDEX('Byproduct Conc'!$E:$E, MATCH(U$2,'Byproduct Conc'!$C:$C,0))</f>
        <v>5.716994999999999E-4</v>
      </c>
      <c r="V367" s="176">
        <f>$R367*INDEX('Byproduct Conc'!$E:$E, MATCH(V$2,'Byproduct Conc'!$C:$C,0))</f>
        <v>3.8075186700000001E-3</v>
      </c>
      <c r="W367" s="177">
        <f>$R367*INDEX('Byproduct Conc'!$E:$E, MATCH(W$2,'Byproduct Conc'!$C:$C,0))</f>
        <v>5.7169949999999999E-3</v>
      </c>
      <c r="X367" s="293">
        <f t="shared" si="36"/>
        <v>3.1688486571428567E-5</v>
      </c>
      <c r="Y367" s="294">
        <f t="shared" si="37"/>
        <v>3.8113299999999995E-7</v>
      </c>
      <c r="Z367" s="294">
        <f t="shared" si="38"/>
        <v>1.6334271428571426E-6</v>
      </c>
      <c r="AA367" s="294">
        <f t="shared" si="39"/>
        <v>1.0878624771428572E-5</v>
      </c>
      <c r="AB367" s="295">
        <f t="shared" si="40"/>
        <v>1.6334271428571428E-5</v>
      </c>
    </row>
    <row r="368" spans="1:28" x14ac:dyDescent="0.25">
      <c r="A368" s="2">
        <v>2024</v>
      </c>
      <c r="B368" s="2"/>
      <c r="C368" s="2" t="s">
        <v>1291</v>
      </c>
      <c r="D368" s="2" t="s">
        <v>1292</v>
      </c>
      <c r="E368" s="2" t="s">
        <v>1137</v>
      </c>
      <c r="F368" s="2" t="s">
        <v>1138</v>
      </c>
      <c r="G368" s="2" t="s">
        <v>1293</v>
      </c>
      <c r="H368" s="2">
        <v>30.221900000000002</v>
      </c>
      <c r="I368" s="2">
        <v>-91.051500000000004</v>
      </c>
      <c r="J368" s="2" t="s">
        <v>1294</v>
      </c>
      <c r="K368" s="21">
        <v>110033659878</v>
      </c>
      <c r="L368" s="21" t="s">
        <v>1140</v>
      </c>
      <c r="M368" s="2"/>
      <c r="N368" s="2"/>
      <c r="O368" s="2"/>
      <c r="P368" s="2"/>
      <c r="Q368" s="2">
        <v>1.8266400733328032</v>
      </c>
      <c r="R368" s="2">
        <v>0.82855000000000001</v>
      </c>
      <c r="S368" s="175">
        <f>$R368*INDEX('Byproduct Conc'!$E:$E, MATCH(S$2,'Byproduct Conc'!$C:$C,0))</f>
        <v>2.4110805000000001E-3</v>
      </c>
      <c r="T368" s="176">
        <f>$R368*INDEX('Byproduct Conc'!$E:$E, MATCH(T$2,'Byproduct Conc'!$C:$C,0))</f>
        <v>2.8999249999999999E-5</v>
      </c>
      <c r="U368" s="176">
        <f>$R368*INDEX('Byproduct Conc'!$E:$E, MATCH(U$2,'Byproduct Conc'!$C:$C,0))</f>
        <v>1.2428249999999998E-4</v>
      </c>
      <c r="V368" s="176">
        <f>$R368*INDEX('Byproduct Conc'!$E:$E, MATCH(V$2,'Byproduct Conc'!$C:$C,0))</f>
        <v>8.2772145000000006E-4</v>
      </c>
      <c r="W368" s="177">
        <f>$R368*INDEX('Byproduct Conc'!$E:$E, MATCH(W$2,'Byproduct Conc'!$C:$C,0))</f>
        <v>1.2428250000000001E-3</v>
      </c>
      <c r="X368" s="293">
        <f t="shared" si="36"/>
        <v>6.8888014285714284E-6</v>
      </c>
      <c r="Y368" s="294">
        <f t="shared" si="37"/>
        <v>8.2854999999999996E-8</v>
      </c>
      <c r="Z368" s="294">
        <f t="shared" si="38"/>
        <v>3.5509285714285711E-7</v>
      </c>
      <c r="AA368" s="294">
        <f t="shared" si="39"/>
        <v>2.3649184285714287E-6</v>
      </c>
      <c r="AB368" s="295">
        <f t="shared" si="40"/>
        <v>3.5509285714285717E-6</v>
      </c>
    </row>
    <row r="369" spans="1:28" x14ac:dyDescent="0.25">
      <c r="A369" s="2">
        <v>2021</v>
      </c>
      <c r="B369" s="2"/>
      <c r="C369" s="2" t="s">
        <v>1297</v>
      </c>
      <c r="D369" s="2" t="s">
        <v>1298</v>
      </c>
      <c r="E369" s="2" t="s">
        <v>1299</v>
      </c>
      <c r="F369" s="2" t="s">
        <v>1160</v>
      </c>
      <c r="G369" s="2">
        <v>77301</v>
      </c>
      <c r="H369" s="2">
        <v>30.316129</v>
      </c>
      <c r="I369" s="2">
        <v>-95.387682999999996</v>
      </c>
      <c r="J369" s="2" t="s">
        <v>1300</v>
      </c>
      <c r="K369" s="21">
        <v>110000748095</v>
      </c>
      <c r="L369" s="21" t="s">
        <v>1140</v>
      </c>
      <c r="M369" s="2"/>
      <c r="N369" s="2"/>
      <c r="O369" s="2"/>
      <c r="P369" s="2"/>
      <c r="Q369" s="2">
        <v>8.8592043556640938</v>
      </c>
      <c r="R369" s="2">
        <v>4.0184674999999999</v>
      </c>
      <c r="S369" s="175">
        <f>$R369*INDEX('Byproduct Conc'!$E:$E, MATCH(S$2,'Byproduct Conc'!$C:$C,0))</f>
        <v>1.1693740424999998E-2</v>
      </c>
      <c r="T369" s="176">
        <f>$R369*INDEX('Byproduct Conc'!$E:$E, MATCH(T$2,'Byproduct Conc'!$C:$C,0))</f>
        <v>1.4064636249999998E-4</v>
      </c>
      <c r="U369" s="176">
        <f>$R369*INDEX('Byproduct Conc'!$E:$E, MATCH(U$2,'Byproduct Conc'!$C:$C,0))</f>
        <v>6.0277012499999991E-4</v>
      </c>
      <c r="V369" s="176">
        <f>$R369*INDEX('Byproduct Conc'!$E:$E, MATCH(V$2,'Byproduct Conc'!$C:$C,0))</f>
        <v>4.0144490324999999E-3</v>
      </c>
      <c r="W369" s="177">
        <f>$R369*INDEX('Byproduct Conc'!$E:$E, MATCH(W$2,'Byproduct Conc'!$C:$C,0))</f>
        <v>6.0277012499999998E-3</v>
      </c>
      <c r="X369" s="293">
        <f t="shared" si="36"/>
        <v>3.3410686928571426E-5</v>
      </c>
      <c r="Y369" s="294">
        <f t="shared" si="37"/>
        <v>4.0184674999999993E-7</v>
      </c>
      <c r="Z369" s="294">
        <f t="shared" si="38"/>
        <v>1.7222003571428569E-6</v>
      </c>
      <c r="AA369" s="294">
        <f t="shared" si="39"/>
        <v>1.1469854378571427E-5</v>
      </c>
      <c r="AB369" s="295">
        <f t="shared" si="40"/>
        <v>1.7222003571428572E-5</v>
      </c>
    </row>
    <row r="370" spans="1:28" x14ac:dyDescent="0.25">
      <c r="A370" s="2">
        <v>2021</v>
      </c>
      <c r="B370" s="2"/>
      <c r="C370" s="2" t="s">
        <v>1297</v>
      </c>
      <c r="D370" s="2" t="s">
        <v>1298</v>
      </c>
      <c r="E370" s="2" t="s">
        <v>1299</v>
      </c>
      <c r="F370" s="2" t="s">
        <v>1160</v>
      </c>
      <c r="G370" s="2">
        <v>77301</v>
      </c>
      <c r="H370" s="2">
        <v>30.316129</v>
      </c>
      <c r="I370" s="2">
        <v>-95.387682999999996</v>
      </c>
      <c r="J370" s="2" t="s">
        <v>1300</v>
      </c>
      <c r="K370" s="21">
        <v>110000748095</v>
      </c>
      <c r="L370" s="21" t="s">
        <v>1140</v>
      </c>
      <c r="M370" s="2"/>
      <c r="N370" s="2"/>
      <c r="O370" s="2"/>
      <c r="P370" s="2"/>
      <c r="Q370" s="2">
        <v>3.0504889224657812</v>
      </c>
      <c r="R370" s="2">
        <v>1.3836785</v>
      </c>
      <c r="S370" s="175">
        <f>$R370*INDEX('Byproduct Conc'!$E:$E, MATCH(S$2,'Byproduct Conc'!$C:$C,0))</f>
        <v>4.0265044349999998E-3</v>
      </c>
      <c r="T370" s="176">
        <f>$R370*INDEX('Byproduct Conc'!$E:$E, MATCH(T$2,'Byproduct Conc'!$C:$C,0))</f>
        <v>4.8428747499999999E-5</v>
      </c>
      <c r="U370" s="176">
        <f>$R370*INDEX('Byproduct Conc'!$E:$E, MATCH(U$2,'Byproduct Conc'!$C:$C,0))</f>
        <v>2.0755177499999999E-4</v>
      </c>
      <c r="V370" s="176">
        <f>$R370*INDEX('Byproduct Conc'!$E:$E, MATCH(V$2,'Byproduct Conc'!$C:$C,0))</f>
        <v>1.3822948215000002E-3</v>
      </c>
      <c r="W370" s="177">
        <f>$R370*INDEX('Byproduct Conc'!$E:$E, MATCH(W$2,'Byproduct Conc'!$C:$C,0))</f>
        <v>2.0755177500000003E-3</v>
      </c>
      <c r="X370" s="293">
        <f t="shared" si="36"/>
        <v>1.1504298385714285E-5</v>
      </c>
      <c r="Y370" s="294">
        <f t="shared" si="37"/>
        <v>1.3836785E-7</v>
      </c>
      <c r="Z370" s="294">
        <f t="shared" si="38"/>
        <v>5.9300507142857141E-7</v>
      </c>
      <c r="AA370" s="294">
        <f t="shared" si="39"/>
        <v>3.9494137757142863E-6</v>
      </c>
      <c r="AB370" s="295">
        <f t="shared" si="40"/>
        <v>5.9300507142857151E-6</v>
      </c>
    </row>
    <row r="371" spans="1:28" x14ac:dyDescent="0.25">
      <c r="A371" s="2">
        <v>2022</v>
      </c>
      <c r="B371" s="2"/>
      <c r="C371" s="2" t="s">
        <v>1297</v>
      </c>
      <c r="D371" s="2" t="s">
        <v>1298</v>
      </c>
      <c r="E371" s="2" t="s">
        <v>1299</v>
      </c>
      <c r="F371" s="2" t="s">
        <v>1160</v>
      </c>
      <c r="G371" s="2">
        <v>77301</v>
      </c>
      <c r="H371" s="2">
        <v>30.316129</v>
      </c>
      <c r="I371" s="2">
        <v>-95.387682999999996</v>
      </c>
      <c r="J371" s="2" t="s">
        <v>1300</v>
      </c>
      <c r="K371" s="21">
        <v>110000748095</v>
      </c>
      <c r="L371" s="21" t="s">
        <v>1140</v>
      </c>
      <c r="M371" s="2"/>
      <c r="N371" s="2"/>
      <c r="O371" s="2"/>
      <c r="P371" s="2"/>
      <c r="Q371" s="2">
        <v>0.4566600183332008</v>
      </c>
      <c r="R371" s="2">
        <v>0.2071375</v>
      </c>
      <c r="S371" s="175">
        <f>$R371*INDEX('Byproduct Conc'!$E:$E, MATCH(S$2,'Byproduct Conc'!$C:$C,0))</f>
        <v>6.0277012500000002E-4</v>
      </c>
      <c r="T371" s="176">
        <f>$R371*INDEX('Byproduct Conc'!$E:$E, MATCH(T$2,'Byproduct Conc'!$C:$C,0))</f>
        <v>7.2498124999999996E-6</v>
      </c>
      <c r="U371" s="176">
        <f>$R371*INDEX('Byproduct Conc'!$E:$E, MATCH(U$2,'Byproduct Conc'!$C:$C,0))</f>
        <v>3.1070624999999995E-5</v>
      </c>
      <c r="V371" s="176">
        <f>$R371*INDEX('Byproduct Conc'!$E:$E, MATCH(V$2,'Byproduct Conc'!$C:$C,0))</f>
        <v>2.0693036250000001E-4</v>
      </c>
      <c r="W371" s="177">
        <f>$R371*INDEX('Byproduct Conc'!$E:$E, MATCH(W$2,'Byproduct Conc'!$C:$C,0))</f>
        <v>3.1070625000000003E-4</v>
      </c>
      <c r="X371" s="293">
        <f t="shared" si="36"/>
        <v>1.7222003571428571E-6</v>
      </c>
      <c r="Y371" s="294">
        <f t="shared" si="37"/>
        <v>2.0713749999999999E-8</v>
      </c>
      <c r="Z371" s="294">
        <f t="shared" si="38"/>
        <v>8.8773214285714277E-8</v>
      </c>
      <c r="AA371" s="294">
        <f t="shared" si="39"/>
        <v>5.9122960714285717E-7</v>
      </c>
      <c r="AB371" s="295">
        <f t="shared" si="40"/>
        <v>8.8773214285714293E-7</v>
      </c>
    </row>
    <row r="372" spans="1:28" x14ac:dyDescent="0.25">
      <c r="A372" s="2">
        <v>2024</v>
      </c>
      <c r="B372" s="2"/>
      <c r="C372" s="2" t="s">
        <v>1297</v>
      </c>
      <c r="D372" s="2" t="s">
        <v>1298</v>
      </c>
      <c r="E372" s="2" t="s">
        <v>1299</v>
      </c>
      <c r="F372" s="2" t="s">
        <v>1160</v>
      </c>
      <c r="G372" s="2">
        <v>77301</v>
      </c>
      <c r="H372" s="2">
        <v>30.316129</v>
      </c>
      <c r="I372" s="2">
        <v>-95.387682999999996</v>
      </c>
      <c r="J372" s="2" t="s">
        <v>1300</v>
      </c>
      <c r="K372" s="21">
        <v>110000748095</v>
      </c>
      <c r="L372" s="21" t="s">
        <v>1140</v>
      </c>
      <c r="M372" s="2"/>
      <c r="N372" s="2"/>
      <c r="O372" s="2"/>
      <c r="P372" s="2"/>
      <c r="Q372" s="2">
        <v>0.27929326721258563</v>
      </c>
      <c r="R372" s="2">
        <v>0.126685295</v>
      </c>
      <c r="S372" s="175">
        <f>$R372*INDEX('Byproduct Conc'!$E:$E, MATCH(S$2,'Byproduct Conc'!$C:$C,0))</f>
        <v>3.6865420844999999E-4</v>
      </c>
      <c r="T372" s="176">
        <f>$R372*INDEX('Byproduct Conc'!$E:$E, MATCH(T$2,'Byproduct Conc'!$C:$C,0))</f>
        <v>4.4339853249999994E-6</v>
      </c>
      <c r="U372" s="176">
        <f>$R372*INDEX('Byproduct Conc'!$E:$E, MATCH(U$2,'Byproduct Conc'!$C:$C,0))</f>
        <v>1.900279425E-5</v>
      </c>
      <c r="V372" s="176">
        <f>$R372*INDEX('Byproduct Conc'!$E:$E, MATCH(V$2,'Byproduct Conc'!$C:$C,0))</f>
        <v>1.2655860970500001E-4</v>
      </c>
      <c r="W372" s="177">
        <f>$R372*INDEX('Byproduct Conc'!$E:$E, MATCH(W$2,'Byproduct Conc'!$C:$C,0))</f>
        <v>1.900279425E-4</v>
      </c>
      <c r="X372" s="293">
        <f t="shared" si="36"/>
        <v>1.0532977384285713E-6</v>
      </c>
      <c r="Y372" s="294">
        <f t="shared" si="37"/>
        <v>1.2668529499999998E-8</v>
      </c>
      <c r="Z372" s="294">
        <f t="shared" si="38"/>
        <v>5.4293697857142857E-8</v>
      </c>
      <c r="AA372" s="294">
        <f t="shared" si="39"/>
        <v>3.6159602772857147E-7</v>
      </c>
      <c r="AB372" s="295">
        <f t="shared" si="40"/>
        <v>5.4293697857142856E-7</v>
      </c>
    </row>
    <row r="373" spans="1:28" x14ac:dyDescent="0.25">
      <c r="A373" s="2">
        <v>2021</v>
      </c>
      <c r="B373" s="2"/>
      <c r="C373" s="2" t="s">
        <v>1315</v>
      </c>
      <c r="D373" s="2" t="s">
        <v>1316</v>
      </c>
      <c r="E373" s="2" t="s">
        <v>1317</v>
      </c>
      <c r="F373" s="2" t="s">
        <v>1160</v>
      </c>
      <c r="G373" s="2">
        <v>77578</v>
      </c>
      <c r="H373" s="2">
        <v>29.458400000000001</v>
      </c>
      <c r="I373" s="2">
        <v>-95.330399999999997</v>
      </c>
      <c r="J373" s="2" t="s">
        <v>1318</v>
      </c>
      <c r="K373" s="21">
        <v>110000599479</v>
      </c>
      <c r="L373" s="21" t="s">
        <v>1140</v>
      </c>
      <c r="M373" s="2"/>
      <c r="N373" s="2"/>
      <c r="O373" s="2"/>
      <c r="P373" s="2"/>
      <c r="Q373" s="2">
        <v>3.287952131999046E-2</v>
      </c>
      <c r="R373" s="2">
        <v>1.4913900000000001E-2</v>
      </c>
      <c r="S373" s="175">
        <f>$R373*INDEX('Byproduct Conc'!$E:$E, MATCH(S$2,'Byproduct Conc'!$C:$C,0))</f>
        <v>4.3399448999999997E-5</v>
      </c>
      <c r="T373" s="176">
        <f>$R373*INDEX('Byproduct Conc'!$E:$E, MATCH(T$2,'Byproduct Conc'!$C:$C,0))</f>
        <v>5.2198649999999999E-7</v>
      </c>
      <c r="U373" s="176">
        <f>$R373*INDEX('Byproduct Conc'!$E:$E, MATCH(U$2,'Byproduct Conc'!$C:$C,0))</f>
        <v>2.2370849999999999E-6</v>
      </c>
      <c r="V373" s="176">
        <f>$R373*INDEX('Byproduct Conc'!$E:$E, MATCH(V$2,'Byproduct Conc'!$C:$C,0))</f>
        <v>1.4898986100000003E-5</v>
      </c>
      <c r="W373" s="177">
        <f>$R373*INDEX('Byproduct Conc'!$E:$E, MATCH(W$2,'Byproduct Conc'!$C:$C,0))</f>
        <v>2.2370850000000003E-5</v>
      </c>
      <c r="X373" s="293">
        <f t="shared" si="36"/>
        <v>1.2399842571428571E-7</v>
      </c>
      <c r="Y373" s="294">
        <f t="shared" si="37"/>
        <v>1.49139E-9</v>
      </c>
      <c r="Z373" s="294">
        <f t="shared" si="38"/>
        <v>6.3916714285714286E-9</v>
      </c>
      <c r="AA373" s="294">
        <f t="shared" si="39"/>
        <v>4.256853171428572E-8</v>
      </c>
      <c r="AB373" s="295">
        <f t="shared" si="40"/>
        <v>6.3916714285714295E-8</v>
      </c>
    </row>
    <row r="374" spans="1:28" x14ac:dyDescent="0.25">
      <c r="A374" s="2">
        <v>2021</v>
      </c>
      <c r="B374" s="2"/>
      <c r="C374" s="2" t="s">
        <v>1315</v>
      </c>
      <c r="D374" s="2" t="s">
        <v>1316</v>
      </c>
      <c r="E374" s="2" t="s">
        <v>1317</v>
      </c>
      <c r="F374" s="2" t="s">
        <v>1160</v>
      </c>
      <c r="G374" s="2">
        <v>77578</v>
      </c>
      <c r="H374" s="2">
        <v>29.458400000000001</v>
      </c>
      <c r="I374" s="2">
        <v>-95.330399999999997</v>
      </c>
      <c r="J374" s="2" t="s">
        <v>1318</v>
      </c>
      <c r="K374" s="21">
        <v>110000599479</v>
      </c>
      <c r="L374" s="21" t="s">
        <v>1140</v>
      </c>
      <c r="M374" s="2"/>
      <c r="N374" s="2"/>
      <c r="O374" s="2"/>
      <c r="P374" s="2"/>
      <c r="Q374" s="2">
        <v>3.287952131999046E-2</v>
      </c>
      <c r="R374" s="2">
        <v>1.4913900000000001E-2</v>
      </c>
      <c r="S374" s="175">
        <f>$R374*INDEX('Byproduct Conc'!$E:$E, MATCH(S$2,'Byproduct Conc'!$C:$C,0))</f>
        <v>4.3399448999999997E-5</v>
      </c>
      <c r="T374" s="176">
        <f>$R374*INDEX('Byproduct Conc'!$E:$E, MATCH(T$2,'Byproduct Conc'!$C:$C,0))</f>
        <v>5.2198649999999999E-7</v>
      </c>
      <c r="U374" s="176">
        <f>$R374*INDEX('Byproduct Conc'!$E:$E, MATCH(U$2,'Byproduct Conc'!$C:$C,0))</f>
        <v>2.2370849999999999E-6</v>
      </c>
      <c r="V374" s="176">
        <f>$R374*INDEX('Byproduct Conc'!$E:$E, MATCH(V$2,'Byproduct Conc'!$C:$C,0))</f>
        <v>1.4898986100000003E-5</v>
      </c>
      <c r="W374" s="177">
        <f>$R374*INDEX('Byproduct Conc'!$E:$E, MATCH(W$2,'Byproduct Conc'!$C:$C,0))</f>
        <v>2.2370850000000003E-5</v>
      </c>
      <c r="X374" s="293">
        <f t="shared" si="36"/>
        <v>1.2399842571428571E-7</v>
      </c>
      <c r="Y374" s="294">
        <f t="shared" si="37"/>
        <v>1.49139E-9</v>
      </c>
      <c r="Z374" s="294">
        <f t="shared" si="38"/>
        <v>6.3916714285714286E-9</v>
      </c>
      <c r="AA374" s="294">
        <f t="shared" si="39"/>
        <v>4.256853171428572E-8</v>
      </c>
      <c r="AB374" s="295">
        <f t="shared" si="40"/>
        <v>6.3916714285714295E-8</v>
      </c>
    </row>
    <row r="375" spans="1:28" x14ac:dyDescent="0.25">
      <c r="A375" s="2">
        <v>2022</v>
      </c>
      <c r="B375" s="2"/>
      <c r="C375" s="2" t="s">
        <v>1315</v>
      </c>
      <c r="D375" s="2" t="s">
        <v>1316</v>
      </c>
      <c r="E375" s="2" t="s">
        <v>1317</v>
      </c>
      <c r="F375" s="2" t="s">
        <v>1160</v>
      </c>
      <c r="G375" s="2">
        <v>77578</v>
      </c>
      <c r="H375" s="2">
        <v>29.458400000000001</v>
      </c>
      <c r="I375" s="2">
        <v>-95.330399999999997</v>
      </c>
      <c r="J375" s="2" t="s">
        <v>1318</v>
      </c>
      <c r="K375" s="21">
        <v>110000599479</v>
      </c>
      <c r="L375" s="21" t="s">
        <v>1140</v>
      </c>
      <c r="M375" s="2"/>
      <c r="N375" s="2"/>
      <c r="O375" s="2"/>
      <c r="P375" s="2"/>
      <c r="Q375" s="2">
        <v>3.287952131999046E-2</v>
      </c>
      <c r="R375" s="2">
        <v>1.4913900000000001E-2</v>
      </c>
      <c r="S375" s="175">
        <f>$R375*INDEX('Byproduct Conc'!$E:$E, MATCH(S$2,'Byproduct Conc'!$C:$C,0))</f>
        <v>4.3399448999999997E-5</v>
      </c>
      <c r="T375" s="176">
        <f>$R375*INDEX('Byproduct Conc'!$E:$E, MATCH(T$2,'Byproduct Conc'!$C:$C,0))</f>
        <v>5.2198649999999999E-7</v>
      </c>
      <c r="U375" s="176">
        <f>$R375*INDEX('Byproduct Conc'!$E:$E, MATCH(U$2,'Byproduct Conc'!$C:$C,0))</f>
        <v>2.2370849999999999E-6</v>
      </c>
      <c r="V375" s="176">
        <f>$R375*INDEX('Byproduct Conc'!$E:$E, MATCH(V$2,'Byproduct Conc'!$C:$C,0))</f>
        <v>1.4898986100000003E-5</v>
      </c>
      <c r="W375" s="177">
        <f>$R375*INDEX('Byproduct Conc'!$E:$E, MATCH(W$2,'Byproduct Conc'!$C:$C,0))</f>
        <v>2.2370850000000003E-5</v>
      </c>
      <c r="X375" s="293">
        <f t="shared" si="36"/>
        <v>1.2399842571428571E-7</v>
      </c>
      <c r="Y375" s="294">
        <f t="shared" si="37"/>
        <v>1.49139E-9</v>
      </c>
      <c r="Z375" s="294">
        <f t="shared" si="38"/>
        <v>6.3916714285714286E-9</v>
      </c>
      <c r="AA375" s="294">
        <f t="shared" si="39"/>
        <v>4.256853171428572E-8</v>
      </c>
      <c r="AB375" s="295">
        <f t="shared" si="40"/>
        <v>6.3916714285714295E-8</v>
      </c>
    </row>
    <row r="376" spans="1:28" x14ac:dyDescent="0.25">
      <c r="A376" s="2">
        <v>2022</v>
      </c>
      <c r="B376" s="2"/>
      <c r="C376" s="2" t="s">
        <v>1315</v>
      </c>
      <c r="D376" s="2" t="s">
        <v>1316</v>
      </c>
      <c r="E376" s="2" t="s">
        <v>1317</v>
      </c>
      <c r="F376" s="2" t="s">
        <v>1160</v>
      </c>
      <c r="G376" s="2">
        <v>77578</v>
      </c>
      <c r="H376" s="2">
        <v>29.458400000000001</v>
      </c>
      <c r="I376" s="2">
        <v>-95.330399999999997</v>
      </c>
      <c r="J376" s="2" t="s">
        <v>1318</v>
      </c>
      <c r="K376" s="21">
        <v>110000599479</v>
      </c>
      <c r="L376" s="21" t="s">
        <v>1140</v>
      </c>
      <c r="M376" s="2"/>
      <c r="N376" s="2"/>
      <c r="O376" s="2"/>
      <c r="P376" s="2"/>
      <c r="Q376" s="2">
        <v>3.287952131999046E-2</v>
      </c>
      <c r="R376" s="2">
        <v>1.4913900000000001E-2</v>
      </c>
      <c r="S376" s="175">
        <f>$R376*INDEX('Byproduct Conc'!$E:$E, MATCH(S$2,'Byproduct Conc'!$C:$C,0))</f>
        <v>4.3399448999999997E-5</v>
      </c>
      <c r="T376" s="176">
        <f>$R376*INDEX('Byproduct Conc'!$E:$E, MATCH(T$2,'Byproduct Conc'!$C:$C,0))</f>
        <v>5.2198649999999999E-7</v>
      </c>
      <c r="U376" s="176">
        <f>$R376*INDEX('Byproduct Conc'!$E:$E, MATCH(U$2,'Byproduct Conc'!$C:$C,0))</f>
        <v>2.2370849999999999E-6</v>
      </c>
      <c r="V376" s="176">
        <f>$R376*INDEX('Byproduct Conc'!$E:$E, MATCH(V$2,'Byproduct Conc'!$C:$C,0))</f>
        <v>1.4898986100000003E-5</v>
      </c>
      <c r="W376" s="177">
        <f>$R376*INDEX('Byproduct Conc'!$E:$E, MATCH(W$2,'Byproduct Conc'!$C:$C,0))</f>
        <v>2.2370850000000003E-5</v>
      </c>
      <c r="X376" s="293">
        <f t="shared" si="36"/>
        <v>1.2399842571428571E-7</v>
      </c>
      <c r="Y376" s="294">
        <f t="shared" si="37"/>
        <v>1.49139E-9</v>
      </c>
      <c r="Z376" s="294">
        <f t="shared" si="38"/>
        <v>6.3916714285714286E-9</v>
      </c>
      <c r="AA376" s="294">
        <f t="shared" si="39"/>
        <v>4.256853171428572E-8</v>
      </c>
      <c r="AB376" s="295">
        <f t="shared" si="40"/>
        <v>6.3916714285714295E-8</v>
      </c>
    </row>
    <row r="377" spans="1:28" x14ac:dyDescent="0.25">
      <c r="A377" s="2">
        <v>2023</v>
      </c>
      <c r="B377" s="2"/>
      <c r="C377" s="2" t="s">
        <v>1315</v>
      </c>
      <c r="D377" s="2" t="s">
        <v>1316</v>
      </c>
      <c r="E377" s="2" t="s">
        <v>1317</v>
      </c>
      <c r="F377" s="2" t="s">
        <v>1160</v>
      </c>
      <c r="G377" s="2">
        <v>77578</v>
      </c>
      <c r="H377" s="2">
        <v>29.458400000000001</v>
      </c>
      <c r="I377" s="2">
        <v>-95.330399999999997</v>
      </c>
      <c r="J377" s="2" t="s">
        <v>1318</v>
      </c>
      <c r="K377" s="21">
        <v>110000599479</v>
      </c>
      <c r="L377" s="21" t="s">
        <v>1140</v>
      </c>
      <c r="M377" s="2"/>
      <c r="N377" s="2"/>
      <c r="O377" s="2"/>
      <c r="P377" s="2"/>
      <c r="Q377" s="2">
        <v>3.287952131999046E-2</v>
      </c>
      <c r="R377" s="2">
        <v>1.4913900000000001E-2</v>
      </c>
      <c r="S377" s="175">
        <f>$R377*INDEX('Byproduct Conc'!$E:$E, MATCH(S$2,'Byproduct Conc'!$C:$C,0))</f>
        <v>4.3399448999999997E-5</v>
      </c>
      <c r="T377" s="176">
        <f>$R377*INDEX('Byproduct Conc'!$E:$E, MATCH(T$2,'Byproduct Conc'!$C:$C,0))</f>
        <v>5.2198649999999999E-7</v>
      </c>
      <c r="U377" s="176">
        <f>$R377*INDEX('Byproduct Conc'!$E:$E, MATCH(U$2,'Byproduct Conc'!$C:$C,0))</f>
        <v>2.2370849999999999E-6</v>
      </c>
      <c r="V377" s="176">
        <f>$R377*INDEX('Byproduct Conc'!$E:$E, MATCH(V$2,'Byproduct Conc'!$C:$C,0))</f>
        <v>1.4898986100000003E-5</v>
      </c>
      <c r="W377" s="177">
        <f>$R377*INDEX('Byproduct Conc'!$E:$E, MATCH(W$2,'Byproduct Conc'!$C:$C,0))</f>
        <v>2.2370850000000003E-5</v>
      </c>
      <c r="X377" s="293">
        <f t="shared" si="36"/>
        <v>1.2399842571428571E-7</v>
      </c>
      <c r="Y377" s="294">
        <f t="shared" si="37"/>
        <v>1.49139E-9</v>
      </c>
      <c r="Z377" s="294">
        <f t="shared" si="38"/>
        <v>6.3916714285714286E-9</v>
      </c>
      <c r="AA377" s="294">
        <f t="shared" si="39"/>
        <v>4.256853171428572E-8</v>
      </c>
      <c r="AB377" s="295">
        <f t="shared" si="40"/>
        <v>6.3916714285714295E-8</v>
      </c>
    </row>
    <row r="378" spans="1:28" x14ac:dyDescent="0.25">
      <c r="A378" s="2">
        <v>2023</v>
      </c>
      <c r="B378" s="2"/>
      <c r="C378" s="2" t="s">
        <v>1315</v>
      </c>
      <c r="D378" s="2" t="s">
        <v>1316</v>
      </c>
      <c r="E378" s="2" t="s">
        <v>1317</v>
      </c>
      <c r="F378" s="2" t="s">
        <v>1160</v>
      </c>
      <c r="G378" s="2">
        <v>77578</v>
      </c>
      <c r="H378" s="2">
        <v>29.458400000000001</v>
      </c>
      <c r="I378" s="2">
        <v>-95.330399999999997</v>
      </c>
      <c r="J378" s="2" t="s">
        <v>1318</v>
      </c>
      <c r="K378" s="21">
        <v>110000599479</v>
      </c>
      <c r="L378" s="21" t="s">
        <v>1140</v>
      </c>
      <c r="M378" s="2"/>
      <c r="N378" s="2"/>
      <c r="O378" s="2"/>
      <c r="P378" s="2"/>
      <c r="Q378" s="2">
        <v>3.287952131999046E-2</v>
      </c>
      <c r="R378" s="2">
        <v>1.4913900000000001E-2</v>
      </c>
      <c r="S378" s="175">
        <f>$R378*INDEX('Byproduct Conc'!$E:$E, MATCH(S$2,'Byproduct Conc'!$C:$C,0))</f>
        <v>4.3399448999999997E-5</v>
      </c>
      <c r="T378" s="176">
        <f>$R378*INDEX('Byproduct Conc'!$E:$E, MATCH(T$2,'Byproduct Conc'!$C:$C,0))</f>
        <v>5.2198649999999999E-7</v>
      </c>
      <c r="U378" s="176">
        <f>$R378*INDEX('Byproduct Conc'!$E:$E, MATCH(U$2,'Byproduct Conc'!$C:$C,0))</f>
        <v>2.2370849999999999E-6</v>
      </c>
      <c r="V378" s="176">
        <f>$R378*INDEX('Byproduct Conc'!$E:$E, MATCH(V$2,'Byproduct Conc'!$C:$C,0))</f>
        <v>1.4898986100000003E-5</v>
      </c>
      <c r="W378" s="177">
        <f>$R378*INDEX('Byproduct Conc'!$E:$E, MATCH(W$2,'Byproduct Conc'!$C:$C,0))</f>
        <v>2.2370850000000003E-5</v>
      </c>
      <c r="X378" s="293">
        <f t="shared" si="36"/>
        <v>1.2399842571428571E-7</v>
      </c>
      <c r="Y378" s="294">
        <f t="shared" si="37"/>
        <v>1.49139E-9</v>
      </c>
      <c r="Z378" s="294">
        <f t="shared" si="38"/>
        <v>6.3916714285714286E-9</v>
      </c>
      <c r="AA378" s="294">
        <f t="shared" si="39"/>
        <v>4.256853171428572E-8</v>
      </c>
      <c r="AB378" s="295">
        <f t="shared" si="40"/>
        <v>6.3916714285714295E-8</v>
      </c>
    </row>
    <row r="379" spans="1:28" x14ac:dyDescent="0.25">
      <c r="A379" s="2">
        <v>2024</v>
      </c>
      <c r="B379" s="2"/>
      <c r="C379" s="2" t="s">
        <v>1315</v>
      </c>
      <c r="D379" s="2" t="s">
        <v>1316</v>
      </c>
      <c r="E379" s="2" t="s">
        <v>1317</v>
      </c>
      <c r="F379" s="2" t="s">
        <v>1160</v>
      </c>
      <c r="G379" s="2">
        <v>77578</v>
      </c>
      <c r="H379" s="2">
        <v>29.458400000000001</v>
      </c>
      <c r="I379" s="2">
        <v>-95.330399999999997</v>
      </c>
      <c r="J379" s="2" t="s">
        <v>1318</v>
      </c>
      <c r="K379" s="21">
        <v>110000599479</v>
      </c>
      <c r="L379" s="21" t="s">
        <v>1140</v>
      </c>
      <c r="M379" s="2"/>
      <c r="N379" s="2"/>
      <c r="O379" s="2"/>
      <c r="P379" s="2"/>
      <c r="Q379" s="2">
        <v>3.287952131999046E-2</v>
      </c>
      <c r="R379" s="2">
        <v>1.4913900000000001E-2</v>
      </c>
      <c r="S379" s="175">
        <f>$R379*INDEX('Byproduct Conc'!$E:$E, MATCH(S$2,'Byproduct Conc'!$C:$C,0))</f>
        <v>4.3399448999999997E-5</v>
      </c>
      <c r="T379" s="176">
        <f>$R379*INDEX('Byproduct Conc'!$E:$E, MATCH(T$2,'Byproduct Conc'!$C:$C,0))</f>
        <v>5.2198649999999999E-7</v>
      </c>
      <c r="U379" s="176">
        <f>$R379*INDEX('Byproduct Conc'!$E:$E, MATCH(U$2,'Byproduct Conc'!$C:$C,0))</f>
        <v>2.2370849999999999E-6</v>
      </c>
      <c r="V379" s="176">
        <f>$R379*INDEX('Byproduct Conc'!$E:$E, MATCH(V$2,'Byproduct Conc'!$C:$C,0))</f>
        <v>1.4898986100000003E-5</v>
      </c>
      <c r="W379" s="177">
        <f>$R379*INDEX('Byproduct Conc'!$E:$E, MATCH(W$2,'Byproduct Conc'!$C:$C,0))</f>
        <v>2.2370850000000003E-5</v>
      </c>
      <c r="X379" s="293">
        <f t="shared" si="36"/>
        <v>1.2399842571428571E-7</v>
      </c>
      <c r="Y379" s="294">
        <f t="shared" si="37"/>
        <v>1.49139E-9</v>
      </c>
      <c r="Z379" s="294">
        <f t="shared" si="38"/>
        <v>6.3916714285714286E-9</v>
      </c>
      <c r="AA379" s="294">
        <f t="shared" si="39"/>
        <v>4.256853171428572E-8</v>
      </c>
      <c r="AB379" s="295">
        <f t="shared" si="40"/>
        <v>6.3916714285714295E-8</v>
      </c>
    </row>
    <row r="380" spans="1:28" x14ac:dyDescent="0.25">
      <c r="A380" s="2">
        <v>2024</v>
      </c>
      <c r="B380" s="2"/>
      <c r="C380" s="2" t="s">
        <v>1315</v>
      </c>
      <c r="D380" s="2" t="s">
        <v>1316</v>
      </c>
      <c r="E380" s="2" t="s">
        <v>1317</v>
      </c>
      <c r="F380" s="2" t="s">
        <v>1160</v>
      </c>
      <c r="G380" s="2">
        <v>77578</v>
      </c>
      <c r="H380" s="2">
        <v>29.458400000000001</v>
      </c>
      <c r="I380" s="2">
        <v>-95.330399999999997</v>
      </c>
      <c r="J380" s="2" t="s">
        <v>1318</v>
      </c>
      <c r="K380" s="21">
        <v>110000599479</v>
      </c>
      <c r="L380" s="21" t="s">
        <v>1140</v>
      </c>
      <c r="M380" s="2"/>
      <c r="N380" s="2"/>
      <c r="O380" s="2"/>
      <c r="P380" s="2"/>
      <c r="Q380" s="2">
        <v>3.287952131999046E-2</v>
      </c>
      <c r="R380" s="2">
        <v>1.4913900000000001E-2</v>
      </c>
      <c r="S380" s="175">
        <f>$R380*INDEX('Byproduct Conc'!$E:$E, MATCH(S$2,'Byproduct Conc'!$C:$C,0))</f>
        <v>4.3399448999999997E-5</v>
      </c>
      <c r="T380" s="176">
        <f>$R380*INDEX('Byproduct Conc'!$E:$E, MATCH(T$2,'Byproduct Conc'!$C:$C,0))</f>
        <v>5.2198649999999999E-7</v>
      </c>
      <c r="U380" s="176">
        <f>$R380*INDEX('Byproduct Conc'!$E:$E, MATCH(U$2,'Byproduct Conc'!$C:$C,0))</f>
        <v>2.2370849999999999E-6</v>
      </c>
      <c r="V380" s="176">
        <f>$R380*INDEX('Byproduct Conc'!$E:$E, MATCH(V$2,'Byproduct Conc'!$C:$C,0))</f>
        <v>1.4898986100000003E-5</v>
      </c>
      <c r="W380" s="177">
        <f>$R380*INDEX('Byproduct Conc'!$E:$E, MATCH(W$2,'Byproduct Conc'!$C:$C,0))</f>
        <v>2.2370850000000003E-5</v>
      </c>
      <c r="X380" s="293">
        <f t="shared" si="36"/>
        <v>1.2399842571428571E-7</v>
      </c>
      <c r="Y380" s="294">
        <f t="shared" si="37"/>
        <v>1.49139E-9</v>
      </c>
      <c r="Z380" s="294">
        <f t="shared" si="38"/>
        <v>6.3916714285714286E-9</v>
      </c>
      <c r="AA380" s="294">
        <f t="shared" si="39"/>
        <v>4.256853171428572E-8</v>
      </c>
      <c r="AB380" s="295">
        <f t="shared" si="40"/>
        <v>6.3916714285714295E-8</v>
      </c>
    </row>
    <row r="381" spans="1:28" x14ac:dyDescent="0.25">
      <c r="A381" s="2">
        <v>2023</v>
      </c>
      <c r="B381" s="2"/>
      <c r="C381" s="2" t="s">
        <v>5095</v>
      </c>
      <c r="D381" s="2" t="s">
        <v>5096</v>
      </c>
      <c r="E381" s="2" t="s">
        <v>1235</v>
      </c>
      <c r="F381" s="2" t="s">
        <v>1236</v>
      </c>
      <c r="G381" s="2">
        <v>44622</v>
      </c>
      <c r="H381" s="2">
        <v>40.506320000000002</v>
      </c>
      <c r="I381" s="2">
        <v>-81.474299999999999</v>
      </c>
      <c r="J381" s="2" t="s">
        <v>1238</v>
      </c>
      <c r="K381" s="21">
        <v>110000496981</v>
      </c>
      <c r="L381" s="21" t="s">
        <v>1140</v>
      </c>
      <c r="M381" s="2"/>
      <c r="N381" s="2"/>
      <c r="O381" s="2"/>
      <c r="P381" s="2"/>
      <c r="Q381" s="2">
        <v>2.5754401468437393</v>
      </c>
      <c r="R381" s="2">
        <v>1.1681999999999999</v>
      </c>
      <c r="S381" s="175">
        <f>$R381*INDEX('Byproduct Conc'!$E:$E, MATCH(S$2,'Byproduct Conc'!$C:$C,0))</f>
        <v>3.3994619999999994E-3</v>
      </c>
      <c r="T381" s="176">
        <f>$R381*INDEX('Byproduct Conc'!$E:$E, MATCH(T$2,'Byproduct Conc'!$C:$C,0))</f>
        <v>4.088699999999999E-5</v>
      </c>
      <c r="U381" s="176">
        <f>$R381*INDEX('Byproduct Conc'!$E:$E, MATCH(U$2,'Byproduct Conc'!$C:$C,0))</f>
        <v>1.7522999999999996E-4</v>
      </c>
      <c r="V381" s="176">
        <f>$R381*INDEX('Byproduct Conc'!$E:$E, MATCH(V$2,'Byproduct Conc'!$C:$C,0))</f>
        <v>1.1670318000000001E-3</v>
      </c>
      <c r="W381" s="177">
        <f>$R381*INDEX('Byproduct Conc'!$E:$E, MATCH(W$2,'Byproduct Conc'!$C:$C,0))</f>
        <v>1.7522999999999998E-3</v>
      </c>
      <c r="X381" s="293">
        <f t="shared" si="36"/>
        <v>9.7127485714285693E-6</v>
      </c>
      <c r="Y381" s="294">
        <f t="shared" si="37"/>
        <v>1.1681999999999997E-7</v>
      </c>
      <c r="Z381" s="294">
        <f t="shared" si="38"/>
        <v>5.006571428571427E-7</v>
      </c>
      <c r="AA381" s="294">
        <f t="shared" si="39"/>
        <v>3.3343765714285716E-6</v>
      </c>
      <c r="AB381" s="295">
        <f t="shared" si="40"/>
        <v>5.0065714285714277E-6</v>
      </c>
    </row>
    <row r="382" spans="1:28" x14ac:dyDescent="0.25">
      <c r="A382" s="2">
        <v>2021</v>
      </c>
      <c r="B382" s="2"/>
      <c r="C382" s="2" t="s">
        <v>5097</v>
      </c>
      <c r="D382" s="2" t="s">
        <v>1322</v>
      </c>
      <c r="E382" s="2" t="s">
        <v>1323</v>
      </c>
      <c r="F382" s="2" t="s">
        <v>1160</v>
      </c>
      <c r="G382" s="2">
        <v>770156544</v>
      </c>
      <c r="H382" s="2">
        <v>29.75487</v>
      </c>
      <c r="I382" s="2">
        <v>-95.103269999999995</v>
      </c>
      <c r="J382" s="2" t="s">
        <v>1324</v>
      </c>
      <c r="K382" s="21">
        <v>110000460983</v>
      </c>
      <c r="L382" s="21" t="s">
        <v>1140</v>
      </c>
      <c r="M382" s="2"/>
      <c r="N382" s="2"/>
      <c r="O382" s="2"/>
      <c r="P382" s="2"/>
      <c r="Q382" s="2">
        <v>0.82564131314642708</v>
      </c>
      <c r="R382" s="2">
        <v>0.37450460000000002</v>
      </c>
      <c r="S382" s="175">
        <f>$R382*INDEX('Byproduct Conc'!$E:$E, MATCH(S$2,'Byproduct Conc'!$C:$C,0))</f>
        <v>1.089808386E-3</v>
      </c>
      <c r="T382" s="176">
        <f>$R382*INDEX('Byproduct Conc'!$E:$E, MATCH(T$2,'Byproduct Conc'!$C:$C,0))</f>
        <v>1.3107661E-5</v>
      </c>
      <c r="U382" s="176">
        <f>$R382*INDEX('Byproduct Conc'!$E:$E, MATCH(U$2,'Byproduct Conc'!$C:$C,0))</f>
        <v>5.6175689999999997E-5</v>
      </c>
      <c r="V382" s="176">
        <f>$R382*INDEX('Byproduct Conc'!$E:$E, MATCH(V$2,'Byproduct Conc'!$C:$C,0))</f>
        <v>3.7413009540000004E-4</v>
      </c>
      <c r="W382" s="177">
        <f>$R382*INDEX('Byproduct Conc'!$E:$E, MATCH(W$2,'Byproduct Conc'!$C:$C,0))</f>
        <v>5.6175690000000004E-4</v>
      </c>
      <c r="X382" s="293">
        <f t="shared" si="36"/>
        <v>3.1137382457142856E-6</v>
      </c>
      <c r="Y382" s="294">
        <f t="shared" si="37"/>
        <v>3.7450460000000002E-8</v>
      </c>
      <c r="Z382" s="294">
        <f t="shared" si="38"/>
        <v>1.6050197142857142E-7</v>
      </c>
      <c r="AA382" s="294">
        <f t="shared" si="39"/>
        <v>1.0689431297142858E-6</v>
      </c>
      <c r="AB382" s="295">
        <f t="shared" si="40"/>
        <v>1.6050197142857144E-6</v>
      </c>
    </row>
    <row r="383" spans="1:28" x14ac:dyDescent="0.25">
      <c r="A383" s="2">
        <v>2023</v>
      </c>
      <c r="B383" s="2"/>
      <c r="C383" s="2" t="s">
        <v>5097</v>
      </c>
      <c r="D383" s="2" t="s">
        <v>1322</v>
      </c>
      <c r="E383" s="2" t="s">
        <v>1323</v>
      </c>
      <c r="F383" s="2" t="s">
        <v>1160</v>
      </c>
      <c r="G383" s="2">
        <v>770156544</v>
      </c>
      <c r="H383" s="2">
        <v>29.75487</v>
      </c>
      <c r="I383" s="2">
        <v>-95.103269999999995</v>
      </c>
      <c r="J383" s="2" t="s">
        <v>1324</v>
      </c>
      <c r="K383" s="21">
        <v>110000460983</v>
      </c>
      <c r="L383" s="21" t="s">
        <v>1140</v>
      </c>
      <c r="M383" s="2"/>
      <c r="N383" s="2"/>
      <c r="O383" s="2"/>
      <c r="P383" s="2"/>
      <c r="Q383" s="2">
        <v>0.43839361759987272</v>
      </c>
      <c r="R383" s="2">
        <v>0.198852</v>
      </c>
      <c r="S383" s="175">
        <f>$R383*INDEX('Byproduct Conc'!$E:$E, MATCH(S$2,'Byproduct Conc'!$C:$C,0))</f>
        <v>5.7865931999999994E-4</v>
      </c>
      <c r="T383" s="176">
        <f>$R383*INDEX('Byproduct Conc'!$E:$E, MATCH(T$2,'Byproduct Conc'!$C:$C,0))</f>
        <v>6.9598199999999995E-6</v>
      </c>
      <c r="U383" s="176">
        <f>$R383*INDEX('Byproduct Conc'!$E:$E, MATCH(U$2,'Byproduct Conc'!$C:$C,0))</f>
        <v>2.9827799999999996E-5</v>
      </c>
      <c r="V383" s="176">
        <f>$R383*INDEX('Byproduct Conc'!$E:$E, MATCH(V$2,'Byproduct Conc'!$C:$C,0))</f>
        <v>1.9865314800000003E-4</v>
      </c>
      <c r="W383" s="177">
        <f>$R383*INDEX('Byproduct Conc'!$E:$E, MATCH(W$2,'Byproduct Conc'!$C:$C,0))</f>
        <v>2.9827800000000002E-4</v>
      </c>
      <c r="X383" s="293">
        <f t="shared" si="36"/>
        <v>1.6533123428571427E-6</v>
      </c>
      <c r="Y383" s="294">
        <f t="shared" si="37"/>
        <v>1.98852E-8</v>
      </c>
      <c r="Z383" s="294">
        <f t="shared" si="38"/>
        <v>8.5222285714285701E-8</v>
      </c>
      <c r="AA383" s="294">
        <f t="shared" si="39"/>
        <v>5.6758042285714292E-7</v>
      </c>
      <c r="AB383" s="295">
        <f t="shared" si="40"/>
        <v>8.5222285714285717E-7</v>
      </c>
    </row>
    <row r="384" spans="1:28" x14ac:dyDescent="0.25">
      <c r="A384" s="2">
        <v>2022</v>
      </c>
      <c r="B384" s="2"/>
      <c r="C384" s="2" t="s">
        <v>5097</v>
      </c>
      <c r="D384" s="2" t="s">
        <v>1322</v>
      </c>
      <c r="E384" s="2" t="s">
        <v>1323</v>
      </c>
      <c r="F384" s="2" t="s">
        <v>1160</v>
      </c>
      <c r="G384" s="2">
        <v>770156544</v>
      </c>
      <c r="H384" s="2">
        <v>29.75487</v>
      </c>
      <c r="I384" s="2">
        <v>-95.103269999999995</v>
      </c>
      <c r="J384" s="2" t="s">
        <v>1324</v>
      </c>
      <c r="K384" s="21">
        <v>110000460983</v>
      </c>
      <c r="L384" s="21" t="s">
        <v>1140</v>
      </c>
      <c r="M384" s="2"/>
      <c r="N384" s="2"/>
      <c r="O384" s="2"/>
      <c r="P384" s="2"/>
      <c r="Q384" s="2">
        <v>0.36532801466656062</v>
      </c>
      <c r="R384" s="2">
        <v>0.16571</v>
      </c>
      <c r="S384" s="175">
        <f>$R384*INDEX('Byproduct Conc'!$E:$E, MATCH(S$2,'Byproduct Conc'!$C:$C,0))</f>
        <v>4.8221609999999997E-4</v>
      </c>
      <c r="T384" s="176">
        <f>$R384*INDEX('Byproduct Conc'!$E:$E, MATCH(T$2,'Byproduct Conc'!$C:$C,0))</f>
        <v>5.7998499999999992E-6</v>
      </c>
      <c r="U384" s="176">
        <f>$R384*INDEX('Byproduct Conc'!$E:$E, MATCH(U$2,'Byproduct Conc'!$C:$C,0))</f>
        <v>2.4856499999999998E-5</v>
      </c>
      <c r="V384" s="176">
        <f>$R384*INDEX('Byproduct Conc'!$E:$E, MATCH(V$2,'Byproduct Conc'!$C:$C,0))</f>
        <v>1.6554429000000001E-4</v>
      </c>
      <c r="W384" s="177">
        <f>$R384*INDEX('Byproduct Conc'!$E:$E, MATCH(W$2,'Byproduct Conc'!$C:$C,0))</f>
        <v>2.4856500000000002E-4</v>
      </c>
      <c r="X384" s="293">
        <f t="shared" si="36"/>
        <v>1.3777602857142857E-6</v>
      </c>
      <c r="Y384" s="294">
        <f t="shared" si="37"/>
        <v>1.6570999999999997E-8</v>
      </c>
      <c r="Z384" s="294">
        <f t="shared" si="38"/>
        <v>7.1018571428571422E-8</v>
      </c>
      <c r="AA384" s="294">
        <f t="shared" si="39"/>
        <v>4.7298368571428575E-7</v>
      </c>
      <c r="AB384" s="295">
        <f t="shared" si="40"/>
        <v>7.1018571428571432E-7</v>
      </c>
    </row>
    <row r="385" spans="1:28" x14ac:dyDescent="0.25">
      <c r="A385" s="2">
        <v>2023</v>
      </c>
      <c r="B385" s="2"/>
      <c r="C385" s="2" t="s">
        <v>1327</v>
      </c>
      <c r="D385" s="2" t="s">
        <v>1328</v>
      </c>
      <c r="E385" s="2" t="s">
        <v>1329</v>
      </c>
      <c r="F385" s="2" t="s">
        <v>1230</v>
      </c>
      <c r="G385" s="2">
        <v>26146</v>
      </c>
      <c r="H385" s="2">
        <v>39.484572</v>
      </c>
      <c r="I385" s="2">
        <v>-81.093402999999995</v>
      </c>
      <c r="J385" s="2" t="s">
        <v>1330</v>
      </c>
      <c r="K385" s="21">
        <v>110000344814</v>
      </c>
      <c r="L385" s="21" t="s">
        <v>1140</v>
      </c>
      <c r="M385" s="2"/>
      <c r="N385" s="2"/>
      <c r="O385" s="2"/>
      <c r="P385" s="2"/>
      <c r="Q385" s="2">
        <v>4.1036845483093112</v>
      </c>
      <c r="R385" s="2">
        <v>1.8613999999999999</v>
      </c>
      <c r="S385" s="175">
        <f>$R385*INDEX('Byproduct Conc'!$E:$E, MATCH(S$2,'Byproduct Conc'!$C:$C,0))</f>
        <v>5.4166739999999998E-3</v>
      </c>
      <c r="T385" s="176">
        <f>$R385*INDEX('Byproduct Conc'!$E:$E, MATCH(T$2,'Byproduct Conc'!$C:$C,0))</f>
        <v>6.5148999999999996E-5</v>
      </c>
      <c r="U385" s="176">
        <f>$R385*INDEX('Byproduct Conc'!$E:$E, MATCH(U$2,'Byproduct Conc'!$C:$C,0))</f>
        <v>2.7920999999999995E-4</v>
      </c>
      <c r="V385" s="176">
        <f>$R385*INDEX('Byproduct Conc'!$E:$E, MATCH(V$2,'Byproduct Conc'!$C:$C,0))</f>
        <v>1.8595386000000002E-3</v>
      </c>
      <c r="W385" s="177">
        <f>$R385*INDEX('Byproduct Conc'!$E:$E, MATCH(W$2,'Byproduct Conc'!$C:$C,0))</f>
        <v>2.7921000000000001E-3</v>
      </c>
      <c r="X385" s="293">
        <f t="shared" si="36"/>
        <v>1.5476211428571427E-5</v>
      </c>
      <c r="Y385" s="294">
        <f t="shared" si="37"/>
        <v>1.8614E-7</v>
      </c>
      <c r="Z385" s="294">
        <f t="shared" si="38"/>
        <v>7.9774285714285701E-7</v>
      </c>
      <c r="AA385" s="294">
        <f t="shared" si="39"/>
        <v>5.3129674285714294E-6</v>
      </c>
      <c r="AB385" s="295">
        <f t="shared" si="40"/>
        <v>7.9774285714285712E-6</v>
      </c>
    </row>
    <row r="386" spans="1:28" x14ac:dyDescent="0.25">
      <c r="A386" s="2">
        <v>2024</v>
      </c>
      <c r="B386" s="2"/>
      <c r="C386" s="2" t="s">
        <v>1327</v>
      </c>
      <c r="D386" s="2" t="s">
        <v>1328</v>
      </c>
      <c r="E386" s="2" t="s">
        <v>1329</v>
      </c>
      <c r="F386" s="2" t="s">
        <v>1230</v>
      </c>
      <c r="G386" s="2">
        <v>26146</v>
      </c>
      <c r="H386" s="2">
        <v>39.484572</v>
      </c>
      <c r="I386" s="2">
        <v>-81.093402999999995</v>
      </c>
      <c r="J386" s="2" t="s">
        <v>1330</v>
      </c>
      <c r="K386" s="21">
        <v>110000344814</v>
      </c>
      <c r="L386" s="21" t="s">
        <v>1140</v>
      </c>
      <c r="M386" s="2"/>
      <c r="N386" s="2"/>
      <c r="O386" s="2"/>
      <c r="P386" s="2"/>
      <c r="Q386" s="2">
        <v>2.2820489683281049</v>
      </c>
      <c r="R386" s="2">
        <v>1.03512</v>
      </c>
      <c r="S386" s="175">
        <f>$R386*INDEX('Byproduct Conc'!$E:$E, MATCH(S$2,'Byproduct Conc'!$C:$C,0))</f>
        <v>3.0121991999999998E-3</v>
      </c>
      <c r="T386" s="176">
        <f>$R386*INDEX('Byproduct Conc'!$E:$E, MATCH(T$2,'Byproduct Conc'!$C:$C,0))</f>
        <v>3.6229199999999995E-5</v>
      </c>
      <c r="U386" s="176">
        <f>$R386*INDEX('Byproduct Conc'!$E:$E, MATCH(U$2,'Byproduct Conc'!$C:$C,0))</f>
        <v>1.5526799999999999E-4</v>
      </c>
      <c r="V386" s="176">
        <f>$R386*INDEX('Byproduct Conc'!$E:$E, MATCH(V$2,'Byproduct Conc'!$C:$C,0))</f>
        <v>1.0340848800000002E-3</v>
      </c>
      <c r="W386" s="177">
        <f>$R386*INDEX('Byproduct Conc'!$E:$E, MATCH(W$2,'Byproduct Conc'!$C:$C,0))</f>
        <v>1.5526800000000001E-3</v>
      </c>
      <c r="X386" s="293">
        <f t="shared" si="36"/>
        <v>8.6062834285714284E-6</v>
      </c>
      <c r="Y386" s="294">
        <f t="shared" si="37"/>
        <v>1.0351199999999998E-7</v>
      </c>
      <c r="Z386" s="294">
        <f t="shared" si="38"/>
        <v>4.4362285714285712E-7</v>
      </c>
      <c r="AA386" s="294">
        <f t="shared" si="39"/>
        <v>2.9545282285714289E-6</v>
      </c>
      <c r="AB386" s="295">
        <f t="shared" si="40"/>
        <v>4.436228571428572E-6</v>
      </c>
    </row>
    <row r="387" spans="1:28" x14ac:dyDescent="0.25">
      <c r="A387" s="2">
        <v>2021</v>
      </c>
      <c r="B387" s="2"/>
      <c r="C387" s="2" t="s">
        <v>1327</v>
      </c>
      <c r="D387" s="2" t="s">
        <v>1328</v>
      </c>
      <c r="E387" s="2" t="s">
        <v>1329</v>
      </c>
      <c r="F387" s="2" t="s">
        <v>1230</v>
      </c>
      <c r="G387" s="2">
        <v>26146</v>
      </c>
      <c r="H387" s="2">
        <v>39.484572</v>
      </c>
      <c r="I387" s="2">
        <v>-81.093402999999995</v>
      </c>
      <c r="J387" s="2" t="s">
        <v>1330</v>
      </c>
      <c r="K387" s="21">
        <v>110000344814</v>
      </c>
      <c r="L387" s="21" t="s">
        <v>1140</v>
      </c>
      <c r="M387" s="2"/>
      <c r="N387" s="2"/>
      <c r="O387" s="2"/>
      <c r="P387" s="2"/>
      <c r="Q387" s="2">
        <v>2.2335053828176168</v>
      </c>
      <c r="R387" s="2">
        <v>1.013101</v>
      </c>
      <c r="S387" s="175">
        <f>$R387*INDEX('Byproduct Conc'!$E:$E, MATCH(S$2,'Byproduct Conc'!$C:$C,0))</f>
        <v>2.9481239099999998E-3</v>
      </c>
      <c r="T387" s="176">
        <f>$R387*INDEX('Byproduct Conc'!$E:$E, MATCH(T$2,'Byproduct Conc'!$C:$C,0))</f>
        <v>3.5458534999999995E-5</v>
      </c>
      <c r="U387" s="176">
        <f>$R387*INDEX('Byproduct Conc'!$E:$E, MATCH(U$2,'Byproduct Conc'!$C:$C,0))</f>
        <v>1.5196515E-4</v>
      </c>
      <c r="V387" s="176">
        <f>$R387*INDEX('Byproduct Conc'!$E:$E, MATCH(V$2,'Byproduct Conc'!$C:$C,0))</f>
        <v>1.0120878990000002E-3</v>
      </c>
      <c r="W387" s="177">
        <f>$R387*INDEX('Byproduct Conc'!$E:$E, MATCH(W$2,'Byproduct Conc'!$C:$C,0))</f>
        <v>1.5196515000000001E-3</v>
      </c>
      <c r="X387" s="293">
        <f t="shared" si="36"/>
        <v>8.4232111714285716E-6</v>
      </c>
      <c r="Y387" s="294">
        <f t="shared" si="37"/>
        <v>1.0131009999999999E-7</v>
      </c>
      <c r="Z387" s="294">
        <f t="shared" si="38"/>
        <v>4.3418614285714285E-7</v>
      </c>
      <c r="AA387" s="294">
        <f t="shared" si="39"/>
        <v>2.891679711428572E-6</v>
      </c>
      <c r="AB387" s="295">
        <f t="shared" si="40"/>
        <v>4.3418614285714289E-6</v>
      </c>
    </row>
    <row r="388" spans="1:28" x14ac:dyDescent="0.25">
      <c r="A388" s="2">
        <v>2022</v>
      </c>
      <c r="B388" s="2"/>
      <c r="C388" s="2" t="s">
        <v>1327</v>
      </c>
      <c r="D388" s="2" t="s">
        <v>1328</v>
      </c>
      <c r="E388" s="2" t="s">
        <v>1329</v>
      </c>
      <c r="F388" s="2" t="s">
        <v>1230</v>
      </c>
      <c r="G388" s="2">
        <v>26146</v>
      </c>
      <c r="H388" s="2">
        <v>39.484572</v>
      </c>
      <c r="I388" s="2">
        <v>-81.093402999999995</v>
      </c>
      <c r="J388" s="2" t="s">
        <v>1330</v>
      </c>
      <c r="K388" s="21">
        <v>110000344814</v>
      </c>
      <c r="L388" s="21" t="s">
        <v>1140</v>
      </c>
      <c r="M388" s="2"/>
      <c r="N388" s="2"/>
      <c r="O388" s="2"/>
      <c r="P388" s="2"/>
      <c r="Q388" s="2">
        <v>1.8266400733328032</v>
      </c>
      <c r="R388" s="2">
        <v>0.82855000000000001</v>
      </c>
      <c r="S388" s="175">
        <f>$R388*INDEX('Byproduct Conc'!$E:$E, MATCH(S$2,'Byproduct Conc'!$C:$C,0))</f>
        <v>2.4110805000000001E-3</v>
      </c>
      <c r="T388" s="176">
        <f>$R388*INDEX('Byproduct Conc'!$E:$E, MATCH(T$2,'Byproduct Conc'!$C:$C,0))</f>
        <v>2.8999249999999999E-5</v>
      </c>
      <c r="U388" s="176">
        <f>$R388*INDEX('Byproduct Conc'!$E:$E, MATCH(U$2,'Byproduct Conc'!$C:$C,0))</f>
        <v>1.2428249999999998E-4</v>
      </c>
      <c r="V388" s="176">
        <f>$R388*INDEX('Byproduct Conc'!$E:$E, MATCH(V$2,'Byproduct Conc'!$C:$C,0))</f>
        <v>8.2772145000000006E-4</v>
      </c>
      <c r="W388" s="177">
        <f>$R388*INDEX('Byproduct Conc'!$E:$E, MATCH(W$2,'Byproduct Conc'!$C:$C,0))</f>
        <v>1.2428250000000001E-3</v>
      </c>
      <c r="X388" s="293">
        <f t="shared" ref="X388:X423" si="41">S388/350</f>
        <v>6.8888014285714284E-6</v>
      </c>
      <c r="Y388" s="294">
        <f t="shared" ref="Y388:Y423" si="42">T388/350</f>
        <v>8.2854999999999996E-8</v>
      </c>
      <c r="Z388" s="294">
        <f t="shared" ref="Z388:Z423" si="43">U388/350</f>
        <v>3.5509285714285711E-7</v>
      </c>
      <c r="AA388" s="294">
        <f t="shared" ref="AA388:AA423" si="44">V388/350</f>
        <v>2.3649184285714287E-6</v>
      </c>
      <c r="AB388" s="295">
        <f t="shared" ref="AB388:AB423" si="45">W388/350</f>
        <v>3.5509285714285717E-6</v>
      </c>
    </row>
    <row r="389" spans="1:28" x14ac:dyDescent="0.25">
      <c r="A389" s="2">
        <v>2021</v>
      </c>
      <c r="B389" s="2"/>
      <c r="C389" s="2" t="s">
        <v>5255</v>
      </c>
      <c r="D389" s="2" t="s">
        <v>1334</v>
      </c>
      <c r="E389" s="2" t="s">
        <v>1335</v>
      </c>
      <c r="F389" s="2" t="s">
        <v>1138</v>
      </c>
      <c r="G389" s="2">
        <v>70051</v>
      </c>
      <c r="H389" s="2">
        <v>30.048590999999998</v>
      </c>
      <c r="I389" s="2">
        <v>-90.630941000000007</v>
      </c>
      <c r="J389" s="2" t="s">
        <v>1336</v>
      </c>
      <c r="K389" s="21">
        <v>110007015871</v>
      </c>
      <c r="L389" s="21" t="s">
        <v>1140</v>
      </c>
      <c r="M389" s="2"/>
      <c r="N389" s="2"/>
      <c r="O389" s="2"/>
      <c r="P389" s="2"/>
      <c r="Q389" s="2">
        <v>0.36532801466656062</v>
      </c>
      <c r="R389" s="2">
        <v>0.16571</v>
      </c>
      <c r="S389" s="175">
        <f>$R389*INDEX('Byproduct Conc'!$E:$E, MATCH(S$2,'Byproduct Conc'!$C:$C,0))</f>
        <v>4.8221609999999997E-4</v>
      </c>
      <c r="T389" s="176">
        <f>$R389*INDEX('Byproduct Conc'!$E:$E, MATCH(T$2,'Byproduct Conc'!$C:$C,0))</f>
        <v>5.7998499999999992E-6</v>
      </c>
      <c r="U389" s="176">
        <f>$R389*INDEX('Byproduct Conc'!$E:$E, MATCH(U$2,'Byproduct Conc'!$C:$C,0))</f>
        <v>2.4856499999999998E-5</v>
      </c>
      <c r="V389" s="176">
        <f>$R389*INDEX('Byproduct Conc'!$E:$E, MATCH(V$2,'Byproduct Conc'!$C:$C,0))</f>
        <v>1.6554429000000001E-4</v>
      </c>
      <c r="W389" s="177">
        <f>$R389*INDEX('Byproduct Conc'!$E:$E, MATCH(W$2,'Byproduct Conc'!$C:$C,0))</f>
        <v>2.4856500000000002E-4</v>
      </c>
      <c r="X389" s="293">
        <f t="shared" si="41"/>
        <v>1.3777602857142857E-6</v>
      </c>
      <c r="Y389" s="294">
        <f t="shared" si="42"/>
        <v>1.6570999999999997E-8</v>
      </c>
      <c r="Z389" s="294">
        <f t="shared" si="43"/>
        <v>7.1018571428571422E-8</v>
      </c>
      <c r="AA389" s="294">
        <f t="shared" si="44"/>
        <v>4.7298368571428575E-7</v>
      </c>
      <c r="AB389" s="295">
        <f t="shared" si="45"/>
        <v>7.1018571428571432E-7</v>
      </c>
    </row>
    <row r="390" spans="1:28" x14ac:dyDescent="0.25">
      <c r="A390" s="2">
        <v>2022</v>
      </c>
      <c r="B390" s="2"/>
      <c r="C390" s="2" t="s">
        <v>5255</v>
      </c>
      <c r="D390" s="2" t="s">
        <v>1334</v>
      </c>
      <c r="E390" s="2" t="s">
        <v>1335</v>
      </c>
      <c r="F390" s="2" t="s">
        <v>1138</v>
      </c>
      <c r="G390" s="2">
        <v>70051</v>
      </c>
      <c r="H390" s="2">
        <v>30.048590999999998</v>
      </c>
      <c r="I390" s="2">
        <v>-90.630941000000007</v>
      </c>
      <c r="J390" s="2" t="s">
        <v>1336</v>
      </c>
      <c r="K390" s="21">
        <v>110007015871</v>
      </c>
      <c r="L390" s="21" t="s">
        <v>1140</v>
      </c>
      <c r="M390" s="2"/>
      <c r="N390" s="2"/>
      <c r="O390" s="2"/>
      <c r="P390" s="2"/>
      <c r="Q390" s="2">
        <v>0.18266400733328031</v>
      </c>
      <c r="R390" s="2">
        <v>8.2854999999999998E-2</v>
      </c>
      <c r="S390" s="175">
        <f>$R390*INDEX('Byproduct Conc'!$E:$E, MATCH(S$2,'Byproduct Conc'!$C:$C,0))</f>
        <v>2.4110804999999999E-4</v>
      </c>
      <c r="T390" s="176">
        <f>$R390*INDEX('Byproduct Conc'!$E:$E, MATCH(T$2,'Byproduct Conc'!$C:$C,0))</f>
        <v>2.8999249999999996E-6</v>
      </c>
      <c r="U390" s="176">
        <f>$R390*INDEX('Byproduct Conc'!$E:$E, MATCH(U$2,'Byproduct Conc'!$C:$C,0))</f>
        <v>1.2428249999999999E-5</v>
      </c>
      <c r="V390" s="176">
        <f>$R390*INDEX('Byproduct Conc'!$E:$E, MATCH(V$2,'Byproduct Conc'!$C:$C,0))</f>
        <v>8.2772145000000003E-5</v>
      </c>
      <c r="W390" s="177">
        <f>$R390*INDEX('Byproduct Conc'!$E:$E, MATCH(W$2,'Byproduct Conc'!$C:$C,0))</f>
        <v>1.2428250000000001E-4</v>
      </c>
      <c r="X390" s="293">
        <f t="shared" si="41"/>
        <v>6.8888014285714287E-7</v>
      </c>
      <c r="Y390" s="294">
        <f t="shared" si="42"/>
        <v>8.2854999999999983E-9</v>
      </c>
      <c r="Z390" s="294">
        <f t="shared" si="43"/>
        <v>3.5509285714285711E-8</v>
      </c>
      <c r="AA390" s="294">
        <f t="shared" si="44"/>
        <v>2.3649184285714287E-7</v>
      </c>
      <c r="AB390" s="295">
        <f t="shared" si="45"/>
        <v>3.5509285714285716E-7</v>
      </c>
    </row>
    <row r="391" spans="1:28" x14ac:dyDescent="0.25">
      <c r="A391" s="2">
        <v>2023</v>
      </c>
      <c r="B391" s="2"/>
      <c r="C391" s="2" t="s">
        <v>5255</v>
      </c>
      <c r="D391" s="2" t="s">
        <v>1334</v>
      </c>
      <c r="E391" s="2" t="s">
        <v>1335</v>
      </c>
      <c r="F391" s="2" t="s">
        <v>1138</v>
      </c>
      <c r="G391" s="2">
        <v>70051</v>
      </c>
      <c r="H391" s="2">
        <v>30.048590999999998</v>
      </c>
      <c r="I391" s="2">
        <v>-90.630941000000007</v>
      </c>
      <c r="J391" s="2" t="s">
        <v>1336</v>
      </c>
      <c r="K391" s="21">
        <v>110007015871</v>
      </c>
      <c r="L391" s="21" t="s">
        <v>1140</v>
      </c>
      <c r="M391" s="2"/>
      <c r="N391" s="2"/>
      <c r="O391" s="2"/>
      <c r="P391" s="2"/>
      <c r="Q391" s="2">
        <v>0.18266400733328031</v>
      </c>
      <c r="R391" s="2">
        <v>8.2854999999999998E-2</v>
      </c>
      <c r="S391" s="175">
        <f>$R391*INDEX('Byproduct Conc'!$E:$E, MATCH(S$2,'Byproduct Conc'!$C:$C,0))</f>
        <v>2.4110804999999999E-4</v>
      </c>
      <c r="T391" s="176">
        <f>$R391*INDEX('Byproduct Conc'!$E:$E, MATCH(T$2,'Byproduct Conc'!$C:$C,0))</f>
        <v>2.8999249999999996E-6</v>
      </c>
      <c r="U391" s="176">
        <f>$R391*INDEX('Byproduct Conc'!$E:$E, MATCH(U$2,'Byproduct Conc'!$C:$C,0))</f>
        <v>1.2428249999999999E-5</v>
      </c>
      <c r="V391" s="176">
        <f>$R391*INDEX('Byproduct Conc'!$E:$E, MATCH(V$2,'Byproduct Conc'!$C:$C,0))</f>
        <v>8.2772145000000003E-5</v>
      </c>
      <c r="W391" s="177">
        <f>$R391*INDEX('Byproduct Conc'!$E:$E, MATCH(W$2,'Byproduct Conc'!$C:$C,0))</f>
        <v>1.2428250000000001E-4</v>
      </c>
      <c r="X391" s="293">
        <f t="shared" si="41"/>
        <v>6.8888014285714287E-7</v>
      </c>
      <c r="Y391" s="294">
        <f t="shared" si="42"/>
        <v>8.2854999999999983E-9</v>
      </c>
      <c r="Z391" s="294">
        <f t="shared" si="43"/>
        <v>3.5509285714285711E-8</v>
      </c>
      <c r="AA391" s="294">
        <f t="shared" si="44"/>
        <v>2.3649184285714287E-7</v>
      </c>
      <c r="AB391" s="295">
        <f t="shared" si="45"/>
        <v>3.5509285714285716E-7</v>
      </c>
    </row>
    <row r="392" spans="1:28" x14ac:dyDescent="0.25">
      <c r="A392" s="2">
        <v>2024</v>
      </c>
      <c r="B392" s="2"/>
      <c r="C392" s="2" t="s">
        <v>5255</v>
      </c>
      <c r="D392" s="2" t="s">
        <v>1334</v>
      </c>
      <c r="E392" s="2" t="s">
        <v>1335</v>
      </c>
      <c r="F392" s="2" t="s">
        <v>1138</v>
      </c>
      <c r="G392" s="2">
        <v>70051</v>
      </c>
      <c r="H392" s="2">
        <v>30.048590999999998</v>
      </c>
      <c r="I392" s="2">
        <v>-90.630941000000007</v>
      </c>
      <c r="J392" s="2" t="s">
        <v>1336</v>
      </c>
      <c r="K392" s="21">
        <v>110007015871</v>
      </c>
      <c r="L392" s="21" t="s">
        <v>1140</v>
      </c>
      <c r="M392" s="2"/>
      <c r="N392" s="2"/>
      <c r="O392" s="2"/>
      <c r="P392" s="2"/>
      <c r="Q392" s="2">
        <v>0.18266400733328031</v>
      </c>
      <c r="R392" s="2">
        <v>8.2854999999999998E-2</v>
      </c>
      <c r="S392" s="175">
        <f>$R392*INDEX('Byproduct Conc'!$E:$E, MATCH(S$2,'Byproduct Conc'!$C:$C,0))</f>
        <v>2.4110804999999999E-4</v>
      </c>
      <c r="T392" s="176">
        <f>$R392*INDEX('Byproduct Conc'!$E:$E, MATCH(T$2,'Byproduct Conc'!$C:$C,0))</f>
        <v>2.8999249999999996E-6</v>
      </c>
      <c r="U392" s="176">
        <f>$R392*INDEX('Byproduct Conc'!$E:$E, MATCH(U$2,'Byproduct Conc'!$C:$C,0))</f>
        <v>1.2428249999999999E-5</v>
      </c>
      <c r="V392" s="176">
        <f>$R392*INDEX('Byproduct Conc'!$E:$E, MATCH(V$2,'Byproduct Conc'!$C:$C,0))</f>
        <v>8.2772145000000003E-5</v>
      </c>
      <c r="W392" s="177">
        <f>$R392*INDEX('Byproduct Conc'!$E:$E, MATCH(W$2,'Byproduct Conc'!$C:$C,0))</f>
        <v>1.2428250000000001E-4</v>
      </c>
      <c r="X392" s="293">
        <f t="shared" si="41"/>
        <v>6.8888014285714287E-7</v>
      </c>
      <c r="Y392" s="294">
        <f t="shared" si="42"/>
        <v>8.2854999999999983E-9</v>
      </c>
      <c r="Z392" s="294">
        <f t="shared" si="43"/>
        <v>3.5509285714285711E-8</v>
      </c>
      <c r="AA392" s="294">
        <f t="shared" si="44"/>
        <v>2.3649184285714287E-7</v>
      </c>
      <c r="AB392" s="295">
        <f t="shared" si="45"/>
        <v>3.5509285714285716E-7</v>
      </c>
    </row>
    <row r="393" spans="1:28" x14ac:dyDescent="0.25">
      <c r="A393" s="2">
        <v>2022</v>
      </c>
      <c r="B393" s="2"/>
      <c r="C393" s="2" t="s">
        <v>5099</v>
      </c>
      <c r="D393" s="2" t="s">
        <v>1343</v>
      </c>
      <c r="E393" s="2" t="s">
        <v>1137</v>
      </c>
      <c r="F393" s="2" t="s">
        <v>1138</v>
      </c>
      <c r="G393" s="2">
        <v>707340227</v>
      </c>
      <c r="H393" s="2">
        <v>30.185099999999998</v>
      </c>
      <c r="I393" s="2">
        <v>-90.980400000000003</v>
      </c>
      <c r="J393" s="2" t="s">
        <v>1139</v>
      </c>
      <c r="K393" s="21">
        <v>110000449774</v>
      </c>
      <c r="L393" s="21" t="s">
        <v>1140</v>
      </c>
      <c r="M393" s="2"/>
      <c r="N393" s="2"/>
      <c r="O393" s="2"/>
      <c r="P393" s="2"/>
      <c r="Q393" s="2">
        <v>202.86214250032469</v>
      </c>
      <c r="R393" s="2">
        <v>92.016720000000007</v>
      </c>
      <c r="S393" s="175">
        <f>$R393*INDEX('Byproduct Conc'!$E:$E, MATCH(S$2,'Byproduct Conc'!$C:$C,0))</f>
        <v>0.26776865519999998</v>
      </c>
      <c r="T393" s="176">
        <f>$R393*INDEX('Byproduct Conc'!$E:$E, MATCH(T$2,'Byproduct Conc'!$C:$C,0))</f>
        <v>3.2205851999999998E-3</v>
      </c>
      <c r="U393" s="176">
        <f>$R393*INDEX('Byproduct Conc'!$E:$E, MATCH(U$2,'Byproduct Conc'!$C:$C,0))</f>
        <v>1.3802508E-2</v>
      </c>
      <c r="V393" s="176">
        <f>$R393*INDEX('Byproduct Conc'!$E:$E, MATCH(V$2,'Byproduct Conc'!$C:$C,0))</f>
        <v>9.192470328000002E-2</v>
      </c>
      <c r="W393" s="177">
        <f>$R393*INDEX('Byproduct Conc'!$E:$E, MATCH(W$2,'Byproduct Conc'!$C:$C,0))</f>
        <v>0.13802508000000002</v>
      </c>
      <c r="X393" s="293">
        <f t="shared" si="41"/>
        <v>7.6505330057142855E-4</v>
      </c>
      <c r="Y393" s="294">
        <f t="shared" si="42"/>
        <v>9.2016719999999987E-6</v>
      </c>
      <c r="Z393" s="294">
        <f t="shared" si="43"/>
        <v>3.9435737142857142E-5</v>
      </c>
      <c r="AA393" s="294">
        <f t="shared" si="44"/>
        <v>2.6264200937142865E-4</v>
      </c>
      <c r="AB393" s="295">
        <f t="shared" si="45"/>
        <v>3.9435737142857151E-4</v>
      </c>
    </row>
    <row r="394" spans="1:28" x14ac:dyDescent="0.25">
      <c r="A394" s="2">
        <v>2021</v>
      </c>
      <c r="B394" s="2"/>
      <c r="C394" s="2" t="s">
        <v>5100</v>
      </c>
      <c r="D394" s="2" t="s">
        <v>1274</v>
      </c>
      <c r="E394" s="2" t="s">
        <v>1275</v>
      </c>
      <c r="F394" s="2" t="s">
        <v>1160</v>
      </c>
      <c r="G394" s="2">
        <v>77503</v>
      </c>
      <c r="H394" s="2">
        <v>29.738610999999999</v>
      </c>
      <c r="I394" s="2">
        <v>-95.166944000000001</v>
      </c>
      <c r="J394" s="2" t="s">
        <v>5101</v>
      </c>
      <c r="K394" s="21">
        <v>110060340162</v>
      </c>
      <c r="L394" s="21" t="s">
        <v>1140</v>
      </c>
      <c r="M394" s="2"/>
      <c r="N394" s="2"/>
      <c r="O394" s="2"/>
      <c r="P394" s="2"/>
      <c r="Q394" s="2">
        <v>1.5837854591778073</v>
      </c>
      <c r="R394" s="2">
        <v>0.71839299999999995</v>
      </c>
      <c r="S394" s="175">
        <f>$R394*INDEX('Byproduct Conc'!$E:$E, MATCH(S$2,'Byproduct Conc'!$C:$C,0))</f>
        <v>2.0905236299999996E-3</v>
      </c>
      <c r="T394" s="176">
        <f>$R394*INDEX('Byproduct Conc'!$E:$E, MATCH(T$2,'Byproduct Conc'!$C:$C,0))</f>
        <v>2.5143754999999995E-5</v>
      </c>
      <c r="U394" s="176">
        <f>$R394*INDEX('Byproduct Conc'!$E:$E, MATCH(U$2,'Byproduct Conc'!$C:$C,0))</f>
        <v>1.0775894999999998E-4</v>
      </c>
      <c r="V394" s="176">
        <f>$R394*INDEX('Byproduct Conc'!$E:$E, MATCH(V$2,'Byproduct Conc'!$C:$C,0))</f>
        <v>7.1767460700000003E-4</v>
      </c>
      <c r="W394" s="177">
        <f>$R394*INDEX('Byproduct Conc'!$E:$E, MATCH(W$2,'Byproduct Conc'!$C:$C,0))</f>
        <v>1.0775894999999998E-3</v>
      </c>
      <c r="X394" s="293">
        <f t="shared" si="41"/>
        <v>5.9729246571428563E-6</v>
      </c>
      <c r="Y394" s="294">
        <f t="shared" si="42"/>
        <v>7.1839299999999989E-8</v>
      </c>
      <c r="Z394" s="294">
        <f t="shared" si="43"/>
        <v>3.0788271428571424E-7</v>
      </c>
      <c r="AA394" s="294">
        <f t="shared" si="44"/>
        <v>2.0504988771428573E-6</v>
      </c>
      <c r="AB394" s="295">
        <f t="shared" si="45"/>
        <v>3.0788271428571423E-6</v>
      </c>
    </row>
    <row r="395" spans="1:28" x14ac:dyDescent="0.25">
      <c r="A395" s="2">
        <v>2022</v>
      </c>
      <c r="B395" s="2"/>
      <c r="C395" s="2" t="s">
        <v>5100</v>
      </c>
      <c r="D395" s="2" t="s">
        <v>1274</v>
      </c>
      <c r="E395" s="2" t="s">
        <v>1275</v>
      </c>
      <c r="F395" s="2" t="s">
        <v>1160</v>
      </c>
      <c r="G395" s="2">
        <v>77503</v>
      </c>
      <c r="H395" s="2">
        <v>29.738610999999999</v>
      </c>
      <c r="I395" s="2">
        <v>-95.166944000000001</v>
      </c>
      <c r="J395" s="2" t="s">
        <v>5101</v>
      </c>
      <c r="K395" s="21">
        <v>110060340162</v>
      </c>
      <c r="L395" s="21" t="s">
        <v>1140</v>
      </c>
      <c r="M395" s="2"/>
      <c r="N395" s="2"/>
      <c r="O395" s="2"/>
      <c r="P395" s="2"/>
      <c r="Q395" s="2">
        <v>1.2487539197363482</v>
      </c>
      <c r="R395" s="2">
        <v>0.56642524999999999</v>
      </c>
      <c r="S395" s="175">
        <f>$R395*INDEX('Byproduct Conc'!$E:$E, MATCH(S$2,'Byproduct Conc'!$C:$C,0))</f>
        <v>1.6482974774999998E-3</v>
      </c>
      <c r="T395" s="176">
        <f>$R395*INDEX('Byproduct Conc'!$E:$E, MATCH(T$2,'Byproduct Conc'!$C:$C,0))</f>
        <v>1.9824883749999998E-5</v>
      </c>
      <c r="U395" s="176">
        <f>$R395*INDEX('Byproduct Conc'!$E:$E, MATCH(U$2,'Byproduct Conc'!$C:$C,0))</f>
        <v>8.496378749999999E-5</v>
      </c>
      <c r="V395" s="176">
        <f>$R395*INDEX('Byproduct Conc'!$E:$E, MATCH(V$2,'Byproduct Conc'!$C:$C,0))</f>
        <v>5.6585882475000009E-4</v>
      </c>
      <c r="W395" s="177">
        <f>$R395*INDEX('Byproduct Conc'!$E:$E, MATCH(W$2,'Byproduct Conc'!$C:$C,0))</f>
        <v>8.4963787499999996E-4</v>
      </c>
      <c r="X395" s="293">
        <f t="shared" si="41"/>
        <v>4.7094213642857137E-6</v>
      </c>
      <c r="Y395" s="294">
        <f t="shared" si="42"/>
        <v>5.6642524999999991E-8</v>
      </c>
      <c r="Z395" s="294">
        <f t="shared" si="43"/>
        <v>2.4275367857142852E-7</v>
      </c>
      <c r="AA395" s="294">
        <f t="shared" si="44"/>
        <v>1.6167394992857145E-6</v>
      </c>
      <c r="AB395" s="295">
        <f t="shared" si="45"/>
        <v>2.4275367857142855E-6</v>
      </c>
    </row>
    <row r="396" spans="1:28" x14ac:dyDescent="0.25">
      <c r="A396" s="2">
        <v>2023</v>
      </c>
      <c r="B396" s="2"/>
      <c r="C396" s="2" t="s">
        <v>5100</v>
      </c>
      <c r="D396" s="2" t="s">
        <v>1274</v>
      </c>
      <c r="E396" s="2" t="s">
        <v>1275</v>
      </c>
      <c r="F396" s="2" t="s">
        <v>1160</v>
      </c>
      <c r="G396" s="2">
        <v>77503</v>
      </c>
      <c r="H396" s="2">
        <v>29.738610999999999</v>
      </c>
      <c r="I396" s="2">
        <v>-95.166944000000001</v>
      </c>
      <c r="J396" s="2" t="s">
        <v>5101</v>
      </c>
      <c r="K396" s="21">
        <v>110060340162</v>
      </c>
      <c r="L396" s="21" t="s">
        <v>1140</v>
      </c>
      <c r="M396" s="2"/>
      <c r="N396" s="2"/>
      <c r="O396" s="2"/>
      <c r="P396" s="2"/>
      <c r="Q396" s="2">
        <v>0.14162696894570778</v>
      </c>
      <c r="R396" s="2">
        <v>6.4240912499999997E-2</v>
      </c>
      <c r="S396" s="175">
        <f>$R396*INDEX('Byproduct Conc'!$E:$E, MATCH(S$2,'Byproduct Conc'!$C:$C,0))</f>
        <v>1.8694105537499998E-4</v>
      </c>
      <c r="T396" s="176">
        <f>$R396*INDEX('Byproduct Conc'!$E:$E, MATCH(T$2,'Byproduct Conc'!$C:$C,0))</f>
        <v>2.2484319374999998E-6</v>
      </c>
      <c r="U396" s="176">
        <f>$R396*INDEX('Byproduct Conc'!$E:$E, MATCH(U$2,'Byproduct Conc'!$C:$C,0))</f>
        <v>9.6361368749999991E-6</v>
      </c>
      <c r="V396" s="176">
        <f>$R396*INDEX('Byproduct Conc'!$E:$E, MATCH(V$2,'Byproduct Conc'!$C:$C,0))</f>
        <v>6.4176671587499998E-5</v>
      </c>
      <c r="W396" s="177">
        <f>$R396*INDEX('Byproduct Conc'!$E:$E, MATCH(W$2,'Byproduct Conc'!$C:$C,0))</f>
        <v>9.6361368749999998E-5</v>
      </c>
      <c r="X396" s="293">
        <f t="shared" si="41"/>
        <v>5.3411730107142857E-7</v>
      </c>
      <c r="Y396" s="294">
        <f t="shared" si="42"/>
        <v>6.4240912499999995E-9</v>
      </c>
      <c r="Z396" s="294">
        <f t="shared" si="43"/>
        <v>2.7531819642857141E-8</v>
      </c>
      <c r="AA396" s="294">
        <f t="shared" si="44"/>
        <v>1.8336191882142856E-7</v>
      </c>
      <c r="AB396" s="295">
        <f t="shared" si="45"/>
        <v>2.7531819642857143E-7</v>
      </c>
    </row>
    <row r="397" spans="1:28" x14ac:dyDescent="0.25">
      <c r="A397" s="2">
        <v>2021</v>
      </c>
      <c r="B397" s="2"/>
      <c r="C397" s="2" t="s">
        <v>5102</v>
      </c>
      <c r="D397" s="2" t="s">
        <v>1359</v>
      </c>
      <c r="E397" s="2" t="s">
        <v>1360</v>
      </c>
      <c r="F397" s="2" t="s">
        <v>1230</v>
      </c>
      <c r="G397" s="2">
        <v>26501</v>
      </c>
      <c r="H397" s="2">
        <v>39.599829999999997</v>
      </c>
      <c r="I397" s="2">
        <v>-79.97148</v>
      </c>
      <c r="J397" s="2" t="s">
        <v>1361</v>
      </c>
      <c r="K397" s="21">
        <v>110000572782</v>
      </c>
      <c r="L397" s="21" t="s">
        <v>1140</v>
      </c>
      <c r="M397" s="2"/>
      <c r="N397" s="2"/>
      <c r="O397" s="2"/>
      <c r="P397" s="2"/>
      <c r="Q397" s="2">
        <v>0.72196734989170996</v>
      </c>
      <c r="R397" s="2">
        <v>0.32747888130000002</v>
      </c>
      <c r="S397" s="175">
        <f>$R397*INDEX('Byproduct Conc'!$E:$E, MATCH(S$2,'Byproduct Conc'!$C:$C,0))</f>
        <v>9.5296354458300004E-4</v>
      </c>
      <c r="T397" s="176">
        <f>$R397*INDEX('Byproduct Conc'!$E:$E, MATCH(T$2,'Byproduct Conc'!$C:$C,0))</f>
        <v>1.14617608455E-5</v>
      </c>
      <c r="U397" s="176">
        <f>$R397*INDEX('Byproduct Conc'!$E:$E, MATCH(U$2,'Byproduct Conc'!$C:$C,0))</f>
        <v>4.9121832194999997E-5</v>
      </c>
      <c r="V397" s="176">
        <f>$R397*INDEX('Byproduct Conc'!$E:$E, MATCH(V$2,'Byproduct Conc'!$C:$C,0))</f>
        <v>3.2715140241870006E-4</v>
      </c>
      <c r="W397" s="177">
        <f>$R397*INDEX('Byproduct Conc'!$E:$E, MATCH(W$2,'Byproduct Conc'!$C:$C,0))</f>
        <v>4.9121832195000005E-4</v>
      </c>
      <c r="X397" s="293">
        <f t="shared" si="41"/>
        <v>2.7227529845228571E-6</v>
      </c>
      <c r="Y397" s="294">
        <f t="shared" si="42"/>
        <v>3.2747888130000003E-8</v>
      </c>
      <c r="Z397" s="294">
        <f t="shared" si="43"/>
        <v>1.4034809198571428E-7</v>
      </c>
      <c r="AA397" s="294">
        <f t="shared" si="44"/>
        <v>9.3471829262485736E-7</v>
      </c>
      <c r="AB397" s="295">
        <f t="shared" si="45"/>
        <v>1.403480919857143E-6</v>
      </c>
    </row>
    <row r="398" spans="1:28" x14ac:dyDescent="0.25">
      <c r="A398" s="2">
        <v>2021</v>
      </c>
      <c r="B398" s="2"/>
      <c r="C398" s="2" t="s">
        <v>5102</v>
      </c>
      <c r="D398" s="2" t="s">
        <v>1359</v>
      </c>
      <c r="E398" s="2" t="s">
        <v>1360</v>
      </c>
      <c r="F398" s="2" t="s">
        <v>1230</v>
      </c>
      <c r="G398" s="2">
        <v>26501</v>
      </c>
      <c r="H398" s="2">
        <v>39.599829999999997</v>
      </c>
      <c r="I398" s="2">
        <v>-79.97148</v>
      </c>
      <c r="J398" s="2" t="s">
        <v>1361</v>
      </c>
      <c r="K398" s="21">
        <v>110000572782</v>
      </c>
      <c r="L398" s="21" t="s">
        <v>1140</v>
      </c>
      <c r="M398" s="2"/>
      <c r="N398" s="2"/>
      <c r="O398" s="2"/>
      <c r="P398" s="2"/>
      <c r="Q398" s="2">
        <v>0.37306496138812922</v>
      </c>
      <c r="R398" s="2">
        <v>0.16921942000000001</v>
      </c>
      <c r="S398" s="175">
        <f>$R398*INDEX('Byproduct Conc'!$E:$E, MATCH(S$2,'Byproduct Conc'!$C:$C,0))</f>
        <v>4.9242851220000002E-4</v>
      </c>
      <c r="T398" s="176">
        <f>$R398*INDEX('Byproduct Conc'!$E:$E, MATCH(T$2,'Byproduct Conc'!$C:$C,0))</f>
        <v>5.9226796999999997E-6</v>
      </c>
      <c r="U398" s="176">
        <f>$R398*INDEX('Byproduct Conc'!$E:$E, MATCH(U$2,'Byproduct Conc'!$C:$C,0))</f>
        <v>2.5382912999999999E-5</v>
      </c>
      <c r="V398" s="176">
        <f>$R398*INDEX('Byproduct Conc'!$E:$E, MATCH(V$2,'Byproduct Conc'!$C:$C,0))</f>
        <v>1.6905020058000003E-4</v>
      </c>
      <c r="W398" s="177">
        <f>$R398*INDEX('Byproduct Conc'!$E:$E, MATCH(W$2,'Byproduct Conc'!$C:$C,0))</f>
        <v>2.5382913000000003E-4</v>
      </c>
      <c r="X398" s="293">
        <f t="shared" si="41"/>
        <v>1.4069386062857143E-6</v>
      </c>
      <c r="Y398" s="294">
        <f t="shared" si="42"/>
        <v>1.6921941999999999E-8</v>
      </c>
      <c r="Z398" s="294">
        <f t="shared" si="43"/>
        <v>7.2522608571428571E-8</v>
      </c>
      <c r="AA398" s="294">
        <f t="shared" si="44"/>
        <v>4.8300057308571437E-7</v>
      </c>
      <c r="AB398" s="295">
        <f t="shared" si="45"/>
        <v>7.2522608571428576E-7</v>
      </c>
    </row>
    <row r="399" spans="1:28" x14ac:dyDescent="0.25">
      <c r="A399" s="2">
        <v>2023</v>
      </c>
      <c r="B399" s="2"/>
      <c r="C399" s="2" t="s">
        <v>5102</v>
      </c>
      <c r="D399" s="2" t="s">
        <v>1359</v>
      </c>
      <c r="E399" s="2" t="s">
        <v>1360</v>
      </c>
      <c r="F399" s="2" t="s">
        <v>1230</v>
      </c>
      <c r="G399" s="2">
        <v>26501</v>
      </c>
      <c r="H399" s="2">
        <v>39.599829999999997</v>
      </c>
      <c r="I399" s="2">
        <v>-79.97148</v>
      </c>
      <c r="J399" s="2" t="s">
        <v>1361</v>
      </c>
      <c r="K399" s="21">
        <v>110000572782</v>
      </c>
      <c r="L399" s="21" t="s">
        <v>1140</v>
      </c>
      <c r="M399" s="2"/>
      <c r="N399" s="2"/>
      <c r="O399" s="2"/>
      <c r="P399" s="2"/>
      <c r="Q399" s="2">
        <v>0.17310042053837899</v>
      </c>
      <c r="R399" s="2">
        <v>7.8517030000000002E-2</v>
      </c>
      <c r="S399" s="175">
        <f>$R399*INDEX('Byproduct Conc'!$E:$E, MATCH(S$2,'Byproduct Conc'!$C:$C,0))</f>
        <v>2.284845573E-4</v>
      </c>
      <c r="T399" s="176">
        <f>$R399*INDEX('Byproduct Conc'!$E:$E, MATCH(T$2,'Byproduct Conc'!$C:$C,0))</f>
        <v>2.7480960499999999E-6</v>
      </c>
      <c r="U399" s="176">
        <f>$R399*INDEX('Byproduct Conc'!$E:$E, MATCH(U$2,'Byproduct Conc'!$C:$C,0))</f>
        <v>1.1777554499999999E-5</v>
      </c>
      <c r="V399" s="176">
        <f>$R399*INDEX('Byproduct Conc'!$E:$E, MATCH(V$2,'Byproduct Conc'!$C:$C,0))</f>
        <v>7.8438512970000011E-5</v>
      </c>
      <c r="W399" s="177">
        <f>$R399*INDEX('Byproduct Conc'!$E:$E, MATCH(W$2,'Byproduct Conc'!$C:$C,0))</f>
        <v>1.1777554500000001E-4</v>
      </c>
      <c r="X399" s="293">
        <f t="shared" si="41"/>
        <v>6.5281302085714284E-7</v>
      </c>
      <c r="Y399" s="294">
        <f t="shared" si="42"/>
        <v>7.8517029999999994E-9</v>
      </c>
      <c r="Z399" s="294">
        <f t="shared" si="43"/>
        <v>3.3650155714285712E-8</v>
      </c>
      <c r="AA399" s="294">
        <f t="shared" si="44"/>
        <v>2.241100370571429E-7</v>
      </c>
      <c r="AB399" s="295">
        <f t="shared" si="45"/>
        <v>3.3650155714285715E-7</v>
      </c>
    </row>
    <row r="400" spans="1:28" x14ac:dyDescent="0.25">
      <c r="A400" s="2">
        <v>2024</v>
      </c>
      <c r="B400" s="2"/>
      <c r="C400" s="2" t="s">
        <v>5102</v>
      </c>
      <c r="D400" s="2" t="s">
        <v>1359</v>
      </c>
      <c r="E400" s="2" t="s">
        <v>1360</v>
      </c>
      <c r="F400" s="2" t="s">
        <v>1230</v>
      </c>
      <c r="G400" s="2">
        <v>26501</v>
      </c>
      <c r="H400" s="2">
        <v>39.599829999999997</v>
      </c>
      <c r="I400" s="2">
        <v>-79.97148</v>
      </c>
      <c r="J400" s="2" t="s">
        <v>1361</v>
      </c>
      <c r="K400" s="21">
        <v>110000572782</v>
      </c>
      <c r="L400" s="21" t="s">
        <v>1140</v>
      </c>
      <c r="M400" s="2"/>
      <c r="N400" s="2"/>
      <c r="O400" s="2"/>
      <c r="P400" s="2"/>
      <c r="Q400" s="2">
        <v>0.12928913001777345</v>
      </c>
      <c r="R400" s="2">
        <v>5.8644562900000002E-2</v>
      </c>
      <c r="S400" s="175">
        <f>$R400*INDEX('Byproduct Conc'!$E:$E, MATCH(S$2,'Byproduct Conc'!$C:$C,0))</f>
        <v>1.70655678039E-4</v>
      </c>
      <c r="T400" s="176">
        <f>$R400*INDEX('Byproduct Conc'!$E:$E, MATCH(T$2,'Byproduct Conc'!$C:$C,0))</f>
        <v>2.0525597015E-6</v>
      </c>
      <c r="U400" s="176">
        <f>$R400*INDEX('Byproduct Conc'!$E:$E, MATCH(U$2,'Byproduct Conc'!$C:$C,0))</f>
        <v>8.7966844350000004E-6</v>
      </c>
      <c r="V400" s="176">
        <f>$R400*INDEX('Byproduct Conc'!$E:$E, MATCH(V$2,'Byproduct Conc'!$C:$C,0))</f>
        <v>5.8585918337100011E-5</v>
      </c>
      <c r="W400" s="177">
        <f>$R400*INDEX('Byproduct Conc'!$E:$E, MATCH(W$2,'Byproduct Conc'!$C:$C,0))</f>
        <v>8.7966844350000011E-5</v>
      </c>
      <c r="X400" s="293">
        <f t="shared" si="41"/>
        <v>4.8758765154000001E-7</v>
      </c>
      <c r="Y400" s="294">
        <f t="shared" si="42"/>
        <v>5.8644562900000005E-9</v>
      </c>
      <c r="Z400" s="294">
        <f t="shared" si="43"/>
        <v>2.5133384100000002E-8</v>
      </c>
      <c r="AA400" s="294">
        <f t="shared" si="44"/>
        <v>1.6738833810600003E-7</v>
      </c>
      <c r="AB400" s="295">
        <f t="shared" si="45"/>
        <v>2.5133384100000002E-7</v>
      </c>
    </row>
    <row r="401" spans="1:28" x14ac:dyDescent="0.25">
      <c r="A401" s="2">
        <v>2023</v>
      </c>
      <c r="B401" s="2"/>
      <c r="C401" s="2" t="s">
        <v>5102</v>
      </c>
      <c r="D401" s="2" t="s">
        <v>1359</v>
      </c>
      <c r="E401" s="2" t="s">
        <v>1360</v>
      </c>
      <c r="F401" s="2" t="s">
        <v>1230</v>
      </c>
      <c r="G401" s="2">
        <v>26501</v>
      </c>
      <c r="H401" s="2">
        <v>39.599829999999997</v>
      </c>
      <c r="I401" s="2">
        <v>-79.97148</v>
      </c>
      <c r="J401" s="2" t="s">
        <v>1361</v>
      </c>
      <c r="K401" s="21">
        <v>110000572782</v>
      </c>
      <c r="L401" s="21" t="s">
        <v>1140</v>
      </c>
      <c r="M401" s="2"/>
      <c r="N401" s="2"/>
      <c r="O401" s="2"/>
      <c r="P401" s="2"/>
      <c r="Q401" s="2">
        <v>0.1210262425710556</v>
      </c>
      <c r="R401" s="2">
        <v>5.4896580200000003E-2</v>
      </c>
      <c r="S401" s="175">
        <f>$R401*INDEX('Byproduct Conc'!$E:$E, MATCH(S$2,'Byproduct Conc'!$C:$C,0))</f>
        <v>1.59749048382E-4</v>
      </c>
      <c r="T401" s="176">
        <f>$R401*INDEX('Byproduct Conc'!$E:$E, MATCH(T$2,'Byproduct Conc'!$C:$C,0))</f>
        <v>1.9213803069999998E-6</v>
      </c>
      <c r="U401" s="176">
        <f>$R401*INDEX('Byproduct Conc'!$E:$E, MATCH(U$2,'Byproduct Conc'!$C:$C,0))</f>
        <v>8.2344870299999994E-6</v>
      </c>
      <c r="V401" s="176">
        <f>$R401*INDEX('Byproduct Conc'!$E:$E, MATCH(V$2,'Byproduct Conc'!$C:$C,0))</f>
        <v>5.4841683619800009E-5</v>
      </c>
      <c r="W401" s="177">
        <f>$R401*INDEX('Byproduct Conc'!$E:$E, MATCH(W$2,'Byproduct Conc'!$C:$C,0))</f>
        <v>8.2344870300000004E-5</v>
      </c>
      <c r="X401" s="293">
        <f t="shared" si="41"/>
        <v>4.5642585251999999E-7</v>
      </c>
      <c r="Y401" s="294">
        <f t="shared" si="42"/>
        <v>5.4896580199999997E-9</v>
      </c>
      <c r="Z401" s="294">
        <f t="shared" si="43"/>
        <v>2.3527105799999997E-8</v>
      </c>
      <c r="AA401" s="294">
        <f t="shared" si="44"/>
        <v>1.5669052462800002E-7</v>
      </c>
      <c r="AB401" s="295">
        <f t="shared" si="45"/>
        <v>2.3527105800000001E-7</v>
      </c>
    </row>
    <row r="402" spans="1:28" x14ac:dyDescent="0.25">
      <c r="A402" s="2">
        <v>2022</v>
      </c>
      <c r="B402" s="2"/>
      <c r="C402" s="2" t="s">
        <v>5102</v>
      </c>
      <c r="D402" s="2" t="s">
        <v>1359</v>
      </c>
      <c r="E402" s="2" t="s">
        <v>1360</v>
      </c>
      <c r="F402" s="2" t="s">
        <v>1230</v>
      </c>
      <c r="G402" s="2">
        <v>26501</v>
      </c>
      <c r="H402" s="2">
        <v>39.599829999999997</v>
      </c>
      <c r="I402" s="2">
        <v>-79.97148</v>
      </c>
      <c r="J402" s="2" t="s">
        <v>1361</v>
      </c>
      <c r="K402" s="21">
        <v>110000572782</v>
      </c>
      <c r="L402" s="21" t="s">
        <v>1140</v>
      </c>
      <c r="M402" s="2"/>
      <c r="N402" s="2"/>
      <c r="O402" s="2"/>
      <c r="P402" s="2"/>
      <c r="Q402" s="2">
        <v>0.11984633074846475</v>
      </c>
      <c r="R402" s="2">
        <v>5.4361381200000003E-2</v>
      </c>
      <c r="S402" s="175">
        <f>$R402*INDEX('Byproduct Conc'!$E:$E, MATCH(S$2,'Byproduct Conc'!$C:$C,0))</f>
        <v>1.58191619292E-4</v>
      </c>
      <c r="T402" s="176">
        <f>$R402*INDEX('Byproduct Conc'!$E:$E, MATCH(T$2,'Byproduct Conc'!$C:$C,0))</f>
        <v>1.902648342E-6</v>
      </c>
      <c r="U402" s="176">
        <f>$R402*INDEX('Byproduct Conc'!$E:$E, MATCH(U$2,'Byproduct Conc'!$C:$C,0))</f>
        <v>8.15420718E-6</v>
      </c>
      <c r="V402" s="176">
        <f>$R402*INDEX('Byproduct Conc'!$E:$E, MATCH(V$2,'Byproduct Conc'!$C:$C,0))</f>
        <v>5.430701981880001E-5</v>
      </c>
      <c r="W402" s="177">
        <f>$R402*INDEX('Byproduct Conc'!$E:$E, MATCH(W$2,'Byproduct Conc'!$C:$C,0))</f>
        <v>8.15420718E-5</v>
      </c>
      <c r="X402" s="293">
        <f t="shared" si="41"/>
        <v>4.5197605511999999E-7</v>
      </c>
      <c r="Y402" s="294">
        <f t="shared" si="42"/>
        <v>5.4361381199999997E-9</v>
      </c>
      <c r="Z402" s="294">
        <f t="shared" si="43"/>
        <v>2.3297734799999999E-8</v>
      </c>
      <c r="AA402" s="294">
        <f t="shared" si="44"/>
        <v>1.5516291376800004E-7</v>
      </c>
      <c r="AB402" s="295">
        <f t="shared" si="45"/>
        <v>2.32977348E-7</v>
      </c>
    </row>
    <row r="403" spans="1:28" x14ac:dyDescent="0.25">
      <c r="A403" s="2">
        <v>2024</v>
      </c>
      <c r="B403" s="2"/>
      <c r="C403" s="2" t="s">
        <v>5102</v>
      </c>
      <c r="D403" s="2" t="s">
        <v>1359</v>
      </c>
      <c r="E403" s="2" t="s">
        <v>1360</v>
      </c>
      <c r="F403" s="2" t="s">
        <v>1230</v>
      </c>
      <c r="G403" s="2">
        <v>26501</v>
      </c>
      <c r="H403" s="2">
        <v>39.599829999999997</v>
      </c>
      <c r="I403" s="2">
        <v>-79.97148</v>
      </c>
      <c r="J403" s="2" t="s">
        <v>1361</v>
      </c>
      <c r="K403" s="21">
        <v>110000572782</v>
      </c>
      <c r="L403" s="21" t="s">
        <v>1140</v>
      </c>
      <c r="M403" s="2"/>
      <c r="N403" s="2"/>
      <c r="O403" s="2"/>
      <c r="P403" s="2"/>
      <c r="Q403" s="2">
        <v>7.8840788261054742E-2</v>
      </c>
      <c r="R403" s="2">
        <v>3.5761580000000001E-2</v>
      </c>
      <c r="S403" s="175">
        <f>$R403*INDEX('Byproduct Conc'!$E:$E, MATCH(S$2,'Byproduct Conc'!$C:$C,0))</f>
        <v>1.040661978E-4</v>
      </c>
      <c r="T403" s="176">
        <f>$R403*INDEX('Byproduct Conc'!$E:$E, MATCH(T$2,'Byproduct Conc'!$C:$C,0))</f>
        <v>1.2516552999999999E-6</v>
      </c>
      <c r="U403" s="176">
        <f>$R403*INDEX('Byproduct Conc'!$E:$E, MATCH(U$2,'Byproduct Conc'!$C:$C,0))</f>
        <v>5.3642369999999998E-6</v>
      </c>
      <c r="V403" s="176">
        <f>$R403*INDEX('Byproduct Conc'!$E:$E, MATCH(V$2,'Byproduct Conc'!$C:$C,0))</f>
        <v>3.5725818420000005E-5</v>
      </c>
      <c r="W403" s="177">
        <f>$R403*INDEX('Byproduct Conc'!$E:$E, MATCH(W$2,'Byproduct Conc'!$C:$C,0))</f>
        <v>5.3642370000000005E-5</v>
      </c>
      <c r="X403" s="293">
        <f t="shared" si="41"/>
        <v>2.9733199371428574E-7</v>
      </c>
      <c r="Y403" s="294">
        <f t="shared" si="42"/>
        <v>3.5761579999999996E-9</v>
      </c>
      <c r="Z403" s="294">
        <f t="shared" si="43"/>
        <v>1.5326391428571427E-8</v>
      </c>
      <c r="AA403" s="294">
        <f t="shared" si="44"/>
        <v>1.0207376691428572E-7</v>
      </c>
      <c r="AB403" s="295">
        <f t="shared" si="45"/>
        <v>1.5326391428571429E-7</v>
      </c>
    </row>
    <row r="404" spans="1:28" x14ac:dyDescent="0.25">
      <c r="A404" s="2">
        <v>2022</v>
      </c>
      <c r="B404" s="2"/>
      <c r="C404" s="2" t="s">
        <v>5102</v>
      </c>
      <c r="D404" s="2" t="s">
        <v>1359</v>
      </c>
      <c r="E404" s="2" t="s">
        <v>1360</v>
      </c>
      <c r="F404" s="2" t="s">
        <v>1230</v>
      </c>
      <c r="G404" s="2">
        <v>26501</v>
      </c>
      <c r="H404" s="2">
        <v>39.599829999999997</v>
      </c>
      <c r="I404" s="2">
        <v>-79.97148</v>
      </c>
      <c r="J404" s="2" t="s">
        <v>1361</v>
      </c>
      <c r="K404" s="21">
        <v>110000572782</v>
      </c>
      <c r="L404" s="21" t="s">
        <v>1140</v>
      </c>
      <c r="M404" s="2"/>
      <c r="N404" s="2"/>
      <c r="O404" s="2"/>
      <c r="P404" s="2"/>
      <c r="Q404" s="2">
        <v>6.1029796422722007E-2</v>
      </c>
      <c r="R404" s="2">
        <v>2.768265E-2</v>
      </c>
      <c r="S404" s="175">
        <f>$R404*INDEX('Byproduct Conc'!$E:$E, MATCH(S$2,'Byproduct Conc'!$C:$C,0))</f>
        <v>8.0556511499999995E-5</v>
      </c>
      <c r="T404" s="176">
        <f>$R404*INDEX('Byproduct Conc'!$E:$E, MATCH(T$2,'Byproduct Conc'!$C:$C,0))</f>
        <v>9.6889274999999991E-7</v>
      </c>
      <c r="U404" s="176">
        <f>$R404*INDEX('Byproduct Conc'!$E:$E, MATCH(U$2,'Byproduct Conc'!$C:$C,0))</f>
        <v>4.1523974999999992E-6</v>
      </c>
      <c r="V404" s="176">
        <f>$R404*INDEX('Byproduct Conc'!$E:$E, MATCH(V$2,'Byproduct Conc'!$C:$C,0))</f>
        <v>2.7654967350000002E-5</v>
      </c>
      <c r="W404" s="177">
        <f>$R404*INDEX('Byproduct Conc'!$E:$E, MATCH(W$2,'Byproduct Conc'!$C:$C,0))</f>
        <v>4.1523975000000003E-5</v>
      </c>
      <c r="X404" s="293">
        <f t="shared" si="41"/>
        <v>2.301614614285714E-7</v>
      </c>
      <c r="Y404" s="294">
        <f t="shared" si="42"/>
        <v>2.7682649999999996E-9</v>
      </c>
      <c r="Z404" s="294">
        <f t="shared" si="43"/>
        <v>1.1863992857142855E-8</v>
      </c>
      <c r="AA404" s="294">
        <f t="shared" si="44"/>
        <v>7.9014192428571438E-8</v>
      </c>
      <c r="AB404" s="295">
        <f t="shared" si="45"/>
        <v>1.1863992857142858E-7</v>
      </c>
    </row>
    <row r="405" spans="1:28" x14ac:dyDescent="0.25">
      <c r="A405" s="2">
        <v>2021</v>
      </c>
      <c r="B405" s="2"/>
      <c r="C405" s="2" t="s">
        <v>5103</v>
      </c>
      <c r="D405" s="2" t="s">
        <v>1270</v>
      </c>
      <c r="E405" s="2" t="s">
        <v>1144</v>
      </c>
      <c r="F405" s="2" t="s">
        <v>1138</v>
      </c>
      <c r="G405" s="2">
        <v>70669</v>
      </c>
      <c r="H405" s="2">
        <v>30.223500000000001</v>
      </c>
      <c r="I405" s="2">
        <v>-93.286900000000003</v>
      </c>
      <c r="J405" s="2" t="s">
        <v>1145</v>
      </c>
      <c r="K405" s="21">
        <v>110000494894</v>
      </c>
      <c r="L405" s="21" t="s">
        <v>1140</v>
      </c>
      <c r="M405" s="2"/>
      <c r="N405" s="2"/>
      <c r="O405" s="2"/>
      <c r="P405" s="2"/>
      <c r="Q405" s="2">
        <v>18426.613507189282</v>
      </c>
      <c r="R405" s="2">
        <v>8358.1712917999994</v>
      </c>
      <c r="S405" s="175">
        <f>$R405*INDEX('Byproduct Conc'!$E:$E, MATCH(S$2,'Byproduct Conc'!$C:$C,0))</f>
        <v>24.322278459137998</v>
      </c>
      <c r="T405" s="176">
        <f>$R405*INDEX('Byproduct Conc'!$E:$E, MATCH(T$2,'Byproduct Conc'!$C:$C,0))</f>
        <v>0.29253599521299994</v>
      </c>
      <c r="U405" s="176">
        <f>$R405*INDEX('Byproduct Conc'!$E:$E, MATCH(U$2,'Byproduct Conc'!$C:$C,0))</f>
        <v>1.2537256937699999</v>
      </c>
      <c r="V405" s="176">
        <f>$R405*INDEX('Byproduct Conc'!$E:$E, MATCH(V$2,'Byproduct Conc'!$C:$C,0))</f>
        <v>8.3498131205082</v>
      </c>
      <c r="W405" s="177">
        <f>$R405*INDEX('Byproduct Conc'!$E:$E, MATCH(W$2,'Byproduct Conc'!$C:$C,0))</f>
        <v>12.537256937699999</v>
      </c>
      <c r="X405" s="293">
        <f t="shared" si="41"/>
        <v>6.9492224168965708E-2</v>
      </c>
      <c r="Y405" s="294">
        <f t="shared" si="42"/>
        <v>8.358171291799998E-4</v>
      </c>
      <c r="Z405" s="294">
        <f t="shared" si="43"/>
        <v>3.582073410771428E-3</v>
      </c>
      <c r="AA405" s="294">
        <f t="shared" si="44"/>
        <v>2.3856608915737713E-2</v>
      </c>
      <c r="AB405" s="295">
        <f t="shared" si="45"/>
        <v>3.5820734107714282E-2</v>
      </c>
    </row>
    <row r="406" spans="1:28" x14ac:dyDescent="0.25">
      <c r="A406" s="2">
        <v>2022</v>
      </c>
      <c r="B406" s="2"/>
      <c r="C406" s="2" t="s">
        <v>5103</v>
      </c>
      <c r="D406" s="2" t="s">
        <v>1270</v>
      </c>
      <c r="E406" s="2" t="s">
        <v>1144</v>
      </c>
      <c r="F406" s="2" t="s">
        <v>1138</v>
      </c>
      <c r="G406" s="2">
        <v>70669</v>
      </c>
      <c r="H406" s="2">
        <v>30.223500000000001</v>
      </c>
      <c r="I406" s="2">
        <v>-93.286900000000003</v>
      </c>
      <c r="J406" s="2" t="s">
        <v>1145</v>
      </c>
      <c r="K406" s="21">
        <v>110000494894</v>
      </c>
      <c r="L406" s="21" t="s">
        <v>1140</v>
      </c>
      <c r="M406" s="2"/>
      <c r="N406" s="2"/>
      <c r="O406" s="2"/>
      <c r="P406" s="2"/>
      <c r="Q406" s="2">
        <v>2730.8693644912937</v>
      </c>
      <c r="R406" s="2">
        <v>1238.7015071999999</v>
      </c>
      <c r="S406" s="175">
        <f>$R406*INDEX('Byproduct Conc'!$E:$E, MATCH(S$2,'Byproduct Conc'!$C:$C,0))</f>
        <v>3.6046213859519995</v>
      </c>
      <c r="T406" s="176">
        <f>$R406*INDEX('Byproduct Conc'!$E:$E, MATCH(T$2,'Byproduct Conc'!$C:$C,0))</f>
        <v>4.3354552751999995E-2</v>
      </c>
      <c r="U406" s="176">
        <f>$R406*INDEX('Byproduct Conc'!$E:$E, MATCH(U$2,'Byproduct Conc'!$C:$C,0))</f>
        <v>0.18580522607999997</v>
      </c>
      <c r="V406" s="176">
        <f>$R406*INDEX('Byproduct Conc'!$E:$E, MATCH(V$2,'Byproduct Conc'!$C:$C,0))</f>
        <v>1.2374628056928001</v>
      </c>
      <c r="W406" s="177">
        <f>$R406*INDEX('Byproduct Conc'!$E:$E, MATCH(W$2,'Byproduct Conc'!$C:$C,0))</f>
        <v>1.8580522607999999</v>
      </c>
      <c r="X406" s="293">
        <f t="shared" si="41"/>
        <v>1.0298918245577141E-2</v>
      </c>
      <c r="Y406" s="294">
        <f t="shared" si="42"/>
        <v>1.2387015071999998E-4</v>
      </c>
      <c r="Z406" s="294">
        <f t="shared" si="43"/>
        <v>5.3087207451428563E-4</v>
      </c>
      <c r="AA406" s="294">
        <f t="shared" si="44"/>
        <v>3.5356080162651433E-3</v>
      </c>
      <c r="AB406" s="295">
        <f t="shared" si="45"/>
        <v>5.3087207451428566E-3</v>
      </c>
    </row>
    <row r="407" spans="1:28" x14ac:dyDescent="0.25">
      <c r="A407" s="2">
        <v>2024</v>
      </c>
      <c r="B407" s="2"/>
      <c r="C407" s="2" t="s">
        <v>5103</v>
      </c>
      <c r="D407" s="2" t="s">
        <v>1270</v>
      </c>
      <c r="E407" s="2" t="s">
        <v>1144</v>
      </c>
      <c r="F407" s="2" t="s">
        <v>1138</v>
      </c>
      <c r="G407" s="2">
        <v>70669</v>
      </c>
      <c r="H407" s="2">
        <v>30.223500000000001</v>
      </c>
      <c r="I407" s="2">
        <v>-93.286900000000003</v>
      </c>
      <c r="J407" s="2" t="s">
        <v>1145</v>
      </c>
      <c r="K407" s="21">
        <v>110000494894</v>
      </c>
      <c r="L407" s="21" t="s">
        <v>1140</v>
      </c>
      <c r="M407" s="2"/>
      <c r="N407" s="2"/>
      <c r="O407" s="2"/>
      <c r="P407" s="2"/>
      <c r="Q407" s="2">
        <v>719.69618889312437</v>
      </c>
      <c r="R407" s="2">
        <v>326.44869999999997</v>
      </c>
      <c r="S407" s="175">
        <f>$R407*INDEX('Byproduct Conc'!$E:$E, MATCH(S$2,'Byproduct Conc'!$C:$C,0))</f>
        <v>0.94996571699999988</v>
      </c>
      <c r="T407" s="176">
        <f>$R407*INDEX('Byproduct Conc'!$E:$E, MATCH(T$2,'Byproduct Conc'!$C:$C,0))</f>
        <v>1.1425704499999998E-2</v>
      </c>
      <c r="U407" s="176">
        <f>$R407*INDEX('Byproduct Conc'!$E:$E, MATCH(U$2,'Byproduct Conc'!$C:$C,0))</f>
        <v>4.8967304999999989E-2</v>
      </c>
      <c r="V407" s="176">
        <f>$R407*INDEX('Byproduct Conc'!$E:$E, MATCH(V$2,'Byproduct Conc'!$C:$C,0))</f>
        <v>0.3261222513</v>
      </c>
      <c r="W407" s="177">
        <f>$R407*INDEX('Byproduct Conc'!$E:$E, MATCH(W$2,'Byproduct Conc'!$C:$C,0))</f>
        <v>0.48967305</v>
      </c>
      <c r="X407" s="293">
        <f t="shared" si="41"/>
        <v>2.7141877628571423E-3</v>
      </c>
      <c r="Y407" s="294">
        <f t="shared" si="42"/>
        <v>3.2644869999999994E-5</v>
      </c>
      <c r="Z407" s="294">
        <f t="shared" si="43"/>
        <v>1.3990658571428569E-4</v>
      </c>
      <c r="AA407" s="294">
        <f t="shared" si="44"/>
        <v>9.317778608571429E-4</v>
      </c>
      <c r="AB407" s="295">
        <f t="shared" si="45"/>
        <v>1.3990658571428572E-3</v>
      </c>
    </row>
    <row r="408" spans="1:28" x14ac:dyDescent="0.25">
      <c r="A408" s="2">
        <v>2024</v>
      </c>
      <c r="B408" s="2"/>
      <c r="C408" s="2" t="s">
        <v>5104</v>
      </c>
      <c r="D408" s="2" t="s">
        <v>1169</v>
      </c>
      <c r="E408" s="2" t="s">
        <v>1137</v>
      </c>
      <c r="F408" s="2" t="s">
        <v>1138</v>
      </c>
      <c r="G408" s="2">
        <v>70734</v>
      </c>
      <c r="H408" s="2">
        <v>30.208604000000001</v>
      </c>
      <c r="I408" s="2">
        <v>-91.011127999999999</v>
      </c>
      <c r="J408" s="2" t="s">
        <v>1170</v>
      </c>
      <c r="K408" s="21">
        <v>110000746328</v>
      </c>
      <c r="L408" s="21" t="s">
        <v>1140</v>
      </c>
      <c r="M408" s="2"/>
      <c r="N408" s="2"/>
      <c r="O408" s="2"/>
      <c r="P408" s="2"/>
      <c r="Q408" s="2">
        <v>68.749727866895114</v>
      </c>
      <c r="R408" s="2">
        <v>31.184352000000001</v>
      </c>
      <c r="S408" s="175">
        <f>$R408*INDEX('Byproduct Conc'!$E:$E, MATCH(S$2,'Byproduct Conc'!$C:$C,0))</f>
        <v>9.0746464319999998E-2</v>
      </c>
      <c r="T408" s="176">
        <f>$R408*INDEX('Byproduct Conc'!$E:$E, MATCH(T$2,'Byproduct Conc'!$C:$C,0))</f>
        <v>1.0914523199999999E-3</v>
      </c>
      <c r="U408" s="176">
        <f>$R408*INDEX('Byproduct Conc'!$E:$E, MATCH(U$2,'Byproduct Conc'!$C:$C,0))</f>
        <v>4.6776527999999994E-3</v>
      </c>
      <c r="V408" s="176">
        <f>$R408*INDEX('Byproduct Conc'!$E:$E, MATCH(V$2,'Byproduct Conc'!$C:$C,0))</f>
        <v>3.1153167648000003E-2</v>
      </c>
      <c r="W408" s="177">
        <f>$R408*INDEX('Byproduct Conc'!$E:$E, MATCH(W$2,'Byproduct Conc'!$C:$C,0))</f>
        <v>4.6776528000000005E-2</v>
      </c>
      <c r="X408" s="293">
        <f t="shared" si="41"/>
        <v>2.5927561234285714E-4</v>
      </c>
      <c r="Y408" s="294">
        <f t="shared" si="42"/>
        <v>3.1184351999999999E-6</v>
      </c>
      <c r="Z408" s="294">
        <f t="shared" si="43"/>
        <v>1.3364722285714284E-5</v>
      </c>
      <c r="AA408" s="294">
        <f t="shared" si="44"/>
        <v>8.9009050422857148E-5</v>
      </c>
      <c r="AB408" s="295">
        <f t="shared" si="45"/>
        <v>1.3364722285714287E-4</v>
      </c>
    </row>
    <row r="409" spans="1:28" x14ac:dyDescent="0.25">
      <c r="A409" s="2">
        <v>2021</v>
      </c>
      <c r="B409" s="2"/>
      <c r="C409" s="2" t="s">
        <v>5104</v>
      </c>
      <c r="D409" s="2" t="s">
        <v>1169</v>
      </c>
      <c r="E409" s="2" t="s">
        <v>1137</v>
      </c>
      <c r="F409" s="2" t="s">
        <v>1138</v>
      </c>
      <c r="G409" s="2">
        <v>70734</v>
      </c>
      <c r="H409" s="2">
        <v>30.208604000000001</v>
      </c>
      <c r="I409" s="2">
        <v>-91.011127999999999</v>
      </c>
      <c r="J409" s="2" t="s">
        <v>1170</v>
      </c>
      <c r="K409" s="21">
        <v>110000746328</v>
      </c>
      <c r="L409" s="21" t="s">
        <v>1140</v>
      </c>
      <c r="M409" s="2"/>
      <c r="N409" s="2"/>
      <c r="O409" s="2"/>
      <c r="P409" s="2"/>
      <c r="Q409" s="2">
        <v>28.225342503005507</v>
      </c>
      <c r="R409" s="2">
        <v>12.8028</v>
      </c>
      <c r="S409" s="175">
        <f>$R409*INDEX('Byproduct Conc'!$E:$E, MATCH(S$2,'Byproduct Conc'!$C:$C,0))</f>
        <v>3.7256147999999996E-2</v>
      </c>
      <c r="T409" s="176">
        <f>$R409*INDEX('Byproduct Conc'!$E:$E, MATCH(T$2,'Byproduct Conc'!$C:$C,0))</f>
        <v>4.4809799999999996E-4</v>
      </c>
      <c r="U409" s="176">
        <f>$R409*INDEX('Byproduct Conc'!$E:$E, MATCH(U$2,'Byproduct Conc'!$C:$C,0))</f>
        <v>1.9204199999999997E-3</v>
      </c>
      <c r="V409" s="176">
        <f>$R409*INDEX('Byproduct Conc'!$E:$E, MATCH(V$2,'Byproduct Conc'!$C:$C,0))</f>
        <v>1.27899972E-2</v>
      </c>
      <c r="W409" s="177">
        <f>$R409*INDEX('Byproduct Conc'!$E:$E, MATCH(W$2,'Byproduct Conc'!$C:$C,0))</f>
        <v>1.9204200000000001E-2</v>
      </c>
      <c r="X409" s="293">
        <f t="shared" si="41"/>
        <v>1.0644613714285713E-4</v>
      </c>
      <c r="Y409" s="294">
        <f t="shared" si="42"/>
        <v>1.2802799999999999E-6</v>
      </c>
      <c r="Z409" s="294">
        <f t="shared" si="43"/>
        <v>5.4869142857142851E-6</v>
      </c>
      <c r="AA409" s="294">
        <f t="shared" si="44"/>
        <v>3.6542849142857141E-5</v>
      </c>
      <c r="AB409" s="295">
        <f t="shared" si="45"/>
        <v>5.4869142857142863E-5</v>
      </c>
    </row>
    <row r="410" spans="1:28" x14ac:dyDescent="0.25">
      <c r="A410" s="2">
        <v>2022</v>
      </c>
      <c r="B410" s="2"/>
      <c r="C410" s="2" t="s">
        <v>5104</v>
      </c>
      <c r="D410" s="2" t="s">
        <v>1169</v>
      </c>
      <c r="E410" s="2" t="s">
        <v>1137</v>
      </c>
      <c r="F410" s="2" t="s">
        <v>1138</v>
      </c>
      <c r="G410" s="2">
        <v>70734</v>
      </c>
      <c r="H410" s="2">
        <v>30.208604000000001</v>
      </c>
      <c r="I410" s="2">
        <v>-91.011127999999999</v>
      </c>
      <c r="J410" s="2" t="s">
        <v>1170</v>
      </c>
      <c r="K410" s="21">
        <v>110000746328</v>
      </c>
      <c r="L410" s="21" t="s">
        <v>1140</v>
      </c>
      <c r="M410" s="2"/>
      <c r="N410" s="2"/>
      <c r="O410" s="2"/>
      <c r="P410" s="2"/>
      <c r="Q410" s="2">
        <v>27.504695460375576</v>
      </c>
      <c r="R410" s="2">
        <v>12.47592</v>
      </c>
      <c r="S410" s="175">
        <f>$R410*INDEX('Byproduct Conc'!$E:$E, MATCH(S$2,'Byproduct Conc'!$C:$C,0))</f>
        <v>3.6304927199999996E-2</v>
      </c>
      <c r="T410" s="176">
        <f>$R410*INDEX('Byproduct Conc'!$E:$E, MATCH(T$2,'Byproduct Conc'!$C:$C,0))</f>
        <v>4.3665719999999998E-4</v>
      </c>
      <c r="U410" s="176">
        <f>$R410*INDEX('Byproduct Conc'!$E:$E, MATCH(U$2,'Byproduct Conc'!$C:$C,0))</f>
        <v>1.8713879999999999E-3</v>
      </c>
      <c r="V410" s="176">
        <f>$R410*INDEX('Byproduct Conc'!$E:$E, MATCH(V$2,'Byproduct Conc'!$C:$C,0))</f>
        <v>1.2463444080000002E-2</v>
      </c>
      <c r="W410" s="177">
        <f>$R410*INDEX('Byproduct Conc'!$E:$E, MATCH(W$2,'Byproduct Conc'!$C:$C,0))</f>
        <v>1.8713880000000002E-2</v>
      </c>
      <c r="X410" s="293">
        <f t="shared" si="41"/>
        <v>1.0372836342857142E-4</v>
      </c>
      <c r="Y410" s="294">
        <f t="shared" si="42"/>
        <v>1.2475919999999999E-6</v>
      </c>
      <c r="Z410" s="294">
        <f t="shared" si="43"/>
        <v>5.3468228571428568E-6</v>
      </c>
      <c r="AA410" s="294">
        <f t="shared" si="44"/>
        <v>3.5609840228571436E-5</v>
      </c>
      <c r="AB410" s="295">
        <f t="shared" si="45"/>
        <v>5.346822857142858E-5</v>
      </c>
    </row>
    <row r="411" spans="1:28" x14ac:dyDescent="0.25">
      <c r="A411" s="2">
        <v>2023</v>
      </c>
      <c r="B411" s="2"/>
      <c r="C411" s="2" t="s">
        <v>5104</v>
      </c>
      <c r="D411" s="2" t="s">
        <v>1169</v>
      </c>
      <c r="E411" s="2" t="s">
        <v>1137</v>
      </c>
      <c r="F411" s="2" t="s">
        <v>1138</v>
      </c>
      <c r="G411" s="2">
        <v>70734</v>
      </c>
      <c r="H411" s="2">
        <v>30.208604000000001</v>
      </c>
      <c r="I411" s="2">
        <v>-91.011127999999999</v>
      </c>
      <c r="J411" s="2" t="s">
        <v>1170</v>
      </c>
      <c r="K411" s="21">
        <v>110000746328</v>
      </c>
      <c r="L411" s="21" t="s">
        <v>1140</v>
      </c>
      <c r="M411" s="2"/>
      <c r="N411" s="2"/>
      <c r="O411" s="2"/>
      <c r="P411" s="2"/>
      <c r="Q411" s="2">
        <v>11.17002916076388</v>
      </c>
      <c r="R411" s="2">
        <v>5.0666399999999996</v>
      </c>
      <c r="S411" s="175">
        <f>$R411*INDEX('Byproduct Conc'!$E:$E, MATCH(S$2,'Byproduct Conc'!$C:$C,0))</f>
        <v>1.4743922399999998E-2</v>
      </c>
      <c r="T411" s="176">
        <f>$R411*INDEX('Byproduct Conc'!$E:$E, MATCH(T$2,'Byproduct Conc'!$C:$C,0))</f>
        <v>1.7733239999999996E-4</v>
      </c>
      <c r="U411" s="176">
        <f>$R411*INDEX('Byproduct Conc'!$E:$E, MATCH(U$2,'Byproduct Conc'!$C:$C,0))</f>
        <v>7.5999599999999987E-4</v>
      </c>
      <c r="V411" s="176">
        <f>$R411*INDEX('Byproduct Conc'!$E:$E, MATCH(V$2,'Byproduct Conc'!$C:$C,0))</f>
        <v>5.0615733600000001E-3</v>
      </c>
      <c r="W411" s="177">
        <f>$R411*INDEX('Byproduct Conc'!$E:$E, MATCH(W$2,'Byproduct Conc'!$C:$C,0))</f>
        <v>7.5999599999999994E-3</v>
      </c>
      <c r="X411" s="293">
        <f t="shared" si="41"/>
        <v>4.2125492571428565E-5</v>
      </c>
      <c r="Y411" s="294">
        <f t="shared" si="42"/>
        <v>5.0666399999999991E-7</v>
      </c>
      <c r="Z411" s="294">
        <f t="shared" si="43"/>
        <v>2.1714171428571425E-6</v>
      </c>
      <c r="AA411" s="294">
        <f t="shared" si="44"/>
        <v>1.4461638171428572E-5</v>
      </c>
      <c r="AB411" s="295">
        <f t="shared" si="45"/>
        <v>2.1714171428571428E-5</v>
      </c>
    </row>
    <row r="412" spans="1:28" x14ac:dyDescent="0.25">
      <c r="A412" s="2">
        <v>2021</v>
      </c>
      <c r="B412" s="2"/>
      <c r="C412" s="2" t="s">
        <v>5105</v>
      </c>
      <c r="D412" s="2" t="s">
        <v>1365</v>
      </c>
      <c r="E412" s="2" t="s">
        <v>1194</v>
      </c>
      <c r="F412" s="2" t="s">
        <v>1195</v>
      </c>
      <c r="G412" s="2">
        <v>42029</v>
      </c>
      <c r="H412" s="2">
        <v>37.051110999999999</v>
      </c>
      <c r="I412" s="2">
        <v>-88.334166999999994</v>
      </c>
      <c r="J412" s="2" t="s">
        <v>1196</v>
      </c>
      <c r="K412" s="21">
        <v>110027373072</v>
      </c>
      <c r="L412" s="21" t="s">
        <v>1140</v>
      </c>
      <c r="M412" s="2"/>
      <c r="N412" s="2"/>
      <c r="O412" s="2"/>
      <c r="P412" s="2"/>
      <c r="Q412" s="2">
        <v>1666.4227383888754</v>
      </c>
      <c r="R412" s="2">
        <v>755.87663932769999</v>
      </c>
      <c r="S412" s="175">
        <f>$R412*INDEX('Byproduct Conc'!$E:$E, MATCH(S$2,'Byproduct Conc'!$C:$C,0))</f>
        <v>2.1996010204436067</v>
      </c>
      <c r="T412" s="176">
        <f>$R412*INDEX('Byproduct Conc'!$E:$E, MATCH(T$2,'Byproduct Conc'!$C:$C,0))</f>
        <v>2.6455682376469496E-2</v>
      </c>
      <c r="U412" s="176">
        <f>$R412*INDEX('Byproduct Conc'!$E:$E, MATCH(U$2,'Byproduct Conc'!$C:$C,0))</f>
        <v>0.11338149589915499</v>
      </c>
      <c r="V412" s="176">
        <f>$R412*INDEX('Byproduct Conc'!$E:$E, MATCH(V$2,'Byproduct Conc'!$C:$C,0))</f>
        <v>0.75512076268837236</v>
      </c>
      <c r="W412" s="177">
        <f>$R412*INDEX('Byproduct Conc'!$E:$E, MATCH(W$2,'Byproduct Conc'!$C:$C,0))</f>
        <v>1.13381495899155</v>
      </c>
      <c r="X412" s="293">
        <f t="shared" si="41"/>
        <v>6.284574344124591E-3</v>
      </c>
      <c r="Y412" s="294">
        <f t="shared" si="42"/>
        <v>7.5587663932769988E-5</v>
      </c>
      <c r="Z412" s="294">
        <f t="shared" si="43"/>
        <v>3.2394713114044279E-4</v>
      </c>
      <c r="AA412" s="294">
        <f t="shared" si="44"/>
        <v>2.1574878933953495E-3</v>
      </c>
      <c r="AB412" s="295">
        <f t="shared" si="45"/>
        <v>3.2394713114044286E-3</v>
      </c>
    </row>
    <row r="413" spans="1:28" x14ac:dyDescent="0.25">
      <c r="A413" s="2">
        <v>2023</v>
      </c>
      <c r="B413" s="2"/>
      <c r="C413" s="2" t="s">
        <v>5105</v>
      </c>
      <c r="D413" s="2" t="s">
        <v>1365</v>
      </c>
      <c r="E413" s="2" t="s">
        <v>1194</v>
      </c>
      <c r="F413" s="2" t="s">
        <v>1195</v>
      </c>
      <c r="G413" s="2">
        <v>42029</v>
      </c>
      <c r="H413" s="2">
        <v>37.051110999999999</v>
      </c>
      <c r="I413" s="2">
        <v>-88.334166999999994</v>
      </c>
      <c r="J413" s="2" t="s">
        <v>1196</v>
      </c>
      <c r="K413" s="21">
        <v>110027373072</v>
      </c>
      <c r="L413" s="21" t="s">
        <v>1140</v>
      </c>
      <c r="M413" s="2"/>
      <c r="N413" s="2"/>
      <c r="O413" s="2"/>
      <c r="P413" s="2"/>
      <c r="Q413" s="2">
        <v>785.99443591886256</v>
      </c>
      <c r="R413" s="2">
        <v>356.52107899524998</v>
      </c>
      <c r="S413" s="175">
        <f>$R413*INDEX('Byproduct Conc'!$E:$E, MATCH(S$2,'Byproduct Conc'!$C:$C,0))</f>
        <v>1.0374763398761775</v>
      </c>
      <c r="T413" s="176">
        <f>$R413*INDEX('Byproduct Conc'!$E:$E, MATCH(T$2,'Byproduct Conc'!$C:$C,0))</f>
        <v>1.2478237764833748E-2</v>
      </c>
      <c r="U413" s="176">
        <f>$R413*INDEX('Byproduct Conc'!$E:$E, MATCH(U$2,'Byproduct Conc'!$C:$C,0))</f>
        <v>5.3478161849287491E-2</v>
      </c>
      <c r="V413" s="176">
        <f>$R413*INDEX('Byproduct Conc'!$E:$E, MATCH(V$2,'Byproduct Conc'!$C:$C,0))</f>
        <v>0.35616455791625479</v>
      </c>
      <c r="W413" s="177">
        <f>$R413*INDEX('Byproduct Conc'!$E:$E, MATCH(W$2,'Byproduct Conc'!$C:$C,0))</f>
        <v>0.53478161849287498</v>
      </c>
      <c r="X413" s="293">
        <f t="shared" si="41"/>
        <v>2.9642181139319357E-3</v>
      </c>
      <c r="Y413" s="294">
        <f t="shared" si="42"/>
        <v>3.5652107899524991E-5</v>
      </c>
      <c r="Z413" s="294">
        <f t="shared" si="43"/>
        <v>1.5279474814082139E-4</v>
      </c>
      <c r="AA413" s="294">
        <f t="shared" si="44"/>
        <v>1.0176130226178708E-3</v>
      </c>
      <c r="AB413" s="295">
        <f t="shared" si="45"/>
        <v>1.5279474814082143E-3</v>
      </c>
    </row>
    <row r="414" spans="1:28" x14ac:dyDescent="0.25">
      <c r="A414" s="2">
        <v>2022</v>
      </c>
      <c r="B414" s="2"/>
      <c r="C414" s="2" t="s">
        <v>5105</v>
      </c>
      <c r="D414" s="2" t="s">
        <v>1365</v>
      </c>
      <c r="E414" s="2" t="s">
        <v>1194</v>
      </c>
      <c r="F414" s="2" t="s">
        <v>1195</v>
      </c>
      <c r="G414" s="2">
        <v>42029</v>
      </c>
      <c r="H414" s="2">
        <v>37.051110999999999</v>
      </c>
      <c r="I414" s="2">
        <v>-88.334166999999994</v>
      </c>
      <c r="J414" s="2" t="s">
        <v>1196</v>
      </c>
      <c r="K414" s="21">
        <v>110027373072</v>
      </c>
      <c r="L414" s="21" t="s">
        <v>1140</v>
      </c>
      <c r="M414" s="2"/>
      <c r="N414" s="2"/>
      <c r="O414" s="2"/>
      <c r="P414" s="2"/>
      <c r="Q414" s="2">
        <v>451.6384142702841</v>
      </c>
      <c r="R414" s="2">
        <v>204.85973871190001</v>
      </c>
      <c r="S414" s="175">
        <f>$R414*INDEX('Byproduct Conc'!$E:$E, MATCH(S$2,'Byproduct Conc'!$C:$C,0))</f>
        <v>0.59614183965162904</v>
      </c>
      <c r="T414" s="176">
        <f>$R414*INDEX('Byproduct Conc'!$E:$E, MATCH(T$2,'Byproduct Conc'!$C:$C,0))</f>
        <v>7.1700908549165001E-3</v>
      </c>
      <c r="U414" s="176">
        <f>$R414*INDEX('Byproduct Conc'!$E:$E, MATCH(U$2,'Byproduct Conc'!$C:$C,0))</f>
        <v>3.0728960806785E-2</v>
      </c>
      <c r="V414" s="176">
        <f>$R414*INDEX('Byproduct Conc'!$E:$E, MATCH(V$2,'Byproduct Conc'!$C:$C,0))</f>
        <v>0.20465487897318813</v>
      </c>
      <c r="W414" s="177">
        <f>$R414*INDEX('Byproduct Conc'!$E:$E, MATCH(W$2,'Byproduct Conc'!$C:$C,0))</f>
        <v>0.30728960806785</v>
      </c>
      <c r="X414" s="293">
        <f t="shared" si="41"/>
        <v>1.7032623990046543E-3</v>
      </c>
      <c r="Y414" s="294">
        <f t="shared" si="42"/>
        <v>2.0485973871190001E-5</v>
      </c>
      <c r="Z414" s="294">
        <f t="shared" si="43"/>
        <v>8.7797030876528574E-5</v>
      </c>
      <c r="AA414" s="294">
        <f t="shared" si="44"/>
        <v>5.8472822563768038E-4</v>
      </c>
      <c r="AB414" s="295">
        <f t="shared" si="45"/>
        <v>8.7797030876528574E-4</v>
      </c>
    </row>
    <row r="415" spans="1:28" x14ac:dyDescent="0.25">
      <c r="A415" s="2">
        <v>2024</v>
      </c>
      <c r="B415" s="2"/>
      <c r="C415" s="2" t="s">
        <v>5105</v>
      </c>
      <c r="D415" s="2" t="s">
        <v>1365</v>
      </c>
      <c r="E415" s="2" t="s">
        <v>1194</v>
      </c>
      <c r="F415" s="2" t="s">
        <v>1195</v>
      </c>
      <c r="G415" s="2">
        <v>42029</v>
      </c>
      <c r="H415" s="2">
        <v>37.051110999999999</v>
      </c>
      <c r="I415" s="2">
        <v>-88.334166999999994</v>
      </c>
      <c r="J415" s="2" t="s">
        <v>1196</v>
      </c>
      <c r="K415" s="21">
        <v>110027373072</v>
      </c>
      <c r="L415" s="21" t="s">
        <v>1140</v>
      </c>
      <c r="M415" s="2"/>
      <c r="N415" s="2"/>
      <c r="O415" s="2"/>
      <c r="P415" s="2"/>
      <c r="Q415" s="2">
        <v>175.1016173398155</v>
      </c>
      <c r="R415" s="2">
        <v>79.424757600000007</v>
      </c>
      <c r="S415" s="175">
        <f>$R415*INDEX('Byproduct Conc'!$E:$E, MATCH(S$2,'Byproduct Conc'!$C:$C,0))</f>
        <v>0.231126044616</v>
      </c>
      <c r="T415" s="176">
        <f>$R415*INDEX('Byproduct Conc'!$E:$E, MATCH(T$2,'Byproduct Conc'!$C:$C,0))</f>
        <v>2.7798665159999999E-3</v>
      </c>
      <c r="U415" s="176">
        <f>$R415*INDEX('Byproduct Conc'!$E:$E, MATCH(U$2,'Byproduct Conc'!$C:$C,0))</f>
        <v>1.191371364E-2</v>
      </c>
      <c r="V415" s="176">
        <f>$R415*INDEX('Byproduct Conc'!$E:$E, MATCH(V$2,'Byproduct Conc'!$C:$C,0))</f>
        <v>7.9345332842400015E-2</v>
      </c>
      <c r="W415" s="177">
        <f>$R415*INDEX('Byproduct Conc'!$E:$E, MATCH(W$2,'Byproduct Conc'!$C:$C,0))</f>
        <v>0.11913713640000001</v>
      </c>
      <c r="X415" s="293">
        <f t="shared" si="41"/>
        <v>6.6036012747428571E-4</v>
      </c>
      <c r="Y415" s="294">
        <f t="shared" si="42"/>
        <v>7.9424757599999991E-6</v>
      </c>
      <c r="Z415" s="294">
        <f t="shared" si="43"/>
        <v>3.4039181828571429E-5</v>
      </c>
      <c r="AA415" s="294">
        <f t="shared" si="44"/>
        <v>2.2670095097828576E-4</v>
      </c>
      <c r="AB415" s="295">
        <f t="shared" si="45"/>
        <v>3.4039181828571431E-4</v>
      </c>
    </row>
    <row r="416" spans="1:28" x14ac:dyDescent="0.25">
      <c r="A416" s="2">
        <v>2024</v>
      </c>
      <c r="B416" s="2"/>
      <c r="C416" s="2" t="s">
        <v>5105</v>
      </c>
      <c r="D416" s="2" t="s">
        <v>1365</v>
      </c>
      <c r="E416" s="2" t="s">
        <v>1194</v>
      </c>
      <c r="F416" s="2" t="s">
        <v>1195</v>
      </c>
      <c r="G416" s="2">
        <v>42029</v>
      </c>
      <c r="H416" s="2">
        <v>37.051110999999999</v>
      </c>
      <c r="I416" s="2">
        <v>-88.334166999999994</v>
      </c>
      <c r="J416" s="2" t="s">
        <v>1196</v>
      </c>
      <c r="K416" s="21">
        <v>110027373072</v>
      </c>
      <c r="L416" s="21" t="s">
        <v>1140</v>
      </c>
      <c r="M416" s="2"/>
      <c r="N416" s="2"/>
      <c r="O416" s="2"/>
      <c r="P416" s="2"/>
      <c r="Q416" s="2">
        <v>143.51228846464059</v>
      </c>
      <c r="R416" s="2">
        <v>65.096079048799993</v>
      </c>
      <c r="S416" s="175">
        <f>$R416*INDEX('Byproduct Conc'!$E:$E, MATCH(S$2,'Byproduct Conc'!$C:$C,0))</f>
        <v>0.18942959003200796</v>
      </c>
      <c r="T416" s="176">
        <f>$R416*INDEX('Byproduct Conc'!$E:$E, MATCH(T$2,'Byproduct Conc'!$C:$C,0))</f>
        <v>2.2783627667079995E-3</v>
      </c>
      <c r="U416" s="176">
        <f>$R416*INDEX('Byproduct Conc'!$E:$E, MATCH(U$2,'Byproduct Conc'!$C:$C,0))</f>
        <v>9.7644118573199986E-3</v>
      </c>
      <c r="V416" s="176">
        <f>$R416*INDEX('Byproduct Conc'!$E:$E, MATCH(V$2,'Byproduct Conc'!$C:$C,0))</f>
        <v>6.5030982969751197E-2</v>
      </c>
      <c r="W416" s="177">
        <f>$R416*INDEX('Byproduct Conc'!$E:$E, MATCH(W$2,'Byproduct Conc'!$C:$C,0))</f>
        <v>9.7644118573199989E-2</v>
      </c>
      <c r="X416" s="293">
        <f t="shared" si="41"/>
        <v>5.4122740009145132E-4</v>
      </c>
      <c r="Y416" s="294">
        <f t="shared" si="42"/>
        <v>6.5096079048799988E-6</v>
      </c>
      <c r="Z416" s="294">
        <f t="shared" si="43"/>
        <v>2.7898319592342854E-5</v>
      </c>
      <c r="AA416" s="294">
        <f t="shared" si="44"/>
        <v>1.8580280848500341E-4</v>
      </c>
      <c r="AB416" s="295">
        <f t="shared" si="45"/>
        <v>2.7898319592342853E-4</v>
      </c>
    </row>
    <row r="417" spans="1:28" x14ac:dyDescent="0.25">
      <c r="A417" s="2">
        <v>2022</v>
      </c>
      <c r="B417" s="2"/>
      <c r="C417" s="2" t="s">
        <v>5105</v>
      </c>
      <c r="D417" s="2" t="s">
        <v>1365</v>
      </c>
      <c r="E417" s="2" t="s">
        <v>1194</v>
      </c>
      <c r="F417" s="2" t="s">
        <v>1195</v>
      </c>
      <c r="G417" s="2">
        <v>42029</v>
      </c>
      <c r="H417" s="2">
        <v>37.051110999999999</v>
      </c>
      <c r="I417" s="2">
        <v>-88.334166999999994</v>
      </c>
      <c r="J417" s="2" t="s">
        <v>1196</v>
      </c>
      <c r="K417" s="21">
        <v>110027373072</v>
      </c>
      <c r="L417" s="21" t="s">
        <v>1140</v>
      </c>
      <c r="M417" s="2"/>
      <c r="N417" s="2"/>
      <c r="O417" s="2"/>
      <c r="P417" s="2"/>
      <c r="Q417" s="2">
        <v>140.25142662783327</v>
      </c>
      <c r="R417" s="2">
        <v>63.616976999999999</v>
      </c>
      <c r="S417" s="175">
        <f>$R417*INDEX('Byproduct Conc'!$E:$E, MATCH(S$2,'Byproduct Conc'!$C:$C,0))</f>
        <v>0.18512540306999997</v>
      </c>
      <c r="T417" s="176">
        <f>$R417*INDEX('Byproduct Conc'!$E:$E, MATCH(T$2,'Byproduct Conc'!$C:$C,0))</f>
        <v>2.2265941949999998E-3</v>
      </c>
      <c r="U417" s="176">
        <f>$R417*INDEX('Byproduct Conc'!$E:$E, MATCH(U$2,'Byproduct Conc'!$C:$C,0))</f>
        <v>9.5425465499999994E-3</v>
      </c>
      <c r="V417" s="176">
        <f>$R417*INDEX('Byproduct Conc'!$E:$E, MATCH(V$2,'Byproduct Conc'!$C:$C,0))</f>
        <v>6.3553360023000008E-2</v>
      </c>
      <c r="W417" s="177">
        <f>$R417*INDEX('Byproduct Conc'!$E:$E, MATCH(W$2,'Byproduct Conc'!$C:$C,0))</f>
        <v>9.5425465500000001E-2</v>
      </c>
      <c r="X417" s="293">
        <f t="shared" si="41"/>
        <v>5.2892972305714273E-4</v>
      </c>
      <c r="Y417" s="294">
        <f t="shared" si="42"/>
        <v>6.3616976999999993E-6</v>
      </c>
      <c r="Z417" s="294">
        <f t="shared" si="43"/>
        <v>2.7264418714285712E-5</v>
      </c>
      <c r="AA417" s="294">
        <f t="shared" si="44"/>
        <v>1.8158102863714289E-4</v>
      </c>
      <c r="AB417" s="295">
        <f t="shared" si="45"/>
        <v>2.7264418714285715E-4</v>
      </c>
    </row>
    <row r="418" spans="1:28" x14ac:dyDescent="0.25">
      <c r="A418" s="2">
        <v>2021</v>
      </c>
      <c r="B418" s="2"/>
      <c r="C418" s="2" t="s">
        <v>5105</v>
      </c>
      <c r="D418" s="2" t="s">
        <v>1365</v>
      </c>
      <c r="E418" s="2" t="s">
        <v>1194</v>
      </c>
      <c r="F418" s="2" t="s">
        <v>1195</v>
      </c>
      <c r="G418" s="2">
        <v>42029</v>
      </c>
      <c r="H418" s="2">
        <v>37.051110999999999</v>
      </c>
      <c r="I418" s="2">
        <v>-88.334166999999994</v>
      </c>
      <c r="J418" s="2" t="s">
        <v>1196</v>
      </c>
      <c r="K418" s="21">
        <v>110027373072</v>
      </c>
      <c r="L418" s="21" t="s">
        <v>1140</v>
      </c>
      <c r="M418" s="2"/>
      <c r="N418" s="2"/>
      <c r="O418" s="2"/>
      <c r="P418" s="2"/>
      <c r="Q418" s="2">
        <v>61.703901677182095</v>
      </c>
      <c r="R418" s="2">
        <v>27.988419</v>
      </c>
      <c r="S418" s="175">
        <f>$R418*INDEX('Byproduct Conc'!$E:$E, MATCH(S$2,'Byproduct Conc'!$C:$C,0))</f>
        <v>8.1446299289999996E-2</v>
      </c>
      <c r="T418" s="176">
        <f>$R418*INDEX('Byproduct Conc'!$E:$E, MATCH(T$2,'Byproduct Conc'!$C:$C,0))</f>
        <v>9.7959466500000003E-4</v>
      </c>
      <c r="U418" s="176">
        <f>$R418*INDEX('Byproduct Conc'!$E:$E, MATCH(U$2,'Byproduct Conc'!$C:$C,0))</f>
        <v>4.1982628499999996E-3</v>
      </c>
      <c r="V418" s="176">
        <f>$R418*INDEX('Byproduct Conc'!$E:$E, MATCH(V$2,'Byproduct Conc'!$C:$C,0))</f>
        <v>2.7960430581000003E-2</v>
      </c>
      <c r="W418" s="177">
        <f>$R418*INDEX('Byproduct Conc'!$E:$E, MATCH(W$2,'Byproduct Conc'!$C:$C,0))</f>
        <v>4.1982628500000001E-2</v>
      </c>
      <c r="X418" s="293">
        <f t="shared" si="41"/>
        <v>2.3270371225714284E-4</v>
      </c>
      <c r="Y418" s="294">
        <f t="shared" si="42"/>
        <v>2.7988419000000002E-6</v>
      </c>
      <c r="Z418" s="294">
        <f t="shared" si="43"/>
        <v>1.1995036714285713E-5</v>
      </c>
      <c r="AA418" s="294">
        <f t="shared" si="44"/>
        <v>7.988694451714287E-5</v>
      </c>
      <c r="AB418" s="295">
        <f t="shared" si="45"/>
        <v>1.1995036714285715E-4</v>
      </c>
    </row>
    <row r="419" spans="1:28" x14ac:dyDescent="0.25">
      <c r="A419" s="2">
        <v>2023</v>
      </c>
      <c r="B419" s="2"/>
      <c r="C419" s="2" t="s">
        <v>5105</v>
      </c>
      <c r="D419" s="2" t="s">
        <v>1365</v>
      </c>
      <c r="E419" s="2" t="s">
        <v>1194</v>
      </c>
      <c r="F419" s="2" t="s">
        <v>1195</v>
      </c>
      <c r="G419" s="2">
        <v>42029</v>
      </c>
      <c r="H419" s="2">
        <v>37.051110999999999</v>
      </c>
      <c r="I419" s="2">
        <v>-88.334166999999994</v>
      </c>
      <c r="J419" s="2" t="s">
        <v>1196</v>
      </c>
      <c r="K419" s="21">
        <v>110027373072</v>
      </c>
      <c r="L419" s="21" t="s">
        <v>1140</v>
      </c>
      <c r="M419" s="2"/>
      <c r="N419" s="2"/>
      <c r="O419" s="2"/>
      <c r="P419" s="2"/>
      <c r="Q419" s="2">
        <v>52.994882166999417</v>
      </c>
      <c r="R419" s="2">
        <v>24.038074200000001</v>
      </c>
      <c r="S419" s="175">
        <f>$R419*INDEX('Byproduct Conc'!$E:$E, MATCH(S$2,'Byproduct Conc'!$C:$C,0))</f>
        <v>6.9950795922E-2</v>
      </c>
      <c r="T419" s="176">
        <f>$R419*INDEX('Byproduct Conc'!$E:$E, MATCH(T$2,'Byproduct Conc'!$C:$C,0))</f>
        <v>8.4133259699999997E-4</v>
      </c>
      <c r="U419" s="176">
        <f>$R419*INDEX('Byproduct Conc'!$E:$E, MATCH(U$2,'Byproduct Conc'!$C:$C,0))</f>
        <v>3.6057111299999996E-3</v>
      </c>
      <c r="V419" s="176">
        <f>$R419*INDEX('Byproduct Conc'!$E:$E, MATCH(V$2,'Byproduct Conc'!$C:$C,0))</f>
        <v>2.4014036125800001E-2</v>
      </c>
      <c r="W419" s="177">
        <f>$R419*INDEX('Byproduct Conc'!$E:$E, MATCH(W$2,'Byproduct Conc'!$C:$C,0))</f>
        <v>3.60571113E-2</v>
      </c>
      <c r="X419" s="293">
        <f t="shared" si="41"/>
        <v>1.9985941692E-4</v>
      </c>
      <c r="Y419" s="294">
        <f t="shared" si="42"/>
        <v>2.40380742E-6</v>
      </c>
      <c r="Z419" s="294">
        <f t="shared" si="43"/>
        <v>1.0302031799999998E-5</v>
      </c>
      <c r="AA419" s="294">
        <f t="shared" si="44"/>
        <v>6.8611531787999999E-5</v>
      </c>
      <c r="AB419" s="295">
        <f t="shared" si="45"/>
        <v>1.03020318E-4</v>
      </c>
    </row>
    <row r="420" spans="1:28" x14ac:dyDescent="0.25">
      <c r="A420" s="2">
        <v>2024</v>
      </c>
      <c r="B420" s="2"/>
      <c r="C420" s="2" t="s">
        <v>5105</v>
      </c>
      <c r="D420" s="2" t="s">
        <v>1365</v>
      </c>
      <c r="E420" s="2" t="s">
        <v>1194</v>
      </c>
      <c r="F420" s="2" t="s">
        <v>1195</v>
      </c>
      <c r="G420" s="2">
        <v>42029</v>
      </c>
      <c r="H420" s="2">
        <v>37.051110999999999</v>
      </c>
      <c r="I420" s="2">
        <v>-88.334166999999994</v>
      </c>
      <c r="J420" s="2" t="s">
        <v>1196</v>
      </c>
      <c r="K420" s="21">
        <v>110027373072</v>
      </c>
      <c r="L420" s="21" t="s">
        <v>1140</v>
      </c>
      <c r="M420" s="2"/>
      <c r="N420" s="2"/>
      <c r="O420" s="2"/>
      <c r="P420" s="2"/>
      <c r="Q420" s="2">
        <v>29.22554054425563</v>
      </c>
      <c r="R420" s="2">
        <v>13.256482200000001</v>
      </c>
      <c r="S420" s="175">
        <f>$R420*INDEX('Byproduct Conc'!$E:$E, MATCH(S$2,'Byproduct Conc'!$C:$C,0))</f>
        <v>3.8576363202000002E-2</v>
      </c>
      <c r="T420" s="176">
        <f>$R420*INDEX('Byproduct Conc'!$E:$E, MATCH(T$2,'Byproduct Conc'!$C:$C,0))</f>
        <v>4.6397687699999997E-4</v>
      </c>
      <c r="U420" s="176">
        <f>$R420*INDEX('Byproduct Conc'!$E:$E, MATCH(U$2,'Byproduct Conc'!$C:$C,0))</f>
        <v>1.9884723299999998E-3</v>
      </c>
      <c r="V420" s="176">
        <f>$R420*INDEX('Byproduct Conc'!$E:$E, MATCH(V$2,'Byproduct Conc'!$C:$C,0))</f>
        <v>1.3243225717800003E-2</v>
      </c>
      <c r="W420" s="177">
        <f>$R420*INDEX('Byproduct Conc'!$E:$E, MATCH(W$2,'Byproduct Conc'!$C:$C,0))</f>
        <v>1.9884723300000001E-2</v>
      </c>
      <c r="X420" s="293">
        <f t="shared" si="41"/>
        <v>1.1021818057714286E-4</v>
      </c>
      <c r="Y420" s="294">
        <f t="shared" si="42"/>
        <v>1.3256482199999999E-6</v>
      </c>
      <c r="Z420" s="294">
        <f t="shared" si="43"/>
        <v>5.6813495142857135E-6</v>
      </c>
      <c r="AA420" s="294">
        <f t="shared" si="44"/>
        <v>3.7837787765142862E-5</v>
      </c>
      <c r="AB420" s="295">
        <f t="shared" si="45"/>
        <v>5.6813495142857142E-5</v>
      </c>
    </row>
    <row r="421" spans="1:28" x14ac:dyDescent="0.25">
      <c r="A421" s="2">
        <v>2023</v>
      </c>
      <c r="B421" s="2"/>
      <c r="C421" s="2" t="s">
        <v>5105</v>
      </c>
      <c r="D421" s="2" t="s">
        <v>1365</v>
      </c>
      <c r="E421" s="2" t="s">
        <v>1194</v>
      </c>
      <c r="F421" s="2" t="s">
        <v>1195</v>
      </c>
      <c r="G421" s="2">
        <v>42029</v>
      </c>
      <c r="H421" s="2">
        <v>37.051110999999999</v>
      </c>
      <c r="I421" s="2">
        <v>-88.334166999999994</v>
      </c>
      <c r="J421" s="2" t="s">
        <v>1196</v>
      </c>
      <c r="K421" s="21">
        <v>110027373072</v>
      </c>
      <c r="L421" s="21" t="s">
        <v>1140</v>
      </c>
      <c r="M421" s="2"/>
      <c r="N421" s="2"/>
      <c r="O421" s="2"/>
      <c r="P421" s="2"/>
      <c r="Q421" s="2">
        <v>11.979355825584104</v>
      </c>
      <c r="R421" s="2">
        <v>5.4337444000000001</v>
      </c>
      <c r="S421" s="175">
        <f>$R421*INDEX('Byproduct Conc'!$E:$E, MATCH(S$2,'Byproduct Conc'!$C:$C,0))</f>
        <v>1.5812196203999998E-2</v>
      </c>
      <c r="T421" s="176">
        <f>$R421*INDEX('Byproduct Conc'!$E:$E, MATCH(T$2,'Byproduct Conc'!$C:$C,0))</f>
        <v>1.9018105399999999E-4</v>
      </c>
      <c r="U421" s="176">
        <f>$R421*INDEX('Byproduct Conc'!$E:$E, MATCH(U$2,'Byproduct Conc'!$C:$C,0))</f>
        <v>8.1506165999999992E-4</v>
      </c>
      <c r="V421" s="176">
        <f>$R421*INDEX('Byproduct Conc'!$E:$E, MATCH(V$2,'Byproduct Conc'!$C:$C,0))</f>
        <v>5.4283106556000009E-3</v>
      </c>
      <c r="W421" s="177">
        <f>$R421*INDEX('Byproduct Conc'!$E:$E, MATCH(W$2,'Byproduct Conc'!$C:$C,0))</f>
        <v>8.1506166000000005E-3</v>
      </c>
      <c r="X421" s="293">
        <f t="shared" si="41"/>
        <v>4.5177703439999993E-5</v>
      </c>
      <c r="Y421" s="294">
        <f t="shared" si="42"/>
        <v>5.4337443999999999E-7</v>
      </c>
      <c r="Z421" s="294">
        <f t="shared" si="43"/>
        <v>2.3287475999999997E-6</v>
      </c>
      <c r="AA421" s="294">
        <f t="shared" si="44"/>
        <v>1.5509459016000004E-5</v>
      </c>
      <c r="AB421" s="295">
        <f t="shared" si="45"/>
        <v>2.3287476000000001E-5</v>
      </c>
    </row>
    <row r="422" spans="1:28" x14ac:dyDescent="0.25">
      <c r="A422" s="2">
        <v>2022</v>
      </c>
      <c r="B422" s="2"/>
      <c r="C422" s="2" t="s">
        <v>5105</v>
      </c>
      <c r="D422" s="2" t="s">
        <v>1365</v>
      </c>
      <c r="E422" s="2" t="s">
        <v>1194</v>
      </c>
      <c r="F422" s="2" t="s">
        <v>1195</v>
      </c>
      <c r="G422" s="2">
        <v>42029</v>
      </c>
      <c r="H422" s="2">
        <v>37.051110999999999</v>
      </c>
      <c r="I422" s="2">
        <v>-88.334166999999994</v>
      </c>
      <c r="J422" s="2" t="s">
        <v>1196</v>
      </c>
      <c r="K422" s="21">
        <v>110027373072</v>
      </c>
      <c r="L422" s="21" t="s">
        <v>1140</v>
      </c>
      <c r="M422" s="2"/>
      <c r="N422" s="2"/>
      <c r="O422" s="2"/>
      <c r="P422" s="2"/>
      <c r="Q422" s="2">
        <v>10.194152957202521</v>
      </c>
      <c r="R422" s="2">
        <v>4.62399</v>
      </c>
      <c r="S422" s="175">
        <f>$R422*INDEX('Byproduct Conc'!$E:$E, MATCH(S$2,'Byproduct Conc'!$C:$C,0))</f>
        <v>1.3455810899999998E-2</v>
      </c>
      <c r="T422" s="176">
        <f>$R422*INDEX('Byproduct Conc'!$E:$E, MATCH(T$2,'Byproduct Conc'!$C:$C,0))</f>
        <v>1.6183965E-4</v>
      </c>
      <c r="U422" s="176">
        <f>$R422*INDEX('Byproduct Conc'!$E:$E, MATCH(U$2,'Byproduct Conc'!$C:$C,0))</f>
        <v>6.9359849999999998E-4</v>
      </c>
      <c r="V422" s="176">
        <f>$R422*INDEX('Byproduct Conc'!$E:$E, MATCH(V$2,'Byproduct Conc'!$C:$C,0))</f>
        <v>4.6193660100000006E-3</v>
      </c>
      <c r="W422" s="177">
        <f>$R422*INDEX('Byproduct Conc'!$E:$E, MATCH(W$2,'Byproduct Conc'!$C:$C,0))</f>
        <v>6.9359850000000004E-3</v>
      </c>
      <c r="X422" s="293">
        <f t="shared" si="41"/>
        <v>3.8445173999999998E-5</v>
      </c>
      <c r="Y422" s="294">
        <f t="shared" si="42"/>
        <v>4.6239899999999998E-7</v>
      </c>
      <c r="Z422" s="294">
        <f t="shared" si="43"/>
        <v>1.9817099999999999E-6</v>
      </c>
      <c r="AA422" s="294">
        <f t="shared" si="44"/>
        <v>1.3198188600000002E-5</v>
      </c>
      <c r="AB422" s="295">
        <f t="shared" si="45"/>
        <v>1.98171E-5</v>
      </c>
    </row>
    <row r="423" spans="1:28" x14ac:dyDescent="0.25">
      <c r="A423" s="2">
        <v>2021</v>
      </c>
      <c r="B423" s="2"/>
      <c r="C423" s="2" t="s">
        <v>5105</v>
      </c>
      <c r="D423" s="2" t="s">
        <v>1365</v>
      </c>
      <c r="E423" s="2" t="s">
        <v>1194</v>
      </c>
      <c r="F423" s="2" t="s">
        <v>1195</v>
      </c>
      <c r="G423" s="2">
        <v>42029</v>
      </c>
      <c r="H423" s="2">
        <v>37.051110999999999</v>
      </c>
      <c r="I423" s="2">
        <v>-88.334166999999994</v>
      </c>
      <c r="J423" s="2" t="s">
        <v>1196</v>
      </c>
      <c r="K423" s="21">
        <v>110027373072</v>
      </c>
      <c r="L423" s="21" t="s">
        <v>1140</v>
      </c>
      <c r="M423" s="2"/>
      <c r="N423" s="2"/>
      <c r="O423" s="2"/>
      <c r="P423" s="2"/>
      <c r="Q423" s="2">
        <v>3.0565443594212129</v>
      </c>
      <c r="R423" s="2">
        <v>1.3864251999999999</v>
      </c>
      <c r="S423" s="175">
        <f>$R423*INDEX('Byproduct Conc'!$E:$E, MATCH(S$2,'Byproduct Conc'!$C:$C,0))</f>
        <v>4.0344973319999993E-3</v>
      </c>
      <c r="T423" s="176">
        <f>$R423*INDEX('Byproduct Conc'!$E:$E, MATCH(T$2,'Byproduct Conc'!$C:$C,0))</f>
        <v>4.8524881999999991E-5</v>
      </c>
      <c r="U423" s="176">
        <f>$R423*INDEX('Byproduct Conc'!$E:$E, MATCH(U$2,'Byproduct Conc'!$C:$C,0))</f>
        <v>2.0796377999999997E-4</v>
      </c>
      <c r="V423" s="176">
        <f>$R423*INDEX('Byproduct Conc'!$E:$E, MATCH(V$2,'Byproduct Conc'!$C:$C,0))</f>
        <v>1.3850387748000001E-3</v>
      </c>
      <c r="W423" s="177">
        <f>$R423*INDEX('Byproduct Conc'!$E:$E, MATCH(W$2,'Byproduct Conc'!$C:$C,0))</f>
        <v>2.0796377999999999E-3</v>
      </c>
      <c r="X423" s="293">
        <f t="shared" si="41"/>
        <v>1.1527135234285713E-5</v>
      </c>
      <c r="Y423" s="294">
        <f t="shared" si="42"/>
        <v>1.3864251999999999E-7</v>
      </c>
      <c r="Z423" s="294">
        <f t="shared" si="43"/>
        <v>5.9418222857142852E-7</v>
      </c>
      <c r="AA423" s="294">
        <f t="shared" si="44"/>
        <v>3.9572536422857148E-6</v>
      </c>
      <c r="AB423" s="295">
        <f t="shared" si="45"/>
        <v>5.9418222857142858E-6</v>
      </c>
    </row>
  </sheetData>
  <sheetProtection sheet="1" objects="1" scenarios="1" formatCells="0" formatColumns="0" formatRows="0"/>
  <autoFilter ref="A2:AC2" xr:uid="{E3646EC5-ED42-4AAB-B9E3-E760EB7BA867}"/>
  <mergeCells count="2">
    <mergeCell ref="S1:W1"/>
    <mergeCell ref="X1:AB1"/>
  </mergeCells>
  <phoneticPr fontId="35" type="noConversion"/>
  <conditionalFormatting sqref="R132:R259 S132:AB423">
    <cfRule type="cellIs" dxfId="12" priority="1" operator="equal">
      <formula>0</formula>
    </cfRule>
  </conditionalFormatting>
  <conditionalFormatting sqref="R3:AB131">
    <cfRule type="cellIs" dxfId="11" priority="2"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95A54-256A-478C-9E29-A99BBF3AB464}">
  <sheetPr codeName="Sheet13">
    <tabColor rgb="FF7030A0"/>
  </sheetPr>
  <dimension ref="A1:P9"/>
  <sheetViews>
    <sheetView workbookViewId="0">
      <pane xSplit="1" topLeftCell="B1" activePane="topRight" state="frozen"/>
      <selection pane="topRight" activeCell="N29" sqref="N29"/>
    </sheetView>
  </sheetViews>
  <sheetFormatPr defaultColWidth="9.140625" defaultRowHeight="15" x14ac:dyDescent="0.25"/>
  <cols>
    <col min="1" max="1" width="23.5703125" customWidth="1"/>
    <col min="2" max="2" width="12.140625" customWidth="1"/>
    <col min="3" max="3" width="16.85546875" customWidth="1"/>
    <col min="4" max="4" width="14.7109375" customWidth="1"/>
    <col min="5" max="5" width="15" customWidth="1"/>
    <col min="6" max="6" width="14.28515625" customWidth="1"/>
    <col min="7" max="7" width="14.42578125" customWidth="1"/>
    <col min="8" max="15" width="14.28515625" customWidth="1"/>
    <col min="16" max="16" width="66.5703125" customWidth="1"/>
  </cols>
  <sheetData>
    <row r="1" spans="1:16" s="1" customFormat="1" ht="15.75" thickBot="1" x14ac:dyDescent="0.3">
      <c r="D1" s="328" t="s">
        <v>5126</v>
      </c>
      <c r="E1" s="329"/>
      <c r="F1" s="329"/>
      <c r="G1" s="329"/>
      <c r="H1" s="328" t="s">
        <v>5040</v>
      </c>
      <c r="I1" s="329"/>
      <c r="J1" s="329"/>
      <c r="K1" s="329"/>
      <c r="L1" s="328" t="s">
        <v>5041</v>
      </c>
      <c r="M1" s="329"/>
      <c r="N1" s="329"/>
      <c r="O1" s="329"/>
    </row>
    <row r="2" spans="1:16" ht="31.5" customHeight="1" thickBot="1" x14ac:dyDescent="0.3">
      <c r="A2" s="245"/>
      <c r="B2" s="245"/>
      <c r="C2" s="245"/>
      <c r="D2" s="331" t="s">
        <v>5044</v>
      </c>
      <c r="E2" s="332"/>
      <c r="F2" s="331" t="s">
        <v>5045</v>
      </c>
      <c r="G2" s="333"/>
      <c r="H2" s="331" t="s">
        <v>5044</v>
      </c>
      <c r="I2" s="332"/>
      <c r="J2" s="331" t="s">
        <v>5045</v>
      </c>
      <c r="K2" s="333"/>
      <c r="L2" s="331" t="s">
        <v>5044</v>
      </c>
      <c r="M2" s="332"/>
      <c r="N2" s="331" t="s">
        <v>5045</v>
      </c>
      <c r="O2" s="333"/>
      <c r="P2" s="246"/>
    </row>
    <row r="3" spans="1:16" ht="17.25" customHeight="1" thickBot="1" x14ac:dyDescent="0.3">
      <c r="A3" s="261" t="s">
        <v>1087</v>
      </c>
      <c r="B3" s="262" t="s">
        <v>1481</v>
      </c>
      <c r="C3" s="262" t="s">
        <v>5046</v>
      </c>
      <c r="D3" s="263" t="s">
        <v>5047</v>
      </c>
      <c r="E3" s="264" t="s">
        <v>5048</v>
      </c>
      <c r="F3" s="263" t="s">
        <v>5047</v>
      </c>
      <c r="G3" s="265" t="s">
        <v>5048</v>
      </c>
      <c r="H3" s="263" t="s">
        <v>5047</v>
      </c>
      <c r="I3" s="264" t="s">
        <v>5048</v>
      </c>
      <c r="J3" s="263" t="s">
        <v>5047</v>
      </c>
      <c r="K3" s="265" t="s">
        <v>5048</v>
      </c>
      <c r="L3" s="263" t="s">
        <v>5047</v>
      </c>
      <c r="M3" s="264" t="s">
        <v>5048</v>
      </c>
      <c r="N3" s="263" t="s">
        <v>5047</v>
      </c>
      <c r="O3" s="265" t="s">
        <v>5048</v>
      </c>
      <c r="P3" s="266" t="s">
        <v>1482</v>
      </c>
    </row>
    <row r="4" spans="1:16" x14ac:dyDescent="0.25">
      <c r="A4" s="269" t="s">
        <v>1092</v>
      </c>
      <c r="B4">
        <v>350</v>
      </c>
      <c r="C4" s="259">
        <f>COUNTA(_xlfn.UNIQUE('Water_DMR_2021-2024'!E:E))</f>
        <v>19</v>
      </c>
      <c r="D4" s="267" cm="1">
        <f t="array" ref="D4">IFERROR(PERCENTILE(IF(('Water_DMR_2021-2024'!$S$2:$W$2=$A4)*('Water_DMR_2021-2024'!S$3:S$172&lt;&gt;0),'Water_DMR_2021-2024'!S$3:S$172),0.5),"")</f>
        <v>5.0783817696853795E-3</v>
      </c>
      <c r="E4" s="268" cm="1">
        <f t="array" ref="E4">IFERROR(PERCENTILE(IF(('Water_DMR_2021-2024'!$S$2:$W$2=$A4)*('Water_DMR_2021-2024'!S$3:S$172&lt;&gt;0),'Water_DMR_2021-2024'!S$3:S$172),0.95),"")</f>
        <v>1.0955825739045457</v>
      </c>
      <c r="F4" s="267">
        <f>D4/$B4</f>
        <v>1.4509662199101085E-5</v>
      </c>
      <c r="G4" s="267">
        <f>E4/$B4</f>
        <v>3.1302359254415592E-3</v>
      </c>
      <c r="H4" s="267" cm="1">
        <f t="array" ref="H4">IFERROR(PERCENTILE(IF(('Air_TRI_2021-2024'!$DC$2:$DG$2=$A4)*('Air_TRI_2021-2024'!$DC$3:$DC$131&lt;&gt;0),'Air_TRI_2021-2024'!DC$3:DC$131),0.5),"")</f>
        <v>2.8391721023747998</v>
      </c>
      <c r="I4" s="267" cm="1">
        <f t="array" ref="I4">IFERROR(PERCENTILE(IF(('Air_TRI_2021-2024'!$DC$2:$DG$2=$A4)*('Air_TRI_2021-2024'!$DC$3:$DC$131&lt;&gt;0),'Air_TRI_2021-2024'!DC$3:DC$131),0.95),"")</f>
        <v>29.230682972579999</v>
      </c>
      <c r="J4" s="267">
        <f>H4/$B4</f>
        <v>8.1119202924994274E-3</v>
      </c>
      <c r="K4" s="267">
        <f>I4/$B4</f>
        <v>8.3516237064514276E-2</v>
      </c>
      <c r="L4" s="267" cm="1">
        <f t="array" ref="L4">IFERROR(PERCENTILE(IF(('Air_TRI_2021-2024'!$AA$2:$AE$2=$A4)*('Air_TRI_2021-2024'!$AA$3:$AA$131&lt;&gt;0),'Air_TRI_2021-2024'!AA$3:AA$131),0.5),"")</f>
        <v>11.073083368080001</v>
      </c>
      <c r="M4" s="267" cm="1">
        <f t="array" ref="M4">IFERROR(PERCENTILE(IF(('Air_TRI_2021-2024'!$AA$2:$AE$2=$A4)*('Air_TRI_2021-2024'!$AA$3:$AA$131&lt;&gt;0),'Air_TRI_2021-2024'!AA$3:AA$131),0.95),"")</f>
        <v>52.30561596082984</v>
      </c>
      <c r="N4" s="267">
        <f>L4/$B4</f>
        <v>3.1637381051657143E-2</v>
      </c>
      <c r="O4" s="267">
        <f>M4/$B4</f>
        <v>0.14944461703094239</v>
      </c>
      <c r="P4" s="150"/>
    </row>
    <row r="5" spans="1:16" x14ac:dyDescent="0.25">
      <c r="A5" s="270" t="s">
        <v>1094</v>
      </c>
      <c r="B5" s="2">
        <v>350</v>
      </c>
      <c r="C5" s="259">
        <f>COUNTA(_xlfn.UNIQUE('Water_DMR_2021-2024'!E:E))</f>
        <v>19</v>
      </c>
      <c r="D5" s="260" cm="1">
        <f t="array" ref="D5">IFERROR(PERCENTILE(IF(('Water_DMR_2021-2024'!$S$2:$W$2=$A5)*('Water_DMR_2021-2024'!T$3:T$172&lt;&gt;0),'Water_DMR_2021-2024'!T$3:T$172),0.5),"")</f>
        <v>6.1080193106181549E-5</v>
      </c>
      <c r="E5" s="83" cm="1">
        <f t="array" ref="E5">IFERROR(PERCENTILE(IF(('Water_DMR_2021-2024'!$S$2:$W$2=$A5)*('Water_DMR_2021-2024'!T$3:T$172&lt;&gt;0),'Water_DMR_2021-2024'!T$3:T$172),0.95),"")</f>
        <v>1.3177109995415496E-2</v>
      </c>
      <c r="F5" s="260">
        <f t="shared" ref="F5:G8" si="0">D5/$B5</f>
        <v>1.7451483744623299E-7</v>
      </c>
      <c r="G5" s="260">
        <f t="shared" si="0"/>
        <v>3.7648885701187132E-5</v>
      </c>
      <c r="H5" s="267" cm="1">
        <f t="array" ref="H5">IFERROR(PERCENTILE(IF(('Air_TRI_2021-2024'!$DC$2:$DG$2=$A5)*('Air_TRI_2021-2024'!$DD$3:$DD$131&lt;&gt;0),'Air_TRI_2021-2024'!DD$3:DD$131),0.5),"")</f>
        <v>3.4148118069799997E-2</v>
      </c>
      <c r="I5" s="267" cm="1">
        <f t="array" ref="I5">IFERROR(PERCENTILE(IF(('Air_TRI_2021-2024'!$DC$2:$DG$2=$A5)*('Air_TRI_2021-2024'!$DD$3:$DD$131&lt;&gt;0),'Air_TRI_2021-2024'!DD$3:DD$131),0.95),"")</f>
        <v>0.35157178832999997</v>
      </c>
      <c r="J5" s="260">
        <f t="shared" ref="J5:K8" si="1">H5/$B5</f>
        <v>9.7566051627999992E-5</v>
      </c>
      <c r="K5" s="260">
        <f t="shared" si="1"/>
        <v>1.0044908237999998E-3</v>
      </c>
      <c r="L5" s="260" cm="1">
        <f t="array" ref="L5">IFERROR(PERCENTILE(IF(('Air_TRI_2021-2024'!$AA$2:$AE$2=$A5)*('Air_TRI_2021-2024'!$AB$3:$AB$119&lt;&gt;0),'Air_TRI_2021-2024'!AB$3:AB$119),0.5),"")</f>
        <v>0.13318141508</v>
      </c>
      <c r="M5" s="260" cm="1">
        <f t="array" ref="M5">IFERROR(PERCENTILE(IF(('Air_TRI_2021-2024'!$AA$2:$AE$2=$A5)*('Air_TRI_2021-2024'!$AB$3:$AB$119&lt;&gt;0),'Air_TRI_2021-2024'!$AB$3:$AB$119),0.95),"")</f>
        <v>0.62910534660791906</v>
      </c>
      <c r="N5" s="260">
        <f t="shared" ref="N5:O8" si="2">L5/$B5</f>
        <v>3.8051832880000002E-4</v>
      </c>
      <c r="O5" s="260">
        <f t="shared" si="2"/>
        <v>1.7974438474511972E-3</v>
      </c>
      <c r="P5" s="61"/>
    </row>
    <row r="6" spans="1:16" x14ac:dyDescent="0.25">
      <c r="A6" s="270" t="s">
        <v>1096</v>
      </c>
      <c r="B6" s="2">
        <v>350</v>
      </c>
      <c r="C6" s="259">
        <f>COUNTA(_xlfn.UNIQUE('Water_DMR_2021-2024'!E:E))</f>
        <v>19</v>
      </c>
      <c r="D6" s="260" cm="1">
        <f t="array" ref="D6">IFERROR(PERCENTILE(IF(('Water_DMR_2021-2024'!$S$2:$W$2=$A6)*('Water_DMR_2021-2024'!U$3:U$172&lt;&gt;0),'Water_DMR_2021-2024'!U$3:U$172),0.5),"")</f>
        <v>2.6177225616934947E-4</v>
      </c>
      <c r="E6" s="83" cm="1">
        <f t="array" ref="E6">IFERROR(PERCENTILE(IF(('Water_DMR_2021-2024'!$S$2:$W$2=$A6)*('Water_DMR_2021-2024'!U$3:U$172&lt;&gt;0),'Water_DMR_2021-2024'!U$3:U$172),0.95),"")</f>
        <v>5.6473328551780694E-2</v>
      </c>
      <c r="F6" s="260">
        <f t="shared" si="0"/>
        <v>7.4792073191242706E-7</v>
      </c>
      <c r="G6" s="260">
        <f t="shared" si="0"/>
        <v>1.6135236729080199E-4</v>
      </c>
      <c r="H6" s="267" cm="1">
        <f t="array" ref="H6">IFERROR(PERCENTILE(IF(('Air_TRI_2021-2024'!$DC$2:$DG$2=$A6)*('Air_TRI_2021-2024'!$DE$3:$DE$131&lt;&gt;0),'Air_TRI_2021-2024'!DE$3:DE$131),0.5),"")</f>
        <v>0.14634907744199999</v>
      </c>
      <c r="I6" s="267" cm="1">
        <f t="array" ref="I6">IFERROR(PERCENTILE(IF(('Air_TRI_2021-2024'!$DC$2:$DG$2=$A6)*('Air_TRI_2021-2024'!$DE$3:$DE$131&lt;&gt;0),'Air_TRI_2021-2024'!DE$3:DE$131),0.95),"")</f>
        <v>1.5067362357</v>
      </c>
      <c r="J6" s="260">
        <f t="shared" si="1"/>
        <v>4.1814022126285711E-4</v>
      </c>
      <c r="K6" s="260">
        <f t="shared" si="1"/>
        <v>4.3049606734285716E-3</v>
      </c>
      <c r="L6" s="260" cm="1">
        <f t="array" ref="L6">IFERROR(PERCENTILE(IF(('Air_TRI_2021-2024'!$AA$2:$AE$2=$A6)*('Air_TRI_2021-2024'!$AC$3:$AC$119&lt;&gt;0),'Air_TRI_2021-2024'!AC$3:AC$119),0.5),"")</f>
        <v>0.57077749319999993</v>
      </c>
      <c r="M6" s="260" cm="1">
        <f t="array" ref="M6">IFERROR(PERCENTILE(IF(('Air_TRI_2021-2024'!$AA$2:$AE$2=$A6)*('Air_TRI_2021-2024'!$AC$3:$AC$119&lt;&gt;0),'Air_TRI_2021-2024'!$AC$3:$AC$119),0.95),"")</f>
        <v>2.6961657711767959</v>
      </c>
      <c r="N6" s="260">
        <f t="shared" si="2"/>
        <v>1.6307928377142856E-3</v>
      </c>
      <c r="O6" s="260">
        <f t="shared" si="2"/>
        <v>7.7033307747908456E-3</v>
      </c>
      <c r="P6" s="61"/>
    </row>
    <row r="7" spans="1:16" x14ac:dyDescent="0.25">
      <c r="A7" s="270" t="s">
        <v>1098</v>
      </c>
      <c r="B7" s="2">
        <v>350</v>
      </c>
      <c r="C7" s="259">
        <f>COUNTA(_xlfn.UNIQUE('Water_DMR_2021-2024'!E:E))</f>
        <v>19</v>
      </c>
      <c r="D7" s="260" cm="1">
        <f t="array" ref="D7">IFERROR(PERCENTILE(IF(('Water_DMR_2021-2024'!$S$2:$W$2=$A7)*('Water_DMR_2021-2024'!V$3:V$172&lt;&gt;0),'Water_DMR_2021-2024'!V$3:V$172),0.5),"")</f>
        <v>1.7434032260878678E-3</v>
      </c>
      <c r="E7" s="83" cm="1">
        <f t="array" ref="E7">IFERROR(PERCENTILE(IF(('Water_DMR_2021-2024'!$S$2:$W$2=$A7)*('Water_DMR_2021-2024'!V$3:V$172&lt;&gt;0),'Water_DMR_2021-2024'!V$3:V$172),0.95),"")</f>
        <v>0.37611236815485954</v>
      </c>
      <c r="F7" s="260">
        <f t="shared" si="0"/>
        <v>4.981152074536765E-6</v>
      </c>
      <c r="G7" s="260">
        <f t="shared" si="0"/>
        <v>1.0746067661567417E-3</v>
      </c>
      <c r="H7" s="267" cm="1">
        <f t="array" ref="H7">IFERROR(PERCENTILE(IF(('Air_TRI_2021-2024'!$DC$2:$DG$2=$A7)*('Air_TRI_2021-2024'!$DF$3:$DF$131&lt;&gt;0),'Air_TRI_2021-2024'!DF$3:DF$131),0.5),"")</f>
        <v>0.97468485576371999</v>
      </c>
      <c r="I7" s="267" cm="1">
        <f t="array" ref="I7">IFERROR(PERCENTILE(IF(('Air_TRI_2021-2024'!$DC$2:$DG$2=$A7)*('Air_TRI_2021-2024'!$DF$3:$DF$131&lt;&gt;0),'Air_TRI_2021-2024'!DF$3:DF$131),0.95),"")</f>
        <v>10.034863329762</v>
      </c>
      <c r="J7" s="260">
        <f t="shared" si="1"/>
        <v>2.7848138736106284E-3</v>
      </c>
      <c r="K7" s="260">
        <f t="shared" si="1"/>
        <v>2.8671038085034288E-2</v>
      </c>
      <c r="L7" s="260" cm="1">
        <f t="array" ref="L7">IFERROR(PERCENTILE(IF(('Air_TRI_2021-2024'!$AA$2:$AE$2=$A7)*('Air_TRI_2021-2024'!$AD$3:$AD$119&lt;&gt;0),'Air_TRI_2021-2024'!AD$3:AD$119),0.5),"")</f>
        <v>3.8013781047120005</v>
      </c>
      <c r="M7" s="260" cm="1">
        <f t="array" ref="M7">IFERROR(PERCENTILE(IF(('Air_TRI_2021-2024'!$AA$2:$AE$2=$A7)*('Air_TRI_2021-2024'!$AD$3:$AD$119&lt;&gt;0),'Air_TRI_2021-2024'!$AD$3:$AD$119),0.95),"")</f>
        <v>17.956464036037463</v>
      </c>
      <c r="N7" s="260">
        <f t="shared" si="2"/>
        <v>1.0861080299177145E-2</v>
      </c>
      <c r="O7" s="260">
        <f t="shared" si="2"/>
        <v>5.1304182960107039E-2</v>
      </c>
      <c r="P7" s="61"/>
    </row>
    <row r="8" spans="1:16" x14ac:dyDescent="0.25">
      <c r="A8" s="270" t="s">
        <v>1100</v>
      </c>
      <c r="B8" s="2">
        <v>350</v>
      </c>
      <c r="C8" s="259">
        <f>COUNTA(_xlfn.UNIQUE('Water_DMR_2021-2024'!E:E))</f>
        <v>19</v>
      </c>
      <c r="D8" s="260" cm="1">
        <f t="array" ref="D8">IFERROR(PERCENTILE(IF(('Water_DMR_2021-2024'!$S$2:$W$2=$A8)*('Water_DMR_2021-2024'!W$3:W$172&lt;&gt;0),'Water_DMR_2021-2024'!W$3:W$172),0.5),"")</f>
        <v>2.6177225616934949E-3</v>
      </c>
      <c r="E8" s="83" cm="1">
        <f t="array" ref="E8">IFERROR(PERCENTILE(IF(('Water_DMR_2021-2024'!$S$2:$W$2=$A8)*('Water_DMR_2021-2024'!W$3:W$172&lt;&gt;0),'Water_DMR_2021-2024'!W$3:W$172),0.95),"")</f>
        <v>0.56473328551780699</v>
      </c>
      <c r="F8" s="260">
        <f t="shared" si="0"/>
        <v>7.479207319124271E-6</v>
      </c>
      <c r="G8" s="260">
        <f t="shared" si="0"/>
        <v>1.6135236729080201E-3</v>
      </c>
      <c r="H8" s="267" cm="1">
        <f t="array" ref="H8">IFERROR(PERCENTILE(IF(('Air_TRI_2021-2024'!$DC$2:$DG$2=$A8)*('Air_TRI_2021-2024'!$DG$3:$DG$131&lt;&gt;0),'Air_TRI_2021-2024'!DG$3:DG$131),0.5),"")</f>
        <v>1.4634907744199999</v>
      </c>
      <c r="I8" s="267" cm="1">
        <f t="array" ref="I8">IFERROR(PERCENTILE(IF(('Air_TRI_2021-2024'!$DC$2:$DG$2=$A8)*('Air_TRI_2021-2024'!$DG$3:$DG$131&lt;&gt;0),'Air_TRI_2021-2024'!DG$3:DG$131),0.95),"")</f>
        <v>15.067362357</v>
      </c>
      <c r="J8" s="260">
        <f t="shared" si="1"/>
        <v>4.1814022126285709E-3</v>
      </c>
      <c r="K8" s="260">
        <f t="shared" si="1"/>
        <v>4.3049606734285713E-2</v>
      </c>
      <c r="L8" s="260" cm="1">
        <f t="array" ref="L8">IFERROR(PERCENTILE(IF(('Air_TRI_2021-2024'!$AA$2:$AE$2=$A8)*('Air_TRI_2021-2024'!$AE$3:$AE$119&lt;&gt;0),'Air_TRI_2021-2024'!AE$3:AE$119),0.5),"")</f>
        <v>5.7077749320000004</v>
      </c>
      <c r="M8" s="260" cm="1">
        <f t="array" ref="M8">IFERROR(PERCENTILE(IF(('Air_TRI_2021-2024'!$AA$2:$AE$2=$A8)*('Air_TRI_2021-2024'!$AE$3:$AE$119&lt;&gt;0),'Air_TRI_2021-2024'!$AE$3:$AE$119),0.95),"")</f>
        <v>26.961657711767959</v>
      </c>
      <c r="N8" s="260">
        <f t="shared" si="2"/>
        <v>1.6307928377142858E-2</v>
      </c>
      <c r="O8" s="260">
        <f t="shared" si="2"/>
        <v>7.7033307747908453E-2</v>
      </c>
      <c r="P8" s="61"/>
    </row>
    <row r="9" spans="1:16" ht="15.75" thickBot="1" x14ac:dyDescent="0.3">
      <c r="A9" s="59" t="s">
        <v>5049</v>
      </c>
      <c r="B9" s="60"/>
      <c r="C9" s="60"/>
      <c r="D9" s="330">
        <f>COUNTA(_xlfn.UNIQUE('Water_DMR_2021-2024'!K3:K172))</f>
        <v>20</v>
      </c>
      <c r="E9" s="330"/>
      <c r="F9" s="330"/>
      <c r="G9" s="330"/>
      <c r="H9" s="330" cm="1">
        <f t="array" ref="H9">COUNTA(_xlfn.UNIQUE(_xlfn._xlws.FILTER('Air_TRI_2021-2024'!O3:O150, 'Air_TRI_2021-2024'!O3:O150&lt;&gt;"")))</f>
        <v>20</v>
      </c>
      <c r="I9" s="330"/>
      <c r="J9" s="330"/>
      <c r="K9" s="330"/>
      <c r="L9" s="330" cm="1">
        <f t="array" ref="L9">COUNTA(_xlfn.UNIQUE(_xlfn._xlws.FILTER('Air_TRI_2021-2024'!N3:N150, 'Air_TRI_2021-2024'!N3:N150&lt;&gt;"")))</f>
        <v>19</v>
      </c>
      <c r="M9" s="330"/>
      <c r="N9" s="330"/>
      <c r="O9" s="330"/>
      <c r="P9" s="62"/>
    </row>
  </sheetData>
  <sheetProtection formatCells="0" formatColumns="0" formatRows="0"/>
  <mergeCells count="12">
    <mergeCell ref="D1:G1"/>
    <mergeCell ref="H1:K1"/>
    <mergeCell ref="L1:O1"/>
    <mergeCell ref="D9:G9"/>
    <mergeCell ref="H9:K9"/>
    <mergeCell ref="L9:O9"/>
    <mergeCell ref="H2:I2"/>
    <mergeCell ref="J2:K2"/>
    <mergeCell ref="L2:M2"/>
    <mergeCell ref="N2:O2"/>
    <mergeCell ref="D2:E2"/>
    <mergeCell ref="F2:G2"/>
  </mergeCells>
  <conditionalFormatting sqref="D4:O8">
    <cfRule type="cellIs" dxfId="10" priority="1" operator="greaterThanOrEqual">
      <formula>10000</formula>
    </cfRule>
    <cfRule type="cellIs" dxfId="9" priority="2" operator="between">
      <formula>10</formula>
      <formula>9999.999</formula>
    </cfRule>
    <cfRule type="cellIs" dxfId="8" priority="3" operator="between">
      <formula>1</formula>
      <formula>9.999</formula>
    </cfRule>
    <cfRule type="cellIs" dxfId="7" priority="4" operator="between">
      <formula>0.1</formula>
      <formula>0.999</formula>
    </cfRule>
    <cfRule type="cellIs" dxfId="6" priority="5" operator="lessThan">
      <formula>0.1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D4518-4930-4132-BEFC-55B2E98140D7}">
  <sheetPr codeName="Sheet14">
    <tabColor theme="9"/>
  </sheetPr>
  <dimension ref="A1:AJ9"/>
  <sheetViews>
    <sheetView zoomScaleNormal="100" workbookViewId="0">
      <pane xSplit="1" topLeftCell="B1" activePane="topRight" state="frozen"/>
      <selection pane="topRight" activeCell="W11" sqref="W11"/>
    </sheetView>
  </sheetViews>
  <sheetFormatPr defaultColWidth="9.140625" defaultRowHeight="15" x14ac:dyDescent="0.25"/>
  <cols>
    <col min="1" max="1" width="23.5703125" customWidth="1"/>
    <col min="2" max="2" width="12.140625" customWidth="1"/>
    <col min="3" max="3" width="16.85546875" hidden="1" customWidth="1"/>
    <col min="4" max="4" width="14.7109375" customWidth="1"/>
    <col min="5" max="5" width="15" customWidth="1"/>
    <col min="6" max="6" width="14.28515625" customWidth="1"/>
    <col min="7" max="7" width="14.42578125" customWidth="1"/>
    <col min="8" max="9" width="14" customWidth="1"/>
    <col min="10" max="11" width="14.7109375" customWidth="1"/>
    <col min="12" max="12" width="14.28515625" customWidth="1"/>
    <col min="13" max="13" width="14" customWidth="1"/>
    <col min="14" max="14" width="14.5703125" customWidth="1"/>
    <col min="15" max="15" width="13.85546875" customWidth="1"/>
    <col min="16" max="27" width="14.28515625" customWidth="1"/>
    <col min="28" max="28" width="13.85546875" customWidth="1"/>
    <col min="29" max="29" width="14.140625" customWidth="1"/>
    <col min="30" max="35" width="14.28515625" customWidth="1"/>
    <col min="36" max="36" width="66.5703125" customWidth="1"/>
  </cols>
  <sheetData>
    <row r="1" spans="1:36" s="1" customFormat="1" x14ac:dyDescent="0.25">
      <c r="D1" s="328" t="s">
        <v>5036</v>
      </c>
      <c r="E1" s="329"/>
      <c r="F1" s="329"/>
      <c r="G1" s="329"/>
      <c r="H1" s="328" t="s">
        <v>5037</v>
      </c>
      <c r="I1" s="329"/>
      <c r="J1" s="329"/>
      <c r="K1" s="329"/>
      <c r="L1" s="328" t="s">
        <v>5038</v>
      </c>
      <c r="M1" s="329"/>
      <c r="N1" s="329"/>
      <c r="O1" s="329"/>
      <c r="P1" s="328" t="s">
        <v>5039</v>
      </c>
      <c r="Q1" s="329"/>
      <c r="R1" s="329"/>
      <c r="S1" s="329"/>
      <c r="T1" s="328" t="s">
        <v>5040</v>
      </c>
      <c r="U1" s="329"/>
      <c r="V1" s="329"/>
      <c r="W1" s="329"/>
      <c r="X1" s="328" t="s">
        <v>5041</v>
      </c>
      <c r="Y1" s="329"/>
      <c r="Z1" s="329"/>
      <c r="AA1" s="329"/>
      <c r="AB1" s="328" t="s">
        <v>5042</v>
      </c>
      <c r="AC1" s="329"/>
      <c r="AD1" s="329"/>
      <c r="AE1" s="329"/>
      <c r="AF1" s="328" t="s">
        <v>5043</v>
      </c>
      <c r="AG1" s="329"/>
      <c r="AH1" s="329"/>
      <c r="AI1" s="334"/>
    </row>
    <row r="2" spans="1:36" ht="31.5" customHeight="1" thickBot="1" x14ac:dyDescent="0.3">
      <c r="A2" s="245"/>
      <c r="B2" s="245"/>
      <c r="C2" s="245"/>
      <c r="D2" s="331" t="s">
        <v>5044</v>
      </c>
      <c r="E2" s="332"/>
      <c r="F2" s="331" t="s">
        <v>5045</v>
      </c>
      <c r="G2" s="333"/>
      <c r="H2" s="331" t="s">
        <v>5044</v>
      </c>
      <c r="I2" s="332"/>
      <c r="J2" s="331" t="s">
        <v>5045</v>
      </c>
      <c r="K2" s="333"/>
      <c r="L2" s="331" t="s">
        <v>5044</v>
      </c>
      <c r="M2" s="332"/>
      <c r="N2" s="331" t="s">
        <v>5045</v>
      </c>
      <c r="O2" s="333"/>
      <c r="P2" s="331" t="s">
        <v>5044</v>
      </c>
      <c r="Q2" s="332"/>
      <c r="R2" s="331" t="s">
        <v>5045</v>
      </c>
      <c r="S2" s="333"/>
      <c r="T2" s="331" t="s">
        <v>5044</v>
      </c>
      <c r="U2" s="332"/>
      <c r="V2" s="331" t="s">
        <v>5045</v>
      </c>
      <c r="W2" s="333"/>
      <c r="X2" s="331" t="s">
        <v>5044</v>
      </c>
      <c r="Y2" s="332"/>
      <c r="Z2" s="331" t="s">
        <v>5045</v>
      </c>
      <c r="AA2" s="333"/>
      <c r="AB2" s="331" t="s">
        <v>5044</v>
      </c>
      <c r="AC2" s="332"/>
      <c r="AD2" s="331" t="s">
        <v>5045</v>
      </c>
      <c r="AE2" s="333"/>
      <c r="AF2" s="331" t="s">
        <v>5044</v>
      </c>
      <c r="AG2" s="332"/>
      <c r="AH2" s="331" t="s">
        <v>5045</v>
      </c>
      <c r="AI2" s="333"/>
      <c r="AJ2" s="246"/>
    </row>
    <row r="3" spans="1:36" ht="17.25" customHeight="1" thickBot="1" x14ac:dyDescent="0.3">
      <c r="A3" s="261" t="s">
        <v>1087</v>
      </c>
      <c r="B3" s="262" t="s">
        <v>1481</v>
      </c>
      <c r="C3" s="262" t="s">
        <v>5046</v>
      </c>
      <c r="D3" s="263" t="s">
        <v>5047</v>
      </c>
      <c r="E3" s="264" t="s">
        <v>5048</v>
      </c>
      <c r="F3" s="263" t="s">
        <v>5047</v>
      </c>
      <c r="G3" s="265" t="s">
        <v>5048</v>
      </c>
      <c r="H3" s="263" t="s">
        <v>5047</v>
      </c>
      <c r="I3" s="264" t="s">
        <v>5048</v>
      </c>
      <c r="J3" s="263" t="s">
        <v>5047</v>
      </c>
      <c r="K3" s="265" t="s">
        <v>5048</v>
      </c>
      <c r="L3" s="263" t="s">
        <v>5047</v>
      </c>
      <c r="M3" s="264" t="s">
        <v>5048</v>
      </c>
      <c r="N3" s="263" t="s">
        <v>5047</v>
      </c>
      <c r="O3" s="265" t="s">
        <v>5048</v>
      </c>
      <c r="P3" s="263" t="s">
        <v>5047</v>
      </c>
      <c r="Q3" s="264" t="s">
        <v>5048</v>
      </c>
      <c r="R3" s="263" t="s">
        <v>5047</v>
      </c>
      <c r="S3" s="265" t="s">
        <v>5048</v>
      </c>
      <c r="T3" s="263" t="s">
        <v>5047</v>
      </c>
      <c r="U3" s="264" t="s">
        <v>5048</v>
      </c>
      <c r="V3" s="263" t="s">
        <v>5047</v>
      </c>
      <c r="W3" s="265" t="s">
        <v>5048</v>
      </c>
      <c r="X3" s="263" t="s">
        <v>5047</v>
      </c>
      <c r="Y3" s="264" t="s">
        <v>5048</v>
      </c>
      <c r="Z3" s="263" t="s">
        <v>5047</v>
      </c>
      <c r="AA3" s="265" t="s">
        <v>5048</v>
      </c>
      <c r="AB3" s="263" t="s">
        <v>5047</v>
      </c>
      <c r="AC3" s="264" t="s">
        <v>5048</v>
      </c>
      <c r="AD3" s="263" t="s">
        <v>5047</v>
      </c>
      <c r="AE3" s="265" t="s">
        <v>5048</v>
      </c>
      <c r="AF3" s="263" t="s">
        <v>5047</v>
      </c>
      <c r="AG3" s="264" t="s">
        <v>5048</v>
      </c>
      <c r="AH3" s="263" t="s">
        <v>5047</v>
      </c>
      <c r="AI3" s="265" t="s">
        <v>5048</v>
      </c>
      <c r="AJ3" s="266" t="s">
        <v>1482</v>
      </c>
    </row>
    <row r="4" spans="1:36" x14ac:dyDescent="0.25">
      <c r="A4" s="269" t="s">
        <v>1092</v>
      </c>
      <c r="B4">
        <v>350</v>
      </c>
      <c r="C4" s="297">
        <f>COUNTA(_xlfn.UNIQUE('Compiled Data- DMR TRI Direct'!#REF!))+COUNTA(_xlfn.UNIQUE(Land_TRI!G3:G46))+COUNTA(_xlfn.UNIQUE(Air_TRI!O3:O119))</f>
        <v>36</v>
      </c>
      <c r="D4" s="267" cm="1">
        <f t="array" ref="D4">IFERROR(PERCENTILE(IF(('Compiled Data- DMR TRI Direct'!$S$2:$W$2=$A4)*('Compiled Data- DMR TRI Direct'!S$3:S$423&lt;&gt;0),'Compiled Data- DMR TRI Direct'!S$3:S$423),0.5),"")</f>
        <v>4.6428027210884213E-3</v>
      </c>
      <c r="E4" s="268" cm="1">
        <f t="array" ref="E4">IFERROR(PERCENTILE(IF(('Compiled Data- DMR TRI Direct'!$S$2:$W$2=$A4)*('Compiled Data- DMR TRI Direct'!S$3:S$423&lt;&gt;0),'Compiled Data- DMR TRI Direct'!S$3:S$423),0.95),"")</f>
        <v>0.55424661930363484</v>
      </c>
      <c r="F4" s="267">
        <f>D4/$B4</f>
        <v>1.3265150631681203E-5</v>
      </c>
      <c r="G4" s="267">
        <f>E4/$B4</f>
        <v>1.5835617694389566E-3</v>
      </c>
      <c r="H4" s="267" cm="1">
        <f t="array" ref="H4">IFERROR(PERCENTILE(IF((Water_TRI!$AF$2:$AJ$2=$A4)*(Water_TRI!$AF$3:$AF$155&lt;&gt;0), Water_TRI!AF$3:AF$155),0.5),"")</f>
        <v>2.0459283848849999E-2</v>
      </c>
      <c r="I4" s="267" cm="1">
        <f t="array" ref="I4">IFERROR(PERCENTILE(IF((Water_TRI!$AF$2:$AJ$2=$A4)*(Water_TRI!$AF$3:$AF$155&lt;&gt;0), Water_TRI!AF$3:AF$155),0.95),"")</f>
        <v>0.22769202993075002</v>
      </c>
      <c r="J4" s="267">
        <f>H4/$B4</f>
        <v>5.8455096710999996E-5</v>
      </c>
      <c r="K4" s="267">
        <f>I4/$B4</f>
        <v>6.5054865694500006E-4</v>
      </c>
      <c r="L4" s="267" cm="1">
        <f t="array" ref="L4">IFERROR(PERCENTILE(IF((Water_TRI!$AS$2:$AW$2=$A4)*(Water_TRI!$AS$3:$AS$155&lt;&gt;0),Water_TRI!AS$3:AS$155),0.5),"")</f>
        <v>0.66988315159423351</v>
      </c>
      <c r="M4" s="267" cm="1">
        <f t="array" ref="M4">IFERROR(PERCENTILE(IF((Water_TRI!$AS$2:$AW$2=$A4)*(Water_TRI!$AS$3:$AS$155&lt;&gt;0),Water_TRI!AS$3:AS$155),0.95),"")</f>
        <v>0.98329958085166491</v>
      </c>
      <c r="N4" s="267">
        <f>L4/$B4</f>
        <v>1.91395186169781E-3</v>
      </c>
      <c r="O4" s="267">
        <f>M4/$B4</f>
        <v>2.8094273738619E-3</v>
      </c>
      <c r="P4" s="267" cm="1">
        <f t="array" ref="P4">IFERROR(PERCENTILE(IF((Land_TRI!$AU$2:$AY$2=$A4)*(Land_TRI!$AU$3:$AU$81&lt;&gt;0),Land_TRI!AU$3:AU$81),0.5),"")</f>
        <v>4.3649999999999994E-2</v>
      </c>
      <c r="Q4" s="267" cm="1">
        <f t="array" ref="Q4">IFERROR(PERCENTILE(IF((Land_TRI!$AU$2:$AY$2=$A4)*(Land_TRI!$AU$3:$AU$81&lt;&gt;0),Land_TRI!AU$3:AU$81),0.95),"")</f>
        <v>3.9866999999999719</v>
      </c>
      <c r="R4" s="267">
        <f>P4/$B4</f>
        <v>1.247142857142857E-4</v>
      </c>
      <c r="S4" s="267">
        <f>Q4/$B4</f>
        <v>1.1390571428571349E-2</v>
      </c>
      <c r="T4" s="267" cm="1">
        <f t="array" ref="T4">IFERROR(PERCENTILE(IF((Air_TRI!$DA$2:$DE$2=$A4)*(Air_TRI!$DA$3:$DA$204&lt;&gt;0),Air_TRI!DA$3:DA$204),0.5),"")</f>
        <v>3.2193646840799999</v>
      </c>
      <c r="U4" s="267" cm="1">
        <f t="array" ref="U4">IFERROR(PERCENTILE(IF((Air_TRI!$DA$2:$DE$2=$A4)*(Air_TRI!$DA$3:$DA$204&lt;&gt;0),Air_TRI!DA$3:DA$204),0.95),"")</f>
        <v>35.929113038399983</v>
      </c>
      <c r="V4" s="267">
        <f>T4/$B4</f>
        <v>9.1981848116571424E-3</v>
      </c>
      <c r="W4" s="267">
        <f>U4/$B4</f>
        <v>0.1026546086811428</v>
      </c>
      <c r="X4" s="267" cm="1">
        <f t="array" ref="X4">IFERROR(PERCENTILE(IF((Air_TRI!$AA$2:$AE$2=$A4)*(Air_TRI!$AA$3:$AA$204&lt;&gt;0),Air_TRI!AA$3:AA$204),0.5),"")</f>
        <v>11.643487736500798</v>
      </c>
      <c r="Y4" s="267" cm="1">
        <f t="array" ref="Y4">IFERROR(PERCENTILE(IF((Air_TRI!$AA$2:$AE$2=$A4)*(Air_TRI!$AA$3:$AA$204&lt;&gt;0),Air_TRI!AA$3:AA$204),0.95),"")</f>
        <v>49.851446347871978</v>
      </c>
      <c r="Z4" s="267">
        <f>X4/$B4</f>
        <v>3.3267107818573713E-2</v>
      </c>
      <c r="AA4" s="267">
        <f>Y4/$B4</f>
        <v>0.1424327038510628</v>
      </c>
      <c r="AB4" s="267" cm="1">
        <f t="array" ref="AB4">IFERROR(PERCENTILE(IF((Air_NEI!$AL$2:$AP$2=$A4)*(Air_NEI!$AL$3:$AL$25&lt;&gt;0),Air_NEI!$AL$3:$AL$25),0.5),"")</f>
        <v>2.4244409755342851</v>
      </c>
      <c r="AC4" s="267" cm="1">
        <f t="array" ref="AC4">IFERROR(PERCENTILE(IF((Air_NEI!$AL$2:$AP$2=$A4)*(Air_NEI!$AL$3:$AL$25&lt;&gt;0),Air_NEI!$AL$3:$AL$25),0.95),"")</f>
        <v>18.018214095384877</v>
      </c>
      <c r="AD4" s="267">
        <f>AB4/$B4</f>
        <v>6.9269742158122429E-3</v>
      </c>
      <c r="AE4" s="267">
        <f>AC4/$B4</f>
        <v>5.1480611701099646E-2</v>
      </c>
      <c r="AF4" s="267" cm="1">
        <f t="array" ref="AF4">IFERROR(PERCENTILE(IF((Air_NEI!$Z$2:$AD$2=$A4)*(Air_NEI!$Z$3:$Z$25&lt;&gt;0),Air_NEI!$Z$3:$Z$25),0.5),"")</f>
        <v>8.6414735162355605</v>
      </c>
      <c r="AG4" s="267" cm="1">
        <f t="array" ref="AG4">IFERROR(PERCENTILE(IF((Air_NEI!$Z$2:$AD$2=$A4)*(Air_NEI!$Z$3:$Z$25&lt;&gt;0),Air_NEI!$Z$3:$Z$25),0.95),"")</f>
        <v>29.502831131005937</v>
      </c>
      <c r="AH4" s="267">
        <f>AF4/$B4</f>
        <v>2.4689924332101602E-2</v>
      </c>
      <c r="AI4" s="267">
        <f>AG4/$B4</f>
        <v>8.429380323144553E-2</v>
      </c>
      <c r="AJ4" s="150"/>
    </row>
    <row r="5" spans="1:36" x14ac:dyDescent="0.25">
      <c r="A5" s="270" t="s">
        <v>1094</v>
      </c>
      <c r="B5" s="2">
        <v>350</v>
      </c>
      <c r="C5" s="21">
        <f>COUNTA(_xlfn.UNIQUE('Compiled Data- DMR TRI Direct'!#REF!))+COUNTA(_xlfn.UNIQUE(Land_TRI!G3:G46))+COUNTA(_xlfn.UNIQUE(Air_TRI!O3:O119))</f>
        <v>36</v>
      </c>
      <c r="D5" s="260" cm="1">
        <f t="array" ref="D5">IFERROR(PERCENTILE(IF(('Compiled Data- DMR TRI Direct'!$S$2:$W$2=$A5)*('Compiled Data- DMR TRI Direct'!T$3:T$423&lt;&gt;0),'Compiled Data- DMR TRI Direct'!T$3:T$423),0.5),"")</f>
        <v>5.5841269841269673E-5</v>
      </c>
      <c r="E5" s="83" cm="1">
        <f t="array" ref="E5">IFERROR(PERCENTILE(IF(('Compiled Data- DMR TRI Direct'!$S$2:$W$2=$A5)*('Compiled Data- DMR TRI Direct'!T$3:T$423&lt;&gt;0),'Compiled Data- DMR TRI Direct'!T$3:T$423),0.95),"")</f>
        <v>6.6661964521055736E-3</v>
      </c>
      <c r="F5" s="260">
        <f t="shared" ref="F5:F8" si="0">D5/$B5</f>
        <v>1.5954648526077051E-7</v>
      </c>
      <c r="G5" s="260">
        <f t="shared" ref="G5:G8" si="1">E5/$B5</f>
        <v>1.9046275577444497E-5</v>
      </c>
      <c r="H5" s="260" cm="1">
        <f t="array" ref="H5">IFERROR(PERCENTILE(IF((Water_TRI!$AF$2:$AJ$2=$A5)*(Water_TRI!$AG$3:$AG$155&lt;&gt;0),Water_TRI!AG$3:AG$155),0.5),"")</f>
        <v>2.4607386072499998E-4</v>
      </c>
      <c r="I5" s="260" cm="1">
        <f t="array" ref="I5">IFERROR(PERCENTILE(IF((Water_TRI!$AF$2:$AJ$2=$A5)*(Water_TRI!$AG$3:$AG$155&lt;&gt;0),Water_TRI!AG$3:AG$155),0.95),"")</f>
        <v>2.7385639338749997E-3</v>
      </c>
      <c r="J5" s="260">
        <f t="shared" ref="J5:J8" si="2">H5/$B5</f>
        <v>7.030681735E-7</v>
      </c>
      <c r="K5" s="260">
        <f t="shared" ref="K5:K8" si="3">I5/$B5</f>
        <v>7.8244683824999994E-6</v>
      </c>
      <c r="L5" s="260" cm="1">
        <f t="array" ref="L5">IFERROR(PERCENTILE(IF((Water_TRI!$AS$2:$AW$2=$A5)*(Water_TRI!$AT$3:$AT$155&lt;&gt;0),Water_TRI!AT$3:AT$155),0.5),"")</f>
        <v>8.0570138507897494E-3</v>
      </c>
      <c r="M5" s="260" cm="1">
        <f t="array" ref="M5">IFERROR(PERCENTILE(IF((Water_TRI!$AS$2:$AW$2=$A5)*(Water_TRI!$AT$3:$AT$155&lt;&gt;0),Water_TRI!AT$3:AT$155),0.95),"")</f>
        <v>1.1826627261102498E-2</v>
      </c>
      <c r="N5" s="260">
        <f t="shared" ref="N5:N8" si="4">L5/$B5</f>
        <v>2.3020039573685E-5</v>
      </c>
      <c r="O5" s="260">
        <f t="shared" ref="O5:O8" si="5">M5/$B5</f>
        <v>3.3790363603149996E-5</v>
      </c>
      <c r="P5" s="260" cm="1">
        <f t="array" ref="P5">IFERROR(PERCENTILE(IF((Land_TRI!$AU$2:$AY$2=$A5)*(Land_TRI!$AV$3:$AV$81&lt;&gt;0),Land_TRI!AV$3:AV$81),0.5),"")</f>
        <v>5.2499999999999997E-4</v>
      </c>
      <c r="Q5" s="260" cm="1">
        <f t="array" ref="Q5">IFERROR(PERCENTILE(IF((Land_TRI!$AU$2:$AY$2=$A5)*(Land_TRI!$AV$3:$AV$81&lt;&gt;0),Land_TRI!AV$3:AV$81),0.95),"")</f>
        <v>4.794999999999966E-2</v>
      </c>
      <c r="R5" s="260">
        <f t="shared" ref="R5:R8" si="6">P5/$B5</f>
        <v>1.4999999999999998E-6</v>
      </c>
      <c r="S5" s="260">
        <f t="shared" ref="S5:S8" si="7">Q5/$B5</f>
        <v>1.3699999999999902E-4</v>
      </c>
      <c r="T5" s="260" cm="1">
        <f t="array" ref="T5">IFERROR(PERCENTILE(IF((Air_TRI!$DA$2:$DE$2=$A5)*(Air_TRI!$DB$3:$DB$204&lt;&gt;0),Air_TRI!DB$3:DB$204),0.5),"")</f>
        <v>3.8720881079999998E-2</v>
      </c>
      <c r="U5" s="260" cm="1">
        <f t="array" ref="U5">IFERROR(PERCENTILE(IF((Air_TRI!$DA$2:$DE$2=$A5)*(Air_TRI!$DB$3:$DB$204&lt;&gt;0),Air_TRI!DB$3:DB$204),0.95),"")</f>
        <v>0.43213709839999975</v>
      </c>
      <c r="V5" s="260">
        <f t="shared" ref="V5:V8" si="8">T5/$B5</f>
        <v>1.1063108879999999E-4</v>
      </c>
      <c r="W5" s="260">
        <f t="shared" ref="W5:W8" si="9">U5/$B5</f>
        <v>1.2346774239999994E-3</v>
      </c>
      <c r="X5" s="260" cm="1">
        <f t="array" ref="X5">IFERROR(PERCENTILE(IF((Air_TRI!$AA$2:$AE$2=$A5)*(Air_TRI!$AB$3:$AB$204&lt;&gt;0),Air_TRI!AB$3:AB$204),0.5),"")</f>
        <v>0.14004194872079997</v>
      </c>
      <c r="Y5" s="260" cm="1">
        <f t="array" ref="Y5">IFERROR(PERCENTILE(IF((Air_TRI!$AA$2:$AE$2=$A5)*(Air_TRI!$AB$3:$AB$204&lt;&gt;0),Air_TRI!$AB$3:$AB$204),0.95),"")</f>
        <v>0.5995878426719996</v>
      </c>
      <c r="Z5" s="260">
        <f t="shared" ref="Z5:Z8" si="10">X5/$B5</f>
        <v>4.0011985348799994E-4</v>
      </c>
      <c r="AA5" s="260">
        <f t="shared" ref="AA5:AA8" si="11">Y5/$B5</f>
        <v>1.7131081219199989E-3</v>
      </c>
      <c r="AB5" s="267" cm="1">
        <f t="array" ref="AB5">IFERROR(PERCENTILE(IF((Air_NEI!$AL$2:$AP$2=$A5)*(Air_NEI!$AM$3:$AM$25&lt;&gt;0),Air_NEI!$AM$3:$AM$25),0.5),"")</f>
        <v>2.9159943004707898E-2</v>
      </c>
      <c r="AC5" s="267" cm="1">
        <f t="array" ref="AC5">IFERROR(PERCENTILE(IF((Air_NEI!$AL$2:$AP$2=$A5)*(Air_NEI!$AM$3:$AM$25&lt;&gt;0),Air_NEI!$AM$3:$AM$25),0.95),"")</f>
        <v>0.21671391523658787</v>
      </c>
      <c r="AD5" s="260">
        <f t="shared" ref="AD5:AD8" si="12">AB5/$B5</f>
        <v>8.3314122870593998E-5</v>
      </c>
      <c r="AE5" s="260">
        <f t="shared" ref="AE5:AE8" si="13">AC5/$B5</f>
        <v>6.1918261496167958E-4</v>
      </c>
      <c r="AF5" s="267" cm="1">
        <f t="array" ref="AF5">IFERROR(PERCENTILE(IF((Air_NEI!$Z$2:$AD$2=$A5)*(Air_NEI!$AA$3:$AA$25&lt;&gt;0),Air_NEI!$AA$3:$AA$25),0.5),"")</f>
        <v>0.10393524847706001</v>
      </c>
      <c r="AG5" s="267" cm="1">
        <f t="array" ref="AG5">IFERROR(PERCENTILE(IF((Air_NEI!$Z$2:$AD$2=$A5)*(Air_NEI!$AA$3:$AA$25&lt;&gt;0),Air_NEI!$AA$3:$AA$25),0.95),"")</f>
        <v>0.35484504796742533</v>
      </c>
      <c r="AH5" s="260">
        <f t="shared" ref="AH5:AH8" si="14">AF5/$B5</f>
        <v>2.9695785279160001E-4</v>
      </c>
      <c r="AI5" s="260">
        <f t="shared" ref="AI5:AI8" si="15">AG5/$B5</f>
        <v>1.0138429941926438E-3</v>
      </c>
      <c r="AJ5" s="61"/>
    </row>
    <row r="6" spans="1:36" x14ac:dyDescent="0.25">
      <c r="A6" s="270" t="s">
        <v>1096</v>
      </c>
      <c r="B6" s="2">
        <v>350</v>
      </c>
      <c r="C6" s="21">
        <f>COUNTA(_xlfn.UNIQUE('Compiled Data- DMR TRI Direct'!#REF!))+COUNTA(_xlfn.UNIQUE(Land_TRI!G3:G46))+COUNTA(_xlfn.UNIQUE(Air_TRI!O3:O119))</f>
        <v>36</v>
      </c>
      <c r="D6" s="260" cm="1">
        <f t="array" ref="D6">IFERROR(PERCENTILE(IF(('Compiled Data- DMR TRI Direct'!$S$2:$W$2=$A6)*('Compiled Data- DMR TRI Direct'!U$3:U$423&lt;&gt;0),'Compiled Data- DMR TRI Direct'!U$3:U$423),0.5),"")</f>
        <v>2.3931972789115571E-4</v>
      </c>
      <c r="E6" s="83" cm="1">
        <f t="array" ref="E6">IFERROR(PERCENTILE(IF(('Compiled Data- DMR TRI Direct'!$S$2:$W$2=$A6)*('Compiled Data- DMR TRI Direct'!U$3:U$423&lt;&gt;0),'Compiled Data- DMR TRI Direct'!U$3:U$423),0.95),"")</f>
        <v>2.8569413366166745E-2</v>
      </c>
      <c r="F6" s="260">
        <f t="shared" si="0"/>
        <v>6.8377065111758773E-7</v>
      </c>
      <c r="G6" s="260">
        <f t="shared" si="1"/>
        <v>8.1626895331904991E-5</v>
      </c>
      <c r="H6" s="260" cm="1">
        <f t="array" ref="H6">IFERROR(PERCENTILE(IF((Water_TRI!$AF$2:$AJ$2=$A6)*(Water_TRI!$AH$3:$AH$155&lt;&gt;0),Water_TRI!AH$3:AH$155),0.5),"")</f>
        <v>1.0546022602499999E-3</v>
      </c>
      <c r="I6" s="260" cm="1">
        <f t="array" ref="I6">IFERROR(PERCENTILE(IF((Water_TRI!$AF$2:$AJ$2=$A6)*(Water_TRI!$AH$3:$AH$155&lt;&gt;0),Water_TRI!AH$3:AH$155),0.95),"")</f>
        <v>1.1736702573750001E-2</v>
      </c>
      <c r="J6" s="260">
        <f t="shared" si="2"/>
        <v>3.0131493149999998E-6</v>
      </c>
      <c r="K6" s="260">
        <f t="shared" si="3"/>
        <v>3.3533435925000001E-5</v>
      </c>
      <c r="L6" s="260" cm="1">
        <f t="array" ref="L6">IFERROR(PERCENTILE(IF((Water_TRI!$AS$2:$AW$2=$A6)*(Water_TRI!$AU$3:$AU$155&lt;&gt;0),Water_TRI!AU$3:AU$155),0.5),"")</f>
        <v>3.4530059360527499E-2</v>
      </c>
      <c r="M6" s="260" cm="1">
        <f t="array" ref="M6">IFERROR(PERCENTILE(IF((Water_TRI!$AS$2:$AW$2=$A6)*(Water_TRI!$AU$3:$AU$155&lt;&gt;0),Water_TRI!AU$3:AU$155),0.95),"")</f>
        <v>5.0685545404724995E-2</v>
      </c>
      <c r="N6" s="260">
        <f t="shared" si="4"/>
        <v>9.8657312458649992E-5</v>
      </c>
      <c r="O6" s="260">
        <f t="shared" si="5"/>
        <v>1.4481584401349997E-4</v>
      </c>
      <c r="P6" s="260" cm="1">
        <f t="array" ref="P6">IFERROR(PERCENTILE(IF((Land_TRI!$AU$2:$AY$2=$A6)*(Land_TRI!$AW$3:$AW$81&lt;&gt;0),Land_TRI!AW$3:AW$81),0.5),"")</f>
        <v>2.2499999999999998E-3</v>
      </c>
      <c r="Q6" s="260" cm="1">
        <f t="array" ref="Q6">IFERROR(PERCENTILE(IF((Land_TRI!$AU$2:$AY$2=$A6)*(Land_TRI!$AW$3:$AW$81&lt;&gt;0),Land_TRI!AW$3:AW$81),0.95),"")</f>
        <v>0.20549999999999854</v>
      </c>
      <c r="R6" s="260">
        <f t="shared" si="6"/>
        <v>6.4285714285714278E-6</v>
      </c>
      <c r="S6" s="260">
        <f t="shared" si="7"/>
        <v>5.8714285714285303E-4</v>
      </c>
      <c r="T6" s="260" cm="1">
        <f t="array" ref="T6">IFERROR(PERCENTILE(IF((Air_TRI!$DA$2:$DE$2=$A6)*(Air_TRI!$DC$3:$DC$204&lt;&gt;0),Air_TRI!DC$3:DC$204),0.5),"")</f>
        <v>0.16594663319999997</v>
      </c>
      <c r="U6" s="260" cm="1">
        <f t="array" ref="U6">IFERROR(PERCENTILE(IF((Air_TRI!$DA$2:$DE$2=$A6)*(Air_TRI!$DC$3:$DC$204&lt;&gt;0),Air_TRI!DC$3:DC$204),0.95),"")</f>
        <v>1.8520161359999991</v>
      </c>
      <c r="V6" s="260">
        <f t="shared" si="8"/>
        <v>4.7413323771428566E-4</v>
      </c>
      <c r="W6" s="260">
        <f t="shared" si="9"/>
        <v>5.2914746742857115E-3</v>
      </c>
      <c r="X6" s="260" cm="1">
        <f t="array" ref="X6">IFERROR(PERCENTILE(IF((Air_TRI!$AA$2:$AE$2=$A6)*(Air_TRI!$AC$3:$AC$204&lt;&gt;0),Air_TRI!AC$3:AC$204),0.5),"")</f>
        <v>0.60017978023199992</v>
      </c>
      <c r="Y6" s="260" cm="1">
        <f t="array" ref="Y6">IFERROR(PERCENTILE(IF((Air_TRI!$AA$2:$AE$2=$A6)*(Air_TRI!$AC$3:$AC$204&lt;&gt;0),Air_TRI!$AC$3:$AC$204),0.95),"")</f>
        <v>2.5696621828799984</v>
      </c>
      <c r="Z6" s="260">
        <f t="shared" si="10"/>
        <v>1.7147993720914283E-3</v>
      </c>
      <c r="AA6" s="260">
        <f t="shared" si="11"/>
        <v>7.3418919510857099E-3</v>
      </c>
      <c r="AB6" s="267" cm="1">
        <f t="array" ref="AB6">IFERROR(PERCENTILE(IF((Air_NEI!$AL$2:$AP$2=$A6)*(Air_NEI!$AN$3:$AN$25&lt;&gt;0),Air_NEI!$AN$3:$AN$25),0.5),"")</f>
        <v>0.12497118430589098</v>
      </c>
      <c r="AC6" s="267" cm="1">
        <f t="array" ref="AC6">IFERROR(PERCENTILE(IF((Air_NEI!$AL$2:$AP$2=$A6)*(Air_NEI!$AN$3:$AN$25&lt;&gt;0),Air_NEI!$AN$3:$AN$25),0.95),"")</f>
        <v>0.92877392244251944</v>
      </c>
      <c r="AD6" s="260">
        <f t="shared" si="12"/>
        <v>3.5706052658825995E-4</v>
      </c>
      <c r="AE6" s="260">
        <f t="shared" si="13"/>
        <v>2.6536397784071982E-3</v>
      </c>
      <c r="AF6" s="267" cm="1">
        <f t="array" ref="AF6">IFERROR(PERCENTILE(IF((Air_NEI!$Z$2:$AD$2=$A6)*(Air_NEI!$AB$3:$AB$25&lt;&gt;0),Air_NEI!$AB$3:$AB$25),0.5),"")</f>
        <v>0.44543677918740004</v>
      </c>
      <c r="AG6" s="267" cm="1">
        <f t="array" ref="AG6">IFERROR(PERCENTILE(IF((Air_NEI!$Z$2:$AD$2=$A6)*(Air_NEI!$AB$3:$AB$25&lt;&gt;0),Air_NEI!$AB$3:$AB$25),0.95),"")</f>
        <v>1.5207644912889657</v>
      </c>
      <c r="AH6" s="260">
        <f t="shared" si="14"/>
        <v>1.2726765119640002E-3</v>
      </c>
      <c r="AI6" s="260">
        <f t="shared" si="15"/>
        <v>4.3450414036827591E-3</v>
      </c>
      <c r="AJ6" s="61"/>
    </row>
    <row r="7" spans="1:36" x14ac:dyDescent="0.25">
      <c r="A7" s="270" t="s">
        <v>1098</v>
      </c>
      <c r="B7" s="2">
        <v>350</v>
      </c>
      <c r="C7" s="21">
        <f>COUNTA(_xlfn.UNIQUE('Compiled Data- DMR TRI Direct'!#REF!))+COUNTA(_xlfn.UNIQUE(Land_TRI!G3:G46))+COUNTA(_xlfn.UNIQUE(Air_TRI!O3:O119))</f>
        <v>36</v>
      </c>
      <c r="D7" s="260" cm="1">
        <f t="array" ref="D7">IFERROR(PERCENTILE(IF(('Compiled Data- DMR TRI Direct'!$S$2:$W$2=$A7)*('Compiled Data- DMR TRI Direct'!V$3:V$423&lt;&gt;0),'Compiled Data- DMR TRI Direct'!V$3:V$423),0.5),"")</f>
        <v>1.5938693877550975E-3</v>
      </c>
      <c r="E7" s="83" cm="1">
        <f t="array" ref="E7">IFERROR(PERCENTILE(IF(('Compiled Data- DMR TRI Direct'!$S$2:$W$2=$A7)*('Compiled Data- DMR TRI Direct'!V$3:V$423&lt;&gt;0),'Compiled Data- DMR TRI Direct'!V$3:V$423),0.95),"")</f>
        <v>0.19027229301867055</v>
      </c>
      <c r="F7" s="260">
        <f t="shared" si="0"/>
        <v>4.5539125364431357E-6</v>
      </c>
      <c r="G7" s="260">
        <f t="shared" si="1"/>
        <v>5.4363512291048723E-4</v>
      </c>
      <c r="H7" s="260" cm="1">
        <f t="array" ref="H7">IFERROR(PERCENTILE(IF((Water_TRI!$AF$2:$AJ$2=$A7)*(Water_TRI!$AI$3:$AI$155&lt;&gt;0),Water_TRI!AI$3:AI$155),0.5),"")</f>
        <v>7.0236510532650006E-3</v>
      </c>
      <c r="I7" s="260" cm="1">
        <f t="array" ref="I7">IFERROR(PERCENTILE(IF((Water_TRI!$AF$2:$AJ$2=$A7)*(Water_TRI!$AI$3:$AI$155&lt;&gt;0),Water_TRI!AI$3:AI$155),0.95),"")</f>
        <v>7.8166439141175006E-2</v>
      </c>
      <c r="J7" s="260">
        <f t="shared" si="2"/>
        <v>2.0067574437900001E-5</v>
      </c>
      <c r="K7" s="260">
        <f t="shared" si="3"/>
        <v>2.2333268326050001E-4</v>
      </c>
      <c r="L7" s="260" cm="1">
        <f t="array" ref="L7">IFERROR(PERCENTILE(IF((Water_TRI!$AS$2:$AW$2=$A7)*(Water_TRI!$AV$3:$AV$155&lt;&gt;0),Water_TRI!AV$3:AV$155),0.5),"")</f>
        <v>0.22997019534111318</v>
      </c>
      <c r="M7" s="260" cm="1">
        <f t="array" ref="M7">IFERROR(PERCENTILE(IF((Water_TRI!$AS$2:$AW$2=$A7)*(Water_TRI!$AV$3:$AV$155&lt;&gt;0),Water_TRI!AV$3:AV$155),0.95),"")</f>
        <v>0.33756573239546855</v>
      </c>
      <c r="N7" s="260">
        <f t="shared" si="4"/>
        <v>6.5705770097460904E-4</v>
      </c>
      <c r="O7" s="260">
        <f t="shared" si="5"/>
        <v>9.6447352112991015E-4</v>
      </c>
      <c r="P7" s="260" cm="1">
        <f t="array" ref="P7">IFERROR(PERCENTILE(IF((Land_TRI!$AU$2:$AY$2=$A7)*(Land_TRI!$AX$3:$AX$81&lt;&gt;0),Land_TRI!AX$3:AX$81),0.5),"")</f>
        <v>1.4985000000000002E-2</v>
      </c>
      <c r="Q7" s="260" cm="1">
        <f t="array" ref="Q7">IFERROR(PERCENTILE(IF((Land_TRI!$AU$2:$AY$2=$A7)*(Land_TRI!$AX$3:$AX$81&lt;&gt;0),Land_TRI!AX$3:AX$81),0.95),"")</f>
        <v>1.3686299999999905</v>
      </c>
      <c r="R7" s="260">
        <f t="shared" si="6"/>
        <v>4.281428571428572E-5</v>
      </c>
      <c r="S7" s="260">
        <f t="shared" si="7"/>
        <v>3.9103714285714016E-3</v>
      </c>
      <c r="T7" s="260" cm="1">
        <f t="array" ref="T7">IFERROR(PERCENTILE(IF((Air_TRI!$DA$2:$DE$2=$A7)*(Air_TRI!$DD$3:$DD$204&lt;&gt;0),Air_TRI!DD$3:DD$204),0.5),"")</f>
        <v>1.105204577112</v>
      </c>
      <c r="U7" s="260" cm="1">
        <f t="array" ref="U7">IFERROR(PERCENTILE(IF((Air_TRI!$DA$2:$DE$2=$A7)*(Air_TRI!$DD$3:$DD$204&lt;&gt;0),Air_TRI!DD$3:DD$204),0.95),"")</f>
        <v>12.334427465759996</v>
      </c>
      <c r="V7" s="260">
        <f t="shared" si="8"/>
        <v>3.1577273631771428E-3</v>
      </c>
      <c r="W7" s="260">
        <f t="shared" si="9"/>
        <v>3.5241221330742846E-2</v>
      </c>
      <c r="X7" s="260" cm="1">
        <f t="array" ref="X7">IFERROR(PERCENTILE(IF((Air_TRI!$AA$2:$AE$2=$A7)*(Air_TRI!$AD$3:$AD$204&lt;&gt;0),Air_TRI!AD$3:AD$204),0.5),"")</f>
        <v>3.9971973363451205</v>
      </c>
      <c r="Y7" s="260" cm="1">
        <f t="array" ref="Y7">IFERROR(PERCENTILE(IF((Air_TRI!$AA$2:$AE$2=$A7)*(Air_TRI!$AD$3:$AD$204&lt;&gt;0),Air_TRI!$AD$3:$AD$204),0.95),"")</f>
        <v>17.113950137980794</v>
      </c>
      <c r="Z7" s="260">
        <f t="shared" si="10"/>
        <v>1.1420563818128915E-2</v>
      </c>
      <c r="AA7" s="260">
        <f t="shared" si="11"/>
        <v>4.8897000394230838E-2</v>
      </c>
      <c r="AB7" s="267" cm="1">
        <f t="array" ref="AB7">IFERROR(PERCENTILE(IF((Air_NEI!$AL$2:$AP$2=$A7)*(Air_NEI!$AO$3:$AO$25&lt;&gt;0),Air_NEI!$AO$3:$AO$25),0.5),"")</f>
        <v>0.83230808747723406</v>
      </c>
      <c r="AC7" s="267" cm="1">
        <f t="array" ref="AC7">IFERROR(PERCENTILE(IF((Air_NEI!$AL$2:$AP$2=$A7)*(Air_NEI!$AO$3:$AO$25&lt;&gt;0),Air_NEI!$AO$3:$AO$25),0.95),"")</f>
        <v>6.1856343234671805</v>
      </c>
      <c r="AD7" s="260">
        <f t="shared" si="12"/>
        <v>2.3780231070778114E-3</v>
      </c>
      <c r="AE7" s="260">
        <f t="shared" si="13"/>
        <v>1.7673240924191945E-2</v>
      </c>
      <c r="AF7" s="267" cm="1">
        <f t="array" ref="AF7">IFERROR(PERCENTILE(IF((Air_NEI!$Z$2:$AD$2=$A7)*(Air_NEI!$AC$3:$AC$25&lt;&gt;0),Air_NEI!$AC$3:$AC$25),0.5),"")</f>
        <v>2.9666089493880849</v>
      </c>
      <c r="AG7" s="267" cm="1">
        <f t="array" ref="AG7">IFERROR(PERCENTILE(IF((Air_NEI!$Z$2:$AD$2=$A7)*(Air_NEI!$AC$3:$AC$25&lt;&gt;0),Air_NEI!$AC$3:$AC$25),0.95),"")</f>
        <v>10.128291511984514</v>
      </c>
      <c r="AH7" s="260">
        <f t="shared" si="14"/>
        <v>8.4760255696802421E-3</v>
      </c>
      <c r="AI7" s="260">
        <f t="shared" si="15"/>
        <v>2.8937975748527182E-2</v>
      </c>
      <c r="AJ7" s="61"/>
    </row>
    <row r="8" spans="1:36" x14ac:dyDescent="0.25">
      <c r="A8" s="270" t="s">
        <v>1100</v>
      </c>
      <c r="B8" s="2">
        <v>350</v>
      </c>
      <c r="C8" s="21">
        <f>COUNTA(_xlfn.UNIQUE('Compiled Data- DMR TRI Direct'!#REF!))+COUNTA(_xlfn.UNIQUE(Land_TRI!G3:G46))+COUNTA(_xlfn.UNIQUE(Air_TRI!O3:O119))</f>
        <v>36</v>
      </c>
      <c r="D8" s="260" cm="1">
        <f t="array" ref="D8">IFERROR(PERCENTILE(IF(('Compiled Data- DMR TRI Direct'!$S$2:$W$2=$A8)*('Compiled Data- DMR TRI Direct'!W$3:W$423&lt;&gt;0),'Compiled Data- DMR TRI Direct'!W$3:W$423),0.5),"")</f>
        <v>2.3931972789115576E-3</v>
      </c>
      <c r="E8" s="83" cm="1">
        <f t="array" ref="E8">IFERROR(PERCENTILE(IF(('Compiled Data- DMR TRI Direct'!$S$2:$W$2=$A8)*('Compiled Data- DMR TRI Direct'!W$3:W$423&lt;&gt;0),'Compiled Data- DMR TRI Direct'!W$3:W$423),0.95),"")</f>
        <v>0.28569413366166746</v>
      </c>
      <c r="F8" s="260">
        <f t="shared" si="0"/>
        <v>6.837706511175879E-6</v>
      </c>
      <c r="G8" s="260">
        <f t="shared" si="1"/>
        <v>8.1626895331904988E-4</v>
      </c>
      <c r="H8" s="260" cm="1">
        <f t="array" ref="H8">IFERROR(PERCENTILE(IF((Water_TRI!$AF$2:$AJ$2=$A8)*(Water_TRI!$AJ$3:$AJ$155&lt;&gt;0),Water_TRI!AJ$3:AJ$155),0.5),"")</f>
        <v>1.05460226025E-2</v>
      </c>
      <c r="I8" s="260" cm="1">
        <f t="array" ref="I8">IFERROR(PERCENTILE(IF((Water_TRI!$AF$2:$AJ$2=$A8)*(Water_TRI!$AJ$3:$AJ$155&lt;&gt;0),Water_TRI!AJ$3:AJ$155),0.95),"")</f>
        <v>0.11736702573750002</v>
      </c>
      <c r="J8" s="260">
        <f t="shared" si="2"/>
        <v>3.0131493149999999E-5</v>
      </c>
      <c r="K8" s="260">
        <f t="shared" si="3"/>
        <v>3.3533435925000004E-4</v>
      </c>
      <c r="L8" s="260" cm="1">
        <f t="array" ref="L8">IFERROR(PERCENTILE(IF((Water_TRI!$AS$2:$AW$2=$A8)*(Water_TRI!$AW$3:$AW$155&lt;&gt;0),Water_TRI!AW$3:AW$155),0.5),"")</f>
        <v>0.34530059360527504</v>
      </c>
      <c r="M8" s="260" cm="1">
        <f t="array" ref="M8">IFERROR(PERCENTILE(IF((Water_TRI!$AS$2:$AW$2=$A8)*(Water_TRI!$AW$3:$AW$155&lt;&gt;0),Water_TRI!AW$3:AW$155),0.95),"")</f>
        <v>0.50685545404724996</v>
      </c>
      <c r="N8" s="260">
        <f t="shared" si="4"/>
        <v>9.8657312458650011E-4</v>
      </c>
      <c r="O8" s="260">
        <f t="shared" si="5"/>
        <v>1.4481584401349998E-3</v>
      </c>
      <c r="P8" s="260" cm="1">
        <f t="array" ref="P8">IFERROR(PERCENTILE(IF((Land_TRI!$AU$2:$AY$2=$A8)*(Land_TRI!$AY$3:$AY$81&lt;&gt;0),Land_TRI!AY$3:AY$81),0.5),"")</f>
        <v>2.2499999999999999E-2</v>
      </c>
      <c r="Q8" s="260" cm="1">
        <f t="array" ref="Q8">IFERROR(PERCENTILE(IF((Land_TRI!$AU$2:$AY$2=$A8)*(Land_TRI!$AY$3:$AY$81&lt;&gt;0),Land_TRI!AY$3:AY$81),0.95),"")</f>
        <v>2.0549999999999855</v>
      </c>
      <c r="R8" s="260">
        <f t="shared" si="6"/>
        <v>6.4285714285714288E-5</v>
      </c>
      <c r="S8" s="260">
        <f t="shared" si="7"/>
        <v>5.8714285714285301E-3</v>
      </c>
      <c r="T8" s="260" cm="1">
        <f t="array" ref="T8">IFERROR(PERCENTILE(IF((Air_TRI!$DA$2:$DE$2=$A8)*(Air_TRI!$DE$3:$DE$204&lt;&gt;0),Air_TRI!DE$3:DE$204),0.5),"")</f>
        <v>1.659466332</v>
      </c>
      <c r="U8" s="260" cm="1">
        <f t="array" ref="U8">IFERROR(PERCENTILE(IF((Air_TRI!$DA$2:$DE$2=$A8)*(Air_TRI!$DE$3:$DE$204&lt;&gt;0),Air_TRI!DE$3:DE$204),0.95),"")</f>
        <v>18.520161359999992</v>
      </c>
      <c r="V8" s="260">
        <f t="shared" si="8"/>
        <v>4.7413323771428569E-3</v>
      </c>
      <c r="W8" s="260">
        <f t="shared" si="9"/>
        <v>5.2914746742857122E-2</v>
      </c>
      <c r="X8" s="260" cm="1">
        <f t="array" ref="X8">IFERROR(PERCENTILE(IF((Air_TRI!$AA$2:$AE$2=$A8)*(Air_TRI!$AE$3:$AE$204&lt;&gt;0),Air_TRI!AE$3:AE$204),0.5),"")</f>
        <v>6.0017978023199996</v>
      </c>
      <c r="Y8" s="260" cm="1">
        <f t="array" ref="Y8">IFERROR(PERCENTILE(IF((Air_TRI!$AA$2:$AE$2=$A8)*(Air_TRI!$AE$3:$AE$204&lt;&gt;0),Air_TRI!$AE$3:$AE$204),0.95),"")</f>
        <v>25.696621828799987</v>
      </c>
      <c r="Z8" s="260">
        <f t="shared" si="10"/>
        <v>1.7147993720914283E-2</v>
      </c>
      <c r="AA8" s="260">
        <f t="shared" si="11"/>
        <v>7.3418919510857106E-2</v>
      </c>
      <c r="AB8" s="267" cm="1">
        <f t="array" ref="AB8">IFERROR(PERCENTILE(IF((Air_NEI!$AL$2:$AP$2=$A8)*(Air_NEI!$AP$3:$AP$25&lt;&gt;0),Air_NEI!$AP$3:$AP$25),0.5),"")</f>
        <v>1.24971184305891</v>
      </c>
      <c r="AC8" s="267" cm="1">
        <f t="array" ref="AC8">IFERROR(PERCENTILE(IF((Air_NEI!$AL$2:$AP$2=$A8)*(Air_NEI!$AP$3:$AP$25&lt;&gt;0),Air_NEI!$AP$3:$AP$25),0.95),"")</f>
        <v>9.2877392244251951</v>
      </c>
      <c r="AD8" s="260">
        <f t="shared" si="12"/>
        <v>3.5706052658825999E-3</v>
      </c>
      <c r="AE8" s="260">
        <f t="shared" si="13"/>
        <v>2.6536397784071984E-2</v>
      </c>
      <c r="AF8" s="267" cm="1">
        <f t="array" ref="AF8">IFERROR(PERCENTILE(IF((Air_NEI!$Z$2:$AD$2=$A8)*(Air_NEI!$AD$3:$AD$25&lt;&gt;0),Air_NEI!$AD$3:$AD$25),0.5),"")</f>
        <v>4.4543677918740006</v>
      </c>
      <c r="AG8" s="267" cm="1">
        <f t="array" ref="AG8">IFERROR(PERCENTILE(IF((Air_NEI!$Z$2:$AD$2=$A8)*(Air_NEI!$AD$3:$AD$25&lt;&gt;0),Air_NEI!$AD$3:$AD$25),0.95),"")</f>
        <v>15.207644912889659</v>
      </c>
      <c r="AH8" s="260">
        <f t="shared" si="14"/>
        <v>1.2726765119640002E-2</v>
      </c>
      <c r="AI8" s="260">
        <f t="shared" si="15"/>
        <v>4.3450414036827596E-2</v>
      </c>
      <c r="AJ8" s="61"/>
    </row>
    <row r="9" spans="1:36" ht="15.75" thickBot="1" x14ac:dyDescent="0.3">
      <c r="A9" s="59" t="s">
        <v>5049</v>
      </c>
      <c r="B9" s="60"/>
      <c r="C9" s="60"/>
      <c r="D9" s="330">
        <f>COUNTA(_xlfn.UNIQUE('Compiled Data- DMR TRI Direct'!K3:K423))</f>
        <v>70</v>
      </c>
      <c r="E9" s="330"/>
      <c r="F9" s="330"/>
      <c r="G9" s="330"/>
      <c r="H9" s="330" cm="1">
        <f t="array" ref="H9">COUNTA(_xlfn.UNIQUE(_xlfn._xlws.FILTER(Water_TRI!AE3:AE155, Water_TRI!AE3:AE155&lt;&gt;"")))</f>
        <v>2</v>
      </c>
      <c r="I9" s="330"/>
      <c r="J9" s="330"/>
      <c r="K9" s="330"/>
      <c r="L9" s="330" cm="1">
        <f t="array" ref="L9">COUNTA(_xlfn.UNIQUE(_xlfn._xlws.FILTER(Water_TRI!AR3:AR155, Water_TRI!AR3:AR155&lt;&gt;"")))</f>
        <v>6</v>
      </c>
      <c r="M9" s="330"/>
      <c r="N9" s="330"/>
      <c r="O9" s="330"/>
      <c r="P9" s="330">
        <f>COUNTA(_xlfn.UNIQUE(Land_TRI!F3:F81))</f>
        <v>18</v>
      </c>
      <c r="Q9" s="330"/>
      <c r="R9" s="330"/>
      <c r="S9" s="330"/>
      <c r="T9" s="330" cm="1">
        <f t="array" ref="T9">COUNTA(_xlfn.UNIQUE(_xlfn._xlws.FILTER(Air_TRI!O3:O204, Air_TRI!O3:O204&lt;&gt;"")))</f>
        <v>23</v>
      </c>
      <c r="U9" s="330"/>
      <c r="V9" s="330"/>
      <c r="W9" s="330"/>
      <c r="X9" s="330" cm="1">
        <f t="array" ref="X9">COUNTA(_xlfn.UNIQUE(_xlfn._xlws.FILTER(Air_TRI!N3:N204, Air_TRI!N3:N204&lt;&gt;"")))</f>
        <v>22</v>
      </c>
      <c r="Y9" s="330"/>
      <c r="Z9" s="330"/>
      <c r="AA9" s="330"/>
      <c r="AB9" s="330">
        <f>COUNTIF(Air_NEI!AK3:AK25, "&gt;0")</f>
        <v>23</v>
      </c>
      <c r="AC9" s="330"/>
      <c r="AD9" s="330"/>
      <c r="AE9" s="330"/>
      <c r="AF9" s="330">
        <f>COUNTIF(Air_NEI!Y3:Y25, "&gt;0")</f>
        <v>21</v>
      </c>
      <c r="AG9" s="330"/>
      <c r="AH9" s="330"/>
      <c r="AI9" s="330"/>
      <c r="AJ9" s="62"/>
    </row>
  </sheetData>
  <sheetProtection sheet="1" objects="1" scenarios="1" formatCells="0" formatColumns="0" formatRows="0"/>
  <mergeCells count="32">
    <mergeCell ref="AF1:AI1"/>
    <mergeCell ref="AF2:AG2"/>
    <mergeCell ref="AH2:AI2"/>
    <mergeCell ref="X1:AA1"/>
    <mergeCell ref="X2:Y2"/>
    <mergeCell ref="Z2:AA2"/>
    <mergeCell ref="AB2:AC2"/>
    <mergeCell ref="AD2:AE2"/>
    <mergeCell ref="AB1:AE1"/>
    <mergeCell ref="T1:W1"/>
    <mergeCell ref="T2:U2"/>
    <mergeCell ref="V2:W2"/>
    <mergeCell ref="L2:M2"/>
    <mergeCell ref="N2:O2"/>
    <mergeCell ref="P1:S1"/>
    <mergeCell ref="P2:Q2"/>
    <mergeCell ref="R2:S2"/>
    <mergeCell ref="L1:O1"/>
    <mergeCell ref="D1:G1"/>
    <mergeCell ref="D2:E2"/>
    <mergeCell ref="F2:G2"/>
    <mergeCell ref="H1:K1"/>
    <mergeCell ref="H2:I2"/>
    <mergeCell ref="J2:K2"/>
    <mergeCell ref="X9:AA9"/>
    <mergeCell ref="AB9:AE9"/>
    <mergeCell ref="AF9:AI9"/>
    <mergeCell ref="D9:G9"/>
    <mergeCell ref="P9:S9"/>
    <mergeCell ref="T9:W9"/>
    <mergeCell ref="H9:K9"/>
    <mergeCell ref="L9:O9"/>
  </mergeCells>
  <conditionalFormatting sqref="D4:AI8">
    <cfRule type="cellIs" dxfId="5" priority="1" operator="greaterThanOrEqual">
      <formula>10000</formula>
    </cfRule>
    <cfRule type="cellIs" dxfId="4" priority="2" operator="between">
      <formula>10</formula>
      <formula>9999.999</formula>
    </cfRule>
    <cfRule type="cellIs" dxfId="3" priority="3" operator="between">
      <formula>1</formula>
      <formula>9.999</formula>
    </cfRule>
    <cfRule type="cellIs" dxfId="2" priority="4" operator="between">
      <formula>0.1</formula>
      <formula>0.999</formula>
    </cfRule>
    <cfRule type="cellIs" dxfId="1" priority="5" operator="lessThan">
      <formula>0.1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182BF-6589-4CBC-84C8-20A14197E169}">
  <sheetPr codeName="Sheet15">
    <tabColor theme="8" tint="0.59999389629810485"/>
  </sheetPr>
  <dimension ref="A1:U548"/>
  <sheetViews>
    <sheetView workbookViewId="0">
      <selection activeCell="V10" sqref="V10"/>
    </sheetView>
  </sheetViews>
  <sheetFormatPr defaultRowHeight="15" x14ac:dyDescent="0.25"/>
  <cols>
    <col min="1" max="3" width="17.140625" style="2" customWidth="1"/>
    <col min="4" max="4" width="16.7109375" style="2" bestFit="1" customWidth="1"/>
    <col min="5" max="5" width="2.5703125" style="2" customWidth="1"/>
    <col min="6" max="6" width="17.5703125" style="2" customWidth="1"/>
    <col min="7" max="7" width="2.7109375" style="2" customWidth="1"/>
    <col min="8" max="8" width="16.140625" style="2" customWidth="1"/>
    <col min="9" max="9" width="18.85546875" style="2" customWidth="1"/>
    <col min="10" max="11" width="19.85546875" style="2" customWidth="1"/>
    <col min="12" max="12" width="12" style="2" customWidth="1"/>
    <col min="13" max="13" width="18.7109375" style="2" bestFit="1" customWidth="1"/>
    <col min="14" max="15" width="12.28515625" style="2" customWidth="1"/>
    <col min="16" max="16" width="17" style="2" customWidth="1"/>
    <col min="17" max="17" width="17" style="20" customWidth="1"/>
    <col min="18" max="18" width="101.85546875" bestFit="1" customWidth="1"/>
    <col min="19" max="19" width="14" bestFit="1" customWidth="1"/>
    <col min="20" max="20" width="23.42578125" bestFit="1" customWidth="1"/>
    <col min="21" max="21" width="31.42578125" bestFit="1" customWidth="1"/>
  </cols>
  <sheetData>
    <row r="1" spans="1:21" ht="45" x14ac:dyDescent="0.25">
      <c r="A1" s="76"/>
      <c r="B1" s="76"/>
      <c r="C1" s="76"/>
      <c r="D1" s="76"/>
      <c r="E1" s="76"/>
      <c r="F1" s="77" t="s">
        <v>1393</v>
      </c>
      <c r="G1" s="77"/>
      <c r="H1" s="77" t="s">
        <v>1393</v>
      </c>
      <c r="I1" s="77" t="s">
        <v>1716</v>
      </c>
      <c r="J1" s="77" t="s">
        <v>1716</v>
      </c>
      <c r="K1" s="74" t="s">
        <v>1717</v>
      </c>
      <c r="L1" s="74" t="s">
        <v>1717</v>
      </c>
      <c r="M1" s="74" t="s">
        <v>1717</v>
      </c>
      <c r="N1" s="76"/>
      <c r="O1" s="74" t="s">
        <v>1717</v>
      </c>
      <c r="P1" s="74" t="s">
        <v>1717</v>
      </c>
      <c r="Q1" s="74"/>
    </row>
    <row r="2" spans="1:21" x14ac:dyDescent="0.25">
      <c r="A2" s="76"/>
      <c r="B2" s="76"/>
      <c r="C2" s="76"/>
      <c r="D2" s="77"/>
      <c r="E2" s="77"/>
      <c r="F2" s="77" t="s">
        <v>1718</v>
      </c>
      <c r="G2" s="77"/>
      <c r="H2" s="77" t="s">
        <v>1718</v>
      </c>
      <c r="I2" s="77" t="s">
        <v>1719</v>
      </c>
      <c r="J2" s="77" t="s">
        <v>1719</v>
      </c>
      <c r="K2" s="77"/>
      <c r="L2" s="77"/>
      <c r="M2" s="76"/>
      <c r="N2" s="76"/>
      <c r="O2" s="76"/>
      <c r="P2" s="3"/>
      <c r="Q2" s="78"/>
      <c r="R2" s="79"/>
    </row>
    <row r="3" spans="1:21" ht="60" x14ac:dyDescent="0.25">
      <c r="A3" s="76" t="s">
        <v>1107</v>
      </c>
      <c r="B3" s="76" t="s">
        <v>1109</v>
      </c>
      <c r="C3" s="76" t="s">
        <v>1720</v>
      </c>
      <c r="D3" s="80" t="s">
        <v>1721</v>
      </c>
      <c r="E3" s="80"/>
      <c r="F3" s="80" t="s">
        <v>1722</v>
      </c>
      <c r="G3" s="80"/>
      <c r="H3" s="80" t="s">
        <v>1723</v>
      </c>
      <c r="I3" s="80" t="s">
        <v>1722</v>
      </c>
      <c r="J3" s="80" t="s">
        <v>1723</v>
      </c>
      <c r="K3" s="81" t="s">
        <v>1724</v>
      </c>
      <c r="L3" s="81" t="s">
        <v>1725</v>
      </c>
      <c r="M3" s="81" t="s">
        <v>1726</v>
      </c>
      <c r="N3" s="81" t="s">
        <v>1222</v>
      </c>
      <c r="O3" s="81" t="s">
        <v>1727</v>
      </c>
      <c r="P3" s="81" t="s">
        <v>1728</v>
      </c>
      <c r="Q3" s="81" t="s">
        <v>1729</v>
      </c>
      <c r="R3" s="82" t="s">
        <v>1482</v>
      </c>
      <c r="S3" s="1"/>
      <c r="T3" s="1"/>
      <c r="U3" s="1"/>
    </row>
    <row r="4" spans="1:21" x14ac:dyDescent="0.25">
      <c r="A4" s="21">
        <v>2015</v>
      </c>
      <c r="B4" s="21" t="s">
        <v>1192</v>
      </c>
      <c r="C4" s="2" t="s">
        <v>1197</v>
      </c>
      <c r="D4" s="4">
        <v>42035</v>
      </c>
      <c r="E4" s="4"/>
      <c r="F4" s="2">
        <v>6.0000000000000001E-3</v>
      </c>
      <c r="H4" s="2">
        <v>6.0000000000000001E-3</v>
      </c>
      <c r="I4" s="2">
        <v>4.3425000000000002</v>
      </c>
      <c r="J4" s="2">
        <v>3.5939000000000001</v>
      </c>
      <c r="K4" s="83">
        <f>IFERROR(+F4*I4*3.785,"")</f>
        <v>9.8618175000000016E-2</v>
      </c>
      <c r="L4" s="83">
        <f>IFERROR(H4*J4*3.785*N4,"")</f>
        <v>2.5301415389999997</v>
      </c>
      <c r="M4" s="84">
        <f>IFERROR(+L4/N4,"")</f>
        <v>8.1617468999999984E-2</v>
      </c>
      <c r="N4" s="2">
        <v>31</v>
      </c>
      <c r="O4" s="85">
        <f>IF(AND(L4&gt;0,L4&lt;&gt;""), L4/(N4/30.4167),"")</f>
        <v>2.4825340693322993</v>
      </c>
      <c r="P4" s="83">
        <f>IFERROR(L4*2.205,"")</f>
        <v>5.5789620934949999</v>
      </c>
      <c r="Q4" s="86">
        <v>1</v>
      </c>
      <c r="R4" s="87"/>
      <c r="S4" s="88"/>
      <c r="T4" s="88"/>
    </row>
    <row r="5" spans="1:21" x14ac:dyDescent="0.25">
      <c r="A5" s="21">
        <v>2015</v>
      </c>
      <c r="B5" s="21" t="s">
        <v>1192</v>
      </c>
      <c r="C5" s="2" t="s">
        <v>1197</v>
      </c>
      <c r="D5" s="4">
        <v>42063</v>
      </c>
      <c r="E5" s="4"/>
      <c r="F5" s="2">
        <v>1.6E-2</v>
      </c>
      <c r="H5" s="2">
        <v>1.6E-2</v>
      </c>
      <c r="I5" s="2">
        <v>3.6288</v>
      </c>
      <c r="J5" s="2">
        <v>3.1128999999999998</v>
      </c>
      <c r="K5" s="83">
        <f t="shared" ref="K5:K68" si="0">IFERROR(+F5*I5*3.785,"")</f>
        <v>0.21976012800000003</v>
      </c>
      <c r="L5" s="83">
        <f t="shared" ref="L5:L68" si="1">IFERROR(H5*J5*3.785*N5,"")</f>
        <v>5.2784822720000006</v>
      </c>
      <c r="M5" s="84">
        <f t="shared" ref="M5:M68" si="2">IFERROR(+L5/N5,"")</f>
        <v>0.18851722400000001</v>
      </c>
      <c r="N5" s="2">
        <v>28</v>
      </c>
      <c r="O5" s="85">
        <f t="shared" ref="O5:O68" si="3">IF(AND(L5&gt;0,L5&lt;&gt;""), L5/(N5/30.4167),"")</f>
        <v>5.7340718472408003</v>
      </c>
      <c r="P5" s="83">
        <f t="shared" ref="P5:P68" si="4">IFERROR(L5*2.205,"")</f>
        <v>11.639053409760002</v>
      </c>
      <c r="Q5" s="86">
        <v>1</v>
      </c>
      <c r="R5" s="87"/>
    </row>
    <row r="6" spans="1:21" x14ac:dyDescent="0.25">
      <c r="A6" s="21">
        <v>2015</v>
      </c>
      <c r="B6" s="21" t="s">
        <v>1192</v>
      </c>
      <c r="C6" s="2" t="s">
        <v>1197</v>
      </c>
      <c r="D6" s="4">
        <v>42094</v>
      </c>
      <c r="E6" s="4"/>
      <c r="F6" s="2">
        <v>0.223</v>
      </c>
      <c r="H6" s="2">
        <v>0.223</v>
      </c>
      <c r="I6" s="2">
        <v>4.8952</v>
      </c>
      <c r="J6" s="2">
        <v>4.3276000000000003</v>
      </c>
      <c r="K6" s="83">
        <f t="shared" si="0"/>
        <v>4.1318180360000003</v>
      </c>
      <c r="L6" s="83">
        <f t="shared" si="1"/>
        <v>113.23470495800002</v>
      </c>
      <c r="M6" s="84">
        <f t="shared" si="2"/>
        <v>3.6527324180000007</v>
      </c>
      <c r="N6" s="2">
        <v>31</v>
      </c>
      <c r="O6" s="85">
        <f t="shared" si="3"/>
        <v>111.10406613858061</v>
      </c>
      <c r="P6" s="83">
        <f t="shared" si="4"/>
        <v>249.68252443239007</v>
      </c>
      <c r="Q6" s="86">
        <v>1</v>
      </c>
      <c r="R6" s="87"/>
    </row>
    <row r="7" spans="1:21" x14ac:dyDescent="0.25">
      <c r="A7" s="21">
        <v>2015</v>
      </c>
      <c r="B7" s="21" t="s">
        <v>1192</v>
      </c>
      <c r="C7" s="2" t="s">
        <v>1197</v>
      </c>
      <c r="D7" s="4">
        <v>42124</v>
      </c>
      <c r="E7" s="4"/>
      <c r="F7" s="2">
        <v>4.0000000000000001E-3</v>
      </c>
      <c r="H7" s="2">
        <v>4.0000000000000001E-3</v>
      </c>
      <c r="I7" s="2">
        <v>4.8132000000000001</v>
      </c>
      <c r="J7" s="2">
        <v>4.0115999999999996</v>
      </c>
      <c r="K7" s="83">
        <f t="shared" si="0"/>
        <v>7.2871848000000003E-2</v>
      </c>
      <c r="L7" s="83">
        <f t="shared" si="1"/>
        <v>1.8220687199999999</v>
      </c>
      <c r="M7" s="84">
        <f t="shared" si="2"/>
        <v>6.0735623999999995E-2</v>
      </c>
      <c r="N7" s="2">
        <v>30</v>
      </c>
      <c r="O7" s="85">
        <f t="shared" si="3"/>
        <v>1.8473772545207996</v>
      </c>
      <c r="P7" s="83">
        <f t="shared" si="4"/>
        <v>4.0176615275999996</v>
      </c>
      <c r="Q7" s="86">
        <v>1</v>
      </c>
      <c r="R7" s="87"/>
    </row>
    <row r="8" spans="1:21" x14ac:dyDescent="0.25">
      <c r="A8" s="21">
        <v>2015</v>
      </c>
      <c r="B8" s="21" t="s">
        <v>1192</v>
      </c>
      <c r="C8" s="2" t="s">
        <v>1197</v>
      </c>
      <c r="D8" s="4">
        <v>42155</v>
      </c>
      <c r="E8" s="4"/>
      <c r="F8" s="2">
        <v>6.0000000000000001E-3</v>
      </c>
      <c r="H8" s="2">
        <v>6.0000000000000001E-3</v>
      </c>
      <c r="I8" s="2">
        <v>3.7702</v>
      </c>
      <c r="J8" s="2">
        <v>3.5308000000000002</v>
      </c>
      <c r="K8" s="83">
        <f t="shared" si="0"/>
        <v>8.5621242E-2</v>
      </c>
      <c r="L8" s="83">
        <f t="shared" si="1"/>
        <v>2.4857185080000002</v>
      </c>
      <c r="M8" s="84">
        <f t="shared" si="2"/>
        <v>8.0184468000000009E-2</v>
      </c>
      <c r="N8" s="2">
        <v>31</v>
      </c>
      <c r="O8" s="85">
        <f t="shared" si="3"/>
        <v>2.4389469078156001</v>
      </c>
      <c r="P8" s="83">
        <f t="shared" si="4"/>
        <v>5.4810093101400001</v>
      </c>
      <c r="Q8" s="86">
        <v>1</v>
      </c>
      <c r="R8" s="87"/>
    </row>
    <row r="9" spans="1:21" x14ac:dyDescent="0.25">
      <c r="A9" s="21">
        <v>2015</v>
      </c>
      <c r="B9" s="21" t="s">
        <v>1192</v>
      </c>
      <c r="C9" s="2" t="s">
        <v>1197</v>
      </c>
      <c r="D9" s="4">
        <v>42185</v>
      </c>
      <c r="E9" s="4"/>
      <c r="F9" s="2">
        <v>1.4E-2</v>
      </c>
      <c r="H9" s="2">
        <v>1.4E-2</v>
      </c>
      <c r="I9" s="2">
        <v>4.7522000000000002</v>
      </c>
      <c r="J9" s="2">
        <v>4.1136999999999997</v>
      </c>
      <c r="K9" s="83">
        <f t="shared" si="0"/>
        <v>0.25181907800000003</v>
      </c>
      <c r="L9" s="83">
        <f t="shared" si="1"/>
        <v>6.5395488899999998</v>
      </c>
      <c r="M9" s="84">
        <f t="shared" si="2"/>
        <v>0.217984963</v>
      </c>
      <c r="N9" s="2">
        <v>30</v>
      </c>
      <c r="O9" s="85">
        <f t="shared" si="3"/>
        <v>6.6303832240820988</v>
      </c>
      <c r="P9" s="83">
        <f t="shared" si="4"/>
        <v>14.41970530245</v>
      </c>
      <c r="Q9" s="86">
        <v>1</v>
      </c>
      <c r="R9" s="87"/>
    </row>
    <row r="10" spans="1:21" x14ac:dyDescent="0.25">
      <c r="A10" s="21">
        <v>2015</v>
      </c>
      <c r="B10" s="21" t="s">
        <v>1192</v>
      </c>
      <c r="C10" s="2" t="s">
        <v>1197</v>
      </c>
      <c r="D10" s="4">
        <v>42216</v>
      </c>
      <c r="E10" s="4"/>
      <c r="F10" s="2">
        <v>5.0000000000000001E-3</v>
      </c>
      <c r="H10" s="2">
        <v>5.0000000000000001E-3</v>
      </c>
      <c r="I10" s="2">
        <v>4.2667000000000002</v>
      </c>
      <c r="J10" s="2">
        <v>3.0767000000000002</v>
      </c>
      <c r="K10" s="83">
        <f t="shared" si="0"/>
        <v>8.0747297500000009E-2</v>
      </c>
      <c r="L10" s="83">
        <f t="shared" si="1"/>
        <v>1.8050229725000002</v>
      </c>
      <c r="M10" s="84">
        <f t="shared" si="2"/>
        <v>5.822654750000001E-2</v>
      </c>
      <c r="N10" s="2">
        <v>31</v>
      </c>
      <c r="O10" s="85">
        <f t="shared" si="3"/>
        <v>1.7710594273432501</v>
      </c>
      <c r="P10" s="83">
        <f t="shared" si="4"/>
        <v>3.9800756543625004</v>
      </c>
      <c r="Q10" s="86">
        <v>1</v>
      </c>
      <c r="R10" s="87"/>
    </row>
    <row r="11" spans="1:21" x14ac:dyDescent="0.25">
      <c r="A11" s="21">
        <v>2015</v>
      </c>
      <c r="B11" s="21" t="s">
        <v>1192</v>
      </c>
      <c r="C11" s="2" t="s">
        <v>1197</v>
      </c>
      <c r="D11" s="4">
        <v>42247</v>
      </c>
      <c r="E11" s="4"/>
      <c r="F11" s="2">
        <v>6.0000000000000001E-3</v>
      </c>
      <c r="H11" s="2">
        <v>6.0000000000000001E-3</v>
      </c>
      <c r="I11" s="2">
        <v>4.5963000000000003</v>
      </c>
      <c r="J11" s="2">
        <v>4.3897000000000004</v>
      </c>
      <c r="K11" s="83">
        <f t="shared" si="0"/>
        <v>0.10438197300000002</v>
      </c>
      <c r="L11" s="83">
        <f t="shared" si="1"/>
        <v>3.0903926970000004</v>
      </c>
      <c r="M11" s="84">
        <f t="shared" si="2"/>
        <v>9.9690087000000011E-2</v>
      </c>
      <c r="N11" s="2">
        <v>31</v>
      </c>
      <c r="O11" s="85">
        <f t="shared" si="3"/>
        <v>3.0322434692528999</v>
      </c>
      <c r="P11" s="83">
        <f t="shared" si="4"/>
        <v>6.8143158968850015</v>
      </c>
      <c r="Q11" s="86">
        <v>1</v>
      </c>
      <c r="R11" s="87"/>
    </row>
    <row r="12" spans="1:21" x14ac:dyDescent="0.25">
      <c r="A12" s="21">
        <v>2015</v>
      </c>
      <c r="B12" s="21" t="s">
        <v>1192</v>
      </c>
      <c r="C12" s="2" t="s">
        <v>1197</v>
      </c>
      <c r="D12" s="4">
        <v>42277</v>
      </c>
      <c r="E12" s="4"/>
      <c r="F12" s="2">
        <v>4.0000000000000001E-3</v>
      </c>
      <c r="H12" s="2">
        <v>4.0000000000000001E-3</v>
      </c>
      <c r="I12" s="2">
        <v>4.3867000000000003</v>
      </c>
      <c r="J12" s="2">
        <v>4.1599000000000004</v>
      </c>
      <c r="K12" s="83">
        <f t="shared" si="0"/>
        <v>6.6414638000000012E-2</v>
      </c>
      <c r="L12" s="83">
        <f t="shared" si="1"/>
        <v>1.8894265800000001</v>
      </c>
      <c r="M12" s="84">
        <f t="shared" si="2"/>
        <v>6.2980886E-2</v>
      </c>
      <c r="N12" s="2">
        <v>30</v>
      </c>
      <c r="O12" s="85">
        <f t="shared" si="3"/>
        <v>1.9156707151961998</v>
      </c>
      <c r="P12" s="83">
        <f t="shared" si="4"/>
        <v>4.1661856089000002</v>
      </c>
      <c r="Q12" s="86">
        <v>1</v>
      </c>
      <c r="R12" s="87"/>
    </row>
    <row r="13" spans="1:21" x14ac:dyDescent="0.25">
      <c r="A13" s="21">
        <v>2015</v>
      </c>
      <c r="B13" s="21" t="s">
        <v>1192</v>
      </c>
      <c r="C13" s="2" t="s">
        <v>1197</v>
      </c>
      <c r="D13" s="4">
        <v>42308</v>
      </c>
      <c r="E13" s="4"/>
      <c r="F13" s="2">
        <v>1.07</v>
      </c>
      <c r="H13" s="2">
        <v>1.07</v>
      </c>
      <c r="I13" s="2">
        <v>4.5726000000000004</v>
      </c>
      <c r="J13" s="2">
        <v>4.1994999999999996</v>
      </c>
      <c r="K13" s="83">
        <f t="shared" si="0"/>
        <v>18.518801370000002</v>
      </c>
      <c r="L13" s="83">
        <f t="shared" si="1"/>
        <v>527.2407157749999</v>
      </c>
      <c r="M13" s="84">
        <f t="shared" si="2"/>
        <v>17.007765024999998</v>
      </c>
      <c r="N13" s="2">
        <v>31</v>
      </c>
      <c r="O13" s="85">
        <f t="shared" si="3"/>
        <v>517.32008643591735</v>
      </c>
      <c r="P13" s="83">
        <f t="shared" si="4"/>
        <v>1162.5657782838748</v>
      </c>
      <c r="Q13" s="86">
        <v>1</v>
      </c>
      <c r="R13" s="87"/>
    </row>
    <row r="14" spans="1:21" x14ac:dyDescent="0.25">
      <c r="A14" s="21">
        <v>2015</v>
      </c>
      <c r="B14" s="21" t="s">
        <v>1192</v>
      </c>
      <c r="C14" s="2" t="s">
        <v>1197</v>
      </c>
      <c r="D14" s="4">
        <v>42338</v>
      </c>
      <c r="E14" s="4"/>
      <c r="F14" s="2">
        <v>0.14099999999999999</v>
      </c>
      <c r="H14" s="2">
        <v>0.14099999999999999</v>
      </c>
      <c r="I14" s="2">
        <v>4.9046000000000003</v>
      </c>
      <c r="J14" s="2">
        <v>4.1746999999999996</v>
      </c>
      <c r="K14" s="83">
        <f t="shared" si="0"/>
        <v>2.6175114509999999</v>
      </c>
      <c r="L14" s="83">
        <f t="shared" si="1"/>
        <v>66.839243084999993</v>
      </c>
      <c r="M14" s="84">
        <f t="shared" si="2"/>
        <v>2.2279747694999998</v>
      </c>
      <c r="N14" s="2">
        <v>30</v>
      </c>
      <c r="O14" s="85">
        <f t="shared" si="3"/>
        <v>67.767640171450637</v>
      </c>
      <c r="P14" s="83">
        <f t="shared" si="4"/>
        <v>147.38053100242499</v>
      </c>
      <c r="Q14" s="86">
        <v>1</v>
      </c>
      <c r="R14" s="87"/>
    </row>
    <row r="15" spans="1:21" x14ac:dyDescent="0.25">
      <c r="A15" s="21">
        <v>2015</v>
      </c>
      <c r="B15" s="21" t="s">
        <v>1192</v>
      </c>
      <c r="C15" s="2" t="s">
        <v>1197</v>
      </c>
      <c r="D15" s="4">
        <v>42369</v>
      </c>
      <c r="E15" s="4"/>
      <c r="F15" s="2">
        <v>3.6999999999999998E-2</v>
      </c>
      <c r="H15" s="2">
        <v>3.6999999999999998E-2</v>
      </c>
      <c r="I15" s="2">
        <v>4.8593000000000002</v>
      </c>
      <c r="J15" s="2">
        <v>4.1021000000000001</v>
      </c>
      <c r="K15" s="83">
        <f t="shared" si="0"/>
        <v>0.68052066849999993</v>
      </c>
      <c r="L15" s="83">
        <f t="shared" si="1"/>
        <v>17.808836429499998</v>
      </c>
      <c r="M15" s="84">
        <f t="shared" si="2"/>
        <v>0.57447859449999994</v>
      </c>
      <c r="N15" s="2">
        <v>31</v>
      </c>
      <c r="O15" s="85">
        <f t="shared" si="3"/>
        <v>17.473743065328147</v>
      </c>
      <c r="P15" s="83">
        <f t="shared" si="4"/>
        <v>39.268484327047496</v>
      </c>
      <c r="Q15" s="86">
        <v>1</v>
      </c>
      <c r="R15" s="87"/>
    </row>
    <row r="16" spans="1:21" x14ac:dyDescent="0.25">
      <c r="A16" s="21">
        <v>2015</v>
      </c>
      <c r="B16" s="21" t="s">
        <v>1192</v>
      </c>
      <c r="C16" s="2" t="s">
        <v>1197</v>
      </c>
      <c r="D16" s="4"/>
      <c r="F16" s="84"/>
      <c r="G16" s="84"/>
      <c r="H16" s="84"/>
      <c r="K16" s="83">
        <f t="shared" si="0"/>
        <v>0</v>
      </c>
      <c r="L16" s="83">
        <f t="shared" si="1"/>
        <v>0</v>
      </c>
      <c r="M16" s="84">
        <f t="shared" si="2"/>
        <v>0</v>
      </c>
      <c r="N16" s="2">
        <v>31</v>
      </c>
      <c r="O16" s="85" t="str">
        <f t="shared" si="3"/>
        <v/>
      </c>
      <c r="P16" s="83">
        <f t="shared" si="4"/>
        <v>0</v>
      </c>
      <c r="Q16" s="86">
        <v>2</v>
      </c>
      <c r="R16" s="87" t="s">
        <v>1730</v>
      </c>
    </row>
    <row r="17" spans="1:18" x14ac:dyDescent="0.25">
      <c r="A17" s="89">
        <v>2015</v>
      </c>
      <c r="B17" s="89" t="s">
        <v>1192</v>
      </c>
      <c r="C17" s="2" t="s">
        <v>1197</v>
      </c>
      <c r="D17" s="4"/>
      <c r="E17" s="90"/>
      <c r="K17" s="83">
        <f t="shared" si="0"/>
        <v>0</v>
      </c>
      <c r="L17" s="83">
        <f t="shared" si="1"/>
        <v>0</v>
      </c>
      <c r="M17" s="84">
        <f t="shared" si="2"/>
        <v>0</v>
      </c>
      <c r="N17" s="2">
        <v>31</v>
      </c>
      <c r="O17" s="85" t="str">
        <f t="shared" si="3"/>
        <v/>
      </c>
      <c r="P17" s="83"/>
      <c r="Q17" s="86">
        <v>9</v>
      </c>
      <c r="R17" s="87"/>
    </row>
    <row r="18" spans="1:18" x14ac:dyDescent="0.25">
      <c r="A18" s="89">
        <v>2015</v>
      </c>
      <c r="B18" s="89" t="s">
        <v>1731</v>
      </c>
      <c r="C18" s="2" t="s">
        <v>1732</v>
      </c>
      <c r="D18" s="90">
        <v>42094</v>
      </c>
      <c r="E18" s="90"/>
      <c r="F18" s="2">
        <f>342/1000</f>
        <v>0.34200000000000003</v>
      </c>
      <c r="H18" s="2">
        <f>342/1000</f>
        <v>0.34200000000000003</v>
      </c>
      <c r="I18" s="2">
        <v>0.40400000000000003</v>
      </c>
      <c r="J18" s="2">
        <v>2.42</v>
      </c>
      <c r="K18" s="83">
        <f t="shared" si="0"/>
        <v>0.52296588000000011</v>
      </c>
      <c r="L18" s="83">
        <f t="shared" si="1"/>
        <v>281.93556600000005</v>
      </c>
      <c r="M18" s="84">
        <f t="shared" si="2"/>
        <v>3.1326174000000004</v>
      </c>
      <c r="N18" s="2">
        <v>90</v>
      </c>
      <c r="O18" s="85">
        <f t="shared" si="3"/>
        <v>95.283883670580011</v>
      </c>
      <c r="P18" s="83">
        <f t="shared" si="4"/>
        <v>621.66792303000011</v>
      </c>
      <c r="Q18" s="86">
        <v>9</v>
      </c>
      <c r="R18" s="87" t="s">
        <v>1733</v>
      </c>
    </row>
    <row r="19" spans="1:18" x14ac:dyDescent="0.25">
      <c r="A19" s="89">
        <v>2015</v>
      </c>
      <c r="B19" s="89" t="s">
        <v>1731</v>
      </c>
      <c r="C19" s="2" t="s">
        <v>1732</v>
      </c>
      <c r="D19" s="90">
        <v>42185</v>
      </c>
      <c r="E19" s="90"/>
      <c r="F19" s="2">
        <f>281/1000</f>
        <v>0.28100000000000003</v>
      </c>
      <c r="H19" s="2">
        <f>281/1000</f>
        <v>0.28100000000000003</v>
      </c>
      <c r="I19" s="2">
        <v>0.42</v>
      </c>
      <c r="J19" s="2">
        <v>9.2999999999999999E-2</v>
      </c>
      <c r="K19" s="83">
        <f t="shared" si="0"/>
        <v>0.44670570000000009</v>
      </c>
      <c r="L19" s="83">
        <f t="shared" si="1"/>
        <v>9.0011198550000024</v>
      </c>
      <c r="M19" s="84">
        <f t="shared" si="2"/>
        <v>9.8913405000000024E-2</v>
      </c>
      <c r="N19" s="2">
        <v>91</v>
      </c>
      <c r="O19" s="85">
        <f t="shared" si="3"/>
        <v>3.0086193658635008</v>
      </c>
      <c r="P19" s="83">
        <f t="shared" si="4"/>
        <v>19.847469280275007</v>
      </c>
      <c r="Q19" s="86">
        <v>9</v>
      </c>
      <c r="R19" s="87"/>
    </row>
    <row r="20" spans="1:18" x14ac:dyDescent="0.25">
      <c r="A20" s="89">
        <v>2015</v>
      </c>
      <c r="B20" s="89" t="s">
        <v>1731</v>
      </c>
      <c r="C20" s="2" t="s">
        <v>1732</v>
      </c>
      <c r="D20" s="90">
        <v>42277</v>
      </c>
      <c r="E20" s="90"/>
      <c r="F20" s="2">
        <f>324/1000</f>
        <v>0.32400000000000001</v>
      </c>
      <c r="H20" s="2">
        <f>324/1000</f>
        <v>0.32400000000000001</v>
      </c>
      <c r="I20" s="2">
        <v>4.1000000000000002E-2</v>
      </c>
      <c r="J20" s="2">
        <v>1.7999999999999999E-2</v>
      </c>
      <c r="K20" s="83">
        <f t="shared" si="0"/>
        <v>5.0279940000000002E-2</v>
      </c>
      <c r="L20" s="83">
        <f t="shared" si="1"/>
        <v>2.0308190399999999</v>
      </c>
      <c r="M20" s="84">
        <f t="shared" si="2"/>
        <v>2.2074119999999999E-2</v>
      </c>
      <c r="N20" s="2">
        <v>92</v>
      </c>
      <c r="O20" s="85">
        <f t="shared" si="3"/>
        <v>0.67142188580399997</v>
      </c>
      <c r="P20" s="83">
        <f t="shared" si="4"/>
        <v>4.4779559832000002</v>
      </c>
      <c r="Q20" s="86">
        <v>9</v>
      </c>
      <c r="R20" s="87"/>
    </row>
    <row r="21" spans="1:18" x14ac:dyDescent="0.25">
      <c r="A21" s="89">
        <v>2015</v>
      </c>
      <c r="B21" s="89" t="s">
        <v>1731</v>
      </c>
      <c r="C21" s="2" t="s">
        <v>1732</v>
      </c>
      <c r="D21" s="90">
        <v>42369</v>
      </c>
      <c r="E21" s="90"/>
      <c r="F21" s="2">
        <f>416/1000</f>
        <v>0.41599999999999998</v>
      </c>
      <c r="H21" s="2">
        <f>416/1000</f>
        <v>0.41599999999999998</v>
      </c>
      <c r="I21" s="2">
        <v>5.7939999999999996</v>
      </c>
      <c r="J21" s="2">
        <v>0.45200000000000001</v>
      </c>
      <c r="K21" s="83">
        <f t="shared" si="0"/>
        <v>9.123000639999999</v>
      </c>
      <c r="L21" s="83">
        <f t="shared" si="1"/>
        <v>65.476503040000011</v>
      </c>
      <c r="M21" s="84">
        <f t="shared" si="2"/>
        <v>0.71170112000000008</v>
      </c>
      <c r="N21" s="2">
        <v>92</v>
      </c>
      <c r="O21" s="85">
        <f t="shared" si="3"/>
        <v>21.647599456704004</v>
      </c>
      <c r="P21" s="83">
        <f t="shared" si="4"/>
        <v>144.37568920320004</v>
      </c>
      <c r="Q21" s="86">
        <v>9</v>
      </c>
      <c r="R21" s="87"/>
    </row>
    <row r="22" spans="1:18" x14ac:dyDescent="0.25">
      <c r="A22" s="89">
        <v>2015</v>
      </c>
      <c r="B22" s="89" t="s">
        <v>1288</v>
      </c>
      <c r="C22" s="2" t="s">
        <v>1156</v>
      </c>
      <c r="D22" s="4"/>
      <c r="E22" s="90"/>
      <c r="G22" s="91"/>
      <c r="K22" s="83">
        <f t="shared" si="0"/>
        <v>0</v>
      </c>
      <c r="L22" s="83">
        <f t="shared" si="1"/>
        <v>0</v>
      </c>
      <c r="M22" s="84" t="str">
        <f t="shared" si="2"/>
        <v/>
      </c>
      <c r="O22" s="85" t="str">
        <f t="shared" si="3"/>
        <v/>
      </c>
      <c r="P22" s="83">
        <f t="shared" si="4"/>
        <v>0</v>
      </c>
      <c r="Q22" s="86">
        <v>1</v>
      </c>
      <c r="R22" s="87" t="s">
        <v>1734</v>
      </c>
    </row>
    <row r="23" spans="1:18" x14ac:dyDescent="0.25">
      <c r="A23" s="89">
        <v>2015</v>
      </c>
      <c r="B23" s="89" t="s">
        <v>1263</v>
      </c>
      <c r="C23" s="91" t="s">
        <v>1267</v>
      </c>
      <c r="D23" s="4">
        <v>42035</v>
      </c>
      <c r="E23" s="90"/>
      <c r="F23" s="2">
        <f>2/1000</f>
        <v>2E-3</v>
      </c>
      <c r="G23" s="91"/>
      <c r="H23" s="2">
        <f>1/1000</f>
        <v>1E-3</v>
      </c>
      <c r="I23" s="2">
        <v>20.97</v>
      </c>
      <c r="J23" s="2">
        <v>17.72</v>
      </c>
      <c r="K23" s="83">
        <f t="shared" si="0"/>
        <v>0.15874289999999999</v>
      </c>
      <c r="L23" s="83">
        <f t="shared" si="1"/>
        <v>2.0791762</v>
      </c>
      <c r="M23" s="84">
        <f t="shared" si="2"/>
        <v>6.7070199999999996E-2</v>
      </c>
      <c r="N23" s="2">
        <v>31</v>
      </c>
      <c r="O23" s="85">
        <f t="shared" si="3"/>
        <v>2.0400541523399998</v>
      </c>
      <c r="P23" s="75">
        <f>IFERROR(L23*2.205,"")</f>
        <v>4.5845835209999999</v>
      </c>
      <c r="Q23" s="92">
        <v>31</v>
      </c>
      <c r="R23" s="87" t="s">
        <v>1735</v>
      </c>
    </row>
    <row r="24" spans="1:18" x14ac:dyDescent="0.25">
      <c r="A24" s="89">
        <v>2015</v>
      </c>
      <c r="B24" s="89" t="s">
        <v>1263</v>
      </c>
      <c r="C24" s="91" t="s">
        <v>1267</v>
      </c>
      <c r="D24" s="4">
        <v>42063</v>
      </c>
      <c r="E24" s="90"/>
      <c r="F24" s="2">
        <f>3/1000</f>
        <v>3.0000000000000001E-3</v>
      </c>
      <c r="G24" s="91"/>
      <c r="H24" s="2">
        <f>2/1000</f>
        <v>2E-3</v>
      </c>
      <c r="I24" s="2">
        <v>17.96</v>
      </c>
      <c r="J24" s="2">
        <v>12.47</v>
      </c>
      <c r="K24" s="83">
        <f t="shared" si="0"/>
        <v>0.20393580000000003</v>
      </c>
      <c r="L24" s="83">
        <f t="shared" si="1"/>
        <v>2.6431412000000001</v>
      </c>
      <c r="M24" s="84">
        <f t="shared" si="2"/>
        <v>9.4397900000000007E-2</v>
      </c>
      <c r="N24" s="2">
        <v>28</v>
      </c>
      <c r="O24" s="85">
        <f t="shared" si="3"/>
        <v>2.8712726049299997</v>
      </c>
      <c r="P24" s="75">
        <f t="shared" si="4"/>
        <v>5.8281263460000003</v>
      </c>
      <c r="Q24" s="92">
        <v>31</v>
      </c>
      <c r="R24" s="87" t="s">
        <v>1736</v>
      </c>
    </row>
    <row r="25" spans="1:18" x14ac:dyDescent="0.25">
      <c r="A25" s="89">
        <v>2015</v>
      </c>
      <c r="B25" s="89" t="s">
        <v>1263</v>
      </c>
      <c r="C25" s="91" t="s">
        <v>1267</v>
      </c>
      <c r="D25" s="4">
        <v>42094</v>
      </c>
      <c r="E25" s="90"/>
      <c r="F25" s="2">
        <f>1/1000</f>
        <v>1E-3</v>
      </c>
      <c r="G25" s="91"/>
      <c r="H25" s="2">
        <f>2/1000</f>
        <v>2E-3</v>
      </c>
      <c r="I25" s="2">
        <v>21.79</v>
      </c>
      <c r="J25" s="2">
        <v>16.420000000000002</v>
      </c>
      <c r="K25" s="83">
        <f t="shared" si="0"/>
        <v>8.2475150000000011E-2</v>
      </c>
      <c r="L25" s="83">
        <f t="shared" si="1"/>
        <v>3.8532814000000002</v>
      </c>
      <c r="M25" s="84">
        <f t="shared" si="2"/>
        <v>0.1242994</v>
      </c>
      <c r="N25" s="2">
        <v>31</v>
      </c>
      <c r="O25" s="85">
        <f t="shared" si="3"/>
        <v>3.7807775599799998</v>
      </c>
      <c r="P25" s="75">
        <f t="shared" si="4"/>
        <v>8.4964854870000011</v>
      </c>
      <c r="Q25" s="92">
        <v>31</v>
      </c>
      <c r="R25" s="87" t="s">
        <v>1736</v>
      </c>
    </row>
    <row r="26" spans="1:18" x14ac:dyDescent="0.25">
      <c r="A26" s="89">
        <v>2015</v>
      </c>
      <c r="B26" s="89" t="s">
        <v>1263</v>
      </c>
      <c r="C26" s="91" t="s">
        <v>1267</v>
      </c>
      <c r="D26" s="4">
        <v>42124</v>
      </c>
      <c r="E26" s="90"/>
      <c r="F26" s="2">
        <f>8/1000</f>
        <v>8.0000000000000002E-3</v>
      </c>
      <c r="G26" s="91"/>
      <c r="H26" s="2">
        <f>3/1000</f>
        <v>3.0000000000000001E-3</v>
      </c>
      <c r="I26" s="2">
        <v>22.53</v>
      </c>
      <c r="J26" s="2">
        <v>17.579999999999998</v>
      </c>
      <c r="K26" s="83">
        <f t="shared" si="0"/>
        <v>0.68220840000000005</v>
      </c>
      <c r="L26" s="83">
        <f t="shared" si="1"/>
        <v>5.9886269999999993</v>
      </c>
      <c r="M26" s="84">
        <f t="shared" si="2"/>
        <v>0.19962089999999996</v>
      </c>
      <c r="N26" s="2">
        <v>30</v>
      </c>
      <c r="O26" s="85">
        <f t="shared" si="3"/>
        <v>6.0718090290299989</v>
      </c>
      <c r="P26" s="83">
        <f t="shared" si="4"/>
        <v>13.204922534999998</v>
      </c>
      <c r="Q26" s="92">
        <v>31</v>
      </c>
      <c r="R26" s="87" t="s">
        <v>1736</v>
      </c>
    </row>
    <row r="27" spans="1:18" x14ac:dyDescent="0.25">
      <c r="A27" s="89">
        <v>2015</v>
      </c>
      <c r="B27" s="89" t="s">
        <v>1263</v>
      </c>
      <c r="C27" s="91" t="s">
        <v>1267</v>
      </c>
      <c r="D27" s="4">
        <v>42155</v>
      </c>
      <c r="E27" s="90"/>
      <c r="F27" s="2">
        <f>2/1000</f>
        <v>2E-3</v>
      </c>
      <c r="G27" s="91"/>
      <c r="H27" s="2">
        <f>3/1000</f>
        <v>3.0000000000000001E-3</v>
      </c>
      <c r="I27" s="2">
        <v>16.78</v>
      </c>
      <c r="J27" s="2">
        <v>13.23</v>
      </c>
      <c r="K27" s="83">
        <f t="shared" si="0"/>
        <v>0.12702460000000002</v>
      </c>
      <c r="L27" s="83">
        <f t="shared" si="1"/>
        <v>4.6570261500000001</v>
      </c>
      <c r="M27" s="84">
        <f t="shared" si="2"/>
        <v>0.15022664999999999</v>
      </c>
      <c r="N27" s="2">
        <v>31</v>
      </c>
      <c r="O27" s="85">
        <f t="shared" si="3"/>
        <v>4.5693989450549992</v>
      </c>
      <c r="P27" s="83">
        <f t="shared" si="4"/>
        <v>10.26874266075</v>
      </c>
      <c r="Q27" s="92">
        <v>31</v>
      </c>
      <c r="R27" s="87" t="s">
        <v>1736</v>
      </c>
    </row>
    <row r="28" spans="1:18" x14ac:dyDescent="0.25">
      <c r="A28" s="89">
        <v>2015</v>
      </c>
      <c r="B28" s="89" t="s">
        <v>1263</v>
      </c>
      <c r="C28" s="91" t="s">
        <v>1267</v>
      </c>
      <c r="D28" s="4">
        <v>42185</v>
      </c>
      <c r="E28" s="90"/>
      <c r="F28" s="2">
        <f>3/1000</f>
        <v>3.0000000000000001E-3</v>
      </c>
      <c r="G28" s="91"/>
      <c r="H28" s="2">
        <f>5/1000</f>
        <v>5.0000000000000001E-3</v>
      </c>
      <c r="I28" s="2">
        <v>26.58</v>
      </c>
      <c r="J28" s="2">
        <v>18.920000000000002</v>
      </c>
      <c r="K28" s="83">
        <f t="shared" si="0"/>
        <v>0.30181589999999997</v>
      </c>
      <c r="L28" s="83">
        <f t="shared" si="1"/>
        <v>10.741830000000002</v>
      </c>
      <c r="M28" s="84">
        <f t="shared" si="2"/>
        <v>0.35806100000000007</v>
      </c>
      <c r="N28" s="2">
        <v>30</v>
      </c>
      <c r="O28" s="85">
        <f t="shared" si="3"/>
        <v>10.891034018700001</v>
      </c>
      <c r="P28" s="84">
        <f t="shared" si="4"/>
        <v>23.685735150000006</v>
      </c>
      <c r="Q28" s="92">
        <v>31</v>
      </c>
      <c r="R28" s="87" t="s">
        <v>1736</v>
      </c>
    </row>
    <row r="29" spans="1:18" x14ac:dyDescent="0.25">
      <c r="A29" s="89">
        <v>2015</v>
      </c>
      <c r="B29" s="89" t="s">
        <v>1263</v>
      </c>
      <c r="C29" s="91" t="s">
        <v>1267</v>
      </c>
      <c r="D29" s="4">
        <v>42216</v>
      </c>
      <c r="E29" s="90"/>
      <c r="F29" s="2">
        <f>5/1000</f>
        <v>5.0000000000000001E-3</v>
      </c>
      <c r="G29" s="91"/>
      <c r="H29" s="2">
        <f>8/1000</f>
        <v>8.0000000000000002E-3</v>
      </c>
      <c r="I29" s="2">
        <v>15.15</v>
      </c>
      <c r="J29" s="2">
        <v>13.42</v>
      </c>
      <c r="K29" s="83">
        <f t="shared" si="0"/>
        <v>0.28671374999999999</v>
      </c>
      <c r="L29" s="83">
        <f t="shared" si="1"/>
        <v>12.5970856</v>
      </c>
      <c r="M29" s="84">
        <f t="shared" si="2"/>
        <v>0.40635759999999999</v>
      </c>
      <c r="N29" s="2">
        <v>31</v>
      </c>
      <c r="O29" s="85">
        <f t="shared" si="3"/>
        <v>12.360057211919999</v>
      </c>
      <c r="P29" s="84">
        <f t="shared" si="4"/>
        <v>27.776573748000001</v>
      </c>
      <c r="Q29" s="92">
        <v>31</v>
      </c>
      <c r="R29" s="87" t="s">
        <v>1736</v>
      </c>
    </row>
    <row r="30" spans="1:18" x14ac:dyDescent="0.25">
      <c r="A30" s="89">
        <v>2015</v>
      </c>
      <c r="B30" s="89" t="s">
        <v>1263</v>
      </c>
      <c r="C30" s="91" t="s">
        <v>1267</v>
      </c>
      <c r="D30" s="4">
        <v>42035</v>
      </c>
      <c r="E30" s="90"/>
      <c r="F30" s="2" t="s">
        <v>1737</v>
      </c>
      <c r="G30" s="91"/>
      <c r="H30" s="2" t="s">
        <v>1737</v>
      </c>
      <c r="I30" s="93" t="s">
        <v>1738</v>
      </c>
      <c r="J30" s="93" t="s">
        <v>1738</v>
      </c>
      <c r="K30" s="83" t="str">
        <f t="shared" si="0"/>
        <v/>
      </c>
      <c r="L30" s="83" t="str">
        <f t="shared" si="1"/>
        <v/>
      </c>
      <c r="M30" s="84" t="str">
        <f t="shared" si="2"/>
        <v/>
      </c>
      <c r="N30" s="2">
        <v>31</v>
      </c>
      <c r="O30" s="85" t="str">
        <f t="shared" si="3"/>
        <v/>
      </c>
      <c r="P30" s="84" t="str">
        <f t="shared" si="4"/>
        <v/>
      </c>
      <c r="Q30" s="94" t="s">
        <v>1739</v>
      </c>
      <c r="R30" s="87"/>
    </row>
    <row r="31" spans="1:18" x14ac:dyDescent="0.25">
      <c r="A31" s="89">
        <v>2015</v>
      </c>
      <c r="B31" s="89" t="s">
        <v>1263</v>
      </c>
      <c r="C31" s="91" t="s">
        <v>1267</v>
      </c>
      <c r="D31" s="4">
        <v>42063</v>
      </c>
      <c r="E31" s="90"/>
      <c r="F31" s="2" t="s">
        <v>1737</v>
      </c>
      <c r="G31" s="91"/>
      <c r="H31" s="2" t="s">
        <v>1737</v>
      </c>
      <c r="I31" s="93" t="s">
        <v>1738</v>
      </c>
      <c r="J31" s="93" t="s">
        <v>1738</v>
      </c>
      <c r="K31" s="83" t="str">
        <f t="shared" si="0"/>
        <v/>
      </c>
      <c r="L31" s="83" t="str">
        <f t="shared" si="1"/>
        <v/>
      </c>
      <c r="M31" s="84" t="str">
        <f t="shared" si="2"/>
        <v/>
      </c>
      <c r="N31" s="2">
        <v>28</v>
      </c>
      <c r="O31" s="85" t="str">
        <f t="shared" si="3"/>
        <v/>
      </c>
      <c r="P31" s="84" t="str">
        <f t="shared" si="4"/>
        <v/>
      </c>
      <c r="Q31" s="94" t="s">
        <v>1739</v>
      </c>
      <c r="R31" s="87"/>
    </row>
    <row r="32" spans="1:18" x14ac:dyDescent="0.25">
      <c r="A32" s="89">
        <v>2015</v>
      </c>
      <c r="B32" s="89" t="s">
        <v>1263</v>
      </c>
      <c r="C32" s="91" t="s">
        <v>1267</v>
      </c>
      <c r="D32" s="4">
        <v>42094</v>
      </c>
      <c r="E32" s="90"/>
      <c r="F32" s="2" t="s">
        <v>1737</v>
      </c>
      <c r="G32" s="91"/>
      <c r="H32" s="2" t="s">
        <v>1737</v>
      </c>
      <c r="I32" s="93" t="s">
        <v>1738</v>
      </c>
      <c r="J32" s="93" t="s">
        <v>1738</v>
      </c>
      <c r="K32" s="83" t="str">
        <f t="shared" si="0"/>
        <v/>
      </c>
      <c r="L32" s="83" t="str">
        <f t="shared" si="1"/>
        <v/>
      </c>
      <c r="M32" s="84" t="str">
        <f t="shared" si="2"/>
        <v/>
      </c>
      <c r="N32" s="2">
        <v>31</v>
      </c>
      <c r="O32" s="85" t="str">
        <f t="shared" si="3"/>
        <v/>
      </c>
      <c r="P32" s="84" t="str">
        <f t="shared" si="4"/>
        <v/>
      </c>
      <c r="Q32" s="94" t="s">
        <v>1739</v>
      </c>
      <c r="R32" s="87"/>
    </row>
    <row r="33" spans="1:18" x14ac:dyDescent="0.25">
      <c r="A33" s="89">
        <v>2015</v>
      </c>
      <c r="B33" s="89" t="s">
        <v>1263</v>
      </c>
      <c r="C33" s="91" t="s">
        <v>1267</v>
      </c>
      <c r="D33" s="4">
        <v>42124</v>
      </c>
      <c r="E33" s="90"/>
      <c r="F33" s="2" t="s">
        <v>1737</v>
      </c>
      <c r="G33" s="91"/>
      <c r="H33" s="2" t="s">
        <v>1737</v>
      </c>
      <c r="I33" s="93" t="s">
        <v>1738</v>
      </c>
      <c r="J33" s="93" t="s">
        <v>1738</v>
      </c>
      <c r="K33" s="83" t="str">
        <f t="shared" si="0"/>
        <v/>
      </c>
      <c r="L33" s="83" t="str">
        <f t="shared" si="1"/>
        <v/>
      </c>
      <c r="M33" s="84" t="str">
        <f t="shared" si="2"/>
        <v/>
      </c>
      <c r="N33" s="2">
        <v>30</v>
      </c>
      <c r="O33" s="85" t="str">
        <f t="shared" si="3"/>
        <v/>
      </c>
      <c r="P33" s="84" t="str">
        <f t="shared" si="4"/>
        <v/>
      </c>
      <c r="Q33" s="94" t="s">
        <v>1739</v>
      </c>
      <c r="R33" s="87"/>
    </row>
    <row r="34" spans="1:18" x14ac:dyDescent="0.25">
      <c r="A34" s="89">
        <v>2015</v>
      </c>
      <c r="B34" s="89" t="s">
        <v>1263</v>
      </c>
      <c r="C34" s="91" t="s">
        <v>1267</v>
      </c>
      <c r="D34" s="4">
        <v>42155</v>
      </c>
      <c r="E34" s="90"/>
      <c r="F34" s="2" t="s">
        <v>1737</v>
      </c>
      <c r="G34" s="91"/>
      <c r="H34" s="2" t="s">
        <v>1737</v>
      </c>
      <c r="I34" s="93" t="s">
        <v>1738</v>
      </c>
      <c r="J34" s="93" t="s">
        <v>1738</v>
      </c>
      <c r="K34" s="83" t="str">
        <f t="shared" si="0"/>
        <v/>
      </c>
      <c r="L34" s="83" t="str">
        <f t="shared" si="1"/>
        <v/>
      </c>
      <c r="M34" s="84" t="str">
        <f t="shared" si="2"/>
        <v/>
      </c>
      <c r="N34" s="2">
        <v>31</v>
      </c>
      <c r="O34" s="85" t="str">
        <f t="shared" si="3"/>
        <v/>
      </c>
      <c r="P34" s="84" t="str">
        <f t="shared" si="4"/>
        <v/>
      </c>
      <c r="Q34" s="94" t="s">
        <v>1739</v>
      </c>
      <c r="R34" s="87"/>
    </row>
    <row r="35" spans="1:18" x14ac:dyDescent="0.25">
      <c r="A35" s="89">
        <v>2015</v>
      </c>
      <c r="B35" s="89" t="s">
        <v>1263</v>
      </c>
      <c r="C35" s="91" t="s">
        <v>1267</v>
      </c>
      <c r="D35" s="4">
        <v>42185</v>
      </c>
      <c r="E35" s="90"/>
      <c r="F35" s="2" t="s">
        <v>1737</v>
      </c>
      <c r="G35" s="91"/>
      <c r="H35" s="2" t="s">
        <v>1737</v>
      </c>
      <c r="I35" s="93" t="s">
        <v>1738</v>
      </c>
      <c r="J35" s="93" t="s">
        <v>1738</v>
      </c>
      <c r="K35" s="83" t="str">
        <f t="shared" si="0"/>
        <v/>
      </c>
      <c r="L35" s="83" t="str">
        <f t="shared" si="1"/>
        <v/>
      </c>
      <c r="M35" s="84" t="str">
        <f t="shared" si="2"/>
        <v/>
      </c>
      <c r="N35" s="2">
        <v>30</v>
      </c>
      <c r="O35" s="85" t="str">
        <f t="shared" si="3"/>
        <v/>
      </c>
      <c r="P35" s="21" t="str">
        <f t="shared" si="4"/>
        <v/>
      </c>
      <c r="Q35" s="94" t="s">
        <v>1739</v>
      </c>
      <c r="R35" s="87"/>
    </row>
    <row r="36" spans="1:18" x14ac:dyDescent="0.25">
      <c r="A36" s="89">
        <v>2015</v>
      </c>
      <c r="B36" s="89" t="s">
        <v>1263</v>
      </c>
      <c r="C36" s="91" t="s">
        <v>1267</v>
      </c>
      <c r="D36" s="4">
        <v>42216</v>
      </c>
      <c r="E36" s="90"/>
      <c r="F36" s="2" t="s">
        <v>1737</v>
      </c>
      <c r="G36" s="91"/>
      <c r="H36" s="2" t="s">
        <v>1737</v>
      </c>
      <c r="I36" s="93" t="s">
        <v>1738</v>
      </c>
      <c r="J36" s="93" t="s">
        <v>1738</v>
      </c>
      <c r="K36" s="83" t="str">
        <f t="shared" si="0"/>
        <v/>
      </c>
      <c r="L36" s="83" t="str">
        <f t="shared" si="1"/>
        <v/>
      </c>
      <c r="M36" s="84" t="str">
        <f t="shared" si="2"/>
        <v/>
      </c>
      <c r="N36" s="2">
        <v>31</v>
      </c>
      <c r="O36" s="85" t="str">
        <f t="shared" si="3"/>
        <v/>
      </c>
      <c r="P36" s="21" t="str">
        <f t="shared" si="4"/>
        <v/>
      </c>
      <c r="Q36" s="94" t="s">
        <v>1739</v>
      </c>
      <c r="R36" s="87"/>
    </row>
    <row r="37" spans="1:18" x14ac:dyDescent="0.25">
      <c r="A37" s="89">
        <v>2015</v>
      </c>
      <c r="B37" s="2" t="s">
        <v>1344</v>
      </c>
      <c r="C37" s="2" t="s">
        <v>1345</v>
      </c>
      <c r="D37" s="4">
        <v>42035</v>
      </c>
      <c r="E37" s="90"/>
      <c r="F37" s="2">
        <v>2.8000000000000001E-2</v>
      </c>
      <c r="G37" s="91"/>
      <c r="H37" s="2">
        <v>2.8000000000000001E-2</v>
      </c>
      <c r="I37" s="2">
        <v>3.4</v>
      </c>
      <c r="J37" s="2">
        <v>2.6</v>
      </c>
      <c r="K37" s="83">
        <f t="shared" si="0"/>
        <v>0.36033199999999999</v>
      </c>
      <c r="L37" s="83">
        <f t="shared" si="1"/>
        <v>8.5419879999999999</v>
      </c>
      <c r="M37" s="84">
        <f t="shared" si="2"/>
        <v>0.27554800000000002</v>
      </c>
      <c r="N37" s="2">
        <v>31</v>
      </c>
      <c r="O37" s="85">
        <f t="shared" si="3"/>
        <v>8.3812608515999987</v>
      </c>
      <c r="P37" s="83">
        <f t="shared" si="4"/>
        <v>18.835083539999999</v>
      </c>
      <c r="Q37" s="92">
        <v>3</v>
      </c>
      <c r="R37" s="87" t="s">
        <v>1740</v>
      </c>
    </row>
    <row r="38" spans="1:18" x14ac:dyDescent="0.25">
      <c r="A38" s="89">
        <v>2015</v>
      </c>
      <c r="B38" s="2" t="s">
        <v>1344</v>
      </c>
      <c r="C38" s="2" t="s">
        <v>1345</v>
      </c>
      <c r="D38" s="4">
        <v>42063</v>
      </c>
      <c r="E38" s="90"/>
      <c r="F38" s="2">
        <v>1.2E-2</v>
      </c>
      <c r="G38" s="91"/>
      <c r="H38" s="2">
        <v>1.2E-2</v>
      </c>
      <c r="I38" s="2">
        <v>3.8</v>
      </c>
      <c r="J38" s="2">
        <v>2.8</v>
      </c>
      <c r="K38" s="83">
        <f t="shared" si="0"/>
        <v>0.172596</v>
      </c>
      <c r="L38" s="83">
        <f t="shared" si="1"/>
        <v>3.5609279999999996</v>
      </c>
      <c r="M38" s="84">
        <f t="shared" si="2"/>
        <v>0.12717599999999998</v>
      </c>
      <c r="N38" s="2">
        <v>28</v>
      </c>
      <c r="O38" s="85">
        <f t="shared" si="3"/>
        <v>3.8682742391999994</v>
      </c>
      <c r="P38" s="83">
        <f t="shared" si="4"/>
        <v>7.8518462399999995</v>
      </c>
      <c r="Q38" s="92">
        <v>3</v>
      </c>
      <c r="R38" s="87"/>
    </row>
    <row r="39" spans="1:18" x14ac:dyDescent="0.25">
      <c r="A39" s="89">
        <v>2015</v>
      </c>
      <c r="B39" s="2" t="s">
        <v>1344</v>
      </c>
      <c r="C39" s="2" t="s">
        <v>1345</v>
      </c>
      <c r="D39" s="4">
        <v>42094</v>
      </c>
      <c r="E39" s="90"/>
      <c r="F39" s="2">
        <v>0.01</v>
      </c>
      <c r="G39" s="91"/>
      <c r="H39" s="2">
        <v>0.01</v>
      </c>
      <c r="I39" s="2">
        <v>4.7</v>
      </c>
      <c r="J39" s="2">
        <v>3</v>
      </c>
      <c r="K39" s="83">
        <f t="shared" si="0"/>
        <v>0.177895</v>
      </c>
      <c r="L39" s="83">
        <f t="shared" si="1"/>
        <v>3.5200499999999999</v>
      </c>
      <c r="M39" s="84">
        <f t="shared" si="2"/>
        <v>0.11355</v>
      </c>
      <c r="N39" s="2">
        <v>31</v>
      </c>
      <c r="O39" s="85">
        <f t="shared" si="3"/>
        <v>3.4538162849999994</v>
      </c>
      <c r="P39" s="83">
        <f t="shared" si="4"/>
        <v>7.7617102500000001</v>
      </c>
      <c r="Q39" s="92">
        <v>3</v>
      </c>
      <c r="R39" s="87"/>
    </row>
    <row r="40" spans="1:18" x14ac:dyDescent="0.25">
      <c r="A40" s="89">
        <v>2015</v>
      </c>
      <c r="B40" s="2" t="s">
        <v>1344</v>
      </c>
      <c r="C40" s="2" t="s">
        <v>1345</v>
      </c>
      <c r="D40" s="4">
        <v>42124</v>
      </c>
      <c r="E40" s="90"/>
      <c r="F40" s="2">
        <v>3.5999999999999997E-2</v>
      </c>
      <c r="G40" s="91"/>
      <c r="H40" s="2">
        <v>2.5999999999999999E-2</v>
      </c>
      <c r="I40" s="2">
        <v>4.5999999999999996</v>
      </c>
      <c r="J40" s="2">
        <v>3</v>
      </c>
      <c r="K40" s="83">
        <f t="shared" si="0"/>
        <v>0.62679599999999991</v>
      </c>
      <c r="L40" s="83">
        <f t="shared" si="1"/>
        <v>8.8568999999999996</v>
      </c>
      <c r="M40" s="84">
        <f t="shared" si="2"/>
        <v>0.29522999999999999</v>
      </c>
      <c r="N40" s="2">
        <v>30</v>
      </c>
      <c r="O40" s="85">
        <f t="shared" si="3"/>
        <v>8.9799223409999982</v>
      </c>
      <c r="P40" s="83">
        <f t="shared" si="4"/>
        <v>19.5294645</v>
      </c>
      <c r="Q40" s="92">
        <v>3</v>
      </c>
      <c r="R40" s="87"/>
    </row>
    <row r="41" spans="1:18" x14ac:dyDescent="0.25">
      <c r="A41" s="89">
        <v>2015</v>
      </c>
      <c r="B41" s="2" t="s">
        <v>1344</v>
      </c>
      <c r="C41" s="2" t="s">
        <v>1345</v>
      </c>
      <c r="D41" s="4">
        <v>42155</v>
      </c>
      <c r="E41" s="90"/>
      <c r="F41" s="2">
        <v>1.2E-2</v>
      </c>
      <c r="G41" s="91"/>
      <c r="H41" s="2">
        <v>1.2E-2</v>
      </c>
      <c r="I41" s="2">
        <v>6.6</v>
      </c>
      <c r="J41" s="2">
        <v>3.1</v>
      </c>
      <c r="K41" s="83">
        <f t="shared" si="0"/>
        <v>0.29977199999999998</v>
      </c>
      <c r="L41" s="83">
        <f t="shared" si="1"/>
        <v>4.3648620000000005</v>
      </c>
      <c r="M41" s="84">
        <f t="shared" si="2"/>
        <v>0.14080200000000001</v>
      </c>
      <c r="N41" s="2">
        <v>31</v>
      </c>
      <c r="O41" s="85">
        <f t="shared" si="3"/>
        <v>4.2827321934000002</v>
      </c>
      <c r="P41" s="83">
        <f t="shared" si="4"/>
        <v>9.6245207100000005</v>
      </c>
      <c r="Q41" s="92">
        <v>3</v>
      </c>
      <c r="R41" s="87"/>
    </row>
    <row r="42" spans="1:18" x14ac:dyDescent="0.25">
      <c r="A42" s="89">
        <v>2015</v>
      </c>
      <c r="B42" s="2" t="s">
        <v>1344</v>
      </c>
      <c r="C42" s="2" t="s">
        <v>1345</v>
      </c>
      <c r="D42" s="4">
        <v>42185</v>
      </c>
      <c r="E42" s="90"/>
      <c r="F42" s="2">
        <v>1.2E-2</v>
      </c>
      <c r="G42" s="91"/>
      <c r="H42" s="2">
        <v>1.2E-2</v>
      </c>
      <c r="I42" s="2">
        <v>10.5</v>
      </c>
      <c r="J42" s="2">
        <v>3.2</v>
      </c>
      <c r="K42" s="83">
        <f t="shared" si="0"/>
        <v>0.47691</v>
      </c>
      <c r="L42" s="83">
        <f t="shared" si="1"/>
        <v>4.3603200000000006</v>
      </c>
      <c r="M42" s="84">
        <f t="shared" si="2"/>
        <v>0.14534400000000003</v>
      </c>
      <c r="N42" s="2">
        <v>30</v>
      </c>
      <c r="O42" s="85">
        <f t="shared" si="3"/>
        <v>4.4208848448000007</v>
      </c>
      <c r="P42" s="83">
        <f t="shared" si="4"/>
        <v>9.6145056000000011</v>
      </c>
      <c r="Q42" s="92">
        <v>3</v>
      </c>
      <c r="R42" s="87"/>
    </row>
    <row r="43" spans="1:18" x14ac:dyDescent="0.25">
      <c r="A43" s="89">
        <v>2015</v>
      </c>
      <c r="B43" s="2" t="s">
        <v>1344</v>
      </c>
      <c r="C43" s="2" t="s">
        <v>1345</v>
      </c>
      <c r="D43" s="4">
        <v>42216</v>
      </c>
      <c r="E43" s="90"/>
      <c r="F43" s="2">
        <v>1.4999999999999999E-2</v>
      </c>
      <c r="G43" s="91"/>
      <c r="H43" s="2">
        <v>1.4999999999999999E-2</v>
      </c>
      <c r="I43" s="2">
        <v>3.9</v>
      </c>
      <c r="J43" s="2">
        <v>3.2</v>
      </c>
      <c r="K43" s="83">
        <f t="shared" si="0"/>
        <v>0.22142249999999999</v>
      </c>
      <c r="L43" s="83">
        <f t="shared" si="1"/>
        <v>5.6320800000000002</v>
      </c>
      <c r="M43" s="84">
        <f t="shared" si="2"/>
        <v>0.18168000000000001</v>
      </c>
      <c r="N43" s="2">
        <v>31</v>
      </c>
      <c r="O43" s="85">
        <f t="shared" si="3"/>
        <v>5.5261060559999997</v>
      </c>
      <c r="P43" s="83">
        <f t="shared" si="4"/>
        <v>12.4187364</v>
      </c>
      <c r="Q43" s="92">
        <v>3</v>
      </c>
      <c r="R43" s="87"/>
    </row>
    <row r="44" spans="1:18" x14ac:dyDescent="0.25">
      <c r="A44" s="89">
        <v>2015</v>
      </c>
      <c r="B44" s="2" t="s">
        <v>1344</v>
      </c>
      <c r="C44" s="2" t="s">
        <v>1345</v>
      </c>
      <c r="D44" s="4">
        <v>42247</v>
      </c>
      <c r="E44" s="90"/>
      <c r="F44" s="2">
        <v>0</v>
      </c>
      <c r="G44" s="91"/>
      <c r="H44" s="2">
        <v>0</v>
      </c>
      <c r="I44" s="2">
        <v>3.4</v>
      </c>
      <c r="J44" s="2">
        <v>3.4</v>
      </c>
      <c r="K44" s="83">
        <f t="shared" si="0"/>
        <v>0</v>
      </c>
      <c r="L44" s="83">
        <f t="shared" si="1"/>
        <v>0</v>
      </c>
      <c r="M44" s="84">
        <f t="shared" si="2"/>
        <v>0</v>
      </c>
      <c r="N44" s="2">
        <v>31</v>
      </c>
      <c r="O44" s="85" t="str">
        <f t="shared" si="3"/>
        <v/>
      </c>
      <c r="P44" s="83">
        <f t="shared" si="4"/>
        <v>0</v>
      </c>
      <c r="Q44" s="92">
        <v>3</v>
      </c>
      <c r="R44" s="87"/>
    </row>
    <row r="45" spans="1:18" x14ac:dyDescent="0.25">
      <c r="A45" s="89">
        <v>2015</v>
      </c>
      <c r="B45" s="2" t="s">
        <v>1344</v>
      </c>
      <c r="C45" s="2" t="s">
        <v>1345</v>
      </c>
      <c r="D45" s="4">
        <v>42277</v>
      </c>
      <c r="E45" s="90"/>
      <c r="F45" s="2">
        <v>1.2E-2</v>
      </c>
      <c r="G45" s="91"/>
      <c r="H45" s="2">
        <v>1.2E-2</v>
      </c>
      <c r="I45" s="2">
        <v>3.6</v>
      </c>
      <c r="J45" s="2">
        <v>3.4</v>
      </c>
      <c r="K45" s="83">
        <f t="shared" si="0"/>
        <v>0.16351200000000002</v>
      </c>
      <c r="L45" s="83">
        <f t="shared" si="1"/>
        <v>4.6328399999999998</v>
      </c>
      <c r="M45" s="84">
        <f t="shared" si="2"/>
        <v>0.15442799999999998</v>
      </c>
      <c r="N45" s="2">
        <v>30</v>
      </c>
      <c r="O45" s="85">
        <f t="shared" si="3"/>
        <v>4.6971901475999998</v>
      </c>
      <c r="P45" s="83">
        <f t="shared" si="4"/>
        <v>10.215412199999999</v>
      </c>
      <c r="Q45" s="92">
        <v>3</v>
      </c>
      <c r="R45" s="87"/>
    </row>
    <row r="46" spans="1:18" x14ac:dyDescent="0.25">
      <c r="A46" s="89">
        <v>2015</v>
      </c>
      <c r="B46" s="2" t="s">
        <v>1344</v>
      </c>
      <c r="C46" s="2" t="s">
        <v>1345</v>
      </c>
      <c r="D46" s="4">
        <v>42308</v>
      </c>
      <c r="E46" s="90"/>
      <c r="F46" s="2">
        <v>0</v>
      </c>
      <c r="G46" s="91"/>
      <c r="H46" s="2">
        <v>0</v>
      </c>
      <c r="I46" s="2">
        <v>7.4</v>
      </c>
      <c r="J46" s="2">
        <v>3.5</v>
      </c>
      <c r="K46" s="83">
        <f t="shared" si="0"/>
        <v>0</v>
      </c>
      <c r="L46" s="83">
        <f t="shared" si="1"/>
        <v>0</v>
      </c>
      <c r="M46" s="84">
        <f t="shared" si="2"/>
        <v>0</v>
      </c>
      <c r="N46" s="2">
        <v>31</v>
      </c>
      <c r="O46" s="85" t="str">
        <f t="shared" si="3"/>
        <v/>
      </c>
      <c r="P46" s="83">
        <f t="shared" si="4"/>
        <v>0</v>
      </c>
      <c r="Q46" s="92">
        <v>3</v>
      </c>
      <c r="R46" s="87"/>
    </row>
    <row r="47" spans="1:18" x14ac:dyDescent="0.25">
      <c r="A47" s="89">
        <v>2015</v>
      </c>
      <c r="B47" s="2" t="s">
        <v>1344</v>
      </c>
      <c r="C47" s="2" t="s">
        <v>1345</v>
      </c>
      <c r="D47" s="4">
        <v>42338</v>
      </c>
      <c r="E47" s="90"/>
      <c r="F47" s="2">
        <v>1.7999999999999999E-2</v>
      </c>
      <c r="G47" s="91"/>
      <c r="H47" s="2">
        <v>1.7999999999999999E-2</v>
      </c>
      <c r="I47" s="2">
        <v>4.5</v>
      </c>
      <c r="J47" s="2">
        <v>3.8</v>
      </c>
      <c r="K47" s="83">
        <f t="shared" si="0"/>
        <v>0.306585</v>
      </c>
      <c r="L47" s="83">
        <f t="shared" si="1"/>
        <v>7.7668199999999992</v>
      </c>
      <c r="M47" s="84">
        <f t="shared" si="2"/>
        <v>0.25889399999999996</v>
      </c>
      <c r="N47" s="2">
        <v>30</v>
      </c>
      <c r="O47" s="85">
        <f t="shared" si="3"/>
        <v>7.8747011297999983</v>
      </c>
      <c r="P47" s="83">
        <f t="shared" si="4"/>
        <v>17.125838099999999</v>
      </c>
      <c r="Q47" s="92">
        <v>3</v>
      </c>
      <c r="R47" s="87"/>
    </row>
    <row r="48" spans="1:18" x14ac:dyDescent="0.25">
      <c r="A48" s="89">
        <v>2015</v>
      </c>
      <c r="B48" s="2" t="s">
        <v>1344</v>
      </c>
      <c r="C48" s="2" t="s">
        <v>1345</v>
      </c>
      <c r="D48" s="4">
        <v>42369</v>
      </c>
      <c r="E48" s="90"/>
      <c r="F48" s="2">
        <v>1.2E-2</v>
      </c>
      <c r="G48" s="91"/>
      <c r="H48" s="2">
        <v>1.2E-2</v>
      </c>
      <c r="I48" s="2">
        <v>5</v>
      </c>
      <c r="J48" s="2">
        <v>3.9</v>
      </c>
      <c r="K48" s="83">
        <f t="shared" si="0"/>
        <v>0.2271</v>
      </c>
      <c r="L48" s="83">
        <f t="shared" si="1"/>
        <v>5.4912780000000003</v>
      </c>
      <c r="M48" s="84">
        <f t="shared" si="2"/>
        <v>0.17713800000000002</v>
      </c>
      <c r="N48" s="2">
        <v>31</v>
      </c>
      <c r="O48" s="85">
        <f t="shared" si="3"/>
        <v>5.3879534046000002</v>
      </c>
      <c r="P48" s="83">
        <f t="shared" si="4"/>
        <v>12.108267990000002</v>
      </c>
      <c r="Q48" s="92">
        <v>3</v>
      </c>
      <c r="R48" s="87"/>
    </row>
    <row r="49" spans="1:18" x14ac:dyDescent="0.25">
      <c r="A49" s="89">
        <v>2015</v>
      </c>
      <c r="B49" s="2" t="s">
        <v>1344</v>
      </c>
      <c r="C49" s="2" t="s">
        <v>1345</v>
      </c>
      <c r="D49" s="4">
        <v>42035</v>
      </c>
      <c r="E49" s="90"/>
      <c r="F49" s="2">
        <v>0</v>
      </c>
      <c r="G49" s="91"/>
      <c r="H49" s="2">
        <v>0</v>
      </c>
      <c r="I49" s="2">
        <v>4.2050000000000001</v>
      </c>
      <c r="J49" s="2">
        <v>0.44800000000000001</v>
      </c>
      <c r="K49" s="83">
        <f t="shared" si="0"/>
        <v>0</v>
      </c>
      <c r="L49" s="83">
        <f t="shared" si="1"/>
        <v>0</v>
      </c>
      <c r="M49" s="84">
        <f t="shared" si="2"/>
        <v>0</v>
      </c>
      <c r="N49" s="2">
        <v>31</v>
      </c>
      <c r="O49" s="85" t="str">
        <f t="shared" si="3"/>
        <v/>
      </c>
      <c r="P49" s="21">
        <f t="shared" si="4"/>
        <v>0</v>
      </c>
      <c r="Q49" s="86">
        <v>4</v>
      </c>
      <c r="R49" s="87" t="s">
        <v>1740</v>
      </c>
    </row>
    <row r="50" spans="1:18" x14ac:dyDescent="0.25">
      <c r="A50" s="89">
        <v>2015</v>
      </c>
      <c r="B50" s="2" t="s">
        <v>1344</v>
      </c>
      <c r="C50" s="2" t="s">
        <v>1345</v>
      </c>
      <c r="D50" s="4">
        <v>42063</v>
      </c>
      <c r="E50" s="90"/>
      <c r="F50" s="2" t="s">
        <v>1737</v>
      </c>
      <c r="G50" s="91"/>
      <c r="H50" s="2" t="s">
        <v>1737</v>
      </c>
      <c r="I50" s="2" t="s">
        <v>1737</v>
      </c>
      <c r="J50" s="2" t="s">
        <v>1737</v>
      </c>
      <c r="K50" s="83" t="str">
        <f t="shared" si="0"/>
        <v/>
      </c>
      <c r="L50" s="83" t="str">
        <f t="shared" si="1"/>
        <v/>
      </c>
      <c r="M50" s="84" t="str">
        <f t="shared" si="2"/>
        <v/>
      </c>
      <c r="N50" s="2">
        <v>28</v>
      </c>
      <c r="O50" s="85" t="str">
        <f t="shared" si="3"/>
        <v/>
      </c>
      <c r="P50" s="21" t="str">
        <f t="shared" si="4"/>
        <v/>
      </c>
      <c r="Q50" s="86">
        <v>4</v>
      </c>
      <c r="R50" s="87"/>
    </row>
    <row r="51" spans="1:18" x14ac:dyDescent="0.25">
      <c r="A51" s="89">
        <v>2015</v>
      </c>
      <c r="B51" s="2" t="s">
        <v>1344</v>
      </c>
      <c r="C51" s="2" t="s">
        <v>1345</v>
      </c>
      <c r="D51" s="4">
        <v>42094</v>
      </c>
      <c r="E51" s="90"/>
      <c r="F51" s="2">
        <v>0</v>
      </c>
      <c r="G51" s="91"/>
      <c r="H51" s="2">
        <v>0</v>
      </c>
      <c r="I51" s="2">
        <v>7.2</v>
      </c>
      <c r="J51" s="2">
        <v>0.48799999999999999</v>
      </c>
      <c r="K51" s="83">
        <f t="shared" si="0"/>
        <v>0</v>
      </c>
      <c r="L51" s="83">
        <f t="shared" si="1"/>
        <v>0</v>
      </c>
      <c r="M51" s="84">
        <f t="shared" si="2"/>
        <v>0</v>
      </c>
      <c r="N51" s="2">
        <v>31</v>
      </c>
      <c r="O51" s="85" t="str">
        <f t="shared" si="3"/>
        <v/>
      </c>
      <c r="P51" s="21">
        <f t="shared" si="4"/>
        <v>0</v>
      </c>
      <c r="Q51" s="86">
        <v>4</v>
      </c>
      <c r="R51" s="87"/>
    </row>
    <row r="52" spans="1:18" x14ac:dyDescent="0.25">
      <c r="A52" s="89">
        <v>2015</v>
      </c>
      <c r="B52" s="2" t="s">
        <v>1344</v>
      </c>
      <c r="C52" s="2" t="s">
        <v>1345</v>
      </c>
      <c r="D52" s="4">
        <v>42124</v>
      </c>
      <c r="E52" s="90"/>
      <c r="F52" s="2">
        <v>0</v>
      </c>
      <c r="G52" s="91"/>
      <c r="H52" s="2">
        <v>0</v>
      </c>
      <c r="I52" s="2">
        <v>2.887</v>
      </c>
      <c r="J52" s="2">
        <v>0.36599999999999999</v>
      </c>
      <c r="K52" s="83">
        <f t="shared" si="0"/>
        <v>0</v>
      </c>
      <c r="L52" s="83">
        <f t="shared" si="1"/>
        <v>0</v>
      </c>
      <c r="M52" s="84">
        <f t="shared" si="2"/>
        <v>0</v>
      </c>
      <c r="N52" s="2">
        <v>30</v>
      </c>
      <c r="O52" s="85" t="str">
        <f t="shared" si="3"/>
        <v/>
      </c>
      <c r="P52" s="21">
        <f t="shared" si="4"/>
        <v>0</v>
      </c>
      <c r="Q52" s="86">
        <v>4</v>
      </c>
      <c r="R52" s="87"/>
    </row>
    <row r="53" spans="1:18" x14ac:dyDescent="0.25">
      <c r="A53" s="89">
        <v>2015</v>
      </c>
      <c r="B53" s="2" t="s">
        <v>1344</v>
      </c>
      <c r="C53" s="2" t="s">
        <v>1345</v>
      </c>
      <c r="D53" s="4">
        <v>42155</v>
      </c>
      <c r="E53" s="90"/>
      <c r="F53" s="2">
        <v>0</v>
      </c>
      <c r="G53" s="91"/>
      <c r="H53" s="2">
        <v>0</v>
      </c>
      <c r="I53" s="2">
        <v>5.2530000000000001</v>
      </c>
      <c r="J53" s="2">
        <v>0.63100000000000001</v>
      </c>
      <c r="K53" s="83">
        <f t="shared" si="0"/>
        <v>0</v>
      </c>
      <c r="L53" s="83">
        <f t="shared" si="1"/>
        <v>0</v>
      </c>
      <c r="M53" s="84">
        <f t="shared" si="2"/>
        <v>0</v>
      </c>
      <c r="N53" s="2">
        <v>31</v>
      </c>
      <c r="O53" s="85" t="str">
        <f t="shared" si="3"/>
        <v/>
      </c>
      <c r="P53" s="21">
        <f t="shared" si="4"/>
        <v>0</v>
      </c>
      <c r="Q53" s="86">
        <v>4</v>
      </c>
      <c r="R53" s="87"/>
    </row>
    <row r="54" spans="1:18" x14ac:dyDescent="0.25">
      <c r="A54" s="89">
        <v>2015</v>
      </c>
      <c r="B54" s="2" t="s">
        <v>1344</v>
      </c>
      <c r="C54" s="2" t="s">
        <v>1345</v>
      </c>
      <c r="D54" s="4">
        <v>42185</v>
      </c>
      <c r="E54" s="90"/>
      <c r="F54" s="2">
        <v>0</v>
      </c>
      <c r="G54" s="91"/>
      <c r="H54" s="2">
        <v>0</v>
      </c>
      <c r="I54" s="2">
        <v>2.1930000000000001</v>
      </c>
      <c r="J54" s="2">
        <v>0.26600000000000001</v>
      </c>
      <c r="K54" s="83">
        <f t="shared" si="0"/>
        <v>0</v>
      </c>
      <c r="L54" s="83">
        <f t="shared" si="1"/>
        <v>0</v>
      </c>
      <c r="M54" s="84">
        <f t="shared" si="2"/>
        <v>0</v>
      </c>
      <c r="N54" s="2">
        <v>30</v>
      </c>
      <c r="O54" s="85" t="str">
        <f t="shared" si="3"/>
        <v/>
      </c>
      <c r="P54" s="21">
        <f t="shared" si="4"/>
        <v>0</v>
      </c>
      <c r="Q54" s="86">
        <v>4</v>
      </c>
      <c r="R54" s="87"/>
    </row>
    <row r="55" spans="1:18" x14ac:dyDescent="0.25">
      <c r="A55" s="89">
        <v>2015</v>
      </c>
      <c r="B55" s="2" t="s">
        <v>1344</v>
      </c>
      <c r="C55" s="2" t="s">
        <v>1345</v>
      </c>
      <c r="D55" s="4">
        <v>42216</v>
      </c>
      <c r="E55" s="90"/>
      <c r="F55" s="2">
        <v>0</v>
      </c>
      <c r="G55" s="91"/>
      <c r="H55" s="2">
        <v>0</v>
      </c>
      <c r="I55" s="2">
        <v>0.45</v>
      </c>
      <c r="J55" s="2">
        <v>8.3000000000000004E-2</v>
      </c>
      <c r="K55" s="83">
        <f t="shared" si="0"/>
        <v>0</v>
      </c>
      <c r="L55" s="83">
        <f t="shared" si="1"/>
        <v>0</v>
      </c>
      <c r="M55" s="84">
        <f t="shared" si="2"/>
        <v>0</v>
      </c>
      <c r="N55" s="2">
        <v>31</v>
      </c>
      <c r="O55" s="85" t="str">
        <f t="shared" si="3"/>
        <v/>
      </c>
      <c r="P55" s="21">
        <f t="shared" si="4"/>
        <v>0</v>
      </c>
      <c r="Q55" s="86">
        <v>4</v>
      </c>
      <c r="R55" s="87"/>
    </row>
    <row r="56" spans="1:18" x14ac:dyDescent="0.25">
      <c r="A56" s="89">
        <v>2015</v>
      </c>
      <c r="B56" s="2" t="s">
        <v>1344</v>
      </c>
      <c r="C56" s="2" t="s">
        <v>1345</v>
      </c>
      <c r="D56" s="4">
        <v>42247</v>
      </c>
      <c r="E56" s="90"/>
      <c r="F56" s="2">
        <v>0</v>
      </c>
      <c r="G56" s="91"/>
      <c r="H56" s="2">
        <v>0</v>
      </c>
      <c r="I56" s="2">
        <v>0.14399999999999999</v>
      </c>
      <c r="J56" s="2">
        <v>4.1000000000000002E-2</v>
      </c>
      <c r="K56" s="83">
        <f t="shared" si="0"/>
        <v>0</v>
      </c>
      <c r="L56" s="83">
        <f t="shared" si="1"/>
        <v>0</v>
      </c>
      <c r="M56" s="84">
        <f t="shared" si="2"/>
        <v>0</v>
      </c>
      <c r="N56" s="2">
        <v>31</v>
      </c>
      <c r="O56" s="85" t="str">
        <f t="shared" si="3"/>
        <v/>
      </c>
      <c r="P56" s="21">
        <f t="shared" si="4"/>
        <v>0</v>
      </c>
      <c r="Q56" s="86">
        <v>4</v>
      </c>
      <c r="R56" s="87"/>
    </row>
    <row r="57" spans="1:18" x14ac:dyDescent="0.25">
      <c r="A57" s="89">
        <v>2015</v>
      </c>
      <c r="B57" s="2" t="s">
        <v>1344</v>
      </c>
      <c r="C57" s="2" t="s">
        <v>1345</v>
      </c>
      <c r="D57" s="4">
        <v>42277</v>
      </c>
      <c r="E57" s="90"/>
      <c r="F57" s="2">
        <v>0</v>
      </c>
      <c r="G57" s="91"/>
      <c r="H57" s="2">
        <v>0</v>
      </c>
      <c r="I57" s="2">
        <v>2.35</v>
      </c>
      <c r="J57" s="2">
        <v>0.61499999999999999</v>
      </c>
      <c r="K57" s="83">
        <f t="shared" si="0"/>
        <v>0</v>
      </c>
      <c r="L57" s="83">
        <f t="shared" si="1"/>
        <v>0</v>
      </c>
      <c r="M57" s="84">
        <f t="shared" si="2"/>
        <v>0</v>
      </c>
      <c r="N57" s="2">
        <v>30</v>
      </c>
      <c r="O57" s="85" t="str">
        <f t="shared" si="3"/>
        <v/>
      </c>
      <c r="P57" s="21">
        <f t="shared" si="4"/>
        <v>0</v>
      </c>
      <c r="Q57" s="86">
        <v>4</v>
      </c>
      <c r="R57" s="87"/>
    </row>
    <row r="58" spans="1:18" x14ac:dyDescent="0.25">
      <c r="A58" s="89">
        <v>2015</v>
      </c>
      <c r="B58" s="2" t="s">
        <v>1344</v>
      </c>
      <c r="C58" s="2" t="s">
        <v>1345</v>
      </c>
      <c r="D58" s="4">
        <v>42308</v>
      </c>
      <c r="E58" s="90"/>
      <c r="F58" s="2">
        <v>0</v>
      </c>
      <c r="G58" s="91"/>
      <c r="H58" s="2">
        <v>0</v>
      </c>
      <c r="I58" s="2">
        <v>4.5</v>
      </c>
      <c r="J58" s="2">
        <v>1.54</v>
      </c>
      <c r="K58" s="83">
        <f t="shared" si="0"/>
        <v>0</v>
      </c>
      <c r="L58" s="83">
        <f t="shared" si="1"/>
        <v>0</v>
      </c>
      <c r="M58" s="84">
        <f t="shared" si="2"/>
        <v>0</v>
      </c>
      <c r="N58" s="2">
        <v>31</v>
      </c>
      <c r="O58" s="85" t="str">
        <f t="shared" si="3"/>
        <v/>
      </c>
      <c r="P58" s="75">
        <f t="shared" si="4"/>
        <v>0</v>
      </c>
      <c r="Q58" s="86">
        <v>4</v>
      </c>
      <c r="R58" s="87"/>
    </row>
    <row r="59" spans="1:18" x14ac:dyDescent="0.25">
      <c r="A59" s="89">
        <v>2015</v>
      </c>
      <c r="B59" s="2" t="s">
        <v>1344</v>
      </c>
      <c r="C59" s="2" t="s">
        <v>1345</v>
      </c>
      <c r="D59" s="4">
        <v>42338</v>
      </c>
      <c r="E59" s="90"/>
      <c r="F59" s="2">
        <v>0</v>
      </c>
      <c r="G59" s="91"/>
      <c r="H59" s="2">
        <v>0</v>
      </c>
      <c r="I59" s="2">
        <v>16.600000000000001</v>
      </c>
      <c r="J59" s="2">
        <v>0.73699999999999999</v>
      </c>
      <c r="K59" s="83">
        <f t="shared" si="0"/>
        <v>0</v>
      </c>
      <c r="L59" s="83">
        <f t="shared" si="1"/>
        <v>0</v>
      </c>
      <c r="M59" s="84">
        <f t="shared" si="2"/>
        <v>0</v>
      </c>
      <c r="N59" s="2">
        <v>30</v>
      </c>
      <c r="O59" s="85" t="str">
        <f t="shared" si="3"/>
        <v/>
      </c>
      <c r="P59" s="75">
        <f t="shared" si="4"/>
        <v>0</v>
      </c>
      <c r="Q59" s="86">
        <v>4</v>
      </c>
      <c r="R59" s="87"/>
    </row>
    <row r="60" spans="1:18" x14ac:dyDescent="0.25">
      <c r="A60" s="89">
        <v>2015</v>
      </c>
      <c r="B60" s="2" t="s">
        <v>1344</v>
      </c>
      <c r="C60" s="2" t="s">
        <v>1345</v>
      </c>
      <c r="D60" s="4">
        <v>42369</v>
      </c>
      <c r="E60" s="90"/>
      <c r="F60" s="2">
        <v>0</v>
      </c>
      <c r="G60" s="91"/>
      <c r="H60" s="2">
        <v>0</v>
      </c>
      <c r="I60" s="2">
        <v>1.89</v>
      </c>
      <c r="J60" s="2">
        <v>0.14199999999999999</v>
      </c>
      <c r="K60" s="83">
        <f t="shared" si="0"/>
        <v>0</v>
      </c>
      <c r="L60" s="83">
        <f t="shared" si="1"/>
        <v>0</v>
      </c>
      <c r="M60" s="84">
        <f t="shared" si="2"/>
        <v>0</v>
      </c>
      <c r="N60" s="2">
        <v>31</v>
      </c>
      <c r="O60" s="85" t="str">
        <f t="shared" si="3"/>
        <v/>
      </c>
      <c r="P60" s="75">
        <f t="shared" si="4"/>
        <v>0</v>
      </c>
      <c r="Q60" s="86">
        <v>4</v>
      </c>
      <c r="R60" s="87"/>
    </row>
    <row r="61" spans="1:18" x14ac:dyDescent="0.25">
      <c r="A61" s="89">
        <v>2015</v>
      </c>
      <c r="B61" s="2" t="s">
        <v>1344</v>
      </c>
      <c r="C61" s="2" t="s">
        <v>1345</v>
      </c>
      <c r="D61" s="4"/>
      <c r="E61" s="90"/>
      <c r="K61" s="83">
        <f t="shared" si="0"/>
        <v>0</v>
      </c>
      <c r="L61" s="83">
        <f t="shared" si="1"/>
        <v>0</v>
      </c>
      <c r="M61" s="84" t="str">
        <f t="shared" si="2"/>
        <v/>
      </c>
      <c r="O61" s="85" t="str">
        <f t="shared" si="3"/>
        <v/>
      </c>
      <c r="P61" s="75">
        <f t="shared" si="4"/>
        <v>0</v>
      </c>
      <c r="Q61" s="20">
        <v>5</v>
      </c>
      <c r="R61" s="87" t="s">
        <v>1734</v>
      </c>
    </row>
    <row r="62" spans="1:18" x14ac:dyDescent="0.25">
      <c r="A62" s="89">
        <v>2016</v>
      </c>
      <c r="B62" s="2" t="s">
        <v>1269</v>
      </c>
      <c r="C62" s="2" t="s">
        <v>1146</v>
      </c>
      <c r="D62" s="4">
        <v>42735</v>
      </c>
      <c r="E62" s="90"/>
      <c r="F62" s="91">
        <v>0</v>
      </c>
      <c r="G62" s="91"/>
      <c r="H62" s="91">
        <v>0</v>
      </c>
      <c r="I62" s="2">
        <v>231.28</v>
      </c>
      <c r="J62" s="2">
        <v>146.13999999999999</v>
      </c>
      <c r="K62" s="83">
        <f t="shared" si="0"/>
        <v>0</v>
      </c>
      <c r="L62" s="83">
        <f t="shared" si="1"/>
        <v>0</v>
      </c>
      <c r="M62" s="84">
        <f t="shared" si="2"/>
        <v>0</v>
      </c>
      <c r="N62" s="2">
        <v>365</v>
      </c>
      <c r="O62" s="85" t="str">
        <f t="shared" si="3"/>
        <v/>
      </c>
      <c r="P62" s="75">
        <f t="shared" si="4"/>
        <v>0</v>
      </c>
      <c r="Q62" s="20">
        <v>1</v>
      </c>
      <c r="R62" s="87"/>
    </row>
    <row r="63" spans="1:18" x14ac:dyDescent="0.25">
      <c r="A63" s="89">
        <v>2016</v>
      </c>
      <c r="B63" s="2" t="s">
        <v>1269</v>
      </c>
      <c r="C63" s="2" t="s">
        <v>1146</v>
      </c>
      <c r="D63" s="4">
        <v>42429</v>
      </c>
      <c r="E63" s="90"/>
      <c r="F63" s="2" t="s">
        <v>1737</v>
      </c>
      <c r="G63" s="91"/>
      <c r="H63" s="2" t="s">
        <v>1737</v>
      </c>
      <c r="I63" s="2" t="s">
        <v>1737</v>
      </c>
      <c r="J63" s="2" t="s">
        <v>1737</v>
      </c>
      <c r="K63" s="83" t="str">
        <f t="shared" si="0"/>
        <v/>
      </c>
      <c r="L63" s="83" t="str">
        <f t="shared" si="1"/>
        <v/>
      </c>
      <c r="M63" s="84" t="str">
        <f t="shared" si="2"/>
        <v/>
      </c>
      <c r="N63" s="2">
        <v>59</v>
      </c>
      <c r="O63" s="85" t="str">
        <f t="shared" si="3"/>
        <v/>
      </c>
      <c r="P63" s="75" t="str">
        <f t="shared" si="4"/>
        <v/>
      </c>
      <c r="Q63" s="92">
        <v>301</v>
      </c>
      <c r="R63" s="87"/>
    </row>
    <row r="64" spans="1:18" x14ac:dyDescent="0.25">
      <c r="A64" s="89">
        <v>2016</v>
      </c>
      <c r="B64" s="2" t="s">
        <v>1269</v>
      </c>
      <c r="C64" s="2" t="s">
        <v>1146</v>
      </c>
      <c r="D64" s="4">
        <v>42490</v>
      </c>
      <c r="E64" s="90"/>
      <c r="F64" s="2">
        <f>899/1000</f>
        <v>0.89900000000000002</v>
      </c>
      <c r="G64" s="91"/>
      <c r="H64" s="2">
        <f>899/1000</f>
        <v>0.89900000000000002</v>
      </c>
      <c r="I64" s="2">
        <v>0.06</v>
      </c>
      <c r="J64" s="2">
        <v>0.06</v>
      </c>
      <c r="K64" s="83">
        <f t="shared" si="0"/>
        <v>0.20416290000000001</v>
      </c>
      <c r="L64" s="83">
        <f t="shared" si="1"/>
        <v>12.4539369</v>
      </c>
      <c r="M64" s="84">
        <f t="shared" si="2"/>
        <v>0.20416290000000001</v>
      </c>
      <c r="N64" s="2">
        <v>61</v>
      </c>
      <c r="O64" s="85">
        <f t="shared" si="3"/>
        <v>6.2099616804300011</v>
      </c>
      <c r="P64" s="75">
        <f t="shared" si="4"/>
        <v>27.460930864500003</v>
      </c>
      <c r="Q64" s="92">
        <v>301</v>
      </c>
      <c r="R64" s="87"/>
    </row>
    <row r="65" spans="1:18" x14ac:dyDescent="0.25">
      <c r="A65" s="89">
        <v>2016</v>
      </c>
      <c r="B65" s="2" t="s">
        <v>1269</v>
      </c>
      <c r="C65" s="2" t="s">
        <v>1146</v>
      </c>
      <c r="D65" s="4">
        <v>42551</v>
      </c>
      <c r="E65" s="90"/>
      <c r="F65" s="2">
        <f>4013/1000</f>
        <v>4.0129999999999999</v>
      </c>
      <c r="G65" s="91"/>
      <c r="H65" s="2">
        <f>4013/1000</f>
        <v>4.0129999999999999</v>
      </c>
      <c r="I65" s="2">
        <v>3.42</v>
      </c>
      <c r="J65" s="2">
        <v>0.17</v>
      </c>
      <c r="K65" s="83">
        <f t="shared" si="0"/>
        <v>51.947081099999998</v>
      </c>
      <c r="L65" s="83">
        <f t="shared" si="1"/>
        <v>157.51205585</v>
      </c>
      <c r="M65" s="84">
        <f t="shared" si="2"/>
        <v>2.5821648499999998</v>
      </c>
      <c r="N65" s="2">
        <v>61</v>
      </c>
      <c r="O65" s="85">
        <f t="shared" si="3"/>
        <v>78.540933592995003</v>
      </c>
      <c r="P65" s="75">
        <f t="shared" si="4"/>
        <v>347.31408314925</v>
      </c>
      <c r="Q65" s="92">
        <v>301</v>
      </c>
      <c r="R65" s="87"/>
    </row>
    <row r="66" spans="1:18" x14ac:dyDescent="0.25">
      <c r="A66" s="89">
        <v>2016</v>
      </c>
      <c r="B66" s="2" t="s">
        <v>1269</v>
      </c>
      <c r="C66" s="2" t="s">
        <v>1146</v>
      </c>
      <c r="D66" s="4">
        <v>42613</v>
      </c>
      <c r="E66" s="90"/>
      <c r="F66" s="2">
        <f>893/1000</f>
        <v>0.89300000000000002</v>
      </c>
      <c r="G66" s="91"/>
      <c r="H66" s="2">
        <f>893/1000</f>
        <v>0.89300000000000002</v>
      </c>
      <c r="I66" s="2">
        <v>1.1299999999999999</v>
      </c>
      <c r="J66" s="2">
        <v>0.66</v>
      </c>
      <c r="K66" s="83">
        <f t="shared" si="0"/>
        <v>3.8194056499999993</v>
      </c>
      <c r="L66" s="83">
        <f t="shared" si="1"/>
        <v>138.30980460000001</v>
      </c>
      <c r="M66" s="84">
        <f t="shared" si="2"/>
        <v>2.2308033000000003</v>
      </c>
      <c r="N66" s="2">
        <v>62</v>
      </c>
      <c r="O66" s="85">
        <f t="shared" si="3"/>
        <v>67.85367473510999</v>
      </c>
      <c r="P66" s="75">
        <f t="shared" si="4"/>
        <v>304.97311914300002</v>
      </c>
      <c r="Q66" s="92">
        <v>301</v>
      </c>
      <c r="R66" s="87"/>
    </row>
    <row r="67" spans="1:18" x14ac:dyDescent="0.25">
      <c r="A67" s="89">
        <v>2016</v>
      </c>
      <c r="B67" s="2" t="s">
        <v>1269</v>
      </c>
      <c r="C67" s="2" t="s">
        <v>1146</v>
      </c>
      <c r="D67" s="4">
        <v>42674</v>
      </c>
      <c r="E67" s="90"/>
      <c r="F67" s="2" t="s">
        <v>1737</v>
      </c>
      <c r="G67" s="91"/>
      <c r="H67" s="2" t="s">
        <v>1737</v>
      </c>
      <c r="I67" s="2" t="s">
        <v>1737</v>
      </c>
      <c r="J67" s="2" t="s">
        <v>1737</v>
      </c>
      <c r="K67" s="83" t="str">
        <f t="shared" si="0"/>
        <v/>
      </c>
      <c r="L67" s="83" t="str">
        <f t="shared" si="1"/>
        <v/>
      </c>
      <c r="M67" s="84" t="str">
        <f t="shared" si="2"/>
        <v/>
      </c>
      <c r="N67" s="2">
        <v>61</v>
      </c>
      <c r="O67" s="85" t="str">
        <f t="shared" si="3"/>
        <v/>
      </c>
      <c r="P67" s="75" t="str">
        <f t="shared" si="4"/>
        <v/>
      </c>
      <c r="Q67" s="92">
        <v>301</v>
      </c>
      <c r="R67" s="87"/>
    </row>
    <row r="68" spans="1:18" x14ac:dyDescent="0.25">
      <c r="A68" s="89">
        <v>2016</v>
      </c>
      <c r="B68" s="2" t="s">
        <v>1269</v>
      </c>
      <c r="C68" s="2" t="s">
        <v>1146</v>
      </c>
      <c r="D68" s="4">
        <v>42735</v>
      </c>
      <c r="E68" s="90"/>
      <c r="F68" s="2">
        <f>13113/1000</f>
        <v>13.113</v>
      </c>
      <c r="G68" s="91"/>
      <c r="H68" s="2">
        <f>13113/1000</f>
        <v>13.113</v>
      </c>
      <c r="I68" s="2">
        <v>1.5</v>
      </c>
      <c r="J68" s="2">
        <v>1.5</v>
      </c>
      <c r="K68" s="83">
        <f t="shared" si="0"/>
        <v>74.449057499999995</v>
      </c>
      <c r="L68" s="83">
        <f t="shared" si="1"/>
        <v>4541.3925074999997</v>
      </c>
      <c r="M68" s="84">
        <f t="shared" si="2"/>
        <v>74.449057499999995</v>
      </c>
      <c r="N68" s="2">
        <v>61</v>
      </c>
      <c r="O68" s="85">
        <f t="shared" si="3"/>
        <v>2264.4946472602501</v>
      </c>
      <c r="P68" s="75">
        <f t="shared" si="4"/>
        <v>10013.770479037499</v>
      </c>
      <c r="Q68" s="92">
        <v>301</v>
      </c>
      <c r="R68" s="87"/>
    </row>
    <row r="69" spans="1:18" x14ac:dyDescent="0.25">
      <c r="A69" s="89">
        <v>2016</v>
      </c>
      <c r="B69" s="89" t="s">
        <v>1192</v>
      </c>
      <c r="C69" s="91" t="s">
        <v>1197</v>
      </c>
      <c r="D69" s="4">
        <v>42400</v>
      </c>
      <c r="E69" s="90"/>
      <c r="F69" s="2">
        <v>0.04</v>
      </c>
      <c r="G69" s="91"/>
      <c r="H69" s="2">
        <v>0.04</v>
      </c>
      <c r="I69" s="2">
        <v>4.2948000000000004</v>
      </c>
      <c r="J69" s="2">
        <v>3.3481999999999998</v>
      </c>
      <c r="K69" s="83">
        <f t="shared" ref="K69:K132" si="5">IFERROR(+F69*I69*3.785,"")</f>
        <v>0.6502327200000001</v>
      </c>
      <c r="L69" s="83">
        <f t="shared" ref="L69:L132" si="6">IFERROR(H69*J69*3.785*N69,"")</f>
        <v>15.714441880000001</v>
      </c>
      <c r="M69" s="84">
        <f t="shared" ref="M69:M132" si="7">IFERROR(+L69/N69,"")</f>
        <v>0.50691748000000003</v>
      </c>
      <c r="N69" s="2">
        <v>31</v>
      </c>
      <c r="O69" s="85">
        <f t="shared" ref="O69:O132" si="8">IF(AND(L69&gt;0,L69&lt;&gt;""), L69/(N69/30.4167),"")</f>
        <v>15.418756913915999</v>
      </c>
      <c r="P69" s="75">
        <f t="shared" ref="P69:P132" si="9">IFERROR(L69*2.205,"")</f>
        <v>34.650344345400001</v>
      </c>
      <c r="Q69" s="92">
        <v>1</v>
      </c>
      <c r="R69" s="87"/>
    </row>
    <row r="70" spans="1:18" x14ac:dyDescent="0.25">
      <c r="A70" s="89">
        <v>2016</v>
      </c>
      <c r="B70" s="89" t="s">
        <v>1192</v>
      </c>
      <c r="C70" s="91" t="s">
        <v>1197</v>
      </c>
      <c r="D70" s="4">
        <v>42429</v>
      </c>
      <c r="E70" s="90"/>
      <c r="F70" s="2">
        <v>0.22800000000000001</v>
      </c>
      <c r="G70" s="91"/>
      <c r="H70" s="2">
        <v>0.22800000000000001</v>
      </c>
      <c r="I70" s="2">
        <v>4.5441000000000003</v>
      </c>
      <c r="J70" s="2">
        <v>3.3603999999999998</v>
      </c>
      <c r="K70" s="83">
        <f t="shared" si="5"/>
        <v>3.9214674180000002</v>
      </c>
      <c r="L70" s="83">
        <f t="shared" si="6"/>
        <v>81.198823775999998</v>
      </c>
      <c r="M70" s="84">
        <f t="shared" si="7"/>
        <v>2.899957992</v>
      </c>
      <c r="N70" s="2">
        <v>28</v>
      </c>
      <c r="O70" s="85">
        <f t="shared" si="8"/>
        <v>88.207152255266394</v>
      </c>
      <c r="P70" s="75">
        <f t="shared" si="9"/>
        <v>179.04340642608</v>
      </c>
      <c r="Q70" s="92">
        <v>1</v>
      </c>
      <c r="R70" s="87"/>
    </row>
    <row r="71" spans="1:18" x14ac:dyDescent="0.25">
      <c r="A71" s="89">
        <v>2016</v>
      </c>
      <c r="B71" s="89" t="s">
        <v>1192</v>
      </c>
      <c r="C71" s="91" t="s">
        <v>1197</v>
      </c>
      <c r="D71" s="4">
        <v>42460</v>
      </c>
      <c r="E71" s="90"/>
      <c r="F71" s="2">
        <v>1.7999999999999999E-2</v>
      </c>
      <c r="G71" s="91"/>
      <c r="H71" s="2">
        <v>1.7999999999999999E-2</v>
      </c>
      <c r="I71" s="2">
        <v>4.5039999999999996</v>
      </c>
      <c r="J71" s="2">
        <v>4.0598999999999998</v>
      </c>
      <c r="K71" s="83">
        <f t="shared" si="5"/>
        <v>0.30685751999999999</v>
      </c>
      <c r="L71" s="83">
        <f t="shared" si="6"/>
        <v>8.5746305970000005</v>
      </c>
      <c r="M71" s="84">
        <f t="shared" si="7"/>
        <v>0.27660098700000002</v>
      </c>
      <c r="N71" s="2">
        <v>31</v>
      </c>
      <c r="O71" s="85">
        <f t="shared" si="8"/>
        <v>8.4132892412829001</v>
      </c>
      <c r="P71" s="84">
        <f t="shared" si="9"/>
        <v>18.907060466385001</v>
      </c>
      <c r="Q71" s="92">
        <v>1</v>
      </c>
      <c r="R71" s="87"/>
    </row>
    <row r="72" spans="1:18" x14ac:dyDescent="0.25">
      <c r="A72" s="89">
        <v>2016</v>
      </c>
      <c r="B72" s="89" t="s">
        <v>1192</v>
      </c>
      <c r="C72" s="91" t="s">
        <v>1197</v>
      </c>
      <c r="D72" s="4">
        <v>42490</v>
      </c>
      <c r="E72" s="90"/>
      <c r="F72" s="2">
        <v>0.114</v>
      </c>
      <c r="G72" s="91"/>
      <c r="H72" s="2">
        <v>0.114</v>
      </c>
      <c r="I72" s="2">
        <v>4.1490999999999998</v>
      </c>
      <c r="J72" s="2">
        <v>3.7967</v>
      </c>
      <c r="K72" s="83">
        <f t="shared" si="5"/>
        <v>1.790295159</v>
      </c>
      <c r="L72" s="83">
        <f t="shared" si="6"/>
        <v>49.147142490000007</v>
      </c>
      <c r="M72" s="84">
        <f t="shared" si="7"/>
        <v>1.6382380830000003</v>
      </c>
      <c r="N72" s="2">
        <v>30</v>
      </c>
      <c r="O72" s="85">
        <f t="shared" si="8"/>
        <v>49.8297962991861</v>
      </c>
      <c r="P72" s="84">
        <f t="shared" si="9"/>
        <v>108.36944919045003</v>
      </c>
      <c r="Q72" s="92">
        <v>1</v>
      </c>
      <c r="R72" s="87"/>
    </row>
    <row r="73" spans="1:18" x14ac:dyDescent="0.25">
      <c r="A73" s="89">
        <v>2016</v>
      </c>
      <c r="B73" s="89" t="s">
        <v>1192</v>
      </c>
      <c r="C73" s="91" t="s">
        <v>1197</v>
      </c>
      <c r="D73" s="4">
        <v>42521</v>
      </c>
      <c r="E73" s="90"/>
      <c r="F73" s="2">
        <v>8.9999999999999993E-3</v>
      </c>
      <c r="G73" s="91"/>
      <c r="H73" s="2">
        <v>8.9999999999999993E-3</v>
      </c>
      <c r="I73" s="2">
        <v>4.5129999999999999</v>
      </c>
      <c r="J73" s="2">
        <v>4.1272000000000002</v>
      </c>
      <c r="K73" s="83">
        <f t="shared" si="5"/>
        <v>0.15373534499999997</v>
      </c>
      <c r="L73" s="83">
        <f t="shared" si="6"/>
        <v>4.3583851079999993</v>
      </c>
      <c r="M73" s="84">
        <f t="shared" si="7"/>
        <v>0.14059306799999999</v>
      </c>
      <c r="N73" s="2">
        <v>31</v>
      </c>
      <c r="O73" s="85">
        <f t="shared" si="8"/>
        <v>4.2763771714355991</v>
      </c>
      <c r="P73" s="84">
        <f t="shared" si="9"/>
        <v>9.6102391631399993</v>
      </c>
      <c r="Q73" s="92">
        <v>1</v>
      </c>
      <c r="R73" s="87"/>
    </row>
    <row r="74" spans="1:18" x14ac:dyDescent="0.25">
      <c r="A74" s="89">
        <v>2016</v>
      </c>
      <c r="B74" s="89" t="s">
        <v>1192</v>
      </c>
      <c r="C74" s="91" t="s">
        <v>1197</v>
      </c>
      <c r="D74" s="4">
        <v>42551</v>
      </c>
      <c r="E74" s="90"/>
      <c r="F74" s="2">
        <v>1.7999999999999999E-2</v>
      </c>
      <c r="G74" s="91"/>
      <c r="H74" s="2">
        <v>1.7999999999999999E-2</v>
      </c>
      <c r="I74" s="2">
        <v>4.5823</v>
      </c>
      <c r="J74" s="2">
        <v>3.8681000000000001</v>
      </c>
      <c r="K74" s="83">
        <f t="shared" si="5"/>
        <v>0.312192099</v>
      </c>
      <c r="L74" s="83">
        <f t="shared" si="6"/>
        <v>7.9060095900000009</v>
      </c>
      <c r="M74" s="84">
        <f t="shared" si="7"/>
        <v>0.26353365300000003</v>
      </c>
      <c r="N74" s="2">
        <v>30</v>
      </c>
      <c r="O74" s="85">
        <f t="shared" si="8"/>
        <v>8.0158240632051001</v>
      </c>
      <c r="P74" s="84">
        <f t="shared" si="9"/>
        <v>17.432751145950004</v>
      </c>
      <c r="Q74" s="92">
        <v>1</v>
      </c>
      <c r="R74" s="87"/>
    </row>
    <row r="75" spans="1:18" x14ac:dyDescent="0.25">
      <c r="A75" s="89">
        <v>2016</v>
      </c>
      <c r="B75" s="89" t="s">
        <v>1192</v>
      </c>
      <c r="C75" s="91" t="s">
        <v>1197</v>
      </c>
      <c r="D75" s="4">
        <v>42582</v>
      </c>
      <c r="E75" s="90"/>
      <c r="F75" s="2">
        <v>0.32500000000000001</v>
      </c>
      <c r="G75" s="91"/>
      <c r="H75" s="2">
        <v>0.32500000000000001</v>
      </c>
      <c r="I75" s="2">
        <v>5.2957999999999998</v>
      </c>
      <c r="J75" s="2">
        <v>3.7258</v>
      </c>
      <c r="K75" s="83">
        <f t="shared" si="5"/>
        <v>6.5144959750000009</v>
      </c>
      <c r="L75" s="83">
        <f t="shared" si="6"/>
        <v>142.07919147500002</v>
      </c>
      <c r="M75" s="84">
        <f t="shared" si="7"/>
        <v>4.5831997250000009</v>
      </c>
      <c r="N75" s="2">
        <v>31</v>
      </c>
      <c r="O75" s="85">
        <f t="shared" si="8"/>
        <v>139.40581107540751</v>
      </c>
      <c r="P75" s="84">
        <f t="shared" si="9"/>
        <v>313.28461720237505</v>
      </c>
      <c r="Q75" s="92">
        <v>1</v>
      </c>
      <c r="R75" s="87"/>
    </row>
    <row r="76" spans="1:18" x14ac:dyDescent="0.25">
      <c r="A76" s="89">
        <v>2016</v>
      </c>
      <c r="B76" s="89" t="s">
        <v>1192</v>
      </c>
      <c r="C76" s="91" t="s">
        <v>1197</v>
      </c>
      <c r="D76" s="4">
        <v>42613</v>
      </c>
      <c r="E76" s="90"/>
      <c r="F76" s="2">
        <v>6.3E-2</v>
      </c>
      <c r="G76" s="91"/>
      <c r="H76" s="2">
        <v>6.3E-2</v>
      </c>
      <c r="I76" s="2">
        <v>4.3917999999999999</v>
      </c>
      <c r="J76" s="2">
        <v>3.8931</v>
      </c>
      <c r="K76" s="83">
        <f t="shared" si="5"/>
        <v>1.0472466690000002</v>
      </c>
      <c r="L76" s="83">
        <f t="shared" si="6"/>
        <v>28.778203975500002</v>
      </c>
      <c r="M76" s="84">
        <f t="shared" si="7"/>
        <v>0.92832916050000003</v>
      </c>
      <c r="N76" s="2">
        <v>31</v>
      </c>
      <c r="O76" s="85">
        <f t="shared" si="8"/>
        <v>28.236709576180349</v>
      </c>
      <c r="P76" s="84">
        <f t="shared" si="9"/>
        <v>63.455939765977504</v>
      </c>
      <c r="Q76" s="92">
        <v>1</v>
      </c>
      <c r="R76" s="87"/>
    </row>
    <row r="77" spans="1:18" x14ac:dyDescent="0.25">
      <c r="A77" s="89">
        <v>2016</v>
      </c>
      <c r="B77" s="89" t="s">
        <v>1192</v>
      </c>
      <c r="C77" s="91" t="s">
        <v>1197</v>
      </c>
      <c r="D77" s="4">
        <v>42643</v>
      </c>
      <c r="E77" s="90"/>
      <c r="F77" s="2">
        <v>1.9E-2</v>
      </c>
      <c r="G77" s="91"/>
      <c r="H77" s="2">
        <v>1.9E-2</v>
      </c>
      <c r="I77" s="2">
        <v>4.2145000000000001</v>
      </c>
      <c r="J77" s="2">
        <v>3.9315000000000002</v>
      </c>
      <c r="K77" s="83">
        <f t="shared" si="5"/>
        <v>0.30308576749999999</v>
      </c>
      <c r="L77" s="83">
        <f t="shared" si="6"/>
        <v>8.4820146750000003</v>
      </c>
      <c r="M77" s="84">
        <f t="shared" si="7"/>
        <v>0.28273382250000001</v>
      </c>
      <c r="N77" s="2">
        <v>30</v>
      </c>
      <c r="O77" s="85">
        <f t="shared" si="8"/>
        <v>8.5998298588357489</v>
      </c>
      <c r="P77" s="84">
        <f t="shared" si="9"/>
        <v>18.702842358375001</v>
      </c>
      <c r="Q77" s="92">
        <v>1</v>
      </c>
      <c r="R77" s="87"/>
    </row>
    <row r="78" spans="1:18" x14ac:dyDescent="0.25">
      <c r="A78" s="89">
        <v>2016</v>
      </c>
      <c r="B78" s="89" t="s">
        <v>1192</v>
      </c>
      <c r="C78" s="91" t="s">
        <v>1197</v>
      </c>
      <c r="D78" s="4">
        <v>42674</v>
      </c>
      <c r="E78" s="90"/>
      <c r="F78" s="2">
        <v>2.1000000000000001E-2</v>
      </c>
      <c r="G78" s="91"/>
      <c r="H78" s="2">
        <v>2.1000000000000001E-2</v>
      </c>
      <c r="I78" s="2">
        <v>4.1207000000000003</v>
      </c>
      <c r="J78" s="2">
        <v>3.6164000000000001</v>
      </c>
      <c r="K78" s="83">
        <f t="shared" si="5"/>
        <v>0.32753383950000003</v>
      </c>
      <c r="L78" s="83">
        <f t="shared" si="6"/>
        <v>8.9109361740000015</v>
      </c>
      <c r="M78" s="84">
        <f t="shared" si="7"/>
        <v>0.28744955400000005</v>
      </c>
      <c r="N78" s="2">
        <v>31</v>
      </c>
      <c r="O78" s="85">
        <f t="shared" si="8"/>
        <v>8.7432668491517997</v>
      </c>
      <c r="P78" s="84">
        <f t="shared" si="9"/>
        <v>19.648614263670005</v>
      </c>
      <c r="Q78" s="92">
        <v>1</v>
      </c>
      <c r="R78" s="87"/>
    </row>
    <row r="79" spans="1:18" x14ac:dyDescent="0.25">
      <c r="A79" s="89">
        <v>2016</v>
      </c>
      <c r="B79" s="89" t="s">
        <v>1192</v>
      </c>
      <c r="C79" s="91" t="s">
        <v>1197</v>
      </c>
      <c r="D79" s="4">
        <v>42704</v>
      </c>
      <c r="E79" s="90"/>
      <c r="F79" s="2">
        <v>6.0000000000000001E-3</v>
      </c>
      <c r="G79" s="91"/>
      <c r="H79" s="2">
        <v>6.0000000000000001E-3</v>
      </c>
      <c r="I79" s="2">
        <v>4.1208999999999998</v>
      </c>
      <c r="J79" s="2">
        <v>3.9645000000000001</v>
      </c>
      <c r="K79" s="83">
        <f t="shared" si="5"/>
        <v>9.3585638999999998E-2</v>
      </c>
      <c r="L79" s="83">
        <f t="shared" si="6"/>
        <v>2.7010138500000003</v>
      </c>
      <c r="M79" s="84">
        <f t="shared" si="7"/>
        <v>9.0033795000000014E-2</v>
      </c>
      <c r="N79" s="2">
        <v>30</v>
      </c>
      <c r="O79" s="85">
        <f t="shared" si="8"/>
        <v>2.7385309323764999</v>
      </c>
      <c r="P79" s="84">
        <f t="shared" si="9"/>
        <v>5.9557355392500009</v>
      </c>
      <c r="Q79" s="92">
        <v>1</v>
      </c>
      <c r="R79" s="87"/>
    </row>
    <row r="80" spans="1:18" x14ac:dyDescent="0.25">
      <c r="A80" s="89">
        <v>2016</v>
      </c>
      <c r="B80" s="89" t="s">
        <v>1192</v>
      </c>
      <c r="C80" s="91" t="s">
        <v>1197</v>
      </c>
      <c r="D80" s="4">
        <v>42735</v>
      </c>
      <c r="E80" s="90"/>
      <c r="F80" s="2">
        <v>1.0999999999999999E-2</v>
      </c>
      <c r="G80" s="91"/>
      <c r="H80" s="2">
        <v>1.0999999999999999E-2</v>
      </c>
      <c r="I80" s="2">
        <v>4.0895999999999999</v>
      </c>
      <c r="J80" s="2">
        <v>3.4701</v>
      </c>
      <c r="K80" s="83">
        <f t="shared" si="5"/>
        <v>0.17027049599999999</v>
      </c>
      <c r="L80" s="83">
        <f t="shared" si="6"/>
        <v>4.4788060184999994</v>
      </c>
      <c r="M80" s="84">
        <f t="shared" si="7"/>
        <v>0.14447761349999999</v>
      </c>
      <c r="N80" s="2">
        <v>31</v>
      </c>
      <c r="O80" s="85">
        <f t="shared" si="8"/>
        <v>4.3945322265454489</v>
      </c>
      <c r="P80" s="84">
        <f t="shared" si="9"/>
        <v>9.8757672707924993</v>
      </c>
      <c r="Q80" s="92">
        <v>1</v>
      </c>
      <c r="R80" s="87"/>
    </row>
    <row r="81" spans="1:18" x14ac:dyDescent="0.25">
      <c r="A81" s="89">
        <v>2016</v>
      </c>
      <c r="B81" s="89" t="s">
        <v>1192</v>
      </c>
      <c r="C81" s="91" t="s">
        <v>1197</v>
      </c>
      <c r="D81" s="4"/>
      <c r="E81" s="90"/>
      <c r="F81" s="75"/>
      <c r="H81" s="75"/>
      <c r="K81" s="83">
        <f t="shared" si="5"/>
        <v>0</v>
      </c>
      <c r="L81" s="83">
        <f t="shared" si="6"/>
        <v>0</v>
      </c>
      <c r="M81" s="84" t="str">
        <f t="shared" si="7"/>
        <v/>
      </c>
      <c r="O81" s="85" t="str">
        <f t="shared" si="8"/>
        <v/>
      </c>
      <c r="P81" s="83">
        <f t="shared" si="9"/>
        <v>0</v>
      </c>
      <c r="Q81" s="92">
        <v>2</v>
      </c>
      <c r="R81" s="87" t="s">
        <v>1734</v>
      </c>
    </row>
    <row r="82" spans="1:18" x14ac:dyDescent="0.25">
      <c r="A82" s="89">
        <v>2016</v>
      </c>
      <c r="B82" s="89" t="s">
        <v>1192</v>
      </c>
      <c r="C82" s="91" t="s">
        <v>1197</v>
      </c>
      <c r="D82" s="4"/>
      <c r="E82" s="95"/>
      <c r="F82" s="75"/>
      <c r="H82" s="75"/>
      <c r="K82" s="83">
        <f t="shared" si="5"/>
        <v>0</v>
      </c>
      <c r="L82" s="83">
        <f t="shared" si="6"/>
        <v>0</v>
      </c>
      <c r="M82" s="84" t="str">
        <f t="shared" si="7"/>
        <v/>
      </c>
      <c r="O82" s="85" t="str">
        <f t="shared" si="8"/>
        <v/>
      </c>
      <c r="P82" s="85">
        <f t="shared" si="9"/>
        <v>0</v>
      </c>
      <c r="Q82" s="92">
        <v>9</v>
      </c>
      <c r="R82" s="87" t="s">
        <v>1734</v>
      </c>
    </row>
    <row r="83" spans="1:18" x14ac:dyDescent="0.25">
      <c r="A83" s="2">
        <v>2017</v>
      </c>
      <c r="B83" s="2" t="s">
        <v>1284</v>
      </c>
      <c r="C83" s="2" t="s">
        <v>1286</v>
      </c>
      <c r="D83" s="4">
        <v>42766</v>
      </c>
      <c r="E83" s="96"/>
      <c r="F83" s="2">
        <v>0.01</v>
      </c>
      <c r="H83" s="2">
        <v>0</v>
      </c>
      <c r="I83" s="2">
        <v>7.1</v>
      </c>
      <c r="J83" s="2">
        <v>5.9</v>
      </c>
      <c r="K83" s="83">
        <f t="shared" si="5"/>
        <v>0.268735</v>
      </c>
      <c r="L83" s="83">
        <f t="shared" si="6"/>
        <v>0</v>
      </c>
      <c r="M83" s="84">
        <f t="shared" si="7"/>
        <v>0</v>
      </c>
      <c r="N83" s="2">
        <v>31</v>
      </c>
      <c r="O83" s="85" t="str">
        <f t="shared" si="8"/>
        <v/>
      </c>
      <c r="P83" s="85">
        <f t="shared" si="9"/>
        <v>0</v>
      </c>
      <c r="Q83" s="92">
        <v>1</v>
      </c>
      <c r="R83" s="87" t="s">
        <v>1740</v>
      </c>
    </row>
    <row r="84" spans="1:18" x14ac:dyDescent="0.25">
      <c r="A84" s="2">
        <v>2017</v>
      </c>
      <c r="B84" s="2" t="s">
        <v>1284</v>
      </c>
      <c r="C84" s="2" t="s">
        <v>1286</v>
      </c>
      <c r="D84" s="4">
        <v>42794</v>
      </c>
      <c r="E84" s="96"/>
      <c r="F84" s="2">
        <v>0.01</v>
      </c>
      <c r="H84" s="2">
        <v>0</v>
      </c>
      <c r="I84" s="2">
        <v>6.2</v>
      </c>
      <c r="J84" s="2">
        <v>4.9000000000000004</v>
      </c>
      <c r="K84" s="83">
        <f t="shared" si="5"/>
        <v>0.23467000000000005</v>
      </c>
      <c r="L84" s="83">
        <f t="shared" si="6"/>
        <v>0</v>
      </c>
      <c r="M84" s="84">
        <f t="shared" si="7"/>
        <v>0</v>
      </c>
      <c r="N84" s="2">
        <v>28</v>
      </c>
      <c r="O84" s="85" t="str">
        <f t="shared" si="8"/>
        <v/>
      </c>
      <c r="P84" s="85">
        <f t="shared" si="9"/>
        <v>0</v>
      </c>
      <c r="Q84" s="92">
        <v>1</v>
      </c>
      <c r="R84" s="87"/>
    </row>
    <row r="85" spans="1:18" x14ac:dyDescent="0.25">
      <c r="A85" s="2">
        <v>2017</v>
      </c>
      <c r="B85" s="2" t="s">
        <v>1284</v>
      </c>
      <c r="C85" s="2" t="s">
        <v>1286</v>
      </c>
      <c r="D85" s="4">
        <v>42825</v>
      </c>
      <c r="E85" s="96"/>
      <c r="F85" s="2">
        <v>0.01</v>
      </c>
      <c r="H85" s="2">
        <v>0</v>
      </c>
      <c r="I85" s="2">
        <v>7.5</v>
      </c>
      <c r="J85" s="2">
        <v>6.3</v>
      </c>
      <c r="K85" s="83">
        <f t="shared" si="5"/>
        <v>0.28387499999999999</v>
      </c>
      <c r="L85" s="83">
        <f t="shared" si="6"/>
        <v>0</v>
      </c>
      <c r="M85" s="84">
        <f t="shared" si="7"/>
        <v>0</v>
      </c>
      <c r="N85" s="2">
        <v>31</v>
      </c>
      <c r="O85" s="85" t="str">
        <f t="shared" si="8"/>
        <v/>
      </c>
      <c r="P85" s="85">
        <f t="shared" si="9"/>
        <v>0</v>
      </c>
      <c r="Q85" s="92">
        <v>1</v>
      </c>
      <c r="R85" s="87"/>
    </row>
    <row r="86" spans="1:18" x14ac:dyDescent="0.25">
      <c r="A86" s="2">
        <v>2017</v>
      </c>
      <c r="B86" s="2" t="s">
        <v>1284</v>
      </c>
      <c r="C86" s="2" t="s">
        <v>1286</v>
      </c>
      <c r="D86" s="4">
        <v>42855</v>
      </c>
      <c r="E86" s="96"/>
      <c r="F86" s="2">
        <v>0</v>
      </c>
      <c r="H86" s="2">
        <v>0</v>
      </c>
      <c r="I86" s="2">
        <v>7.3</v>
      </c>
      <c r="J86" s="2">
        <v>6.2</v>
      </c>
      <c r="K86" s="83">
        <f t="shared" si="5"/>
        <v>0</v>
      </c>
      <c r="L86" s="83">
        <f t="shared" si="6"/>
        <v>0</v>
      </c>
      <c r="M86" s="84">
        <f t="shared" si="7"/>
        <v>0</v>
      </c>
      <c r="N86" s="2">
        <v>30</v>
      </c>
      <c r="O86" s="85" t="str">
        <f t="shared" si="8"/>
        <v/>
      </c>
      <c r="P86" s="85">
        <f t="shared" si="9"/>
        <v>0</v>
      </c>
      <c r="Q86" s="92">
        <v>1</v>
      </c>
      <c r="R86" s="87"/>
    </row>
    <row r="87" spans="1:18" x14ac:dyDescent="0.25">
      <c r="A87" s="2">
        <v>2017</v>
      </c>
      <c r="B87" s="2" t="s">
        <v>1284</v>
      </c>
      <c r="C87" s="2" t="s">
        <v>1286</v>
      </c>
      <c r="D87" s="4">
        <v>42886</v>
      </c>
      <c r="E87" s="96"/>
      <c r="F87" s="2">
        <v>0</v>
      </c>
      <c r="H87" s="2">
        <v>0</v>
      </c>
      <c r="I87" s="2">
        <v>7.3</v>
      </c>
      <c r="J87" s="2">
        <v>6.5</v>
      </c>
      <c r="K87" s="83">
        <f t="shared" si="5"/>
        <v>0</v>
      </c>
      <c r="L87" s="83">
        <f t="shared" si="6"/>
        <v>0</v>
      </c>
      <c r="M87" s="84">
        <f t="shared" si="7"/>
        <v>0</v>
      </c>
      <c r="N87" s="2">
        <v>31</v>
      </c>
      <c r="O87" s="85" t="str">
        <f t="shared" si="8"/>
        <v/>
      </c>
      <c r="P87" s="85">
        <f t="shared" si="9"/>
        <v>0</v>
      </c>
      <c r="Q87" s="92">
        <v>1</v>
      </c>
      <c r="R87" s="87"/>
    </row>
    <row r="88" spans="1:18" x14ac:dyDescent="0.25">
      <c r="A88" s="2">
        <v>2017</v>
      </c>
      <c r="B88" s="2" t="s">
        <v>1284</v>
      </c>
      <c r="C88" s="2" t="s">
        <v>1286</v>
      </c>
      <c r="D88" s="4">
        <v>42916</v>
      </c>
      <c r="E88" s="96"/>
      <c r="F88" s="2">
        <v>0</v>
      </c>
      <c r="H88" s="2">
        <v>0</v>
      </c>
      <c r="I88" s="2">
        <v>7.4</v>
      </c>
      <c r="J88" s="2">
        <v>5.9</v>
      </c>
      <c r="K88" s="83">
        <f t="shared" si="5"/>
        <v>0</v>
      </c>
      <c r="L88" s="83">
        <f t="shared" si="6"/>
        <v>0</v>
      </c>
      <c r="M88" s="84">
        <f t="shared" si="7"/>
        <v>0</v>
      </c>
      <c r="N88" s="2">
        <v>30</v>
      </c>
      <c r="O88" s="85" t="str">
        <f t="shared" si="8"/>
        <v/>
      </c>
      <c r="P88" s="85">
        <f t="shared" si="9"/>
        <v>0</v>
      </c>
      <c r="Q88" s="92">
        <v>1</v>
      </c>
      <c r="R88" s="87"/>
    </row>
    <row r="89" spans="1:18" x14ac:dyDescent="0.25">
      <c r="A89" s="2">
        <v>2017</v>
      </c>
      <c r="B89" s="2" t="s">
        <v>1284</v>
      </c>
      <c r="C89" s="2" t="s">
        <v>1286</v>
      </c>
      <c r="D89" s="4">
        <v>42947</v>
      </c>
      <c r="E89" s="96"/>
      <c r="F89" s="2">
        <v>0</v>
      </c>
      <c r="H89" s="2">
        <v>0</v>
      </c>
      <c r="I89" s="2">
        <v>7.1</v>
      </c>
      <c r="J89" s="2">
        <v>5.9</v>
      </c>
      <c r="K89" s="83">
        <f t="shared" si="5"/>
        <v>0</v>
      </c>
      <c r="L89" s="83">
        <f t="shared" si="6"/>
        <v>0</v>
      </c>
      <c r="M89" s="84">
        <f t="shared" si="7"/>
        <v>0</v>
      </c>
      <c r="N89" s="2">
        <v>31</v>
      </c>
      <c r="O89" s="85" t="str">
        <f t="shared" si="8"/>
        <v/>
      </c>
      <c r="P89" s="85">
        <f t="shared" si="9"/>
        <v>0</v>
      </c>
      <c r="Q89" s="92">
        <v>1</v>
      </c>
      <c r="R89" s="87"/>
    </row>
    <row r="90" spans="1:18" x14ac:dyDescent="0.25">
      <c r="A90" s="2">
        <v>2017</v>
      </c>
      <c r="B90" s="2" t="s">
        <v>1284</v>
      </c>
      <c r="C90" s="2" t="s">
        <v>1286</v>
      </c>
      <c r="D90" s="4">
        <v>42978</v>
      </c>
      <c r="E90" s="96"/>
      <c r="F90" s="2">
        <v>0</v>
      </c>
      <c r="H90" s="2">
        <v>0</v>
      </c>
      <c r="I90" s="2">
        <v>6.9</v>
      </c>
      <c r="J90" s="2">
        <v>5.2</v>
      </c>
      <c r="K90" s="83">
        <f t="shared" si="5"/>
        <v>0</v>
      </c>
      <c r="L90" s="83">
        <f t="shared" si="6"/>
        <v>0</v>
      </c>
      <c r="M90" s="84">
        <f t="shared" si="7"/>
        <v>0</v>
      </c>
      <c r="N90" s="2">
        <v>31</v>
      </c>
      <c r="O90" s="85" t="str">
        <f t="shared" si="8"/>
        <v/>
      </c>
      <c r="P90" s="85">
        <f t="shared" si="9"/>
        <v>0</v>
      </c>
      <c r="Q90" s="92">
        <v>1</v>
      </c>
      <c r="R90" s="87"/>
    </row>
    <row r="91" spans="1:18" x14ac:dyDescent="0.25">
      <c r="A91" s="2">
        <v>2017</v>
      </c>
      <c r="B91" s="2" t="s">
        <v>1284</v>
      </c>
      <c r="C91" s="2" t="s">
        <v>1286</v>
      </c>
      <c r="D91" s="4">
        <v>43008</v>
      </c>
      <c r="E91" s="96"/>
      <c r="F91" s="2">
        <v>0</v>
      </c>
      <c r="H91" s="2">
        <v>0</v>
      </c>
      <c r="I91" s="2">
        <v>7</v>
      </c>
      <c r="J91" s="2">
        <v>5.6</v>
      </c>
      <c r="K91" s="83">
        <f t="shared" si="5"/>
        <v>0</v>
      </c>
      <c r="L91" s="83">
        <f t="shared" si="6"/>
        <v>0</v>
      </c>
      <c r="M91" s="84">
        <f t="shared" si="7"/>
        <v>0</v>
      </c>
      <c r="N91" s="2">
        <v>30</v>
      </c>
      <c r="O91" s="85" t="str">
        <f t="shared" si="8"/>
        <v/>
      </c>
      <c r="P91" s="85">
        <f t="shared" si="9"/>
        <v>0</v>
      </c>
      <c r="Q91" s="92">
        <v>1</v>
      </c>
      <c r="R91" s="87"/>
    </row>
    <row r="92" spans="1:18" x14ac:dyDescent="0.25">
      <c r="A92" s="2">
        <v>2017</v>
      </c>
      <c r="B92" s="2" t="s">
        <v>1284</v>
      </c>
      <c r="C92" s="2" t="s">
        <v>1286</v>
      </c>
      <c r="D92" s="4">
        <v>43039</v>
      </c>
      <c r="E92" s="97"/>
      <c r="F92" s="2">
        <v>0</v>
      </c>
      <c r="H92" s="2">
        <v>0</v>
      </c>
      <c r="I92" s="2">
        <v>6.5</v>
      </c>
      <c r="J92" s="2">
        <v>5.4</v>
      </c>
      <c r="K92" s="83">
        <f t="shared" si="5"/>
        <v>0</v>
      </c>
      <c r="L92" s="83">
        <f t="shared" si="6"/>
        <v>0</v>
      </c>
      <c r="M92" s="84">
        <f t="shared" si="7"/>
        <v>0</v>
      </c>
      <c r="N92" s="2">
        <v>31</v>
      </c>
      <c r="O92" s="85" t="str">
        <f t="shared" si="8"/>
        <v/>
      </c>
      <c r="P92" s="85">
        <f t="shared" si="9"/>
        <v>0</v>
      </c>
      <c r="Q92" s="92">
        <v>1</v>
      </c>
      <c r="R92" s="87"/>
    </row>
    <row r="93" spans="1:18" x14ac:dyDescent="0.25">
      <c r="A93" s="2">
        <v>2017</v>
      </c>
      <c r="B93" s="2" t="s">
        <v>1284</v>
      </c>
      <c r="C93" s="2" t="s">
        <v>1286</v>
      </c>
      <c r="D93" s="4">
        <v>43069</v>
      </c>
      <c r="E93" s="97"/>
      <c r="F93" s="2">
        <v>0</v>
      </c>
      <c r="H93" s="2">
        <v>0</v>
      </c>
      <c r="I93" s="2">
        <v>7.1</v>
      </c>
      <c r="J93" s="2">
        <v>5.9</v>
      </c>
      <c r="K93" s="83">
        <f t="shared" si="5"/>
        <v>0</v>
      </c>
      <c r="L93" s="83">
        <f t="shared" si="6"/>
        <v>0</v>
      </c>
      <c r="M93" s="84">
        <f t="shared" si="7"/>
        <v>0</v>
      </c>
      <c r="N93" s="2">
        <v>30</v>
      </c>
      <c r="O93" s="85" t="str">
        <f t="shared" si="8"/>
        <v/>
      </c>
      <c r="P93" s="85">
        <f t="shared" si="9"/>
        <v>0</v>
      </c>
      <c r="Q93" s="92">
        <v>1</v>
      </c>
      <c r="R93" s="87"/>
    </row>
    <row r="94" spans="1:18" x14ac:dyDescent="0.25">
      <c r="A94" s="2">
        <v>2017</v>
      </c>
      <c r="B94" s="2" t="s">
        <v>1284</v>
      </c>
      <c r="C94" s="2" t="s">
        <v>1286</v>
      </c>
      <c r="D94" s="4">
        <v>43100</v>
      </c>
      <c r="E94" s="97"/>
      <c r="F94" s="2">
        <v>0</v>
      </c>
      <c r="H94" s="2">
        <v>0</v>
      </c>
      <c r="I94" s="2">
        <v>7.6</v>
      </c>
      <c r="J94" s="2">
        <v>6.5</v>
      </c>
      <c r="K94" s="83">
        <f t="shared" si="5"/>
        <v>0</v>
      </c>
      <c r="L94" s="83">
        <f t="shared" si="6"/>
        <v>0</v>
      </c>
      <c r="M94" s="84">
        <f t="shared" si="7"/>
        <v>0</v>
      </c>
      <c r="N94" s="2">
        <v>31</v>
      </c>
      <c r="O94" s="85" t="str">
        <f t="shared" si="8"/>
        <v/>
      </c>
      <c r="P94" s="85">
        <f t="shared" si="9"/>
        <v>0</v>
      </c>
      <c r="Q94" s="92">
        <v>1</v>
      </c>
      <c r="R94" s="87"/>
    </row>
    <row r="95" spans="1:18" x14ac:dyDescent="0.25">
      <c r="A95" s="91">
        <v>2017</v>
      </c>
      <c r="B95" s="91" t="s">
        <v>1284</v>
      </c>
      <c r="C95" s="91" t="s">
        <v>1286</v>
      </c>
      <c r="D95" s="4">
        <v>42766</v>
      </c>
      <c r="E95" s="95"/>
      <c r="F95" s="2">
        <v>0</v>
      </c>
      <c r="G95" s="91"/>
      <c r="H95" s="2">
        <v>0</v>
      </c>
      <c r="I95" s="2">
        <v>51.4</v>
      </c>
      <c r="J95" s="2">
        <v>51.4</v>
      </c>
      <c r="K95" s="83">
        <f t="shared" si="5"/>
        <v>0</v>
      </c>
      <c r="L95" s="83">
        <f t="shared" si="6"/>
        <v>0</v>
      </c>
      <c r="M95" s="84">
        <f t="shared" si="7"/>
        <v>0</v>
      </c>
      <c r="N95" s="2">
        <v>31</v>
      </c>
      <c r="O95" s="85" t="str">
        <f t="shared" si="8"/>
        <v/>
      </c>
      <c r="P95" s="85">
        <f t="shared" si="9"/>
        <v>0</v>
      </c>
      <c r="Q95" s="92">
        <v>2</v>
      </c>
      <c r="R95" s="87" t="s">
        <v>1741</v>
      </c>
    </row>
    <row r="96" spans="1:18" x14ac:dyDescent="0.25">
      <c r="A96" s="91">
        <v>2017</v>
      </c>
      <c r="B96" s="91" t="s">
        <v>1284</v>
      </c>
      <c r="C96" s="91" t="s">
        <v>1286</v>
      </c>
      <c r="D96" s="4">
        <v>42794</v>
      </c>
      <c r="E96" s="95"/>
      <c r="F96" s="2">
        <v>0.1</v>
      </c>
      <c r="G96" s="91"/>
      <c r="H96" s="2">
        <v>0.1</v>
      </c>
      <c r="I96" s="2">
        <v>55.8</v>
      </c>
      <c r="J96" s="2">
        <v>53.8</v>
      </c>
      <c r="K96" s="83">
        <f t="shared" si="5"/>
        <v>21.1203</v>
      </c>
      <c r="L96" s="83">
        <f t="shared" si="6"/>
        <v>570.17239999999993</v>
      </c>
      <c r="M96" s="84">
        <f t="shared" si="7"/>
        <v>20.363299999999999</v>
      </c>
      <c r="N96" s="2">
        <v>28</v>
      </c>
      <c r="O96" s="85">
        <f t="shared" si="8"/>
        <v>619.38438710999992</v>
      </c>
      <c r="P96" s="85">
        <f t="shared" si="9"/>
        <v>1257.2301419999999</v>
      </c>
      <c r="Q96" s="92">
        <v>2</v>
      </c>
      <c r="R96" s="87"/>
    </row>
    <row r="97" spans="1:18" x14ac:dyDescent="0.25">
      <c r="A97" s="91">
        <v>2017</v>
      </c>
      <c r="B97" s="91" t="s">
        <v>1284</v>
      </c>
      <c r="C97" s="91" t="s">
        <v>1286</v>
      </c>
      <c r="D97" s="4">
        <v>42825</v>
      </c>
      <c r="E97" s="95"/>
      <c r="F97" s="2">
        <v>0</v>
      </c>
      <c r="G97" s="91"/>
      <c r="H97" s="2">
        <v>0</v>
      </c>
      <c r="I97" s="2">
        <v>79.099999999999994</v>
      </c>
      <c r="J97" s="2">
        <v>79.099999999999994</v>
      </c>
      <c r="K97" s="83">
        <f t="shared" si="5"/>
        <v>0</v>
      </c>
      <c r="L97" s="83">
        <f t="shared" si="6"/>
        <v>0</v>
      </c>
      <c r="M97" s="84">
        <f t="shared" si="7"/>
        <v>0</v>
      </c>
      <c r="N97" s="2">
        <v>31</v>
      </c>
      <c r="O97" s="85" t="str">
        <f t="shared" si="8"/>
        <v/>
      </c>
      <c r="P97" s="85">
        <f t="shared" si="9"/>
        <v>0</v>
      </c>
      <c r="Q97" s="92">
        <v>2</v>
      </c>
      <c r="R97" s="87"/>
    </row>
    <row r="98" spans="1:18" x14ac:dyDescent="0.25">
      <c r="A98" s="91">
        <v>2017</v>
      </c>
      <c r="B98" s="91" t="s">
        <v>1284</v>
      </c>
      <c r="C98" s="91" t="s">
        <v>1286</v>
      </c>
      <c r="D98" s="4">
        <v>42855</v>
      </c>
      <c r="E98" s="95"/>
      <c r="F98" s="2">
        <v>0.1</v>
      </c>
      <c r="G98" s="91"/>
      <c r="H98" s="2">
        <v>0.1</v>
      </c>
      <c r="I98" s="2">
        <v>82</v>
      </c>
      <c r="J98" s="2">
        <v>37.700000000000003</v>
      </c>
      <c r="K98" s="83">
        <f t="shared" si="5"/>
        <v>31.037000000000006</v>
      </c>
      <c r="L98" s="83">
        <f t="shared" si="6"/>
        <v>428.08350000000007</v>
      </c>
      <c r="M98" s="84">
        <f t="shared" si="7"/>
        <v>14.269450000000003</v>
      </c>
      <c r="N98" s="2">
        <v>30</v>
      </c>
      <c r="O98" s="85">
        <f t="shared" si="8"/>
        <v>434.02957981500003</v>
      </c>
      <c r="P98" s="85">
        <f t="shared" si="9"/>
        <v>943.92411750000019</v>
      </c>
      <c r="Q98" s="92">
        <v>2</v>
      </c>
      <c r="R98" s="87"/>
    </row>
    <row r="99" spans="1:18" x14ac:dyDescent="0.25">
      <c r="A99" s="91">
        <v>2017</v>
      </c>
      <c r="B99" s="91" t="s">
        <v>1284</v>
      </c>
      <c r="C99" s="91" t="s">
        <v>1286</v>
      </c>
      <c r="D99" s="4">
        <v>42886</v>
      </c>
      <c r="E99" s="95"/>
      <c r="F99" s="2">
        <v>0</v>
      </c>
      <c r="G99" s="91"/>
      <c r="H99" s="2">
        <v>0</v>
      </c>
      <c r="I99" s="2">
        <v>53.2</v>
      </c>
      <c r="J99" s="2">
        <v>46.9</v>
      </c>
      <c r="K99" s="83">
        <f t="shared" si="5"/>
        <v>0</v>
      </c>
      <c r="L99" s="83">
        <f t="shared" si="6"/>
        <v>0</v>
      </c>
      <c r="M99" s="84">
        <f t="shared" si="7"/>
        <v>0</v>
      </c>
      <c r="N99" s="2">
        <v>31</v>
      </c>
      <c r="O99" s="85" t="str">
        <f t="shared" si="8"/>
        <v/>
      </c>
      <c r="P99" s="85">
        <f t="shared" si="9"/>
        <v>0</v>
      </c>
      <c r="Q99" s="92">
        <v>2</v>
      </c>
      <c r="R99" s="87"/>
    </row>
    <row r="100" spans="1:18" x14ac:dyDescent="0.25">
      <c r="A100" s="91">
        <v>2017</v>
      </c>
      <c r="B100" s="91" t="s">
        <v>1284</v>
      </c>
      <c r="C100" s="91" t="s">
        <v>1286</v>
      </c>
      <c r="D100" s="4">
        <v>42916</v>
      </c>
      <c r="E100" s="95"/>
      <c r="F100" s="2">
        <v>0</v>
      </c>
      <c r="G100" s="91"/>
      <c r="H100" s="2">
        <v>0</v>
      </c>
      <c r="I100" s="2">
        <v>19.899999999999999</v>
      </c>
      <c r="J100" s="2">
        <v>19.8</v>
      </c>
      <c r="K100" s="83">
        <f t="shared" si="5"/>
        <v>0</v>
      </c>
      <c r="L100" s="83">
        <f t="shared" si="6"/>
        <v>0</v>
      </c>
      <c r="M100" s="84">
        <f t="shared" si="7"/>
        <v>0</v>
      </c>
      <c r="N100" s="2">
        <v>30</v>
      </c>
      <c r="O100" s="85" t="str">
        <f t="shared" si="8"/>
        <v/>
      </c>
      <c r="P100" s="85">
        <f t="shared" si="9"/>
        <v>0</v>
      </c>
      <c r="Q100" s="92">
        <v>2</v>
      </c>
      <c r="R100" s="87"/>
    </row>
    <row r="101" spans="1:18" x14ac:dyDescent="0.25">
      <c r="A101" s="91">
        <v>2017</v>
      </c>
      <c r="B101" s="91" t="s">
        <v>1284</v>
      </c>
      <c r="C101" s="91" t="s">
        <v>1286</v>
      </c>
      <c r="D101" s="4">
        <v>42947</v>
      </c>
      <c r="E101" s="95"/>
      <c r="F101" s="2">
        <v>0</v>
      </c>
      <c r="G101" s="91"/>
      <c r="H101" s="2">
        <v>0</v>
      </c>
      <c r="I101" s="2">
        <v>39.5</v>
      </c>
      <c r="J101" s="2">
        <v>39.5</v>
      </c>
      <c r="K101" s="83">
        <f t="shared" si="5"/>
        <v>0</v>
      </c>
      <c r="L101" s="83">
        <f t="shared" si="6"/>
        <v>0</v>
      </c>
      <c r="M101" s="84">
        <f t="shared" si="7"/>
        <v>0</v>
      </c>
      <c r="N101" s="2">
        <v>31</v>
      </c>
      <c r="O101" s="85" t="str">
        <f t="shared" si="8"/>
        <v/>
      </c>
      <c r="P101" s="85">
        <f t="shared" si="9"/>
        <v>0</v>
      </c>
      <c r="Q101" s="92">
        <v>2</v>
      </c>
      <c r="R101" s="87"/>
    </row>
    <row r="102" spans="1:18" x14ac:dyDescent="0.25">
      <c r="A102" s="91">
        <v>2017</v>
      </c>
      <c r="B102" s="91" t="s">
        <v>1284</v>
      </c>
      <c r="C102" s="91" t="s">
        <v>1286</v>
      </c>
      <c r="D102" s="4">
        <v>42978</v>
      </c>
      <c r="E102" s="95"/>
      <c r="F102" s="2">
        <v>0</v>
      </c>
      <c r="G102" s="91"/>
      <c r="H102" s="2">
        <v>0</v>
      </c>
      <c r="I102" s="2">
        <v>102.6</v>
      </c>
      <c r="J102" s="2">
        <v>25.7</v>
      </c>
      <c r="K102" s="83">
        <f t="shared" si="5"/>
        <v>0</v>
      </c>
      <c r="L102" s="83">
        <f t="shared" si="6"/>
        <v>0</v>
      </c>
      <c r="M102" s="84">
        <f t="shared" si="7"/>
        <v>0</v>
      </c>
      <c r="N102" s="2">
        <v>31</v>
      </c>
      <c r="O102" s="85" t="str">
        <f t="shared" si="8"/>
        <v/>
      </c>
      <c r="P102" s="85">
        <f t="shared" si="9"/>
        <v>0</v>
      </c>
      <c r="Q102" s="92">
        <v>2</v>
      </c>
      <c r="R102" s="87"/>
    </row>
    <row r="103" spans="1:18" x14ac:dyDescent="0.25">
      <c r="A103" s="91">
        <v>2017</v>
      </c>
      <c r="B103" s="91" t="s">
        <v>1284</v>
      </c>
      <c r="C103" s="91" t="s">
        <v>1286</v>
      </c>
      <c r="D103" s="4">
        <v>43008</v>
      </c>
      <c r="E103" s="95"/>
      <c r="F103" s="2">
        <v>0</v>
      </c>
      <c r="G103" s="91"/>
      <c r="H103" s="2">
        <v>0</v>
      </c>
      <c r="I103" s="2">
        <v>35.1</v>
      </c>
      <c r="J103" s="2">
        <v>35.1</v>
      </c>
      <c r="K103" s="83">
        <f t="shared" si="5"/>
        <v>0</v>
      </c>
      <c r="L103" s="83">
        <f t="shared" si="6"/>
        <v>0</v>
      </c>
      <c r="M103" s="84">
        <f t="shared" si="7"/>
        <v>0</v>
      </c>
      <c r="N103" s="2">
        <v>30</v>
      </c>
      <c r="O103" s="85" t="str">
        <f t="shared" si="8"/>
        <v/>
      </c>
      <c r="P103" s="85">
        <f t="shared" si="9"/>
        <v>0</v>
      </c>
      <c r="Q103" s="92">
        <v>2</v>
      </c>
      <c r="R103" s="87"/>
    </row>
    <row r="104" spans="1:18" x14ac:dyDescent="0.25">
      <c r="A104" s="91">
        <v>2017</v>
      </c>
      <c r="B104" s="91" t="s">
        <v>1284</v>
      </c>
      <c r="C104" s="91" t="s">
        <v>1286</v>
      </c>
      <c r="D104" s="4">
        <v>43039</v>
      </c>
      <c r="E104" s="95"/>
      <c r="F104" s="2">
        <v>0</v>
      </c>
      <c r="G104" s="91"/>
      <c r="H104" s="2">
        <v>0</v>
      </c>
      <c r="I104" s="2">
        <v>14.7</v>
      </c>
      <c r="J104" s="2">
        <v>14.7</v>
      </c>
      <c r="K104" s="83">
        <f t="shared" si="5"/>
        <v>0</v>
      </c>
      <c r="L104" s="83">
        <f t="shared" si="6"/>
        <v>0</v>
      </c>
      <c r="M104" s="84">
        <f t="shared" si="7"/>
        <v>0</v>
      </c>
      <c r="N104" s="2">
        <v>31</v>
      </c>
      <c r="O104" s="85" t="str">
        <f t="shared" si="8"/>
        <v/>
      </c>
      <c r="P104" s="85">
        <f t="shared" si="9"/>
        <v>0</v>
      </c>
      <c r="Q104" s="92">
        <v>2</v>
      </c>
      <c r="R104" s="87"/>
    </row>
    <row r="105" spans="1:18" x14ac:dyDescent="0.25">
      <c r="A105" s="91">
        <v>2017</v>
      </c>
      <c r="B105" s="91" t="s">
        <v>1284</v>
      </c>
      <c r="C105" s="91" t="s">
        <v>1286</v>
      </c>
      <c r="D105" s="4">
        <v>43069</v>
      </c>
      <c r="E105" s="95"/>
      <c r="F105" s="2">
        <v>0</v>
      </c>
      <c r="G105" s="91"/>
      <c r="H105" s="2">
        <v>0</v>
      </c>
      <c r="I105" s="2">
        <v>8.4</v>
      </c>
      <c r="J105" s="2">
        <v>8.4</v>
      </c>
      <c r="K105" s="83">
        <f t="shared" si="5"/>
        <v>0</v>
      </c>
      <c r="L105" s="83">
        <f t="shared" si="6"/>
        <v>0</v>
      </c>
      <c r="M105" s="84">
        <f t="shared" si="7"/>
        <v>0</v>
      </c>
      <c r="N105" s="2">
        <v>30</v>
      </c>
      <c r="O105" s="85" t="str">
        <f t="shared" si="8"/>
        <v/>
      </c>
      <c r="P105" s="85">
        <f t="shared" si="9"/>
        <v>0</v>
      </c>
      <c r="Q105" s="92">
        <v>2</v>
      </c>
      <c r="R105" s="87"/>
    </row>
    <row r="106" spans="1:18" x14ac:dyDescent="0.25">
      <c r="A106" s="91">
        <v>2017</v>
      </c>
      <c r="B106" s="91" t="s">
        <v>1284</v>
      </c>
      <c r="C106" s="91" t="s">
        <v>1286</v>
      </c>
      <c r="D106" s="4">
        <v>43100</v>
      </c>
      <c r="E106" s="95"/>
      <c r="F106" s="2">
        <v>0</v>
      </c>
      <c r="G106" s="91"/>
      <c r="H106" s="2">
        <v>0</v>
      </c>
      <c r="I106" s="2">
        <v>40.700000000000003</v>
      </c>
      <c r="J106" s="2">
        <v>40.700000000000003</v>
      </c>
      <c r="K106" s="83">
        <f t="shared" si="5"/>
        <v>0</v>
      </c>
      <c r="L106" s="83">
        <f t="shared" si="6"/>
        <v>0</v>
      </c>
      <c r="M106" s="84">
        <f t="shared" si="7"/>
        <v>0</v>
      </c>
      <c r="N106" s="2">
        <v>31</v>
      </c>
      <c r="O106" s="85" t="str">
        <f t="shared" si="8"/>
        <v/>
      </c>
      <c r="P106" s="85">
        <f t="shared" si="9"/>
        <v>0</v>
      </c>
      <c r="Q106" s="92">
        <v>2</v>
      </c>
      <c r="R106" s="87"/>
    </row>
    <row r="107" spans="1:18" x14ac:dyDescent="0.25">
      <c r="A107" s="91">
        <v>2017</v>
      </c>
      <c r="B107" s="91" t="s">
        <v>1284</v>
      </c>
      <c r="C107" s="91" t="s">
        <v>1286</v>
      </c>
      <c r="D107" s="4">
        <v>42766</v>
      </c>
      <c r="E107" s="95"/>
      <c r="F107" s="2">
        <v>0</v>
      </c>
      <c r="G107" s="91"/>
      <c r="H107" s="2">
        <v>0</v>
      </c>
      <c r="I107" s="2">
        <v>28</v>
      </c>
      <c r="J107" s="2">
        <v>22</v>
      </c>
      <c r="K107" s="83">
        <f t="shared" si="5"/>
        <v>0</v>
      </c>
      <c r="L107" s="83">
        <f t="shared" si="6"/>
        <v>0</v>
      </c>
      <c r="M107" s="84">
        <f t="shared" si="7"/>
        <v>0</v>
      </c>
      <c r="N107" s="2">
        <v>31</v>
      </c>
      <c r="O107" s="85" t="str">
        <f t="shared" si="8"/>
        <v/>
      </c>
      <c r="P107" s="21">
        <f t="shared" si="9"/>
        <v>0</v>
      </c>
      <c r="Q107" s="92">
        <v>3</v>
      </c>
      <c r="R107" s="87" t="s">
        <v>1741</v>
      </c>
    </row>
    <row r="108" spans="1:18" x14ac:dyDescent="0.25">
      <c r="A108" s="91">
        <v>2017</v>
      </c>
      <c r="B108" s="91" t="s">
        <v>1284</v>
      </c>
      <c r="C108" s="91" t="s">
        <v>1286</v>
      </c>
      <c r="D108" s="4">
        <v>42794</v>
      </c>
      <c r="E108" s="95"/>
      <c r="F108" s="2">
        <v>0</v>
      </c>
      <c r="G108" s="91"/>
      <c r="H108" s="2">
        <v>0</v>
      </c>
      <c r="I108" s="2">
        <v>38.700000000000003</v>
      </c>
      <c r="J108" s="2">
        <v>26.9</v>
      </c>
      <c r="K108" s="83">
        <f t="shared" si="5"/>
        <v>0</v>
      </c>
      <c r="L108" s="83">
        <f t="shared" si="6"/>
        <v>0</v>
      </c>
      <c r="M108" s="84">
        <f t="shared" si="7"/>
        <v>0</v>
      </c>
      <c r="N108" s="2">
        <v>28</v>
      </c>
      <c r="O108" s="85" t="str">
        <f t="shared" si="8"/>
        <v/>
      </c>
      <c r="P108" s="21">
        <f t="shared" si="9"/>
        <v>0</v>
      </c>
      <c r="Q108" s="92">
        <v>3</v>
      </c>
      <c r="R108" s="87"/>
    </row>
    <row r="109" spans="1:18" x14ac:dyDescent="0.25">
      <c r="A109" s="91">
        <v>2017</v>
      </c>
      <c r="B109" s="91" t="s">
        <v>1284</v>
      </c>
      <c r="C109" s="91" t="s">
        <v>1286</v>
      </c>
      <c r="D109" s="4">
        <v>42825</v>
      </c>
      <c r="E109" s="95"/>
      <c r="F109" s="2">
        <v>0</v>
      </c>
      <c r="G109" s="91"/>
      <c r="H109" s="2">
        <v>0</v>
      </c>
      <c r="I109" s="2">
        <v>27.9</v>
      </c>
      <c r="J109" s="2">
        <v>24.3</v>
      </c>
      <c r="K109" s="83">
        <f t="shared" si="5"/>
        <v>0</v>
      </c>
      <c r="L109" s="83">
        <f t="shared" si="6"/>
        <v>0</v>
      </c>
      <c r="M109" s="84">
        <f t="shared" si="7"/>
        <v>0</v>
      </c>
      <c r="N109" s="2">
        <v>31</v>
      </c>
      <c r="O109" s="85" t="str">
        <f t="shared" si="8"/>
        <v/>
      </c>
      <c r="P109" s="21">
        <f t="shared" si="9"/>
        <v>0</v>
      </c>
      <c r="Q109" s="92">
        <v>3</v>
      </c>
      <c r="R109" s="87"/>
    </row>
    <row r="110" spans="1:18" x14ac:dyDescent="0.25">
      <c r="A110" s="91">
        <v>2017</v>
      </c>
      <c r="B110" s="91" t="s">
        <v>1284</v>
      </c>
      <c r="C110" s="91" t="s">
        <v>1286</v>
      </c>
      <c r="D110" s="4">
        <v>42855</v>
      </c>
      <c r="E110" s="95"/>
      <c r="F110" s="2">
        <v>0</v>
      </c>
      <c r="G110" s="91"/>
      <c r="H110" s="2">
        <v>0</v>
      </c>
      <c r="I110" s="2">
        <v>39.6</v>
      </c>
      <c r="J110" s="2">
        <v>20.100000000000001</v>
      </c>
      <c r="K110" s="83">
        <f t="shared" si="5"/>
        <v>0</v>
      </c>
      <c r="L110" s="83">
        <f t="shared" si="6"/>
        <v>0</v>
      </c>
      <c r="M110" s="84">
        <f t="shared" si="7"/>
        <v>0</v>
      </c>
      <c r="N110" s="2">
        <v>30</v>
      </c>
      <c r="O110" s="85" t="str">
        <f t="shared" si="8"/>
        <v/>
      </c>
      <c r="P110" s="85">
        <f t="shared" si="9"/>
        <v>0</v>
      </c>
      <c r="Q110" s="92">
        <v>3</v>
      </c>
      <c r="R110" s="87"/>
    </row>
    <row r="111" spans="1:18" x14ac:dyDescent="0.25">
      <c r="A111" s="91">
        <v>2017</v>
      </c>
      <c r="B111" s="91" t="s">
        <v>1284</v>
      </c>
      <c r="C111" s="91" t="s">
        <v>1286</v>
      </c>
      <c r="D111" s="4">
        <v>42886</v>
      </c>
      <c r="E111" s="95"/>
      <c r="F111" s="2">
        <v>0</v>
      </c>
      <c r="G111" s="91"/>
      <c r="H111" s="2">
        <v>0</v>
      </c>
      <c r="I111" s="2">
        <v>23.3</v>
      </c>
      <c r="J111" s="2">
        <v>18.2</v>
      </c>
      <c r="K111" s="83">
        <f t="shared" si="5"/>
        <v>0</v>
      </c>
      <c r="L111" s="83">
        <f t="shared" si="6"/>
        <v>0</v>
      </c>
      <c r="M111" s="84">
        <f t="shared" si="7"/>
        <v>0</v>
      </c>
      <c r="N111" s="2">
        <v>31</v>
      </c>
      <c r="O111" s="85" t="str">
        <f t="shared" si="8"/>
        <v/>
      </c>
      <c r="P111" s="21">
        <f t="shared" si="9"/>
        <v>0</v>
      </c>
      <c r="Q111" s="92">
        <v>3</v>
      </c>
      <c r="R111" s="87"/>
    </row>
    <row r="112" spans="1:18" x14ac:dyDescent="0.25">
      <c r="A112" s="91">
        <v>2017</v>
      </c>
      <c r="B112" s="91" t="s">
        <v>1284</v>
      </c>
      <c r="C112" s="91" t="s">
        <v>1286</v>
      </c>
      <c r="D112" s="4">
        <v>42916</v>
      </c>
      <c r="E112" s="95"/>
      <c r="F112" s="2">
        <v>0</v>
      </c>
      <c r="G112" s="91"/>
      <c r="H112" s="2">
        <v>0</v>
      </c>
      <c r="I112" s="2">
        <v>36.6</v>
      </c>
      <c r="J112" s="2">
        <v>17.3</v>
      </c>
      <c r="K112" s="83">
        <f t="shared" si="5"/>
        <v>0</v>
      </c>
      <c r="L112" s="83">
        <f t="shared" si="6"/>
        <v>0</v>
      </c>
      <c r="M112" s="84">
        <f t="shared" si="7"/>
        <v>0</v>
      </c>
      <c r="N112" s="2">
        <v>30</v>
      </c>
      <c r="O112" s="85" t="str">
        <f t="shared" si="8"/>
        <v/>
      </c>
      <c r="P112" s="85">
        <f t="shared" si="9"/>
        <v>0</v>
      </c>
      <c r="Q112" s="92">
        <v>3</v>
      </c>
      <c r="R112" s="87"/>
    </row>
    <row r="113" spans="1:18" x14ac:dyDescent="0.25">
      <c r="A113" s="91">
        <v>2017</v>
      </c>
      <c r="B113" s="91" t="s">
        <v>1284</v>
      </c>
      <c r="C113" s="91" t="s">
        <v>1286</v>
      </c>
      <c r="D113" s="4">
        <v>42947</v>
      </c>
      <c r="E113" s="95"/>
      <c r="F113" s="2">
        <v>0</v>
      </c>
      <c r="G113" s="91"/>
      <c r="H113" s="2">
        <v>0</v>
      </c>
      <c r="I113" s="2">
        <v>20.7</v>
      </c>
      <c r="J113" s="2">
        <v>14.6</v>
      </c>
      <c r="K113" s="83">
        <f t="shared" si="5"/>
        <v>0</v>
      </c>
      <c r="L113" s="83">
        <f t="shared" si="6"/>
        <v>0</v>
      </c>
      <c r="M113" s="84">
        <f t="shared" si="7"/>
        <v>0</v>
      </c>
      <c r="N113" s="2">
        <v>31</v>
      </c>
      <c r="O113" s="85" t="str">
        <f t="shared" si="8"/>
        <v/>
      </c>
      <c r="P113" s="85">
        <f t="shared" si="9"/>
        <v>0</v>
      </c>
      <c r="Q113" s="92">
        <v>3</v>
      </c>
      <c r="R113" s="87"/>
    </row>
    <row r="114" spans="1:18" x14ac:dyDescent="0.25">
      <c r="A114" s="91">
        <v>2017</v>
      </c>
      <c r="B114" s="91" t="s">
        <v>1284</v>
      </c>
      <c r="C114" s="91" t="s">
        <v>1286</v>
      </c>
      <c r="D114" s="4">
        <v>42978</v>
      </c>
      <c r="E114" s="90"/>
      <c r="F114" s="2">
        <v>0</v>
      </c>
      <c r="G114" s="91"/>
      <c r="H114" s="2">
        <v>0</v>
      </c>
      <c r="I114" s="2">
        <v>57.8</v>
      </c>
      <c r="J114" s="2">
        <v>25.2</v>
      </c>
      <c r="K114" s="83">
        <f t="shared" si="5"/>
        <v>0</v>
      </c>
      <c r="L114" s="83">
        <f t="shared" si="6"/>
        <v>0</v>
      </c>
      <c r="M114" s="84">
        <f t="shared" si="7"/>
        <v>0</v>
      </c>
      <c r="N114" s="2">
        <v>31</v>
      </c>
      <c r="O114" s="85" t="str">
        <f t="shared" si="8"/>
        <v/>
      </c>
      <c r="P114" s="85">
        <f t="shared" si="9"/>
        <v>0</v>
      </c>
      <c r="Q114" s="92">
        <v>3</v>
      </c>
      <c r="R114" s="87"/>
    </row>
    <row r="115" spans="1:18" x14ac:dyDescent="0.25">
      <c r="A115" s="91">
        <v>2017</v>
      </c>
      <c r="B115" s="91" t="s">
        <v>1284</v>
      </c>
      <c r="C115" s="91" t="s">
        <v>1286</v>
      </c>
      <c r="D115" s="4">
        <v>43008</v>
      </c>
      <c r="E115" s="95"/>
      <c r="F115" s="2">
        <v>0</v>
      </c>
      <c r="G115" s="91"/>
      <c r="H115" s="2">
        <v>0</v>
      </c>
      <c r="I115" s="2">
        <v>48.7</v>
      </c>
      <c r="J115" s="2">
        <v>36.9</v>
      </c>
      <c r="K115" s="83">
        <f t="shared" si="5"/>
        <v>0</v>
      </c>
      <c r="L115" s="83">
        <f t="shared" si="6"/>
        <v>0</v>
      </c>
      <c r="M115" s="84">
        <f t="shared" si="7"/>
        <v>0</v>
      </c>
      <c r="N115" s="2">
        <v>30</v>
      </c>
      <c r="O115" s="85" t="str">
        <f t="shared" si="8"/>
        <v/>
      </c>
      <c r="P115" s="21">
        <f t="shared" si="9"/>
        <v>0</v>
      </c>
      <c r="Q115" s="92">
        <v>3</v>
      </c>
      <c r="R115" s="87"/>
    </row>
    <row r="116" spans="1:18" x14ac:dyDescent="0.25">
      <c r="A116" s="91">
        <v>2017</v>
      </c>
      <c r="B116" s="91" t="s">
        <v>1284</v>
      </c>
      <c r="C116" s="91" t="s">
        <v>1286</v>
      </c>
      <c r="D116" s="4">
        <v>43039</v>
      </c>
      <c r="E116" s="95"/>
      <c r="F116" s="2">
        <v>0</v>
      </c>
      <c r="G116" s="91"/>
      <c r="H116" s="2">
        <v>0</v>
      </c>
      <c r="I116" s="2">
        <v>26.3</v>
      </c>
      <c r="J116" s="2">
        <v>14.1</v>
      </c>
      <c r="K116" s="83">
        <f t="shared" si="5"/>
        <v>0</v>
      </c>
      <c r="L116" s="83">
        <f t="shared" si="6"/>
        <v>0</v>
      </c>
      <c r="M116" s="84">
        <f t="shared" si="7"/>
        <v>0</v>
      </c>
      <c r="N116" s="2">
        <v>31</v>
      </c>
      <c r="O116" s="85" t="str">
        <f t="shared" si="8"/>
        <v/>
      </c>
      <c r="P116" s="21">
        <f t="shared" si="9"/>
        <v>0</v>
      </c>
      <c r="Q116" s="92">
        <v>3</v>
      </c>
      <c r="R116" s="87"/>
    </row>
    <row r="117" spans="1:18" x14ac:dyDescent="0.25">
      <c r="A117" s="91">
        <v>2017</v>
      </c>
      <c r="B117" s="91" t="s">
        <v>1284</v>
      </c>
      <c r="C117" s="91" t="s">
        <v>1286</v>
      </c>
      <c r="D117" s="4">
        <v>43069</v>
      </c>
      <c r="E117" s="95"/>
      <c r="F117" s="2">
        <v>0</v>
      </c>
      <c r="G117" s="91"/>
      <c r="H117" s="2">
        <v>0</v>
      </c>
      <c r="I117" s="2">
        <v>21.7</v>
      </c>
      <c r="J117" s="2">
        <v>18.899999999999999</v>
      </c>
      <c r="K117" s="83">
        <f t="shared" si="5"/>
        <v>0</v>
      </c>
      <c r="L117" s="83">
        <f t="shared" si="6"/>
        <v>0</v>
      </c>
      <c r="M117" s="84">
        <f t="shared" si="7"/>
        <v>0</v>
      </c>
      <c r="N117" s="2">
        <v>30</v>
      </c>
      <c r="O117" s="85" t="str">
        <f t="shared" si="8"/>
        <v/>
      </c>
      <c r="P117" s="21">
        <f t="shared" si="9"/>
        <v>0</v>
      </c>
      <c r="Q117" s="92">
        <v>3</v>
      </c>
      <c r="R117" s="87"/>
    </row>
    <row r="118" spans="1:18" x14ac:dyDescent="0.25">
      <c r="A118" s="91">
        <v>2017</v>
      </c>
      <c r="B118" s="91" t="s">
        <v>1284</v>
      </c>
      <c r="C118" s="91" t="s">
        <v>1286</v>
      </c>
      <c r="D118" s="4">
        <v>43100</v>
      </c>
      <c r="E118" s="95"/>
      <c r="F118" s="2">
        <v>0</v>
      </c>
      <c r="G118" s="91"/>
      <c r="H118" s="2">
        <v>0</v>
      </c>
      <c r="I118" s="2">
        <v>32.200000000000003</v>
      </c>
      <c r="J118" s="2">
        <v>16.3</v>
      </c>
      <c r="K118" s="83">
        <f t="shared" si="5"/>
        <v>0</v>
      </c>
      <c r="L118" s="83">
        <f t="shared" si="6"/>
        <v>0</v>
      </c>
      <c r="M118" s="84">
        <f t="shared" si="7"/>
        <v>0</v>
      </c>
      <c r="N118" s="2">
        <v>31</v>
      </c>
      <c r="O118" s="85" t="str">
        <f t="shared" si="8"/>
        <v/>
      </c>
      <c r="P118" s="21">
        <f t="shared" si="9"/>
        <v>0</v>
      </c>
      <c r="Q118" s="92">
        <v>3</v>
      </c>
      <c r="R118" s="87"/>
    </row>
    <row r="119" spans="1:18" x14ac:dyDescent="0.25">
      <c r="A119" s="91">
        <v>2017</v>
      </c>
      <c r="B119" s="91" t="s">
        <v>1284</v>
      </c>
      <c r="C119" s="91" t="s">
        <v>1286</v>
      </c>
      <c r="D119" s="4">
        <v>42766</v>
      </c>
      <c r="E119" s="95"/>
      <c r="F119" s="2" t="s">
        <v>1737</v>
      </c>
      <c r="G119" s="91"/>
      <c r="H119" s="2" t="s">
        <v>1737</v>
      </c>
      <c r="I119" s="2" t="s">
        <v>1737</v>
      </c>
      <c r="J119" s="2" t="s">
        <v>1737</v>
      </c>
      <c r="K119" s="83" t="str">
        <f t="shared" si="5"/>
        <v/>
      </c>
      <c r="L119" s="83" t="str">
        <f t="shared" si="6"/>
        <v/>
      </c>
      <c r="M119" s="84" t="str">
        <f t="shared" si="7"/>
        <v/>
      </c>
      <c r="N119" s="2">
        <v>31</v>
      </c>
      <c r="O119" s="85" t="str">
        <f t="shared" si="8"/>
        <v/>
      </c>
      <c r="P119" s="85" t="str">
        <f t="shared" si="9"/>
        <v/>
      </c>
      <c r="Q119" s="92">
        <v>4</v>
      </c>
      <c r="R119" s="87" t="s">
        <v>1741</v>
      </c>
    </row>
    <row r="120" spans="1:18" x14ac:dyDescent="0.25">
      <c r="A120" s="91">
        <v>2017</v>
      </c>
      <c r="B120" s="91" t="s">
        <v>1284</v>
      </c>
      <c r="C120" s="91" t="s">
        <v>1286</v>
      </c>
      <c r="D120" s="4">
        <v>42794</v>
      </c>
      <c r="E120" s="95"/>
      <c r="F120" s="2">
        <v>0</v>
      </c>
      <c r="G120" s="91"/>
      <c r="H120" s="2">
        <v>0</v>
      </c>
      <c r="I120" s="2">
        <v>37.299999999999997</v>
      </c>
      <c r="J120" s="2">
        <v>31.6</v>
      </c>
      <c r="K120" s="83">
        <f t="shared" si="5"/>
        <v>0</v>
      </c>
      <c r="L120" s="83">
        <f t="shared" si="6"/>
        <v>0</v>
      </c>
      <c r="M120" s="84">
        <f t="shared" si="7"/>
        <v>0</v>
      </c>
      <c r="N120" s="2">
        <v>28</v>
      </c>
      <c r="O120" s="85" t="str">
        <f t="shared" si="8"/>
        <v/>
      </c>
      <c r="P120" s="85">
        <f t="shared" si="9"/>
        <v>0</v>
      </c>
      <c r="Q120" s="92">
        <v>4</v>
      </c>
      <c r="R120" s="87"/>
    </row>
    <row r="121" spans="1:18" x14ac:dyDescent="0.25">
      <c r="A121" s="91">
        <v>2017</v>
      </c>
      <c r="B121" s="91" t="s">
        <v>1284</v>
      </c>
      <c r="C121" s="91" t="s">
        <v>1286</v>
      </c>
      <c r="D121" s="4">
        <v>42825</v>
      </c>
      <c r="E121" s="95"/>
      <c r="F121" s="2">
        <v>0</v>
      </c>
      <c r="G121" s="91"/>
      <c r="H121" s="2">
        <v>0</v>
      </c>
      <c r="I121" s="2">
        <v>30.6</v>
      </c>
      <c r="J121" s="2">
        <v>30.6</v>
      </c>
      <c r="K121" s="83">
        <f t="shared" si="5"/>
        <v>0</v>
      </c>
      <c r="L121" s="83">
        <f t="shared" si="6"/>
        <v>0</v>
      </c>
      <c r="M121" s="84">
        <f t="shared" si="7"/>
        <v>0</v>
      </c>
      <c r="N121" s="2">
        <v>31</v>
      </c>
      <c r="O121" s="85" t="str">
        <f t="shared" si="8"/>
        <v/>
      </c>
      <c r="P121" s="21">
        <f t="shared" si="9"/>
        <v>0</v>
      </c>
      <c r="Q121" s="92">
        <v>4</v>
      </c>
      <c r="R121" s="87"/>
    </row>
    <row r="122" spans="1:18" x14ac:dyDescent="0.25">
      <c r="A122" s="91">
        <v>2017</v>
      </c>
      <c r="B122" s="91" t="s">
        <v>1284</v>
      </c>
      <c r="C122" s="91" t="s">
        <v>1286</v>
      </c>
      <c r="D122" s="4">
        <v>42855</v>
      </c>
      <c r="E122" s="95"/>
      <c r="F122" s="2">
        <v>0</v>
      </c>
      <c r="G122" s="91"/>
      <c r="H122" s="2">
        <v>0</v>
      </c>
      <c r="I122" s="2">
        <v>60.8</v>
      </c>
      <c r="J122" s="2">
        <v>34.700000000000003</v>
      </c>
      <c r="K122" s="83">
        <f t="shared" si="5"/>
        <v>0</v>
      </c>
      <c r="L122" s="83">
        <f t="shared" si="6"/>
        <v>0</v>
      </c>
      <c r="M122" s="84">
        <f t="shared" si="7"/>
        <v>0</v>
      </c>
      <c r="N122" s="2">
        <v>30</v>
      </c>
      <c r="O122" s="85" t="str">
        <f t="shared" si="8"/>
        <v/>
      </c>
      <c r="P122" s="21">
        <f t="shared" si="9"/>
        <v>0</v>
      </c>
      <c r="Q122" s="92">
        <v>4</v>
      </c>
      <c r="R122" s="87"/>
    </row>
    <row r="123" spans="1:18" x14ac:dyDescent="0.25">
      <c r="A123" s="91">
        <v>2017</v>
      </c>
      <c r="B123" s="91" t="s">
        <v>1284</v>
      </c>
      <c r="C123" s="91" t="s">
        <v>1286</v>
      </c>
      <c r="D123" s="4">
        <v>42886</v>
      </c>
      <c r="E123" s="95"/>
      <c r="F123" s="2">
        <v>0</v>
      </c>
      <c r="G123" s="91"/>
      <c r="H123" s="2">
        <v>0</v>
      </c>
      <c r="I123" s="2">
        <v>45.8</v>
      </c>
      <c r="J123" s="2">
        <v>28</v>
      </c>
      <c r="K123" s="83">
        <f t="shared" si="5"/>
        <v>0</v>
      </c>
      <c r="L123" s="83">
        <f t="shared" si="6"/>
        <v>0</v>
      </c>
      <c r="M123" s="84">
        <f t="shared" si="7"/>
        <v>0</v>
      </c>
      <c r="N123" s="2">
        <v>31</v>
      </c>
      <c r="O123" s="85" t="str">
        <f t="shared" si="8"/>
        <v/>
      </c>
      <c r="P123" s="21">
        <f t="shared" si="9"/>
        <v>0</v>
      </c>
      <c r="Q123" s="92">
        <v>4</v>
      </c>
      <c r="R123" s="87"/>
    </row>
    <row r="124" spans="1:18" x14ac:dyDescent="0.25">
      <c r="A124" s="91">
        <v>2017</v>
      </c>
      <c r="B124" s="91" t="s">
        <v>1284</v>
      </c>
      <c r="C124" s="91" t="s">
        <v>1286</v>
      </c>
      <c r="D124" s="4">
        <v>42916</v>
      </c>
      <c r="E124" s="95"/>
      <c r="F124" s="2">
        <v>0</v>
      </c>
      <c r="G124" s="91"/>
      <c r="H124" s="2">
        <v>0</v>
      </c>
      <c r="I124" s="2">
        <v>18.100000000000001</v>
      </c>
      <c r="J124" s="2">
        <v>16.7</v>
      </c>
      <c r="K124" s="83">
        <f t="shared" si="5"/>
        <v>0</v>
      </c>
      <c r="L124" s="83">
        <f t="shared" si="6"/>
        <v>0</v>
      </c>
      <c r="M124" s="84">
        <f t="shared" si="7"/>
        <v>0</v>
      </c>
      <c r="N124" s="2">
        <v>30</v>
      </c>
      <c r="O124" s="85" t="str">
        <f t="shared" si="8"/>
        <v/>
      </c>
      <c r="P124" s="21">
        <f t="shared" si="9"/>
        <v>0</v>
      </c>
      <c r="Q124" s="92">
        <v>4</v>
      </c>
      <c r="R124" s="87"/>
    </row>
    <row r="125" spans="1:18" x14ac:dyDescent="0.25">
      <c r="A125" s="91">
        <v>2017</v>
      </c>
      <c r="B125" s="91" t="s">
        <v>1284</v>
      </c>
      <c r="C125" s="91" t="s">
        <v>1286</v>
      </c>
      <c r="D125" s="4">
        <v>42947</v>
      </c>
      <c r="E125" s="95"/>
      <c r="F125" s="2">
        <v>0</v>
      </c>
      <c r="G125" s="91"/>
      <c r="H125" s="2">
        <v>0</v>
      </c>
      <c r="I125" s="2">
        <v>8.4</v>
      </c>
      <c r="J125" s="2">
        <v>8.4</v>
      </c>
      <c r="K125" s="83">
        <f t="shared" si="5"/>
        <v>0</v>
      </c>
      <c r="L125" s="83">
        <f t="shared" si="6"/>
        <v>0</v>
      </c>
      <c r="M125" s="84">
        <f t="shared" si="7"/>
        <v>0</v>
      </c>
      <c r="N125" s="2">
        <v>31</v>
      </c>
      <c r="O125" s="85" t="str">
        <f t="shared" si="8"/>
        <v/>
      </c>
      <c r="P125" s="21">
        <f t="shared" si="9"/>
        <v>0</v>
      </c>
      <c r="Q125" s="92">
        <v>4</v>
      </c>
      <c r="R125" s="87"/>
    </row>
    <row r="126" spans="1:18" x14ac:dyDescent="0.25">
      <c r="A126" s="91">
        <v>2017</v>
      </c>
      <c r="B126" s="91" t="s">
        <v>1284</v>
      </c>
      <c r="C126" s="91" t="s">
        <v>1286</v>
      </c>
      <c r="D126" s="4">
        <v>42978</v>
      </c>
      <c r="E126" s="95"/>
      <c r="F126" s="2">
        <v>0</v>
      </c>
      <c r="G126" s="91"/>
      <c r="H126" s="2">
        <v>0</v>
      </c>
      <c r="I126" s="2">
        <v>34.9</v>
      </c>
      <c r="J126" s="2">
        <v>11.7</v>
      </c>
      <c r="K126" s="83">
        <f t="shared" si="5"/>
        <v>0</v>
      </c>
      <c r="L126" s="83">
        <f t="shared" si="6"/>
        <v>0</v>
      </c>
      <c r="M126" s="84">
        <f t="shared" si="7"/>
        <v>0</v>
      </c>
      <c r="N126" s="2">
        <v>31</v>
      </c>
      <c r="O126" s="85" t="str">
        <f t="shared" si="8"/>
        <v/>
      </c>
      <c r="P126" s="21">
        <f t="shared" si="9"/>
        <v>0</v>
      </c>
      <c r="Q126" s="92">
        <v>4</v>
      </c>
      <c r="R126" s="87"/>
    </row>
    <row r="127" spans="1:18" x14ac:dyDescent="0.25">
      <c r="A127" s="91">
        <v>2017</v>
      </c>
      <c r="B127" s="91" t="s">
        <v>1284</v>
      </c>
      <c r="C127" s="91" t="s">
        <v>1286</v>
      </c>
      <c r="D127" s="4">
        <v>43008</v>
      </c>
      <c r="E127" s="95"/>
      <c r="F127" s="2" t="s">
        <v>1737</v>
      </c>
      <c r="G127" s="91"/>
      <c r="H127" s="2" t="s">
        <v>1737</v>
      </c>
      <c r="I127" s="2" t="s">
        <v>1737</v>
      </c>
      <c r="J127" s="2" t="s">
        <v>1737</v>
      </c>
      <c r="K127" s="83" t="str">
        <f t="shared" si="5"/>
        <v/>
      </c>
      <c r="L127" s="83" t="str">
        <f t="shared" si="6"/>
        <v/>
      </c>
      <c r="M127" s="84" t="str">
        <f t="shared" si="7"/>
        <v/>
      </c>
      <c r="N127" s="2">
        <v>30</v>
      </c>
      <c r="O127" s="85" t="str">
        <f t="shared" si="8"/>
        <v/>
      </c>
      <c r="P127" s="21" t="str">
        <f t="shared" si="9"/>
        <v/>
      </c>
      <c r="Q127" s="92">
        <v>4</v>
      </c>
      <c r="R127" s="87"/>
    </row>
    <row r="128" spans="1:18" x14ac:dyDescent="0.25">
      <c r="A128" s="91">
        <v>2017</v>
      </c>
      <c r="B128" s="91" t="s">
        <v>1284</v>
      </c>
      <c r="C128" s="91" t="s">
        <v>1286</v>
      </c>
      <c r="D128" s="4">
        <v>43039</v>
      </c>
      <c r="E128" s="95"/>
      <c r="F128" s="2">
        <v>0</v>
      </c>
      <c r="G128" s="91"/>
      <c r="H128" s="2">
        <v>0</v>
      </c>
      <c r="I128" s="2">
        <v>6.5</v>
      </c>
      <c r="J128" s="2">
        <v>6.5</v>
      </c>
      <c r="K128" s="83">
        <f t="shared" si="5"/>
        <v>0</v>
      </c>
      <c r="L128" s="83">
        <f t="shared" si="6"/>
        <v>0</v>
      </c>
      <c r="M128" s="84">
        <f t="shared" si="7"/>
        <v>0</v>
      </c>
      <c r="N128" s="2">
        <v>31</v>
      </c>
      <c r="O128" s="85" t="str">
        <f t="shared" si="8"/>
        <v/>
      </c>
      <c r="P128" s="21">
        <f t="shared" si="9"/>
        <v>0</v>
      </c>
      <c r="Q128" s="92">
        <v>4</v>
      </c>
      <c r="R128" s="87"/>
    </row>
    <row r="129" spans="1:18" x14ac:dyDescent="0.25">
      <c r="A129" s="91">
        <v>2017</v>
      </c>
      <c r="B129" s="91" t="s">
        <v>1284</v>
      </c>
      <c r="C129" s="91" t="s">
        <v>1286</v>
      </c>
      <c r="D129" s="4">
        <v>43069</v>
      </c>
      <c r="E129" s="95"/>
      <c r="F129" s="2">
        <v>0</v>
      </c>
      <c r="G129" s="91"/>
      <c r="H129" s="2">
        <v>0</v>
      </c>
      <c r="I129" s="2">
        <v>2.6</v>
      </c>
      <c r="J129" s="2">
        <v>2.6</v>
      </c>
      <c r="K129" s="83">
        <f t="shared" si="5"/>
        <v>0</v>
      </c>
      <c r="L129" s="83">
        <f t="shared" si="6"/>
        <v>0</v>
      </c>
      <c r="M129" s="84">
        <f t="shared" si="7"/>
        <v>0</v>
      </c>
      <c r="N129" s="2">
        <v>30</v>
      </c>
      <c r="O129" s="85" t="str">
        <f t="shared" si="8"/>
        <v/>
      </c>
      <c r="P129" s="21">
        <f t="shared" si="9"/>
        <v>0</v>
      </c>
      <c r="Q129" s="92">
        <v>4</v>
      </c>
      <c r="R129" s="87"/>
    </row>
    <row r="130" spans="1:18" x14ac:dyDescent="0.25">
      <c r="A130" s="91">
        <v>2017</v>
      </c>
      <c r="B130" s="91" t="s">
        <v>1284</v>
      </c>
      <c r="C130" s="91" t="s">
        <v>1286</v>
      </c>
      <c r="D130" s="4">
        <v>43100</v>
      </c>
      <c r="E130" s="95"/>
      <c r="F130" s="2">
        <v>0</v>
      </c>
      <c r="G130" s="91"/>
      <c r="H130" s="2">
        <v>0</v>
      </c>
      <c r="I130" s="2">
        <v>24.2</v>
      </c>
      <c r="J130" s="2">
        <v>15.9</v>
      </c>
      <c r="K130" s="83">
        <f t="shared" si="5"/>
        <v>0</v>
      </c>
      <c r="L130" s="83">
        <f t="shared" si="6"/>
        <v>0</v>
      </c>
      <c r="M130" s="84">
        <f t="shared" si="7"/>
        <v>0</v>
      </c>
      <c r="N130" s="2">
        <v>31</v>
      </c>
      <c r="O130" s="85" t="str">
        <f t="shared" si="8"/>
        <v/>
      </c>
      <c r="P130" s="21">
        <f t="shared" si="9"/>
        <v>0</v>
      </c>
      <c r="Q130" s="92">
        <v>4</v>
      </c>
      <c r="R130" s="87"/>
    </row>
    <row r="131" spans="1:18" x14ac:dyDescent="0.25">
      <c r="A131" s="91">
        <v>2017</v>
      </c>
      <c r="B131" s="91" t="s">
        <v>1742</v>
      </c>
      <c r="C131" s="91" t="s">
        <v>1743</v>
      </c>
      <c r="D131" s="4">
        <v>42766</v>
      </c>
      <c r="E131" s="95"/>
      <c r="F131" s="2">
        <v>0</v>
      </c>
      <c r="G131" s="91"/>
      <c r="H131" s="2">
        <v>0</v>
      </c>
      <c r="I131" s="2">
        <v>16.600000000000001</v>
      </c>
      <c r="J131" s="2">
        <v>10.199999999999999</v>
      </c>
      <c r="K131" s="83">
        <f t="shared" si="5"/>
        <v>0</v>
      </c>
      <c r="L131" s="83">
        <f t="shared" si="6"/>
        <v>0</v>
      </c>
      <c r="M131" s="84">
        <f t="shared" si="7"/>
        <v>0</v>
      </c>
      <c r="N131" s="2">
        <v>31</v>
      </c>
      <c r="O131" s="85" t="str">
        <f t="shared" si="8"/>
        <v/>
      </c>
      <c r="P131" s="21">
        <f t="shared" si="9"/>
        <v>0</v>
      </c>
      <c r="Q131" s="92">
        <v>1</v>
      </c>
      <c r="R131" s="87" t="s">
        <v>1740</v>
      </c>
    </row>
    <row r="132" spans="1:18" x14ac:dyDescent="0.25">
      <c r="A132" s="91">
        <v>2017</v>
      </c>
      <c r="B132" s="91" t="s">
        <v>1742</v>
      </c>
      <c r="C132" s="91" t="s">
        <v>1743</v>
      </c>
      <c r="D132" s="4">
        <v>42794</v>
      </c>
      <c r="E132" s="95"/>
      <c r="F132" s="2">
        <v>0</v>
      </c>
      <c r="G132" s="91"/>
      <c r="H132" s="2">
        <v>0</v>
      </c>
      <c r="I132" s="2">
        <v>13.6</v>
      </c>
      <c r="J132" s="2">
        <v>11.1</v>
      </c>
      <c r="K132" s="83">
        <f t="shared" si="5"/>
        <v>0</v>
      </c>
      <c r="L132" s="83">
        <f t="shared" si="6"/>
        <v>0</v>
      </c>
      <c r="M132" s="84">
        <f t="shared" si="7"/>
        <v>0</v>
      </c>
      <c r="N132" s="2">
        <v>28</v>
      </c>
      <c r="O132" s="85" t="str">
        <f t="shared" si="8"/>
        <v/>
      </c>
      <c r="P132" s="21">
        <f t="shared" si="9"/>
        <v>0</v>
      </c>
      <c r="Q132" s="92">
        <v>1</v>
      </c>
      <c r="R132" s="87"/>
    </row>
    <row r="133" spans="1:18" x14ac:dyDescent="0.25">
      <c r="A133" s="91">
        <v>2017</v>
      </c>
      <c r="B133" s="91" t="s">
        <v>1742</v>
      </c>
      <c r="C133" s="91" t="s">
        <v>1743</v>
      </c>
      <c r="D133" s="4">
        <v>42825</v>
      </c>
      <c r="E133" s="95"/>
      <c r="F133" s="2">
        <v>0</v>
      </c>
      <c r="G133" s="91"/>
      <c r="H133" s="2">
        <v>0</v>
      </c>
      <c r="I133" s="2">
        <v>22</v>
      </c>
      <c r="J133" s="2">
        <v>11.4</v>
      </c>
      <c r="K133" s="83">
        <f t="shared" ref="K133:K196" si="10">IFERROR(+F133*I133*3.785,"")</f>
        <v>0</v>
      </c>
      <c r="L133" s="83">
        <f t="shared" ref="L133:L196" si="11">IFERROR(H133*J133*3.785*N133,"")</f>
        <v>0</v>
      </c>
      <c r="M133" s="84">
        <f t="shared" ref="M133:M196" si="12">IFERROR(+L133/N133,"")</f>
        <v>0</v>
      </c>
      <c r="N133" s="2">
        <v>31</v>
      </c>
      <c r="O133" s="85" t="str">
        <f t="shared" ref="O133:O196" si="13">IF(AND(L133&gt;0,L133&lt;&gt;""), L133/(N133/30.4167),"")</f>
        <v/>
      </c>
      <c r="P133" s="21">
        <f t="shared" ref="P133:P243" si="14">IFERROR(L133*2.205,"")</f>
        <v>0</v>
      </c>
      <c r="Q133" s="92">
        <v>1</v>
      </c>
      <c r="R133" s="87"/>
    </row>
    <row r="134" spans="1:18" x14ac:dyDescent="0.25">
      <c r="A134" s="91">
        <v>2017</v>
      </c>
      <c r="B134" s="91" t="s">
        <v>1742</v>
      </c>
      <c r="C134" s="91" t="s">
        <v>1743</v>
      </c>
      <c r="D134" s="4">
        <v>42855</v>
      </c>
      <c r="E134" s="95"/>
      <c r="F134" s="2">
        <v>0</v>
      </c>
      <c r="G134" s="91"/>
      <c r="H134" s="2">
        <v>0</v>
      </c>
      <c r="I134" s="2">
        <v>18.100000000000001</v>
      </c>
      <c r="J134" s="2">
        <v>11.6</v>
      </c>
      <c r="K134" s="83">
        <f t="shared" si="10"/>
        <v>0</v>
      </c>
      <c r="L134" s="83">
        <f t="shared" si="11"/>
        <v>0</v>
      </c>
      <c r="M134" s="84">
        <f t="shared" si="12"/>
        <v>0</v>
      </c>
      <c r="N134" s="2">
        <v>30</v>
      </c>
      <c r="O134" s="85" t="str">
        <f t="shared" si="13"/>
        <v/>
      </c>
      <c r="P134" s="21">
        <f t="shared" si="14"/>
        <v>0</v>
      </c>
      <c r="Q134" s="92">
        <v>1</v>
      </c>
      <c r="R134" s="87"/>
    </row>
    <row r="135" spans="1:18" x14ac:dyDescent="0.25">
      <c r="A135" s="91">
        <v>2017</v>
      </c>
      <c r="B135" s="91" t="s">
        <v>1742</v>
      </c>
      <c r="C135" s="91" t="s">
        <v>1743</v>
      </c>
      <c r="D135" s="4">
        <v>42886</v>
      </c>
      <c r="E135" s="95"/>
      <c r="F135" s="2">
        <v>0</v>
      </c>
      <c r="G135" s="91"/>
      <c r="H135" s="2">
        <v>0</v>
      </c>
      <c r="I135" s="2">
        <v>14.6</v>
      </c>
      <c r="J135" s="2">
        <v>11.7</v>
      </c>
      <c r="K135" s="83">
        <f t="shared" si="10"/>
        <v>0</v>
      </c>
      <c r="L135" s="83">
        <f t="shared" si="11"/>
        <v>0</v>
      </c>
      <c r="M135" s="84">
        <f t="shared" si="12"/>
        <v>0</v>
      </c>
      <c r="N135" s="2">
        <v>31</v>
      </c>
      <c r="O135" s="85" t="str">
        <f t="shared" si="13"/>
        <v/>
      </c>
      <c r="P135" s="21">
        <f t="shared" si="14"/>
        <v>0</v>
      </c>
      <c r="Q135" s="92">
        <v>1</v>
      </c>
      <c r="R135" s="87"/>
    </row>
    <row r="136" spans="1:18" x14ac:dyDescent="0.25">
      <c r="A136" s="91">
        <v>2017</v>
      </c>
      <c r="B136" s="91" t="s">
        <v>1742</v>
      </c>
      <c r="C136" s="91" t="s">
        <v>1743</v>
      </c>
      <c r="D136" s="4">
        <v>42916</v>
      </c>
      <c r="E136" s="95"/>
      <c r="F136" s="2">
        <v>0</v>
      </c>
      <c r="G136" s="91"/>
      <c r="H136" s="2">
        <v>0</v>
      </c>
      <c r="I136" s="2">
        <v>19.600000000000001</v>
      </c>
      <c r="J136" s="2">
        <v>12.1</v>
      </c>
      <c r="K136" s="83">
        <f t="shared" si="10"/>
        <v>0</v>
      </c>
      <c r="L136" s="83">
        <f t="shared" si="11"/>
        <v>0</v>
      </c>
      <c r="M136" s="84">
        <f t="shared" si="12"/>
        <v>0</v>
      </c>
      <c r="N136" s="2">
        <v>30</v>
      </c>
      <c r="O136" s="85" t="str">
        <f t="shared" si="13"/>
        <v/>
      </c>
      <c r="P136" s="21">
        <f t="shared" si="14"/>
        <v>0</v>
      </c>
      <c r="Q136" s="92">
        <v>1</v>
      </c>
      <c r="R136" s="87"/>
    </row>
    <row r="137" spans="1:18" x14ac:dyDescent="0.25">
      <c r="A137" s="91">
        <v>2017</v>
      </c>
      <c r="B137" s="91" t="s">
        <v>1742</v>
      </c>
      <c r="C137" s="91" t="s">
        <v>1743</v>
      </c>
      <c r="D137" s="4">
        <v>42947</v>
      </c>
      <c r="E137" s="95"/>
      <c r="F137" s="2">
        <v>0</v>
      </c>
      <c r="G137" s="91"/>
      <c r="H137" s="2">
        <v>0</v>
      </c>
      <c r="I137" s="2">
        <v>15.9</v>
      </c>
      <c r="J137" s="2">
        <v>12.3</v>
      </c>
      <c r="K137" s="83">
        <f t="shared" si="10"/>
        <v>0</v>
      </c>
      <c r="L137" s="83">
        <f t="shared" si="11"/>
        <v>0</v>
      </c>
      <c r="M137" s="84">
        <f t="shared" si="12"/>
        <v>0</v>
      </c>
      <c r="N137" s="2">
        <v>31</v>
      </c>
      <c r="O137" s="85" t="str">
        <f t="shared" si="13"/>
        <v/>
      </c>
      <c r="P137" s="21">
        <f t="shared" si="14"/>
        <v>0</v>
      </c>
      <c r="Q137" s="92">
        <v>1</v>
      </c>
      <c r="R137" s="87"/>
    </row>
    <row r="138" spans="1:18" x14ac:dyDescent="0.25">
      <c r="A138" s="91">
        <v>2017</v>
      </c>
      <c r="B138" s="91" t="s">
        <v>1742</v>
      </c>
      <c r="C138" s="91" t="s">
        <v>1743</v>
      </c>
      <c r="D138" s="4">
        <v>42978</v>
      </c>
      <c r="E138" s="95"/>
      <c r="F138" s="2">
        <v>0</v>
      </c>
      <c r="G138" s="91"/>
      <c r="H138" s="2">
        <v>0</v>
      </c>
      <c r="I138" s="2">
        <v>31</v>
      </c>
      <c r="J138" s="2">
        <v>12.6</v>
      </c>
      <c r="K138" s="83">
        <f t="shared" si="10"/>
        <v>0</v>
      </c>
      <c r="L138" s="83">
        <f t="shared" si="11"/>
        <v>0</v>
      </c>
      <c r="M138" s="84">
        <f t="shared" si="12"/>
        <v>0</v>
      </c>
      <c r="N138" s="2">
        <v>31</v>
      </c>
      <c r="O138" s="85" t="str">
        <f t="shared" si="13"/>
        <v/>
      </c>
      <c r="P138" s="21">
        <f t="shared" si="14"/>
        <v>0</v>
      </c>
      <c r="Q138" s="92">
        <v>1</v>
      </c>
      <c r="R138" s="87"/>
    </row>
    <row r="139" spans="1:18" x14ac:dyDescent="0.25">
      <c r="A139" s="91">
        <v>2017</v>
      </c>
      <c r="B139" s="91" t="s">
        <v>1742</v>
      </c>
      <c r="C139" s="91" t="s">
        <v>1743</v>
      </c>
      <c r="D139" s="4">
        <v>43008</v>
      </c>
      <c r="E139" s="90"/>
      <c r="F139" s="2">
        <v>0</v>
      </c>
      <c r="G139" s="91"/>
      <c r="H139" s="2">
        <v>0</v>
      </c>
      <c r="I139" s="2">
        <v>20.100000000000001</v>
      </c>
      <c r="J139" s="2">
        <v>15</v>
      </c>
      <c r="K139" s="83">
        <f t="shared" si="10"/>
        <v>0</v>
      </c>
      <c r="L139" s="83">
        <f t="shared" si="11"/>
        <v>0</v>
      </c>
      <c r="M139" s="84">
        <f t="shared" si="12"/>
        <v>0</v>
      </c>
      <c r="N139" s="2">
        <v>30</v>
      </c>
      <c r="O139" s="85" t="str">
        <f t="shared" si="13"/>
        <v/>
      </c>
      <c r="P139" s="21">
        <f t="shared" si="14"/>
        <v>0</v>
      </c>
      <c r="Q139" s="92">
        <v>1</v>
      </c>
      <c r="R139" s="87"/>
    </row>
    <row r="140" spans="1:18" x14ac:dyDescent="0.25">
      <c r="A140" s="91">
        <v>2017</v>
      </c>
      <c r="B140" s="91" t="s">
        <v>1742</v>
      </c>
      <c r="C140" s="91" t="s">
        <v>1743</v>
      </c>
      <c r="D140" s="4">
        <v>43039</v>
      </c>
      <c r="E140" s="90"/>
      <c r="F140" s="2">
        <v>0</v>
      </c>
      <c r="G140" s="91"/>
      <c r="H140" s="2">
        <v>0</v>
      </c>
      <c r="I140" s="2">
        <v>18.3</v>
      </c>
      <c r="J140" s="2">
        <v>15.2</v>
      </c>
      <c r="K140" s="83">
        <f t="shared" si="10"/>
        <v>0</v>
      </c>
      <c r="L140" s="83">
        <f t="shared" si="11"/>
        <v>0</v>
      </c>
      <c r="M140" s="84">
        <f t="shared" si="12"/>
        <v>0</v>
      </c>
      <c r="N140" s="2">
        <v>31</v>
      </c>
      <c r="O140" s="85" t="str">
        <f t="shared" si="13"/>
        <v/>
      </c>
      <c r="P140" s="85">
        <f t="shared" si="14"/>
        <v>0</v>
      </c>
      <c r="Q140" s="92">
        <v>1</v>
      </c>
      <c r="R140" s="87"/>
    </row>
    <row r="141" spans="1:18" x14ac:dyDescent="0.25">
      <c r="A141" s="91">
        <v>2017</v>
      </c>
      <c r="B141" s="91" t="s">
        <v>1742</v>
      </c>
      <c r="C141" s="91" t="s">
        <v>1743</v>
      </c>
      <c r="D141" s="4">
        <v>43069</v>
      </c>
      <c r="E141" s="90"/>
      <c r="F141" s="2">
        <v>0</v>
      </c>
      <c r="G141" s="91"/>
      <c r="H141" s="2">
        <v>0</v>
      </c>
      <c r="I141" s="2">
        <v>13.5</v>
      </c>
      <c r="J141" s="2">
        <v>9.6999999999999993</v>
      </c>
      <c r="K141" s="83">
        <f t="shared" si="10"/>
        <v>0</v>
      </c>
      <c r="L141" s="83">
        <f t="shared" si="11"/>
        <v>0</v>
      </c>
      <c r="M141" s="84">
        <f t="shared" si="12"/>
        <v>0</v>
      </c>
      <c r="N141" s="2">
        <v>30</v>
      </c>
      <c r="O141" s="85" t="str">
        <f t="shared" si="13"/>
        <v/>
      </c>
      <c r="P141" s="85">
        <f t="shared" si="14"/>
        <v>0</v>
      </c>
      <c r="Q141" s="92">
        <v>1</v>
      </c>
      <c r="R141" s="87"/>
    </row>
    <row r="142" spans="1:18" x14ac:dyDescent="0.25">
      <c r="A142" s="91">
        <v>2017</v>
      </c>
      <c r="B142" s="91" t="s">
        <v>1742</v>
      </c>
      <c r="C142" s="91" t="s">
        <v>1743</v>
      </c>
      <c r="D142" s="4">
        <v>43100</v>
      </c>
      <c r="E142" s="90"/>
      <c r="F142" s="75"/>
      <c r="G142" s="75"/>
      <c r="H142" s="75"/>
      <c r="I142" s="2">
        <v>17.399999999999999</v>
      </c>
      <c r="J142" s="2">
        <v>9.9</v>
      </c>
      <c r="K142" s="83">
        <f t="shared" si="10"/>
        <v>0</v>
      </c>
      <c r="L142" s="83">
        <f t="shared" si="11"/>
        <v>0</v>
      </c>
      <c r="M142" s="84">
        <f t="shared" si="12"/>
        <v>0</v>
      </c>
      <c r="N142" s="2">
        <v>31</v>
      </c>
      <c r="O142" s="85" t="str">
        <f t="shared" si="13"/>
        <v/>
      </c>
      <c r="P142" s="85">
        <f t="shared" si="14"/>
        <v>0</v>
      </c>
      <c r="Q142" s="92">
        <v>1</v>
      </c>
      <c r="R142" s="87" t="s">
        <v>1734</v>
      </c>
    </row>
    <row r="143" spans="1:18" x14ac:dyDescent="0.25">
      <c r="A143" s="91">
        <v>2017</v>
      </c>
      <c r="B143" s="91" t="s">
        <v>1742</v>
      </c>
      <c r="C143" s="91" t="s">
        <v>1743</v>
      </c>
      <c r="D143" s="4">
        <v>42766</v>
      </c>
      <c r="E143" s="90"/>
      <c r="F143" s="2" t="s">
        <v>1737</v>
      </c>
      <c r="G143" s="91"/>
      <c r="H143" s="2" t="s">
        <v>1737</v>
      </c>
      <c r="I143" s="2" t="s">
        <v>1737</v>
      </c>
      <c r="J143" s="2" t="s">
        <v>1737</v>
      </c>
      <c r="K143" s="83" t="str">
        <f t="shared" si="10"/>
        <v/>
      </c>
      <c r="L143" s="83" t="str">
        <f t="shared" si="11"/>
        <v/>
      </c>
      <c r="M143" s="84" t="str">
        <f t="shared" si="12"/>
        <v/>
      </c>
      <c r="N143" s="2">
        <v>31</v>
      </c>
      <c r="O143" s="85" t="str">
        <f t="shared" si="13"/>
        <v/>
      </c>
      <c r="P143" s="85" t="str">
        <f t="shared" si="14"/>
        <v/>
      </c>
      <c r="Q143" s="92">
        <v>2</v>
      </c>
      <c r="R143" s="87"/>
    </row>
    <row r="144" spans="1:18" x14ac:dyDescent="0.25">
      <c r="A144" s="91">
        <v>2017</v>
      </c>
      <c r="B144" s="91" t="s">
        <v>1742</v>
      </c>
      <c r="C144" s="91" t="s">
        <v>1743</v>
      </c>
      <c r="D144" s="4">
        <v>42794</v>
      </c>
      <c r="E144" s="90"/>
      <c r="F144" s="2" t="s">
        <v>1737</v>
      </c>
      <c r="G144" s="91"/>
      <c r="H144" s="2" t="s">
        <v>1737</v>
      </c>
      <c r="I144" s="2" t="s">
        <v>1737</v>
      </c>
      <c r="J144" s="2" t="s">
        <v>1737</v>
      </c>
      <c r="K144" s="83" t="str">
        <f t="shared" si="10"/>
        <v/>
      </c>
      <c r="L144" s="83" t="str">
        <f t="shared" si="11"/>
        <v/>
      </c>
      <c r="M144" s="84" t="str">
        <f t="shared" si="12"/>
        <v/>
      </c>
      <c r="N144" s="2">
        <v>28</v>
      </c>
      <c r="O144" s="85" t="str">
        <f t="shared" si="13"/>
        <v/>
      </c>
      <c r="P144" s="85" t="str">
        <f t="shared" si="14"/>
        <v/>
      </c>
      <c r="Q144" s="92">
        <v>2</v>
      </c>
      <c r="R144" s="87"/>
    </row>
    <row r="145" spans="1:18" x14ac:dyDescent="0.25">
      <c r="A145" s="91">
        <v>2017</v>
      </c>
      <c r="B145" s="91" t="s">
        <v>1742</v>
      </c>
      <c r="C145" s="91" t="s">
        <v>1743</v>
      </c>
      <c r="D145" s="4">
        <v>42825</v>
      </c>
      <c r="E145" s="90"/>
      <c r="F145" s="2" t="s">
        <v>1737</v>
      </c>
      <c r="G145" s="91"/>
      <c r="H145" s="2" t="s">
        <v>1737</v>
      </c>
      <c r="I145" s="2" t="s">
        <v>1737</v>
      </c>
      <c r="J145" s="2" t="s">
        <v>1737</v>
      </c>
      <c r="K145" s="83" t="str">
        <f t="shared" si="10"/>
        <v/>
      </c>
      <c r="L145" s="83" t="str">
        <f t="shared" si="11"/>
        <v/>
      </c>
      <c r="M145" s="84" t="str">
        <f t="shared" si="12"/>
        <v/>
      </c>
      <c r="N145" s="2">
        <v>31</v>
      </c>
      <c r="O145" s="85" t="str">
        <f t="shared" si="13"/>
        <v/>
      </c>
      <c r="P145" s="85" t="str">
        <f t="shared" si="14"/>
        <v/>
      </c>
      <c r="Q145" s="92">
        <v>2</v>
      </c>
      <c r="R145" s="87"/>
    </row>
    <row r="146" spans="1:18" x14ac:dyDescent="0.25">
      <c r="A146" s="91">
        <v>2017</v>
      </c>
      <c r="B146" s="91" t="s">
        <v>1742</v>
      </c>
      <c r="C146" s="91" t="s">
        <v>1743</v>
      </c>
      <c r="D146" s="4">
        <v>42855</v>
      </c>
      <c r="E146" s="95"/>
      <c r="F146" s="2" t="s">
        <v>1737</v>
      </c>
      <c r="G146" s="91"/>
      <c r="H146" s="2" t="s">
        <v>1737</v>
      </c>
      <c r="I146" s="2" t="s">
        <v>1737</v>
      </c>
      <c r="J146" s="2" t="s">
        <v>1737</v>
      </c>
      <c r="K146" s="83" t="str">
        <f t="shared" si="10"/>
        <v/>
      </c>
      <c r="L146" s="83" t="str">
        <f t="shared" si="11"/>
        <v/>
      </c>
      <c r="M146" s="84" t="str">
        <f t="shared" si="12"/>
        <v/>
      </c>
      <c r="N146" s="2">
        <v>30</v>
      </c>
      <c r="O146" s="85" t="str">
        <f t="shared" si="13"/>
        <v/>
      </c>
      <c r="P146" s="21" t="str">
        <f t="shared" si="14"/>
        <v/>
      </c>
      <c r="Q146" s="92">
        <v>2</v>
      </c>
      <c r="R146" s="87"/>
    </row>
    <row r="147" spans="1:18" x14ac:dyDescent="0.25">
      <c r="A147" s="91">
        <v>2017</v>
      </c>
      <c r="B147" s="91" t="s">
        <v>1742</v>
      </c>
      <c r="C147" s="91" t="s">
        <v>1743</v>
      </c>
      <c r="D147" s="4">
        <v>42886</v>
      </c>
      <c r="E147" s="95"/>
      <c r="F147" s="2" t="s">
        <v>1737</v>
      </c>
      <c r="G147" s="91"/>
      <c r="H147" s="2" t="s">
        <v>1737</v>
      </c>
      <c r="I147" s="2" t="s">
        <v>1737</v>
      </c>
      <c r="J147" s="2" t="s">
        <v>1737</v>
      </c>
      <c r="K147" s="83" t="str">
        <f t="shared" si="10"/>
        <v/>
      </c>
      <c r="L147" s="83" t="str">
        <f t="shared" si="11"/>
        <v/>
      </c>
      <c r="M147" s="84" t="str">
        <f t="shared" si="12"/>
        <v/>
      </c>
      <c r="N147" s="2">
        <v>31</v>
      </c>
      <c r="O147" s="85" t="str">
        <f t="shared" si="13"/>
        <v/>
      </c>
      <c r="P147" s="21" t="str">
        <f t="shared" si="14"/>
        <v/>
      </c>
      <c r="Q147" s="92">
        <v>2</v>
      </c>
      <c r="R147" s="87"/>
    </row>
    <row r="148" spans="1:18" x14ac:dyDescent="0.25">
      <c r="A148" s="91">
        <v>2017</v>
      </c>
      <c r="B148" s="91" t="s">
        <v>1742</v>
      </c>
      <c r="C148" s="91" t="s">
        <v>1743</v>
      </c>
      <c r="D148" s="4">
        <v>42916</v>
      </c>
      <c r="E148" s="95"/>
      <c r="F148" s="2" t="s">
        <v>1737</v>
      </c>
      <c r="G148" s="91"/>
      <c r="H148" s="2" t="s">
        <v>1737</v>
      </c>
      <c r="I148" s="2" t="s">
        <v>1737</v>
      </c>
      <c r="J148" s="2" t="s">
        <v>1737</v>
      </c>
      <c r="K148" s="83" t="str">
        <f t="shared" si="10"/>
        <v/>
      </c>
      <c r="L148" s="83" t="str">
        <f t="shared" si="11"/>
        <v/>
      </c>
      <c r="M148" s="84" t="str">
        <f t="shared" si="12"/>
        <v/>
      </c>
      <c r="N148" s="2">
        <v>30</v>
      </c>
      <c r="O148" s="85" t="str">
        <f t="shared" si="13"/>
        <v/>
      </c>
      <c r="P148" s="21" t="str">
        <f t="shared" si="14"/>
        <v/>
      </c>
      <c r="Q148" s="92">
        <v>2</v>
      </c>
      <c r="R148" s="87"/>
    </row>
    <row r="149" spans="1:18" x14ac:dyDescent="0.25">
      <c r="A149" s="91">
        <v>2017</v>
      </c>
      <c r="B149" s="91" t="s">
        <v>1742</v>
      </c>
      <c r="C149" s="91" t="s">
        <v>1743</v>
      </c>
      <c r="D149" s="4">
        <v>42947</v>
      </c>
      <c r="E149" s="95"/>
      <c r="F149" s="2" t="s">
        <v>1737</v>
      </c>
      <c r="G149" s="91"/>
      <c r="H149" s="2" t="s">
        <v>1737</v>
      </c>
      <c r="I149" s="2" t="s">
        <v>1737</v>
      </c>
      <c r="J149" s="2" t="s">
        <v>1737</v>
      </c>
      <c r="K149" s="83" t="str">
        <f t="shared" si="10"/>
        <v/>
      </c>
      <c r="L149" s="83" t="str">
        <f t="shared" si="11"/>
        <v/>
      </c>
      <c r="M149" s="84" t="str">
        <f t="shared" si="12"/>
        <v/>
      </c>
      <c r="N149" s="2">
        <v>31</v>
      </c>
      <c r="O149" s="85" t="str">
        <f t="shared" si="13"/>
        <v/>
      </c>
      <c r="P149" s="21" t="str">
        <f t="shared" si="14"/>
        <v/>
      </c>
      <c r="Q149" s="92">
        <v>2</v>
      </c>
      <c r="R149" s="87"/>
    </row>
    <row r="150" spans="1:18" x14ac:dyDescent="0.25">
      <c r="A150" s="91">
        <v>2017</v>
      </c>
      <c r="B150" s="91" t="s">
        <v>1742</v>
      </c>
      <c r="C150" s="91" t="s">
        <v>1743</v>
      </c>
      <c r="D150" s="4">
        <v>42978</v>
      </c>
      <c r="E150" s="95"/>
      <c r="F150" s="2" t="s">
        <v>1737</v>
      </c>
      <c r="G150" s="91"/>
      <c r="H150" s="2" t="s">
        <v>1737</v>
      </c>
      <c r="I150" s="2" t="s">
        <v>1737</v>
      </c>
      <c r="J150" s="2" t="s">
        <v>1737</v>
      </c>
      <c r="K150" s="83" t="str">
        <f t="shared" si="10"/>
        <v/>
      </c>
      <c r="L150" s="83" t="str">
        <f t="shared" si="11"/>
        <v/>
      </c>
      <c r="M150" s="84" t="str">
        <f t="shared" si="12"/>
        <v/>
      </c>
      <c r="N150" s="2">
        <v>31</v>
      </c>
      <c r="O150" s="85" t="str">
        <f t="shared" si="13"/>
        <v/>
      </c>
      <c r="P150" s="21" t="str">
        <f t="shared" si="14"/>
        <v/>
      </c>
      <c r="Q150" s="92">
        <v>2</v>
      </c>
      <c r="R150" s="87"/>
    </row>
    <row r="151" spans="1:18" x14ac:dyDescent="0.25">
      <c r="A151" s="91">
        <v>2017</v>
      </c>
      <c r="B151" s="91" t="s">
        <v>1742</v>
      </c>
      <c r="C151" s="91" t="s">
        <v>1743</v>
      </c>
      <c r="D151" s="4">
        <v>43008</v>
      </c>
      <c r="E151" s="95"/>
      <c r="F151" s="2" t="s">
        <v>1737</v>
      </c>
      <c r="G151" s="91"/>
      <c r="H151" s="2" t="s">
        <v>1737</v>
      </c>
      <c r="I151" s="2" t="s">
        <v>1737</v>
      </c>
      <c r="J151" s="2" t="s">
        <v>1737</v>
      </c>
      <c r="K151" s="83" t="str">
        <f t="shared" si="10"/>
        <v/>
      </c>
      <c r="L151" s="83" t="str">
        <f t="shared" si="11"/>
        <v/>
      </c>
      <c r="M151" s="84" t="str">
        <f t="shared" si="12"/>
        <v/>
      </c>
      <c r="N151" s="2">
        <v>30</v>
      </c>
      <c r="O151" s="85" t="str">
        <f t="shared" si="13"/>
        <v/>
      </c>
      <c r="P151" s="21" t="str">
        <f t="shared" si="14"/>
        <v/>
      </c>
      <c r="Q151" s="92">
        <v>2</v>
      </c>
      <c r="R151" s="87"/>
    </row>
    <row r="152" spans="1:18" x14ac:dyDescent="0.25">
      <c r="A152" s="91">
        <v>2017</v>
      </c>
      <c r="B152" s="91" t="s">
        <v>1742</v>
      </c>
      <c r="C152" s="91" t="s">
        <v>1743</v>
      </c>
      <c r="D152" s="4">
        <v>43039</v>
      </c>
      <c r="E152" s="95"/>
      <c r="F152" s="2" t="s">
        <v>1737</v>
      </c>
      <c r="G152" s="91"/>
      <c r="H152" s="2" t="s">
        <v>1737</v>
      </c>
      <c r="I152" s="2" t="s">
        <v>1737</v>
      </c>
      <c r="J152" s="2" t="s">
        <v>1737</v>
      </c>
      <c r="K152" s="83" t="str">
        <f t="shared" si="10"/>
        <v/>
      </c>
      <c r="L152" s="83" t="str">
        <f t="shared" si="11"/>
        <v/>
      </c>
      <c r="M152" s="84" t="str">
        <f t="shared" si="12"/>
        <v/>
      </c>
      <c r="N152" s="2">
        <v>31</v>
      </c>
      <c r="O152" s="85" t="str">
        <f t="shared" si="13"/>
        <v/>
      </c>
      <c r="P152" s="21" t="str">
        <f t="shared" si="14"/>
        <v/>
      </c>
      <c r="Q152" s="92">
        <v>2</v>
      </c>
      <c r="R152" s="87"/>
    </row>
    <row r="153" spans="1:18" x14ac:dyDescent="0.25">
      <c r="A153" s="91">
        <v>2017</v>
      </c>
      <c r="B153" s="91" t="s">
        <v>1742</v>
      </c>
      <c r="C153" s="91" t="s">
        <v>1743</v>
      </c>
      <c r="D153" s="4">
        <v>43069</v>
      </c>
      <c r="E153" s="95"/>
      <c r="F153" s="2" t="s">
        <v>1737</v>
      </c>
      <c r="G153" s="91"/>
      <c r="H153" s="2" t="s">
        <v>1737</v>
      </c>
      <c r="I153" s="2" t="s">
        <v>1737</v>
      </c>
      <c r="J153" s="2" t="s">
        <v>1737</v>
      </c>
      <c r="K153" s="83" t="str">
        <f t="shared" si="10"/>
        <v/>
      </c>
      <c r="L153" s="83" t="str">
        <f t="shared" si="11"/>
        <v/>
      </c>
      <c r="M153" s="84" t="str">
        <f t="shared" si="12"/>
        <v/>
      </c>
      <c r="N153" s="2">
        <v>30</v>
      </c>
      <c r="O153" s="85" t="str">
        <f t="shared" si="13"/>
        <v/>
      </c>
      <c r="P153" s="21" t="str">
        <f t="shared" si="14"/>
        <v/>
      </c>
      <c r="Q153" s="92">
        <v>2</v>
      </c>
      <c r="R153" s="87"/>
    </row>
    <row r="154" spans="1:18" x14ac:dyDescent="0.25">
      <c r="A154" s="91">
        <v>2017</v>
      </c>
      <c r="B154" s="91" t="s">
        <v>1742</v>
      </c>
      <c r="C154" s="91" t="s">
        <v>1743</v>
      </c>
      <c r="D154" s="4">
        <v>43100</v>
      </c>
      <c r="E154" s="95"/>
      <c r="F154" s="2" t="s">
        <v>1737</v>
      </c>
      <c r="G154" s="91"/>
      <c r="H154" s="2" t="s">
        <v>1737</v>
      </c>
      <c r="I154" s="2" t="s">
        <v>1737</v>
      </c>
      <c r="J154" s="2" t="s">
        <v>1737</v>
      </c>
      <c r="K154" s="83" t="str">
        <f t="shared" si="10"/>
        <v/>
      </c>
      <c r="L154" s="83" t="str">
        <f t="shared" si="11"/>
        <v/>
      </c>
      <c r="M154" s="84" t="str">
        <f t="shared" si="12"/>
        <v/>
      </c>
      <c r="N154" s="2">
        <v>31</v>
      </c>
      <c r="O154" s="85" t="str">
        <f t="shared" si="13"/>
        <v/>
      </c>
      <c r="P154" s="21" t="str">
        <f t="shared" si="14"/>
        <v/>
      </c>
      <c r="Q154" s="92">
        <v>2</v>
      </c>
      <c r="R154" s="87"/>
    </row>
    <row r="155" spans="1:18" x14ac:dyDescent="0.25">
      <c r="A155" s="91">
        <v>2017</v>
      </c>
      <c r="B155" s="91" t="s">
        <v>1742</v>
      </c>
      <c r="C155" s="91" t="s">
        <v>1743</v>
      </c>
      <c r="D155" s="4"/>
      <c r="E155" s="95"/>
      <c r="G155" s="91"/>
      <c r="I155" s="91"/>
      <c r="J155" s="91"/>
      <c r="K155" s="83">
        <f t="shared" si="10"/>
        <v>0</v>
      </c>
      <c r="L155" s="83">
        <f t="shared" si="11"/>
        <v>0</v>
      </c>
      <c r="M155" s="84" t="str">
        <f t="shared" si="12"/>
        <v/>
      </c>
      <c r="O155" s="85" t="str">
        <f t="shared" si="13"/>
        <v/>
      </c>
      <c r="P155" s="21">
        <f t="shared" si="14"/>
        <v>0</v>
      </c>
      <c r="Q155" s="92" t="s">
        <v>1744</v>
      </c>
      <c r="R155" s="87" t="s">
        <v>1734</v>
      </c>
    </row>
    <row r="156" spans="1:18" x14ac:dyDescent="0.25">
      <c r="A156" s="91">
        <v>2017</v>
      </c>
      <c r="B156" s="91" t="s">
        <v>1192</v>
      </c>
      <c r="C156" s="91" t="s">
        <v>1197</v>
      </c>
      <c r="D156" s="4">
        <v>42766</v>
      </c>
      <c r="E156" s="95"/>
      <c r="F156" s="2">
        <v>2.5999999999999999E-2</v>
      </c>
      <c r="G156" s="91"/>
      <c r="H156" s="2">
        <v>2.5999999999999999E-2</v>
      </c>
      <c r="I156" s="2">
        <v>4.5144000000000002</v>
      </c>
      <c r="J156" s="2">
        <v>4.2931999999999997</v>
      </c>
      <c r="K156" s="83">
        <f t="shared" si="10"/>
        <v>0.44426210400000005</v>
      </c>
      <c r="L156" s="83">
        <f t="shared" si="11"/>
        <v>13.097308171999998</v>
      </c>
      <c r="M156" s="84">
        <f t="shared" si="12"/>
        <v>0.42249381199999997</v>
      </c>
      <c r="N156" s="2">
        <v>31</v>
      </c>
      <c r="O156" s="85">
        <f t="shared" si="13"/>
        <v>12.850867531460397</v>
      </c>
      <c r="P156" s="85">
        <f t="shared" si="14"/>
        <v>28.879564519259997</v>
      </c>
      <c r="Q156" s="92">
        <v>1</v>
      </c>
      <c r="R156" s="87" t="s">
        <v>1740</v>
      </c>
    </row>
    <row r="157" spans="1:18" x14ac:dyDescent="0.25">
      <c r="A157" s="91">
        <v>2017</v>
      </c>
      <c r="B157" s="91" t="s">
        <v>1192</v>
      </c>
      <c r="C157" s="91" t="s">
        <v>1197</v>
      </c>
      <c r="D157" s="4">
        <v>42794</v>
      </c>
      <c r="E157" s="95"/>
      <c r="F157" s="2">
        <v>8.0000000000000002E-3</v>
      </c>
      <c r="G157" s="91"/>
      <c r="H157" s="2">
        <v>8.0000000000000002E-3</v>
      </c>
      <c r="I157" s="2">
        <v>4.7622</v>
      </c>
      <c r="J157" s="2">
        <v>4.2812999999999999</v>
      </c>
      <c r="K157" s="83">
        <f t="shared" si="10"/>
        <v>0.14419941600000002</v>
      </c>
      <c r="L157" s="83">
        <f t="shared" si="11"/>
        <v>3.6298573920000003</v>
      </c>
      <c r="M157" s="84">
        <f t="shared" si="12"/>
        <v>0.12963776400000002</v>
      </c>
      <c r="N157" s="2">
        <v>28</v>
      </c>
      <c r="O157" s="85">
        <f t="shared" si="13"/>
        <v>3.9431529762588</v>
      </c>
      <c r="P157" s="85">
        <f t="shared" si="14"/>
        <v>8.0038355493600015</v>
      </c>
      <c r="Q157" s="92">
        <v>1</v>
      </c>
      <c r="R157" s="87"/>
    </row>
    <row r="158" spans="1:18" x14ac:dyDescent="0.25">
      <c r="A158" s="91">
        <v>2017</v>
      </c>
      <c r="B158" s="91" t="s">
        <v>1192</v>
      </c>
      <c r="C158" s="91" t="s">
        <v>1197</v>
      </c>
      <c r="D158" s="4">
        <v>42825</v>
      </c>
      <c r="E158" s="95"/>
      <c r="F158" s="2">
        <v>0.17799999999999999</v>
      </c>
      <c r="G158" s="91"/>
      <c r="H158" s="2">
        <v>0.17799999999999999</v>
      </c>
      <c r="I158" s="2">
        <v>4.3503999999999996</v>
      </c>
      <c r="J158" s="2">
        <v>4.1154999999999999</v>
      </c>
      <c r="K158" s="83">
        <f t="shared" si="10"/>
        <v>2.930994992</v>
      </c>
      <c r="L158" s="83">
        <f t="shared" si="11"/>
        <v>85.954810264999992</v>
      </c>
      <c r="M158" s="84">
        <f t="shared" si="12"/>
        <v>2.7727358149999999</v>
      </c>
      <c r="N158" s="2">
        <v>31</v>
      </c>
      <c r="O158" s="85">
        <f t="shared" si="13"/>
        <v>84.337473464110488</v>
      </c>
      <c r="P158" s="85">
        <f t="shared" si="14"/>
        <v>189.53035663432499</v>
      </c>
      <c r="Q158" s="92">
        <v>1</v>
      </c>
      <c r="R158" s="87"/>
    </row>
    <row r="159" spans="1:18" x14ac:dyDescent="0.25">
      <c r="A159" s="91">
        <v>2017</v>
      </c>
      <c r="B159" s="91" t="s">
        <v>1192</v>
      </c>
      <c r="C159" s="91" t="s">
        <v>1197</v>
      </c>
      <c r="D159" s="4">
        <v>42855</v>
      </c>
      <c r="E159" s="95"/>
      <c r="F159" s="2">
        <v>2.5999999999999999E-2</v>
      </c>
      <c r="G159" s="91"/>
      <c r="H159" s="2">
        <v>2.5999999999999999E-2</v>
      </c>
      <c r="I159" s="2">
        <v>5.1283000000000003</v>
      </c>
      <c r="J159" s="2">
        <v>4.5848000000000004</v>
      </c>
      <c r="K159" s="83">
        <f t="shared" si="10"/>
        <v>0.50467600300000004</v>
      </c>
      <c r="L159" s="83">
        <f t="shared" si="11"/>
        <v>13.53570504</v>
      </c>
      <c r="M159" s="84">
        <f t="shared" si="12"/>
        <v>0.451190168</v>
      </c>
      <c r="N159" s="2">
        <v>30</v>
      </c>
      <c r="O159" s="85">
        <f t="shared" si="13"/>
        <v>13.723715983005599</v>
      </c>
      <c r="P159" s="85">
        <f t="shared" si="14"/>
        <v>29.846229613200002</v>
      </c>
      <c r="Q159" s="92">
        <v>1</v>
      </c>
      <c r="R159" s="87"/>
    </row>
    <row r="160" spans="1:18" x14ac:dyDescent="0.25">
      <c r="A160" s="91">
        <v>2017</v>
      </c>
      <c r="B160" s="91" t="s">
        <v>1192</v>
      </c>
      <c r="C160" s="91" t="s">
        <v>1197</v>
      </c>
      <c r="D160" s="4">
        <v>42886</v>
      </c>
      <c r="E160" s="90"/>
      <c r="F160" s="2" t="s">
        <v>1745</v>
      </c>
      <c r="G160" s="91"/>
      <c r="H160" s="2" t="s">
        <v>1745</v>
      </c>
      <c r="I160" s="2">
        <v>4.3705999999999996</v>
      </c>
      <c r="J160" s="2">
        <v>3.7418</v>
      </c>
      <c r="K160" s="83" t="str">
        <f t="shared" si="10"/>
        <v/>
      </c>
      <c r="L160" s="83" t="str">
        <f t="shared" si="11"/>
        <v/>
      </c>
      <c r="M160" s="84" t="str">
        <f t="shared" si="12"/>
        <v/>
      </c>
      <c r="N160" s="2">
        <v>31</v>
      </c>
      <c r="O160" s="85" t="str">
        <f t="shared" si="13"/>
        <v/>
      </c>
      <c r="P160" s="21" t="str">
        <f t="shared" si="14"/>
        <v/>
      </c>
      <c r="Q160" s="92">
        <v>1</v>
      </c>
      <c r="R160" s="87"/>
    </row>
    <row r="161" spans="1:18" x14ac:dyDescent="0.25">
      <c r="A161" s="91">
        <v>2017</v>
      </c>
      <c r="B161" s="91" t="s">
        <v>1192</v>
      </c>
      <c r="C161" s="91" t="s">
        <v>1197</v>
      </c>
      <c r="D161" s="4">
        <v>42916</v>
      </c>
      <c r="E161" s="90"/>
      <c r="F161" s="2">
        <v>3.3000000000000002E-2</v>
      </c>
      <c r="G161" s="91"/>
      <c r="H161" s="2">
        <v>3.3000000000000002E-2</v>
      </c>
      <c r="I161" s="2">
        <v>5.0544000000000002</v>
      </c>
      <c r="J161" s="2">
        <v>4.5167999999999999</v>
      </c>
      <c r="K161" s="83">
        <f t="shared" si="10"/>
        <v>0.63131983200000008</v>
      </c>
      <c r="L161" s="83">
        <f t="shared" si="11"/>
        <v>16.925127119999999</v>
      </c>
      <c r="M161" s="84">
        <f t="shared" si="12"/>
        <v>0.56417090399999992</v>
      </c>
      <c r="N161" s="2">
        <v>30</v>
      </c>
      <c r="O161" s="85">
        <f t="shared" si="13"/>
        <v>17.160217135696797</v>
      </c>
      <c r="P161" s="21">
        <f t="shared" si="14"/>
        <v>37.319905299600002</v>
      </c>
      <c r="Q161" s="92">
        <v>1</v>
      </c>
      <c r="R161" s="87"/>
    </row>
    <row r="162" spans="1:18" x14ac:dyDescent="0.25">
      <c r="A162" s="91">
        <v>2017</v>
      </c>
      <c r="B162" s="91" t="s">
        <v>1192</v>
      </c>
      <c r="C162" s="91" t="s">
        <v>1197</v>
      </c>
      <c r="D162" s="4">
        <v>42947</v>
      </c>
      <c r="E162" s="90"/>
      <c r="F162" s="2">
        <v>1.59</v>
      </c>
      <c r="G162" s="91"/>
      <c r="H162" s="2">
        <v>1.59</v>
      </c>
      <c r="I162" s="2">
        <v>3.8736999999999999</v>
      </c>
      <c r="J162" s="2">
        <v>3.6943999999999999</v>
      </c>
      <c r="K162" s="83">
        <f t="shared" si="10"/>
        <v>23.312507655000005</v>
      </c>
      <c r="L162" s="83">
        <f t="shared" si="11"/>
        <v>689.23705415999996</v>
      </c>
      <c r="M162" s="84">
        <f t="shared" si="12"/>
        <v>22.233453359999999</v>
      </c>
      <c r="N162" s="2">
        <v>31</v>
      </c>
      <c r="O162" s="85">
        <f t="shared" si="13"/>
        <v>676.26828081511189</v>
      </c>
      <c r="P162" s="85">
        <f t="shared" si="14"/>
        <v>1519.7677044227999</v>
      </c>
      <c r="Q162" s="92">
        <v>1</v>
      </c>
      <c r="R162" s="87"/>
    </row>
    <row r="163" spans="1:18" x14ac:dyDescent="0.25">
      <c r="A163" s="91">
        <v>2017</v>
      </c>
      <c r="B163" s="91" t="s">
        <v>1192</v>
      </c>
      <c r="C163" s="91" t="s">
        <v>1197</v>
      </c>
      <c r="D163" s="4">
        <v>42978</v>
      </c>
      <c r="E163" s="90"/>
      <c r="F163" s="2">
        <v>7.3999999999999996E-2</v>
      </c>
      <c r="G163" s="91"/>
      <c r="H163" s="2">
        <v>7.3999999999999996E-2</v>
      </c>
      <c r="I163" s="2">
        <v>3.8283</v>
      </c>
      <c r="J163" s="2">
        <v>3.5832999999999999</v>
      </c>
      <c r="K163" s="83">
        <f t="shared" si="10"/>
        <v>1.072268547</v>
      </c>
      <c r="L163" s="83">
        <f t="shared" si="11"/>
        <v>31.113041406999997</v>
      </c>
      <c r="M163" s="84">
        <f t="shared" si="12"/>
        <v>1.0036464969999999</v>
      </c>
      <c r="N163" s="2">
        <v>31</v>
      </c>
      <c r="O163" s="85">
        <f t="shared" si="13"/>
        <v>30.527614405299893</v>
      </c>
      <c r="P163" s="85">
        <f t="shared" si="14"/>
        <v>68.60425630243499</v>
      </c>
      <c r="Q163" s="92">
        <v>1</v>
      </c>
      <c r="R163" s="87"/>
    </row>
    <row r="164" spans="1:18" x14ac:dyDescent="0.25">
      <c r="A164" s="91">
        <v>2017</v>
      </c>
      <c r="B164" s="91" t="s">
        <v>1192</v>
      </c>
      <c r="C164" s="91" t="s">
        <v>1197</v>
      </c>
      <c r="D164" s="4">
        <v>43008</v>
      </c>
      <c r="E164" s="90"/>
      <c r="F164" s="2">
        <v>5.3999999999999999E-2</v>
      </c>
      <c r="G164" s="91"/>
      <c r="H164" s="2">
        <v>5.3999999999999999E-2</v>
      </c>
      <c r="I164" s="2">
        <v>3.7319</v>
      </c>
      <c r="J164" s="2">
        <v>3.5081000000000002</v>
      </c>
      <c r="K164" s="83">
        <f t="shared" si="10"/>
        <v>0.76276304100000003</v>
      </c>
      <c r="L164" s="83">
        <f t="shared" si="11"/>
        <v>21.510616770000002</v>
      </c>
      <c r="M164" s="84">
        <f t="shared" si="12"/>
        <v>0.71702055900000006</v>
      </c>
      <c r="N164" s="2">
        <v>30</v>
      </c>
      <c r="O164" s="85">
        <f t="shared" si="13"/>
        <v>21.809399236935299</v>
      </c>
      <c r="P164" s="85">
        <f t="shared" si="14"/>
        <v>47.430909977850007</v>
      </c>
      <c r="Q164" s="92">
        <v>1</v>
      </c>
      <c r="R164" s="87"/>
    </row>
    <row r="165" spans="1:18" x14ac:dyDescent="0.25">
      <c r="A165" s="91">
        <v>2017</v>
      </c>
      <c r="B165" s="91" t="s">
        <v>1192</v>
      </c>
      <c r="C165" s="91" t="s">
        <v>1197</v>
      </c>
      <c r="D165" s="4">
        <v>43039</v>
      </c>
      <c r="E165" s="90"/>
      <c r="F165" s="2">
        <v>4.2999999999999997E-2</v>
      </c>
      <c r="G165" s="91"/>
      <c r="H165" s="2">
        <v>4.2999999999999997E-2</v>
      </c>
      <c r="I165" s="2">
        <v>4.4165000000000001</v>
      </c>
      <c r="J165" s="2">
        <v>3.7057000000000002</v>
      </c>
      <c r="K165" s="83">
        <f t="shared" si="10"/>
        <v>0.71880745749999997</v>
      </c>
      <c r="L165" s="83">
        <f t="shared" si="11"/>
        <v>18.696757308500001</v>
      </c>
      <c r="M165" s="84">
        <f t="shared" si="12"/>
        <v>0.60312120349999998</v>
      </c>
      <c r="N165" s="2">
        <v>31</v>
      </c>
      <c r="O165" s="85">
        <f t="shared" si="13"/>
        <v>18.344956710498447</v>
      </c>
      <c r="P165" s="85">
        <f t="shared" si="14"/>
        <v>41.226349865242504</v>
      </c>
      <c r="Q165" s="92">
        <v>1</v>
      </c>
      <c r="R165" s="87"/>
    </row>
    <row r="166" spans="1:18" x14ac:dyDescent="0.25">
      <c r="A166" s="91">
        <v>2017</v>
      </c>
      <c r="B166" s="91" t="s">
        <v>1192</v>
      </c>
      <c r="C166" s="91" t="s">
        <v>1197</v>
      </c>
      <c r="D166" s="4">
        <v>43069</v>
      </c>
      <c r="E166" s="90"/>
      <c r="F166" s="2">
        <v>4.7E-2</v>
      </c>
      <c r="G166" s="91"/>
      <c r="H166" s="2">
        <v>4.7E-2</v>
      </c>
      <c r="I166" s="2">
        <v>4.0846</v>
      </c>
      <c r="J166" s="2">
        <v>3.9508000000000001</v>
      </c>
      <c r="K166" s="83">
        <f t="shared" si="10"/>
        <v>0.72662991700000013</v>
      </c>
      <c r="L166" s="83">
        <f t="shared" si="11"/>
        <v>21.084826980000003</v>
      </c>
      <c r="M166" s="84">
        <f t="shared" si="12"/>
        <v>0.70282756600000007</v>
      </c>
      <c r="N166" s="2">
        <v>30</v>
      </c>
      <c r="O166" s="85">
        <f t="shared" si="13"/>
        <v>21.377695226752202</v>
      </c>
      <c r="P166" s="85">
        <f t="shared" si="14"/>
        <v>46.492043490900009</v>
      </c>
      <c r="Q166" s="92">
        <v>1</v>
      </c>
      <c r="R166" s="87"/>
    </row>
    <row r="167" spans="1:18" x14ac:dyDescent="0.25">
      <c r="A167" s="91">
        <v>2017</v>
      </c>
      <c r="B167" s="91" t="s">
        <v>1192</v>
      </c>
      <c r="C167" s="91" t="s">
        <v>1197</v>
      </c>
      <c r="D167" s="4">
        <v>43100</v>
      </c>
      <c r="E167" s="90"/>
      <c r="F167" s="2">
        <v>3.9E-2</v>
      </c>
      <c r="G167" s="91"/>
      <c r="H167" s="2">
        <v>3.9E-2</v>
      </c>
      <c r="I167" s="2">
        <v>4.7405999999999997</v>
      </c>
      <c r="J167" s="2">
        <v>4.0609000000000002</v>
      </c>
      <c r="K167" s="83">
        <f t="shared" si="10"/>
        <v>0.69978366899999989</v>
      </c>
      <c r="L167" s="83">
        <f t="shared" si="11"/>
        <v>18.582942358500002</v>
      </c>
      <c r="M167" s="84">
        <f t="shared" si="12"/>
        <v>0.59944975350000007</v>
      </c>
      <c r="N167" s="2">
        <v>31</v>
      </c>
      <c r="O167" s="85">
        <f t="shared" si="13"/>
        <v>18.233283317283451</v>
      </c>
      <c r="P167" s="85">
        <f t="shared" si="14"/>
        <v>40.975387900492507</v>
      </c>
      <c r="Q167" s="92">
        <v>1</v>
      </c>
      <c r="R167" s="87"/>
    </row>
    <row r="168" spans="1:18" x14ac:dyDescent="0.25">
      <c r="A168" s="91">
        <v>2017</v>
      </c>
      <c r="B168" s="91" t="s">
        <v>1192</v>
      </c>
      <c r="C168" s="91" t="s">
        <v>1197</v>
      </c>
      <c r="D168" s="4"/>
      <c r="E168" s="95"/>
      <c r="F168" s="84"/>
      <c r="H168" s="75"/>
      <c r="K168" s="83">
        <f t="shared" si="10"/>
        <v>0</v>
      </c>
      <c r="L168" s="83">
        <f t="shared" si="11"/>
        <v>0</v>
      </c>
      <c r="M168" s="84" t="str">
        <f t="shared" si="12"/>
        <v/>
      </c>
      <c r="O168" s="85" t="str">
        <f t="shared" si="13"/>
        <v/>
      </c>
      <c r="P168" s="85">
        <f t="shared" si="14"/>
        <v>0</v>
      </c>
      <c r="Q168" s="92">
        <v>2</v>
      </c>
      <c r="R168" s="87" t="s">
        <v>1746</v>
      </c>
    </row>
    <row r="169" spans="1:18" x14ac:dyDescent="0.25">
      <c r="A169" s="91">
        <v>2017</v>
      </c>
      <c r="B169" s="91" t="s">
        <v>1192</v>
      </c>
      <c r="C169" s="91" t="s">
        <v>1197</v>
      </c>
      <c r="D169" s="4"/>
      <c r="E169" s="90"/>
      <c r="F169" s="84"/>
      <c r="H169" s="75"/>
      <c r="K169" s="83">
        <f t="shared" si="10"/>
        <v>0</v>
      </c>
      <c r="L169" s="83">
        <f t="shared" si="11"/>
        <v>0</v>
      </c>
      <c r="M169" s="84" t="str">
        <f t="shared" si="12"/>
        <v/>
      </c>
      <c r="O169" s="85" t="str">
        <f t="shared" si="13"/>
        <v/>
      </c>
      <c r="P169" s="85">
        <f t="shared" si="14"/>
        <v>0</v>
      </c>
      <c r="Q169" s="92">
        <v>9</v>
      </c>
      <c r="R169" s="87" t="s">
        <v>1746</v>
      </c>
    </row>
    <row r="170" spans="1:18" x14ac:dyDescent="0.25">
      <c r="A170" s="91">
        <v>2018</v>
      </c>
      <c r="B170" s="2" t="s">
        <v>1192</v>
      </c>
      <c r="C170" s="91" t="s">
        <v>1197</v>
      </c>
      <c r="D170" s="4">
        <v>43131</v>
      </c>
      <c r="E170" s="90"/>
      <c r="I170" s="2">
        <v>4.1993999999999998</v>
      </c>
      <c r="J170" s="2">
        <v>3.9226999999999999</v>
      </c>
      <c r="K170" s="83">
        <f t="shared" si="10"/>
        <v>0</v>
      </c>
      <c r="L170" s="83">
        <f t="shared" si="11"/>
        <v>0</v>
      </c>
      <c r="M170" s="84">
        <f t="shared" si="12"/>
        <v>0</v>
      </c>
      <c r="N170" s="2">
        <v>31</v>
      </c>
      <c r="O170" s="85" t="str">
        <f t="shared" si="13"/>
        <v/>
      </c>
      <c r="P170" s="85">
        <f t="shared" si="14"/>
        <v>0</v>
      </c>
      <c r="Q170" s="20">
        <v>1</v>
      </c>
      <c r="R170" s="87"/>
    </row>
    <row r="171" spans="1:18" x14ac:dyDescent="0.25">
      <c r="A171" s="91">
        <v>2018</v>
      </c>
      <c r="B171" s="2" t="s">
        <v>1192</v>
      </c>
      <c r="C171" s="91" t="s">
        <v>1197</v>
      </c>
      <c r="D171" s="4">
        <v>43159</v>
      </c>
      <c r="E171" s="95"/>
      <c r="I171" s="2">
        <v>5.1449999999999996</v>
      </c>
      <c r="J171" s="2">
        <v>3.4115000000000002</v>
      </c>
      <c r="K171" s="83">
        <f t="shared" si="10"/>
        <v>0</v>
      </c>
      <c r="L171" s="83">
        <f t="shared" si="11"/>
        <v>0</v>
      </c>
      <c r="M171" s="84">
        <f t="shared" si="12"/>
        <v>0</v>
      </c>
      <c r="N171" s="2">
        <v>28</v>
      </c>
      <c r="O171" s="85" t="str">
        <f t="shared" si="13"/>
        <v/>
      </c>
      <c r="P171" s="85">
        <f t="shared" si="14"/>
        <v>0</v>
      </c>
      <c r="Q171" s="20">
        <v>1</v>
      </c>
      <c r="R171" s="87"/>
    </row>
    <row r="172" spans="1:18" x14ac:dyDescent="0.25">
      <c r="A172" s="91">
        <v>2018</v>
      </c>
      <c r="B172" s="2" t="s">
        <v>1192</v>
      </c>
      <c r="C172" s="91" t="s">
        <v>1197</v>
      </c>
      <c r="D172" s="4">
        <v>43190</v>
      </c>
      <c r="E172" s="95"/>
      <c r="I172" s="2">
        <v>3.823</v>
      </c>
      <c r="J172" s="2">
        <v>3.4359000000000002</v>
      </c>
      <c r="K172" s="83">
        <f t="shared" si="10"/>
        <v>0</v>
      </c>
      <c r="L172" s="83">
        <f t="shared" si="11"/>
        <v>0</v>
      </c>
      <c r="M172" s="84">
        <f t="shared" si="12"/>
        <v>0</v>
      </c>
      <c r="N172" s="2">
        <v>31</v>
      </c>
      <c r="O172" s="85" t="str">
        <f t="shared" si="13"/>
        <v/>
      </c>
      <c r="P172" s="85">
        <f t="shared" si="14"/>
        <v>0</v>
      </c>
      <c r="Q172" s="20">
        <v>1</v>
      </c>
      <c r="R172" s="87"/>
    </row>
    <row r="173" spans="1:18" x14ac:dyDescent="0.25">
      <c r="A173" s="91">
        <v>2018</v>
      </c>
      <c r="B173" s="2" t="s">
        <v>1192</v>
      </c>
      <c r="C173" s="91" t="s">
        <v>1197</v>
      </c>
      <c r="D173" s="4">
        <v>43220</v>
      </c>
      <c r="E173" s="95"/>
      <c r="I173" s="2">
        <v>3.7957999999999998</v>
      </c>
      <c r="J173" s="2">
        <v>3.5716000000000001</v>
      </c>
      <c r="K173" s="83">
        <f t="shared" si="10"/>
        <v>0</v>
      </c>
      <c r="L173" s="83">
        <f t="shared" si="11"/>
        <v>0</v>
      </c>
      <c r="M173" s="84">
        <f t="shared" si="12"/>
        <v>0</v>
      </c>
      <c r="N173" s="2">
        <v>30</v>
      </c>
      <c r="O173" s="85" t="str">
        <f t="shared" si="13"/>
        <v/>
      </c>
      <c r="P173" s="85">
        <f t="shared" si="14"/>
        <v>0</v>
      </c>
      <c r="Q173" s="20">
        <v>1</v>
      </c>
      <c r="R173" s="87"/>
    </row>
    <row r="174" spans="1:18" x14ac:dyDescent="0.25">
      <c r="A174" s="91">
        <v>2018</v>
      </c>
      <c r="B174" s="2" t="s">
        <v>1192</v>
      </c>
      <c r="C174" s="91" t="s">
        <v>1197</v>
      </c>
      <c r="D174" s="4">
        <v>43251</v>
      </c>
      <c r="E174" s="90"/>
      <c r="I174" s="2">
        <v>3.7183000000000002</v>
      </c>
      <c r="J174" s="2">
        <v>3.4253</v>
      </c>
      <c r="K174" s="83">
        <f t="shared" si="10"/>
        <v>0</v>
      </c>
      <c r="L174" s="83">
        <f t="shared" si="11"/>
        <v>0</v>
      </c>
      <c r="M174" s="84">
        <f t="shared" si="12"/>
        <v>0</v>
      </c>
      <c r="N174" s="2">
        <v>31</v>
      </c>
      <c r="O174" s="85" t="str">
        <f t="shared" si="13"/>
        <v/>
      </c>
      <c r="P174" s="85">
        <f t="shared" si="14"/>
        <v>0</v>
      </c>
      <c r="Q174" s="20">
        <v>1</v>
      </c>
      <c r="R174" s="87"/>
    </row>
    <row r="175" spans="1:18" x14ac:dyDescent="0.25">
      <c r="A175" s="91">
        <v>2018</v>
      </c>
      <c r="B175" s="2" t="s">
        <v>1192</v>
      </c>
      <c r="C175" s="91" t="s">
        <v>1197</v>
      </c>
      <c r="D175" s="4">
        <v>43281</v>
      </c>
      <c r="E175" s="90"/>
      <c r="I175" s="2">
        <v>4.8312999999999997</v>
      </c>
      <c r="J175" s="2">
        <v>3.8664000000000001</v>
      </c>
      <c r="K175" s="83">
        <f t="shared" si="10"/>
        <v>0</v>
      </c>
      <c r="L175" s="83">
        <f t="shared" si="11"/>
        <v>0</v>
      </c>
      <c r="M175" s="84">
        <f t="shared" si="12"/>
        <v>0</v>
      </c>
      <c r="N175" s="2">
        <v>30</v>
      </c>
      <c r="O175" s="85" t="str">
        <f t="shared" si="13"/>
        <v/>
      </c>
      <c r="P175" s="85">
        <f t="shared" si="14"/>
        <v>0</v>
      </c>
      <c r="Q175" s="20">
        <v>1</v>
      </c>
      <c r="R175" s="87"/>
    </row>
    <row r="176" spans="1:18" x14ac:dyDescent="0.25">
      <c r="A176" s="91">
        <v>2018</v>
      </c>
      <c r="B176" s="2" t="s">
        <v>1192</v>
      </c>
      <c r="C176" s="91" t="s">
        <v>1197</v>
      </c>
      <c r="D176" s="4">
        <v>43312</v>
      </c>
      <c r="E176" s="90"/>
      <c r="I176" s="2">
        <v>38943</v>
      </c>
      <c r="J176" s="2">
        <v>3.6998000000000002</v>
      </c>
      <c r="K176" s="83">
        <f t="shared" si="10"/>
        <v>0</v>
      </c>
      <c r="L176" s="83">
        <f t="shared" si="11"/>
        <v>0</v>
      </c>
      <c r="M176" s="84">
        <f t="shared" si="12"/>
        <v>0</v>
      </c>
      <c r="N176" s="2">
        <v>31</v>
      </c>
      <c r="O176" s="85" t="str">
        <f t="shared" si="13"/>
        <v/>
      </c>
      <c r="P176" s="21">
        <f t="shared" si="14"/>
        <v>0</v>
      </c>
      <c r="Q176" s="20">
        <v>1</v>
      </c>
      <c r="R176" s="87"/>
    </row>
    <row r="177" spans="1:18" x14ac:dyDescent="0.25">
      <c r="A177" s="91">
        <v>2018</v>
      </c>
      <c r="B177" s="2" t="s">
        <v>1192</v>
      </c>
      <c r="C177" s="91" t="s">
        <v>1197</v>
      </c>
      <c r="D177" s="4">
        <v>43343</v>
      </c>
      <c r="E177" s="95"/>
      <c r="I177" s="2">
        <v>3.9058999999999999</v>
      </c>
      <c r="J177" s="2">
        <v>3.6638999999999999</v>
      </c>
      <c r="K177" s="83">
        <f t="shared" si="10"/>
        <v>0</v>
      </c>
      <c r="L177" s="83">
        <f t="shared" si="11"/>
        <v>0</v>
      </c>
      <c r="M177" s="84">
        <f t="shared" si="12"/>
        <v>0</v>
      </c>
      <c r="N177" s="2">
        <v>31</v>
      </c>
      <c r="O177" s="85" t="str">
        <f t="shared" si="13"/>
        <v/>
      </c>
      <c r="P177" s="85">
        <f>IFERROR(L177*2.205,"")</f>
        <v>0</v>
      </c>
      <c r="Q177" s="20">
        <v>1</v>
      </c>
      <c r="R177" s="87"/>
    </row>
    <row r="178" spans="1:18" x14ac:dyDescent="0.25">
      <c r="A178" s="91">
        <v>2018</v>
      </c>
      <c r="B178" s="2" t="s">
        <v>1192</v>
      </c>
      <c r="C178" s="91" t="s">
        <v>1197</v>
      </c>
      <c r="D178" s="4">
        <v>43373</v>
      </c>
      <c r="E178" s="95"/>
      <c r="I178" s="2">
        <v>4.0750999999999999</v>
      </c>
      <c r="J178" s="2">
        <v>3.5916999999999999</v>
      </c>
      <c r="K178" s="83">
        <f t="shared" si="10"/>
        <v>0</v>
      </c>
      <c r="L178" s="83">
        <f t="shared" si="11"/>
        <v>0</v>
      </c>
      <c r="M178" s="84">
        <f t="shared" si="12"/>
        <v>0</v>
      </c>
      <c r="N178" s="2">
        <v>30</v>
      </c>
      <c r="O178" s="85" t="str">
        <f t="shared" si="13"/>
        <v/>
      </c>
      <c r="P178" s="85">
        <f>IFERROR(L178*2.205,"")</f>
        <v>0</v>
      </c>
      <c r="Q178" s="20">
        <v>1</v>
      </c>
      <c r="R178" s="87"/>
    </row>
    <row r="179" spans="1:18" x14ac:dyDescent="0.25">
      <c r="A179" s="91">
        <v>2018</v>
      </c>
      <c r="B179" s="2" t="s">
        <v>1192</v>
      </c>
      <c r="C179" s="91" t="s">
        <v>1197</v>
      </c>
      <c r="D179" s="4">
        <v>43404</v>
      </c>
      <c r="E179" s="90"/>
      <c r="I179" s="2">
        <v>3.5464000000000002</v>
      </c>
      <c r="J179" s="2">
        <v>3.2717999999999998</v>
      </c>
      <c r="K179" s="83">
        <f t="shared" si="10"/>
        <v>0</v>
      </c>
      <c r="L179" s="83">
        <f t="shared" si="11"/>
        <v>0</v>
      </c>
      <c r="M179" s="84">
        <f t="shared" si="12"/>
        <v>0</v>
      </c>
      <c r="N179" s="2">
        <v>31</v>
      </c>
      <c r="O179" s="85" t="str">
        <f t="shared" si="13"/>
        <v/>
      </c>
      <c r="P179" s="21">
        <f t="shared" si="14"/>
        <v>0</v>
      </c>
      <c r="Q179" s="20">
        <v>1</v>
      </c>
      <c r="R179" s="87"/>
    </row>
    <row r="180" spans="1:18" x14ac:dyDescent="0.25">
      <c r="A180" s="91">
        <v>2018</v>
      </c>
      <c r="B180" s="2" t="s">
        <v>1192</v>
      </c>
      <c r="C180" s="91" t="s">
        <v>1197</v>
      </c>
      <c r="D180" s="4">
        <v>43434</v>
      </c>
      <c r="E180" s="90"/>
      <c r="I180" s="2">
        <v>4.1523000000000003</v>
      </c>
      <c r="J180" s="2">
        <v>3.6429999999999998</v>
      </c>
      <c r="K180" s="83">
        <f t="shared" si="10"/>
        <v>0</v>
      </c>
      <c r="L180" s="83">
        <f t="shared" si="11"/>
        <v>0</v>
      </c>
      <c r="M180" s="84">
        <f t="shared" si="12"/>
        <v>0</v>
      </c>
      <c r="N180" s="2">
        <v>30</v>
      </c>
      <c r="O180" s="85" t="str">
        <f t="shared" si="13"/>
        <v/>
      </c>
      <c r="P180" s="85">
        <f t="shared" si="14"/>
        <v>0</v>
      </c>
      <c r="Q180" s="20">
        <v>1</v>
      </c>
      <c r="R180" s="87"/>
    </row>
    <row r="181" spans="1:18" x14ac:dyDescent="0.25">
      <c r="A181" s="91">
        <v>2018</v>
      </c>
      <c r="B181" s="2" t="s">
        <v>1192</v>
      </c>
      <c r="C181" s="91" t="s">
        <v>1197</v>
      </c>
      <c r="D181" s="4">
        <v>43465</v>
      </c>
      <c r="E181" s="90"/>
      <c r="I181" s="2">
        <v>4.3026999999999997</v>
      </c>
      <c r="J181" s="2">
        <v>3.8711000000000002</v>
      </c>
      <c r="K181" s="83">
        <f t="shared" si="10"/>
        <v>0</v>
      </c>
      <c r="L181" s="83">
        <f t="shared" si="11"/>
        <v>0</v>
      </c>
      <c r="M181" s="84">
        <f t="shared" si="12"/>
        <v>0</v>
      </c>
      <c r="N181" s="2">
        <v>31</v>
      </c>
      <c r="O181" s="85" t="str">
        <f t="shared" si="13"/>
        <v/>
      </c>
      <c r="P181" s="85">
        <f t="shared" si="14"/>
        <v>0</v>
      </c>
      <c r="Q181" s="20">
        <v>1</v>
      </c>
      <c r="R181" s="87"/>
    </row>
    <row r="182" spans="1:18" x14ac:dyDescent="0.25">
      <c r="A182" s="91">
        <v>2018</v>
      </c>
      <c r="B182" s="2" t="s">
        <v>1192</v>
      </c>
      <c r="C182" s="91" t="s">
        <v>1197</v>
      </c>
      <c r="D182" s="4"/>
      <c r="E182" s="90"/>
      <c r="F182" s="84"/>
      <c r="G182" s="84"/>
      <c r="H182" s="84"/>
      <c r="K182" s="83">
        <f t="shared" si="10"/>
        <v>0</v>
      </c>
      <c r="L182" s="83">
        <f t="shared" si="11"/>
        <v>0</v>
      </c>
      <c r="M182" s="84" t="str">
        <f t="shared" si="12"/>
        <v/>
      </c>
      <c r="O182" s="85" t="str">
        <f t="shared" si="13"/>
        <v/>
      </c>
      <c r="P182" s="85">
        <f t="shared" si="14"/>
        <v>0</v>
      </c>
      <c r="Q182" s="92">
        <v>2</v>
      </c>
      <c r="R182" s="87" t="s">
        <v>1746</v>
      </c>
    </row>
    <row r="183" spans="1:18" x14ac:dyDescent="0.25">
      <c r="A183" s="91">
        <v>2018</v>
      </c>
      <c r="B183" s="2" t="s">
        <v>1192</v>
      </c>
      <c r="C183" s="91" t="s">
        <v>1197</v>
      </c>
      <c r="D183" s="4"/>
      <c r="E183" s="90"/>
      <c r="F183" s="84"/>
      <c r="G183" s="84"/>
      <c r="H183" s="84"/>
      <c r="K183" s="83">
        <f t="shared" si="10"/>
        <v>0</v>
      </c>
      <c r="L183" s="83">
        <f t="shared" si="11"/>
        <v>0</v>
      </c>
      <c r="M183" s="84" t="str">
        <f t="shared" si="12"/>
        <v/>
      </c>
      <c r="O183" s="85" t="str">
        <f t="shared" si="13"/>
        <v/>
      </c>
      <c r="P183" s="98">
        <f t="shared" si="14"/>
        <v>0</v>
      </c>
      <c r="Q183" s="20">
        <v>9</v>
      </c>
      <c r="R183" s="87" t="s">
        <v>1746</v>
      </c>
    </row>
    <row r="184" spans="1:18" x14ac:dyDescent="0.25">
      <c r="A184" s="91">
        <v>2018</v>
      </c>
      <c r="B184" s="91" t="s">
        <v>1344</v>
      </c>
      <c r="C184" s="2" t="s">
        <v>1345</v>
      </c>
      <c r="D184" s="4">
        <v>43131</v>
      </c>
      <c r="E184" s="90"/>
      <c r="F184" s="2">
        <v>1.2999999999999999E-2</v>
      </c>
      <c r="G184" s="91"/>
      <c r="H184" s="2">
        <v>1.2999999999999999E-2</v>
      </c>
      <c r="I184" s="2">
        <v>4.0599999999999996</v>
      </c>
      <c r="J184" s="2">
        <v>2.92</v>
      </c>
      <c r="K184" s="83">
        <f t="shared" si="10"/>
        <v>0.19977229999999999</v>
      </c>
      <c r="L184" s="83">
        <f t="shared" si="11"/>
        <v>4.4540366000000002</v>
      </c>
      <c r="M184" s="84">
        <f t="shared" si="12"/>
        <v>0.14367860000000002</v>
      </c>
      <c r="N184" s="2">
        <v>31</v>
      </c>
      <c r="O184" s="85">
        <f t="shared" si="13"/>
        <v>4.3702288726199994</v>
      </c>
      <c r="P184" s="85">
        <f t="shared" si="14"/>
        <v>9.8211507030000007</v>
      </c>
      <c r="Q184" s="20">
        <v>3</v>
      </c>
      <c r="R184" s="87" t="s">
        <v>1740</v>
      </c>
    </row>
    <row r="185" spans="1:18" x14ac:dyDescent="0.25">
      <c r="A185" s="91">
        <v>2018</v>
      </c>
      <c r="B185" s="91" t="s">
        <v>1344</v>
      </c>
      <c r="C185" s="2" t="s">
        <v>1345</v>
      </c>
      <c r="D185" s="4">
        <v>43159</v>
      </c>
      <c r="E185" s="90"/>
      <c r="F185" s="2">
        <v>2.1999999999999999E-2</v>
      </c>
      <c r="G185" s="91"/>
      <c r="H185" s="2">
        <v>2.1999999999999999E-2</v>
      </c>
      <c r="I185" s="2">
        <v>4.1500000000000004</v>
      </c>
      <c r="J185" s="2">
        <v>3.01</v>
      </c>
      <c r="K185" s="83">
        <f t="shared" si="10"/>
        <v>0.34557050000000006</v>
      </c>
      <c r="L185" s="83">
        <f t="shared" si="11"/>
        <v>7.0179955999999981</v>
      </c>
      <c r="M185" s="84">
        <f t="shared" si="12"/>
        <v>0.25064269999999994</v>
      </c>
      <c r="N185" s="2">
        <v>28</v>
      </c>
      <c r="O185" s="85">
        <f t="shared" si="13"/>
        <v>7.6237238130899971</v>
      </c>
      <c r="P185" s="85">
        <f t="shared" si="14"/>
        <v>15.474680297999996</v>
      </c>
      <c r="Q185" s="20">
        <v>3</v>
      </c>
      <c r="R185" s="87"/>
    </row>
    <row r="186" spans="1:18" x14ac:dyDescent="0.25">
      <c r="A186" s="91">
        <v>2018</v>
      </c>
      <c r="B186" s="91" t="s">
        <v>1344</v>
      </c>
      <c r="C186" s="2" t="s">
        <v>1345</v>
      </c>
      <c r="D186" s="4">
        <v>43190</v>
      </c>
      <c r="E186" s="90"/>
      <c r="F186" s="2">
        <v>3.2000000000000001E-2</v>
      </c>
      <c r="G186" s="91"/>
      <c r="H186" s="2">
        <v>3.2000000000000001E-2</v>
      </c>
      <c r="I186" s="2">
        <v>4.22</v>
      </c>
      <c r="J186" s="2">
        <v>3.12</v>
      </c>
      <c r="K186" s="83">
        <f t="shared" si="10"/>
        <v>0.51112639999999998</v>
      </c>
      <c r="L186" s="83">
        <f t="shared" si="11"/>
        <v>11.714726400000002</v>
      </c>
      <c r="M186" s="84">
        <f t="shared" si="12"/>
        <v>0.37789440000000007</v>
      </c>
      <c r="N186" s="2">
        <v>31</v>
      </c>
      <c r="O186" s="85">
        <f t="shared" si="13"/>
        <v>11.49430059648</v>
      </c>
      <c r="P186" s="85">
        <f t="shared" si="14"/>
        <v>25.830971712000004</v>
      </c>
      <c r="Q186" s="20">
        <v>3</v>
      </c>
      <c r="R186" s="87"/>
    </row>
    <row r="187" spans="1:18" x14ac:dyDescent="0.25">
      <c r="A187" s="91">
        <v>2018</v>
      </c>
      <c r="B187" s="91" t="s">
        <v>1344</v>
      </c>
      <c r="C187" s="2" t="s">
        <v>1345</v>
      </c>
      <c r="D187" s="4">
        <v>43220</v>
      </c>
      <c r="E187" s="90"/>
      <c r="F187" s="2">
        <v>0.01</v>
      </c>
      <c r="G187" s="91"/>
      <c r="H187" s="91">
        <v>0.01</v>
      </c>
      <c r="I187" s="2">
        <v>4.3099999999999996</v>
      </c>
      <c r="J187" s="2">
        <v>3.65</v>
      </c>
      <c r="K187" s="83">
        <f t="shared" si="10"/>
        <v>0.16313350000000001</v>
      </c>
      <c r="L187" s="83">
        <f t="shared" si="11"/>
        <v>4.1445749999999997</v>
      </c>
      <c r="M187" s="84">
        <f t="shared" si="12"/>
        <v>0.13815249999999998</v>
      </c>
      <c r="N187" s="2">
        <v>30</v>
      </c>
      <c r="O187" s="85">
        <f t="shared" si="13"/>
        <v>4.2021431467499992</v>
      </c>
      <c r="P187" s="85">
        <f t="shared" si="14"/>
        <v>9.1387878750000002</v>
      </c>
      <c r="Q187" s="20">
        <v>3</v>
      </c>
      <c r="R187" s="87"/>
    </row>
    <row r="188" spans="1:18" x14ac:dyDescent="0.25">
      <c r="A188" s="91">
        <v>2018</v>
      </c>
      <c r="B188" s="91" t="s">
        <v>1344</v>
      </c>
      <c r="C188" s="2" t="s">
        <v>1345</v>
      </c>
      <c r="D188" s="4">
        <v>43251</v>
      </c>
      <c r="E188" s="90"/>
      <c r="F188" s="2">
        <v>4.0000000000000001E-3</v>
      </c>
      <c r="G188" s="91"/>
      <c r="H188" s="91">
        <v>4.0000000000000001E-3</v>
      </c>
      <c r="I188" s="2">
        <v>4.07</v>
      </c>
      <c r="J188" s="2">
        <v>3.08</v>
      </c>
      <c r="K188" s="83">
        <f t="shared" si="10"/>
        <v>6.1619800000000016E-2</v>
      </c>
      <c r="L188" s="83">
        <f t="shared" si="11"/>
        <v>1.4455672000000002</v>
      </c>
      <c r="M188" s="84">
        <f t="shared" si="12"/>
        <v>4.6631200000000005E-2</v>
      </c>
      <c r="N188" s="2">
        <v>31</v>
      </c>
      <c r="O188" s="85">
        <f t="shared" si="13"/>
        <v>1.41836722104</v>
      </c>
      <c r="P188" s="85">
        <f t="shared" si="14"/>
        <v>3.1874756760000005</v>
      </c>
      <c r="Q188" s="20">
        <v>3</v>
      </c>
      <c r="R188" s="87"/>
    </row>
    <row r="189" spans="1:18" x14ac:dyDescent="0.25">
      <c r="A189" s="91">
        <v>2018</v>
      </c>
      <c r="B189" s="91" t="s">
        <v>1344</v>
      </c>
      <c r="C189" s="2" t="s">
        <v>1345</v>
      </c>
      <c r="D189" s="4">
        <v>43281</v>
      </c>
      <c r="E189" s="90"/>
      <c r="F189" s="2">
        <v>0</v>
      </c>
      <c r="G189" s="91"/>
      <c r="H189" s="91">
        <v>0</v>
      </c>
      <c r="I189" s="2">
        <v>3.33</v>
      </c>
      <c r="J189" s="2">
        <v>2.17</v>
      </c>
      <c r="K189" s="83">
        <f t="shared" si="10"/>
        <v>0</v>
      </c>
      <c r="L189" s="83">
        <f t="shared" si="11"/>
        <v>0</v>
      </c>
      <c r="M189" s="84">
        <f t="shared" si="12"/>
        <v>0</v>
      </c>
      <c r="N189" s="2">
        <v>30</v>
      </c>
      <c r="O189" s="85" t="str">
        <f t="shared" si="13"/>
        <v/>
      </c>
      <c r="P189" s="85">
        <f t="shared" si="14"/>
        <v>0</v>
      </c>
      <c r="Q189" s="20">
        <v>3</v>
      </c>
      <c r="R189" s="87"/>
    </row>
    <row r="190" spans="1:18" x14ac:dyDescent="0.25">
      <c r="A190" s="91">
        <v>2018</v>
      </c>
      <c r="B190" s="91" t="s">
        <v>1344</v>
      </c>
      <c r="C190" s="2" t="s">
        <v>1345</v>
      </c>
      <c r="D190" s="4">
        <v>43312</v>
      </c>
      <c r="E190" s="90"/>
      <c r="F190" s="2">
        <v>2.3E-2</v>
      </c>
      <c r="G190" s="91"/>
      <c r="H190" s="91">
        <v>2.3E-2</v>
      </c>
      <c r="I190" s="2">
        <v>5.16</v>
      </c>
      <c r="J190" s="2">
        <v>2.7</v>
      </c>
      <c r="K190" s="83">
        <f t="shared" si="10"/>
        <v>0.44920380000000004</v>
      </c>
      <c r="L190" s="83">
        <f t="shared" si="11"/>
        <v>7.2865035000000002</v>
      </c>
      <c r="M190" s="84">
        <f t="shared" si="12"/>
        <v>0.23504850000000002</v>
      </c>
      <c r="N190" s="2">
        <v>31</v>
      </c>
      <c r="O190" s="85">
        <f t="shared" si="13"/>
        <v>7.1493997099499991</v>
      </c>
      <c r="P190" s="85">
        <f t="shared" si="14"/>
        <v>16.066740217500001</v>
      </c>
      <c r="Q190" s="20">
        <v>3</v>
      </c>
      <c r="R190" s="87"/>
    </row>
    <row r="191" spans="1:18" x14ac:dyDescent="0.25">
      <c r="A191" s="91">
        <v>2018</v>
      </c>
      <c r="B191" s="91" t="s">
        <v>1344</v>
      </c>
      <c r="C191" s="2" t="s">
        <v>1345</v>
      </c>
      <c r="D191" s="4">
        <v>43343</v>
      </c>
      <c r="E191" s="90"/>
      <c r="F191" s="2">
        <v>1.0999999999999999E-2</v>
      </c>
      <c r="G191" s="91"/>
      <c r="H191" s="91">
        <v>1.0999999999999999E-2</v>
      </c>
      <c r="I191" s="2">
        <v>3.24</v>
      </c>
      <c r="J191" s="2">
        <v>2.78</v>
      </c>
      <c r="K191" s="83">
        <f t="shared" si="10"/>
        <v>0.1348974</v>
      </c>
      <c r="L191" s="83">
        <f t="shared" si="11"/>
        <v>3.5881042999999999</v>
      </c>
      <c r="M191" s="84">
        <f t="shared" si="12"/>
        <v>0.1157453</v>
      </c>
      <c r="N191" s="2">
        <v>31</v>
      </c>
      <c r="O191" s="85">
        <f t="shared" si="13"/>
        <v>3.5205900665099996</v>
      </c>
      <c r="P191" s="85">
        <f t="shared" si="14"/>
        <v>7.9117699815</v>
      </c>
      <c r="Q191" s="20">
        <v>3</v>
      </c>
      <c r="R191" s="87"/>
    </row>
    <row r="192" spans="1:18" x14ac:dyDescent="0.25">
      <c r="A192" s="91">
        <v>2018</v>
      </c>
      <c r="B192" s="91" t="s">
        <v>1344</v>
      </c>
      <c r="C192" s="2" t="s">
        <v>1345</v>
      </c>
      <c r="D192" s="4">
        <v>43373</v>
      </c>
      <c r="E192" s="90"/>
      <c r="F192" s="2">
        <v>2.8000000000000001E-2</v>
      </c>
      <c r="G192" s="91"/>
      <c r="H192" s="91">
        <v>2.8000000000000001E-2</v>
      </c>
      <c r="I192" s="2">
        <v>3.84</v>
      </c>
      <c r="J192" s="2">
        <v>2.6</v>
      </c>
      <c r="K192" s="83">
        <f t="shared" si="10"/>
        <v>0.40696320000000002</v>
      </c>
      <c r="L192" s="83">
        <f t="shared" si="11"/>
        <v>8.2664400000000011</v>
      </c>
      <c r="M192" s="84">
        <f t="shared" si="12"/>
        <v>0.27554800000000002</v>
      </c>
      <c r="N192" s="2">
        <v>30</v>
      </c>
      <c r="O192" s="85">
        <f t="shared" si="13"/>
        <v>8.3812608516000004</v>
      </c>
      <c r="P192" s="85">
        <f t="shared" si="14"/>
        <v>18.227500200000001</v>
      </c>
      <c r="Q192" s="20">
        <v>3</v>
      </c>
      <c r="R192" s="87"/>
    </row>
    <row r="193" spans="1:18" x14ac:dyDescent="0.25">
      <c r="A193" s="91">
        <v>2018</v>
      </c>
      <c r="B193" s="91" t="s">
        <v>1344</v>
      </c>
      <c r="C193" s="2" t="s">
        <v>1345</v>
      </c>
      <c r="D193" s="4">
        <v>43404</v>
      </c>
      <c r="E193" s="90"/>
      <c r="F193" s="2">
        <v>2.3E-2</v>
      </c>
      <c r="G193" s="91"/>
      <c r="H193" s="91">
        <v>2.3E-2</v>
      </c>
      <c r="I193" s="2">
        <v>6.46</v>
      </c>
      <c r="J193" s="2">
        <v>2.54</v>
      </c>
      <c r="K193" s="83">
        <f t="shared" si="10"/>
        <v>0.56237530000000002</v>
      </c>
      <c r="L193" s="83">
        <f t="shared" si="11"/>
        <v>6.8547107</v>
      </c>
      <c r="M193" s="84">
        <f t="shared" si="12"/>
        <v>0.2211197</v>
      </c>
      <c r="N193" s="2">
        <v>31</v>
      </c>
      <c r="O193" s="85">
        <f t="shared" si="13"/>
        <v>6.7257315789899996</v>
      </c>
      <c r="P193" s="85">
        <f t="shared" si="14"/>
        <v>15.114637093500001</v>
      </c>
      <c r="Q193" s="20">
        <v>3</v>
      </c>
      <c r="R193" s="87"/>
    </row>
    <row r="194" spans="1:18" x14ac:dyDescent="0.25">
      <c r="A194" s="91">
        <v>2018</v>
      </c>
      <c r="B194" s="91" t="s">
        <v>1344</v>
      </c>
      <c r="C194" s="2" t="s">
        <v>1345</v>
      </c>
      <c r="D194" s="4">
        <v>43434</v>
      </c>
      <c r="E194" s="90"/>
      <c r="F194" s="2">
        <v>1.7000000000000001E-2</v>
      </c>
      <c r="G194" s="91"/>
      <c r="H194" s="91">
        <v>1.7000000000000001E-2</v>
      </c>
      <c r="I194" s="2">
        <v>3.2</v>
      </c>
      <c r="J194" s="2">
        <v>2.7</v>
      </c>
      <c r="K194" s="83">
        <f t="shared" si="10"/>
        <v>0.20590400000000003</v>
      </c>
      <c r="L194" s="83">
        <f t="shared" si="11"/>
        <v>5.2119450000000001</v>
      </c>
      <c r="M194" s="84">
        <f t="shared" si="12"/>
        <v>0.17373150000000001</v>
      </c>
      <c r="N194" s="2">
        <v>30</v>
      </c>
      <c r="O194" s="85">
        <f t="shared" si="13"/>
        <v>5.2843389160499994</v>
      </c>
      <c r="P194" s="85">
        <f t="shared" si="14"/>
        <v>11.492338725</v>
      </c>
      <c r="Q194" s="20">
        <v>3</v>
      </c>
      <c r="R194" s="87"/>
    </row>
    <row r="195" spans="1:18" x14ac:dyDescent="0.25">
      <c r="A195" s="91">
        <v>2018</v>
      </c>
      <c r="B195" s="91" t="s">
        <v>1344</v>
      </c>
      <c r="C195" s="2" t="s">
        <v>1345</v>
      </c>
      <c r="D195" s="4">
        <v>43465</v>
      </c>
      <c r="E195" s="90"/>
      <c r="F195" s="2">
        <v>2.1999999999999999E-2</v>
      </c>
      <c r="G195" s="91"/>
      <c r="H195" s="91">
        <v>2.1999999999999999E-2</v>
      </c>
      <c r="I195" s="2">
        <v>5.41</v>
      </c>
      <c r="J195" s="2">
        <v>2.73</v>
      </c>
      <c r="K195" s="83">
        <f t="shared" si="10"/>
        <v>0.45049070000000002</v>
      </c>
      <c r="L195" s="83">
        <f t="shared" si="11"/>
        <v>7.0471401</v>
      </c>
      <c r="M195" s="84">
        <f t="shared" si="12"/>
        <v>0.2273271</v>
      </c>
      <c r="N195" s="2">
        <v>31</v>
      </c>
      <c r="O195" s="85">
        <f t="shared" si="13"/>
        <v>6.9145402025699996</v>
      </c>
      <c r="P195" s="85">
        <f t="shared" si="14"/>
        <v>15.538943920500001</v>
      </c>
      <c r="Q195" s="20">
        <v>3</v>
      </c>
      <c r="R195" s="87"/>
    </row>
    <row r="196" spans="1:18" x14ac:dyDescent="0.25">
      <c r="A196" s="91">
        <v>2018</v>
      </c>
      <c r="B196" s="91" t="s">
        <v>1344</v>
      </c>
      <c r="C196" s="2" t="s">
        <v>1345</v>
      </c>
      <c r="D196" s="4">
        <v>43131</v>
      </c>
      <c r="E196" s="90"/>
      <c r="F196" s="2">
        <v>0</v>
      </c>
      <c r="G196" s="91"/>
      <c r="H196" s="2">
        <v>0</v>
      </c>
      <c r="I196" s="2">
        <v>0.372</v>
      </c>
      <c r="J196" s="2">
        <v>6.0999999999999999E-2</v>
      </c>
      <c r="K196" s="83">
        <f t="shared" si="10"/>
        <v>0</v>
      </c>
      <c r="L196" s="83">
        <f t="shared" si="11"/>
        <v>0</v>
      </c>
      <c r="M196" s="84">
        <f t="shared" si="12"/>
        <v>0</v>
      </c>
      <c r="N196" s="2">
        <v>31</v>
      </c>
      <c r="O196" s="85" t="str">
        <f t="shared" si="13"/>
        <v/>
      </c>
      <c r="P196" s="85">
        <f t="shared" si="14"/>
        <v>0</v>
      </c>
      <c r="Q196" s="92">
        <v>4</v>
      </c>
      <c r="R196" s="87" t="s">
        <v>1747</v>
      </c>
    </row>
    <row r="197" spans="1:18" x14ac:dyDescent="0.25">
      <c r="A197" s="91">
        <v>2018</v>
      </c>
      <c r="B197" s="91" t="s">
        <v>1344</v>
      </c>
      <c r="C197" s="2" t="s">
        <v>1345</v>
      </c>
      <c r="D197" s="4">
        <v>43159</v>
      </c>
      <c r="E197" s="90"/>
      <c r="F197" s="2">
        <v>0</v>
      </c>
      <c r="G197" s="91"/>
      <c r="H197" s="2">
        <v>0</v>
      </c>
      <c r="I197" s="2">
        <v>0.83199999999999996</v>
      </c>
      <c r="J197" s="2">
        <v>0.105</v>
      </c>
      <c r="K197" s="83">
        <f t="shared" ref="K197:K260" si="15">IFERROR(+F197*I197*3.785,"")</f>
        <v>0</v>
      </c>
      <c r="L197" s="83">
        <f t="shared" ref="L197:L260" si="16">IFERROR(H197*J197*3.785*N197,"")</f>
        <v>0</v>
      </c>
      <c r="M197" s="84">
        <f t="shared" ref="M197:M260" si="17">IFERROR(+L197/N197,"")</f>
        <v>0</v>
      </c>
      <c r="N197" s="2">
        <v>28</v>
      </c>
      <c r="O197" s="85" t="str">
        <f t="shared" ref="O197:O260" si="18">IF(AND(L197&gt;0,L197&lt;&gt;""), L197/(N197/30.4167),"")</f>
        <v/>
      </c>
      <c r="P197" s="85">
        <f t="shared" si="14"/>
        <v>0</v>
      </c>
      <c r="Q197" s="92">
        <v>4</v>
      </c>
      <c r="R197" s="87" t="s">
        <v>1747</v>
      </c>
    </row>
    <row r="198" spans="1:18" x14ac:dyDescent="0.25">
      <c r="A198" s="91">
        <v>2018</v>
      </c>
      <c r="B198" s="91" t="s">
        <v>1344</v>
      </c>
      <c r="C198" s="2" t="s">
        <v>1345</v>
      </c>
      <c r="D198" s="4">
        <v>43190</v>
      </c>
      <c r="E198" s="90"/>
      <c r="F198" s="2">
        <v>0</v>
      </c>
      <c r="G198" s="91"/>
      <c r="H198" s="2">
        <v>0</v>
      </c>
      <c r="I198" s="2">
        <v>0.71699999999999997</v>
      </c>
      <c r="J198" s="2">
        <v>0.114</v>
      </c>
      <c r="K198" s="83">
        <f t="shared" si="15"/>
        <v>0</v>
      </c>
      <c r="L198" s="83">
        <f t="shared" si="16"/>
        <v>0</v>
      </c>
      <c r="M198" s="84">
        <f t="shared" si="17"/>
        <v>0</v>
      </c>
      <c r="N198" s="2">
        <v>31</v>
      </c>
      <c r="O198" s="85" t="str">
        <f t="shared" si="18"/>
        <v/>
      </c>
      <c r="P198" s="21">
        <f t="shared" si="14"/>
        <v>0</v>
      </c>
      <c r="Q198" s="92">
        <v>4</v>
      </c>
      <c r="R198" s="87" t="s">
        <v>1747</v>
      </c>
    </row>
    <row r="199" spans="1:18" x14ac:dyDescent="0.25">
      <c r="A199" s="91">
        <v>2018</v>
      </c>
      <c r="B199" s="91" t="s">
        <v>1344</v>
      </c>
      <c r="C199" s="2" t="s">
        <v>1345</v>
      </c>
      <c r="D199" s="4">
        <v>43465</v>
      </c>
      <c r="E199" s="90"/>
      <c r="F199" s="91" t="s">
        <v>1748</v>
      </c>
      <c r="G199" s="91"/>
      <c r="H199" s="91" t="s">
        <v>1748</v>
      </c>
      <c r="I199" s="91" t="s">
        <v>1748</v>
      </c>
      <c r="J199" s="91" t="s">
        <v>1748</v>
      </c>
      <c r="K199" s="83" t="str">
        <f t="shared" si="15"/>
        <v/>
      </c>
      <c r="L199" s="83" t="str">
        <f t="shared" si="16"/>
        <v/>
      </c>
      <c r="M199" s="84" t="str">
        <f t="shared" si="17"/>
        <v/>
      </c>
      <c r="N199" s="2">
        <v>365</v>
      </c>
      <c r="O199" s="85" t="str">
        <f t="shared" si="18"/>
        <v/>
      </c>
      <c r="P199" s="21" t="str">
        <f t="shared" si="14"/>
        <v/>
      </c>
      <c r="Q199" s="86">
        <v>5</v>
      </c>
      <c r="R199" s="87"/>
    </row>
    <row r="200" spans="1:18" x14ac:dyDescent="0.25">
      <c r="A200" s="91">
        <v>2018</v>
      </c>
      <c r="B200" s="91" t="s">
        <v>1288</v>
      </c>
      <c r="C200" s="2" t="s">
        <v>1156</v>
      </c>
      <c r="D200" s="4"/>
      <c r="E200" s="90"/>
      <c r="F200" s="91"/>
      <c r="G200" s="91"/>
      <c r="H200" s="91"/>
      <c r="I200" s="91"/>
      <c r="J200" s="91"/>
      <c r="K200" s="83">
        <f t="shared" si="15"/>
        <v>0</v>
      </c>
      <c r="L200" s="83">
        <f t="shared" si="16"/>
        <v>0</v>
      </c>
      <c r="M200" s="84" t="str">
        <f t="shared" si="17"/>
        <v/>
      </c>
      <c r="O200" s="85" t="str">
        <f t="shared" si="18"/>
        <v/>
      </c>
      <c r="P200" s="21">
        <f t="shared" si="14"/>
        <v>0</v>
      </c>
      <c r="Q200" s="86">
        <v>1</v>
      </c>
      <c r="R200" s="87" t="s">
        <v>1746</v>
      </c>
    </row>
    <row r="201" spans="1:18" x14ac:dyDescent="0.25">
      <c r="A201" s="91">
        <v>2018</v>
      </c>
      <c r="B201" s="91" t="s">
        <v>1168</v>
      </c>
      <c r="C201" s="2" t="s">
        <v>1364</v>
      </c>
      <c r="D201" s="4"/>
      <c r="E201" s="90"/>
      <c r="F201" s="91"/>
      <c r="G201" s="91"/>
      <c r="H201" s="91"/>
      <c r="I201" s="91"/>
      <c r="J201" s="91"/>
      <c r="K201" s="83">
        <f t="shared" si="15"/>
        <v>0</v>
      </c>
      <c r="L201" s="83">
        <f t="shared" si="16"/>
        <v>0</v>
      </c>
      <c r="M201" s="84" t="str">
        <f t="shared" si="17"/>
        <v/>
      </c>
      <c r="O201" s="85" t="str">
        <f t="shared" si="18"/>
        <v/>
      </c>
      <c r="P201" s="21">
        <f t="shared" si="14"/>
        <v>0</v>
      </c>
      <c r="Q201" s="86">
        <v>1</v>
      </c>
      <c r="R201" s="87" t="s">
        <v>1746</v>
      </c>
    </row>
    <row r="202" spans="1:18" x14ac:dyDescent="0.25">
      <c r="A202" s="91">
        <v>2018</v>
      </c>
      <c r="B202" s="2" t="s">
        <v>1342</v>
      </c>
      <c r="C202" s="2" t="s">
        <v>1141</v>
      </c>
      <c r="D202" s="4">
        <v>43131</v>
      </c>
      <c r="E202" s="95"/>
      <c r="F202" s="91"/>
      <c r="G202" s="91"/>
      <c r="H202" s="91"/>
      <c r="I202" s="91"/>
      <c r="J202" s="91"/>
      <c r="K202" s="83">
        <f t="shared" si="15"/>
        <v>0</v>
      </c>
      <c r="L202" s="83">
        <f t="shared" si="16"/>
        <v>0</v>
      </c>
      <c r="M202" s="84">
        <f t="shared" si="17"/>
        <v>0</v>
      </c>
      <c r="N202" s="2">
        <v>31</v>
      </c>
      <c r="O202" s="85" t="str">
        <f t="shared" si="18"/>
        <v/>
      </c>
      <c r="P202" s="85">
        <f t="shared" si="14"/>
        <v>0</v>
      </c>
      <c r="Q202" s="20">
        <v>1</v>
      </c>
      <c r="R202" s="87" t="s">
        <v>1746</v>
      </c>
    </row>
    <row r="203" spans="1:18" x14ac:dyDescent="0.25">
      <c r="A203" s="91">
        <v>2018</v>
      </c>
      <c r="B203" s="2" t="s">
        <v>1342</v>
      </c>
      <c r="C203" s="2" t="s">
        <v>1141</v>
      </c>
      <c r="D203" s="4">
        <v>43131</v>
      </c>
      <c r="E203" s="90"/>
      <c r="F203" s="2">
        <v>5.8999999999999997E-2</v>
      </c>
      <c r="G203" s="91"/>
      <c r="H203" s="70">
        <v>5.8999999999999997E-2</v>
      </c>
      <c r="I203" s="2">
        <v>1.6</v>
      </c>
      <c r="J203" s="2">
        <v>1.48</v>
      </c>
      <c r="K203" s="83">
        <f t="shared" si="15"/>
        <v>0.35730400000000001</v>
      </c>
      <c r="L203" s="83">
        <f t="shared" si="16"/>
        <v>10.245692199999999</v>
      </c>
      <c r="M203" s="84">
        <f t="shared" si="17"/>
        <v>0.33050619999999997</v>
      </c>
      <c r="N203" s="2">
        <v>31</v>
      </c>
      <c r="O203" s="85">
        <f t="shared" si="18"/>
        <v>10.052907933539998</v>
      </c>
      <c r="P203" s="85">
        <f t="shared" si="14"/>
        <v>22.591751300999999</v>
      </c>
      <c r="Q203" s="20">
        <v>2</v>
      </c>
      <c r="R203" s="87" t="s">
        <v>1749</v>
      </c>
    </row>
    <row r="204" spans="1:18" x14ac:dyDescent="0.25">
      <c r="A204" s="91">
        <v>2018</v>
      </c>
      <c r="B204" s="2" t="s">
        <v>1342</v>
      </c>
      <c r="C204" s="2" t="s">
        <v>1141</v>
      </c>
      <c r="D204" s="4">
        <v>43159</v>
      </c>
      <c r="E204" s="90"/>
      <c r="F204" s="2">
        <v>0</v>
      </c>
      <c r="G204" s="91"/>
      <c r="H204" s="70">
        <v>0</v>
      </c>
      <c r="I204" s="2">
        <v>1.5</v>
      </c>
      <c r="J204" s="2">
        <v>1.33</v>
      </c>
      <c r="K204" s="83">
        <f t="shared" si="15"/>
        <v>0</v>
      </c>
      <c r="L204" s="83">
        <f t="shared" si="16"/>
        <v>0</v>
      </c>
      <c r="M204" s="84">
        <f t="shared" si="17"/>
        <v>0</v>
      </c>
      <c r="N204" s="2">
        <v>28</v>
      </c>
      <c r="O204" s="85" t="str">
        <f t="shared" si="18"/>
        <v/>
      </c>
      <c r="P204" s="85">
        <f t="shared" si="14"/>
        <v>0</v>
      </c>
      <c r="Q204" s="20">
        <v>2</v>
      </c>
      <c r="R204" s="87"/>
    </row>
    <row r="205" spans="1:18" x14ac:dyDescent="0.25">
      <c r="A205" s="91">
        <v>2018</v>
      </c>
      <c r="B205" s="2" t="s">
        <v>1342</v>
      </c>
      <c r="C205" s="2" t="s">
        <v>1141</v>
      </c>
      <c r="D205" s="4">
        <v>43190</v>
      </c>
      <c r="E205" s="90"/>
      <c r="F205" s="2">
        <v>0</v>
      </c>
      <c r="G205" s="91"/>
      <c r="H205" s="70">
        <v>0</v>
      </c>
      <c r="I205" s="2">
        <v>1.48</v>
      </c>
      <c r="J205" s="2">
        <v>1.29</v>
      </c>
      <c r="K205" s="83">
        <f t="shared" si="15"/>
        <v>0</v>
      </c>
      <c r="L205" s="83">
        <f t="shared" si="16"/>
        <v>0</v>
      </c>
      <c r="M205" s="84">
        <f t="shared" si="17"/>
        <v>0</v>
      </c>
      <c r="N205" s="2">
        <v>31</v>
      </c>
      <c r="O205" s="85" t="str">
        <f t="shared" si="18"/>
        <v/>
      </c>
      <c r="P205" s="85">
        <f t="shared" si="14"/>
        <v>0</v>
      </c>
      <c r="Q205" s="20">
        <v>2</v>
      </c>
      <c r="R205" s="87"/>
    </row>
    <row r="206" spans="1:18" x14ac:dyDescent="0.25">
      <c r="A206" s="91">
        <v>2018</v>
      </c>
      <c r="B206" s="2" t="s">
        <v>1342</v>
      </c>
      <c r="C206" s="2" t="s">
        <v>1141</v>
      </c>
      <c r="D206" s="4">
        <v>43220</v>
      </c>
      <c r="E206" s="90"/>
      <c r="F206" s="2">
        <v>0</v>
      </c>
      <c r="G206" s="91"/>
      <c r="H206" s="70">
        <v>0</v>
      </c>
      <c r="I206" s="2">
        <v>2.2000000000000002</v>
      </c>
      <c r="J206" s="2">
        <v>0.81</v>
      </c>
      <c r="K206" s="83">
        <f t="shared" si="15"/>
        <v>0</v>
      </c>
      <c r="L206" s="83">
        <f t="shared" si="16"/>
        <v>0</v>
      </c>
      <c r="M206" s="84">
        <f t="shared" si="17"/>
        <v>0</v>
      </c>
      <c r="N206" s="2">
        <v>30</v>
      </c>
      <c r="O206" s="85" t="str">
        <f t="shared" si="18"/>
        <v/>
      </c>
      <c r="P206" s="85">
        <f t="shared" si="14"/>
        <v>0</v>
      </c>
      <c r="Q206" s="20">
        <v>2</v>
      </c>
      <c r="R206" s="87"/>
    </row>
    <row r="207" spans="1:18" x14ac:dyDescent="0.25">
      <c r="A207" s="91">
        <v>2018</v>
      </c>
      <c r="B207" s="2" t="s">
        <v>1342</v>
      </c>
      <c r="C207" s="2" t="s">
        <v>1141</v>
      </c>
      <c r="D207" s="4">
        <v>43251</v>
      </c>
      <c r="E207" s="90"/>
      <c r="F207" s="2">
        <v>0</v>
      </c>
      <c r="G207" s="91"/>
      <c r="H207" s="70">
        <v>0</v>
      </c>
      <c r="I207" s="2">
        <v>1.97</v>
      </c>
      <c r="J207" s="2">
        <v>1.21</v>
      </c>
      <c r="K207" s="83">
        <f t="shared" si="15"/>
        <v>0</v>
      </c>
      <c r="L207" s="83">
        <f t="shared" si="16"/>
        <v>0</v>
      </c>
      <c r="M207" s="84">
        <f t="shared" si="17"/>
        <v>0</v>
      </c>
      <c r="N207" s="2">
        <v>31</v>
      </c>
      <c r="O207" s="85" t="str">
        <f t="shared" si="18"/>
        <v/>
      </c>
      <c r="P207" s="85">
        <f t="shared" si="14"/>
        <v>0</v>
      </c>
      <c r="Q207" s="20">
        <v>2</v>
      </c>
      <c r="R207" s="87"/>
    </row>
    <row r="208" spans="1:18" x14ac:dyDescent="0.25">
      <c r="A208" s="91">
        <v>2018</v>
      </c>
      <c r="B208" s="2" t="s">
        <v>1342</v>
      </c>
      <c r="C208" s="2" t="s">
        <v>1141</v>
      </c>
      <c r="D208" s="4">
        <v>43281</v>
      </c>
      <c r="E208" s="90"/>
      <c r="F208" s="2">
        <v>0</v>
      </c>
      <c r="G208" s="91"/>
      <c r="H208" s="70">
        <v>0</v>
      </c>
      <c r="I208" s="2">
        <v>3.75</v>
      </c>
      <c r="J208" s="2">
        <v>1.41</v>
      </c>
      <c r="K208" s="83">
        <f t="shared" si="15"/>
        <v>0</v>
      </c>
      <c r="L208" s="83">
        <f t="shared" si="16"/>
        <v>0</v>
      </c>
      <c r="M208" s="84">
        <f t="shared" si="17"/>
        <v>0</v>
      </c>
      <c r="N208" s="2">
        <v>30</v>
      </c>
      <c r="O208" s="85" t="str">
        <f t="shared" si="18"/>
        <v/>
      </c>
      <c r="P208" s="85">
        <f t="shared" si="14"/>
        <v>0</v>
      </c>
      <c r="Q208" s="20">
        <v>2</v>
      </c>
      <c r="R208" s="87"/>
    </row>
    <row r="209" spans="1:18" x14ac:dyDescent="0.25">
      <c r="A209" s="91">
        <v>2018</v>
      </c>
      <c r="B209" s="2" t="s">
        <v>1342</v>
      </c>
      <c r="C209" s="2" t="s">
        <v>1141</v>
      </c>
      <c r="D209" s="4">
        <v>43312</v>
      </c>
      <c r="E209" s="90"/>
      <c r="F209" s="2">
        <v>0</v>
      </c>
      <c r="G209" s="91"/>
      <c r="H209" s="70">
        <v>0</v>
      </c>
      <c r="I209" s="2">
        <v>1.4</v>
      </c>
      <c r="J209" s="2">
        <v>1.4</v>
      </c>
      <c r="K209" s="83">
        <f t="shared" si="15"/>
        <v>0</v>
      </c>
      <c r="L209" s="83">
        <f t="shared" si="16"/>
        <v>0</v>
      </c>
      <c r="M209" s="84">
        <f t="shared" si="17"/>
        <v>0</v>
      </c>
      <c r="N209" s="2">
        <v>31</v>
      </c>
      <c r="O209" s="85" t="str">
        <f t="shared" si="18"/>
        <v/>
      </c>
      <c r="P209" s="85">
        <f t="shared" si="14"/>
        <v>0</v>
      </c>
      <c r="Q209" s="20">
        <v>2</v>
      </c>
      <c r="R209" s="87"/>
    </row>
    <row r="210" spans="1:18" x14ac:dyDescent="0.25">
      <c r="A210" s="91">
        <v>2018</v>
      </c>
      <c r="B210" s="2" t="s">
        <v>1342</v>
      </c>
      <c r="C210" s="2" t="s">
        <v>1141</v>
      </c>
      <c r="D210" s="4">
        <v>43343</v>
      </c>
      <c r="E210" s="90"/>
      <c r="F210" s="2">
        <v>0</v>
      </c>
      <c r="G210" s="91"/>
      <c r="H210" s="70">
        <v>0</v>
      </c>
      <c r="I210" s="2">
        <v>1.97</v>
      </c>
      <c r="J210" s="2">
        <v>1.74</v>
      </c>
      <c r="K210" s="83">
        <f t="shared" si="15"/>
        <v>0</v>
      </c>
      <c r="L210" s="83">
        <f t="shared" si="16"/>
        <v>0</v>
      </c>
      <c r="M210" s="84">
        <f t="shared" si="17"/>
        <v>0</v>
      </c>
      <c r="N210" s="2">
        <v>31</v>
      </c>
      <c r="O210" s="85" t="str">
        <f t="shared" si="18"/>
        <v/>
      </c>
      <c r="P210" s="85">
        <f t="shared" si="14"/>
        <v>0</v>
      </c>
      <c r="Q210" s="20">
        <v>2</v>
      </c>
      <c r="R210" s="87"/>
    </row>
    <row r="211" spans="1:18" x14ac:dyDescent="0.25">
      <c r="A211" s="91">
        <v>2018</v>
      </c>
      <c r="B211" s="2" t="s">
        <v>1342</v>
      </c>
      <c r="C211" s="2" t="s">
        <v>1141</v>
      </c>
      <c r="D211" s="4">
        <v>43373</v>
      </c>
      <c r="E211" s="90"/>
      <c r="F211" s="2">
        <v>0</v>
      </c>
      <c r="G211" s="91"/>
      <c r="H211" s="70">
        <v>0</v>
      </c>
      <c r="I211" s="2">
        <v>1.79</v>
      </c>
      <c r="J211" s="2">
        <v>1.64</v>
      </c>
      <c r="K211" s="83">
        <f t="shared" si="15"/>
        <v>0</v>
      </c>
      <c r="L211" s="83">
        <f t="shared" si="16"/>
        <v>0</v>
      </c>
      <c r="M211" s="84">
        <f t="shared" si="17"/>
        <v>0</v>
      </c>
      <c r="N211" s="2">
        <v>30</v>
      </c>
      <c r="O211" s="85" t="str">
        <f t="shared" si="18"/>
        <v/>
      </c>
      <c r="P211" s="85">
        <f t="shared" si="14"/>
        <v>0</v>
      </c>
      <c r="Q211" s="20">
        <v>2</v>
      </c>
      <c r="R211" s="87"/>
    </row>
    <row r="212" spans="1:18" x14ac:dyDescent="0.25">
      <c r="A212" s="91">
        <v>2018</v>
      </c>
      <c r="B212" s="2" t="s">
        <v>1342</v>
      </c>
      <c r="C212" s="2" t="s">
        <v>1141</v>
      </c>
      <c r="D212" s="4">
        <v>43404</v>
      </c>
      <c r="E212" s="90"/>
      <c r="F212" s="2">
        <v>0</v>
      </c>
      <c r="G212" s="91"/>
      <c r="H212" s="70">
        <v>0</v>
      </c>
      <c r="I212" s="2">
        <v>1.39</v>
      </c>
      <c r="J212" s="2">
        <v>0.9</v>
      </c>
      <c r="K212" s="83">
        <f t="shared" si="15"/>
        <v>0</v>
      </c>
      <c r="L212" s="83">
        <f t="shared" si="16"/>
        <v>0</v>
      </c>
      <c r="M212" s="84">
        <f t="shared" si="17"/>
        <v>0</v>
      </c>
      <c r="N212" s="2">
        <v>31</v>
      </c>
      <c r="O212" s="85" t="str">
        <f t="shared" si="18"/>
        <v/>
      </c>
      <c r="P212" s="85">
        <f t="shared" si="14"/>
        <v>0</v>
      </c>
      <c r="Q212" s="20">
        <v>2</v>
      </c>
      <c r="R212" s="87"/>
    </row>
    <row r="213" spans="1:18" x14ac:dyDescent="0.25">
      <c r="A213" s="91">
        <v>2018</v>
      </c>
      <c r="B213" s="2" t="s">
        <v>1342</v>
      </c>
      <c r="C213" s="2" t="s">
        <v>1141</v>
      </c>
      <c r="D213" s="4">
        <v>43434</v>
      </c>
      <c r="E213" s="90"/>
      <c r="F213" s="2">
        <v>0</v>
      </c>
      <c r="G213" s="91"/>
      <c r="H213" s="70">
        <v>0</v>
      </c>
      <c r="I213" s="2">
        <v>1.67</v>
      </c>
      <c r="J213" s="2">
        <v>0.89</v>
      </c>
      <c r="K213" s="83">
        <f t="shared" si="15"/>
        <v>0</v>
      </c>
      <c r="L213" s="83">
        <f t="shared" si="16"/>
        <v>0</v>
      </c>
      <c r="M213" s="84">
        <f t="shared" si="17"/>
        <v>0</v>
      </c>
      <c r="N213" s="2">
        <v>30</v>
      </c>
      <c r="O213" s="85" t="str">
        <f t="shared" si="18"/>
        <v/>
      </c>
      <c r="P213" s="85">
        <f t="shared" si="14"/>
        <v>0</v>
      </c>
      <c r="Q213" s="20">
        <v>2</v>
      </c>
      <c r="R213" s="87"/>
    </row>
    <row r="214" spans="1:18" x14ac:dyDescent="0.25">
      <c r="A214" s="91">
        <v>2018</v>
      </c>
      <c r="B214" s="2" t="s">
        <v>1342</v>
      </c>
      <c r="C214" s="2" t="s">
        <v>1141</v>
      </c>
      <c r="D214" s="4">
        <v>43465</v>
      </c>
      <c r="E214" s="90"/>
      <c r="F214" s="2">
        <v>0</v>
      </c>
      <c r="G214" s="91"/>
      <c r="H214" s="70">
        <v>0</v>
      </c>
      <c r="I214" s="2">
        <v>1.4</v>
      </c>
      <c r="J214" s="2">
        <v>0.85</v>
      </c>
      <c r="K214" s="83">
        <f t="shared" si="15"/>
        <v>0</v>
      </c>
      <c r="L214" s="83">
        <f t="shared" si="16"/>
        <v>0</v>
      </c>
      <c r="M214" s="84">
        <f t="shared" si="17"/>
        <v>0</v>
      </c>
      <c r="N214" s="2">
        <v>31</v>
      </c>
      <c r="O214" s="85" t="str">
        <f t="shared" si="18"/>
        <v/>
      </c>
      <c r="P214" s="85">
        <f t="shared" si="14"/>
        <v>0</v>
      </c>
      <c r="Q214" s="20">
        <v>2</v>
      </c>
      <c r="R214" s="87"/>
    </row>
    <row r="215" spans="1:18" x14ac:dyDescent="0.25">
      <c r="A215" s="91">
        <v>2018</v>
      </c>
      <c r="B215" s="91" t="s">
        <v>1263</v>
      </c>
      <c r="C215" s="2" t="s">
        <v>1267</v>
      </c>
      <c r="D215" s="4">
        <v>43131</v>
      </c>
      <c r="E215" s="90"/>
      <c r="F215" s="2">
        <f>2/1000</f>
        <v>2E-3</v>
      </c>
      <c r="G215" s="91"/>
      <c r="I215" s="2">
        <v>19.5</v>
      </c>
      <c r="J215" s="2">
        <v>15.46</v>
      </c>
      <c r="K215" s="83">
        <f t="shared" si="15"/>
        <v>0.147615</v>
      </c>
      <c r="L215" s="83">
        <f t="shared" si="16"/>
        <v>0</v>
      </c>
      <c r="M215" s="84">
        <f t="shared" si="17"/>
        <v>0</v>
      </c>
      <c r="N215" s="2">
        <v>31</v>
      </c>
      <c r="O215" s="85" t="str">
        <f t="shared" si="18"/>
        <v/>
      </c>
      <c r="P215" s="85">
        <f t="shared" si="14"/>
        <v>0</v>
      </c>
      <c r="Q215" s="20">
        <v>31</v>
      </c>
      <c r="R215" s="87"/>
    </row>
    <row r="216" spans="1:18" x14ac:dyDescent="0.25">
      <c r="A216" s="91">
        <v>2018</v>
      </c>
      <c r="B216" s="91" t="s">
        <v>1263</v>
      </c>
      <c r="C216" s="2" t="s">
        <v>1267</v>
      </c>
      <c r="D216" s="4">
        <v>43159</v>
      </c>
      <c r="E216" s="90"/>
      <c r="F216" s="2">
        <f>2/1000</f>
        <v>2E-3</v>
      </c>
      <c r="G216" s="91"/>
      <c r="H216" s="2">
        <v>0</v>
      </c>
      <c r="I216" s="2">
        <v>19.43</v>
      </c>
      <c r="J216" s="2">
        <v>14.31</v>
      </c>
      <c r="K216" s="83">
        <f t="shared" si="15"/>
        <v>0.1470851</v>
      </c>
      <c r="L216" s="83">
        <f t="shared" si="16"/>
        <v>0</v>
      </c>
      <c r="M216" s="84">
        <f t="shared" si="17"/>
        <v>0</v>
      </c>
      <c r="N216" s="2">
        <v>28</v>
      </c>
      <c r="O216" s="85" t="str">
        <f t="shared" si="18"/>
        <v/>
      </c>
      <c r="P216" s="85">
        <f t="shared" si="14"/>
        <v>0</v>
      </c>
      <c r="Q216" s="20">
        <v>31</v>
      </c>
      <c r="R216" s="87"/>
    </row>
    <row r="217" spans="1:18" x14ac:dyDescent="0.25">
      <c r="A217" s="91">
        <v>2018</v>
      </c>
      <c r="B217" s="91" t="s">
        <v>1263</v>
      </c>
      <c r="C217" s="2" t="s">
        <v>1267</v>
      </c>
      <c r="D217" s="4">
        <v>43190</v>
      </c>
      <c r="E217" s="90"/>
      <c r="F217" s="2">
        <f>1/1000</f>
        <v>1E-3</v>
      </c>
      <c r="G217" s="91"/>
      <c r="H217" s="2">
        <v>0</v>
      </c>
      <c r="I217" s="2">
        <v>20.96</v>
      </c>
      <c r="J217" s="2">
        <v>15.74</v>
      </c>
      <c r="K217" s="83">
        <f t="shared" si="15"/>
        <v>7.9333600000000018E-2</v>
      </c>
      <c r="L217" s="83">
        <f t="shared" si="16"/>
        <v>0</v>
      </c>
      <c r="M217" s="84">
        <f t="shared" si="17"/>
        <v>0</v>
      </c>
      <c r="N217" s="2">
        <v>31</v>
      </c>
      <c r="O217" s="85" t="str">
        <f t="shared" si="18"/>
        <v/>
      </c>
      <c r="P217" s="85">
        <f t="shared" si="14"/>
        <v>0</v>
      </c>
      <c r="Q217" s="20">
        <v>31</v>
      </c>
      <c r="R217" s="87"/>
    </row>
    <row r="218" spans="1:18" x14ac:dyDescent="0.25">
      <c r="A218" s="91">
        <v>2018</v>
      </c>
      <c r="B218" s="91" t="s">
        <v>1263</v>
      </c>
      <c r="C218" s="2" t="s">
        <v>1267</v>
      </c>
      <c r="D218" s="4">
        <v>43220</v>
      </c>
      <c r="E218" s="95"/>
      <c r="F218" s="2">
        <f>0</f>
        <v>0</v>
      </c>
      <c r="G218" s="91"/>
      <c r="H218" s="2">
        <v>0</v>
      </c>
      <c r="I218" s="2">
        <v>20.98</v>
      </c>
      <c r="J218" s="2">
        <v>16.82</v>
      </c>
      <c r="K218" s="83">
        <f t="shared" si="15"/>
        <v>0</v>
      </c>
      <c r="L218" s="83">
        <f t="shared" si="16"/>
        <v>0</v>
      </c>
      <c r="M218" s="84">
        <f t="shared" si="17"/>
        <v>0</v>
      </c>
      <c r="N218" s="2">
        <v>30</v>
      </c>
      <c r="O218" s="85" t="str">
        <f t="shared" si="18"/>
        <v/>
      </c>
      <c r="P218" s="85"/>
      <c r="Q218" s="20">
        <v>31</v>
      </c>
      <c r="R218" s="87"/>
    </row>
    <row r="219" spans="1:18" x14ac:dyDescent="0.25">
      <c r="A219" s="91">
        <v>2018</v>
      </c>
      <c r="B219" s="91" t="s">
        <v>1263</v>
      </c>
      <c r="C219" s="2" t="s">
        <v>1267</v>
      </c>
      <c r="D219" s="4">
        <v>43251</v>
      </c>
      <c r="E219" s="90"/>
      <c r="F219" s="2">
        <v>0</v>
      </c>
      <c r="G219" s="91"/>
      <c r="H219" s="2">
        <v>0</v>
      </c>
      <c r="I219" s="2">
        <v>21.83</v>
      </c>
      <c r="J219" s="2">
        <v>14.3</v>
      </c>
      <c r="K219" s="83">
        <f t="shared" si="15"/>
        <v>0</v>
      </c>
      <c r="L219" s="83">
        <f t="shared" si="16"/>
        <v>0</v>
      </c>
      <c r="M219" s="84">
        <f t="shared" si="17"/>
        <v>0</v>
      </c>
      <c r="N219" s="2">
        <v>31</v>
      </c>
      <c r="O219" s="85" t="str">
        <f t="shared" si="18"/>
        <v/>
      </c>
      <c r="P219" s="21">
        <f t="shared" si="14"/>
        <v>0</v>
      </c>
      <c r="Q219" s="20">
        <v>31</v>
      </c>
      <c r="R219" s="87"/>
    </row>
    <row r="220" spans="1:18" x14ac:dyDescent="0.25">
      <c r="A220" s="91">
        <v>2018</v>
      </c>
      <c r="B220" s="91" t="s">
        <v>1263</v>
      </c>
      <c r="C220" s="2" t="s">
        <v>1267</v>
      </c>
      <c r="D220" s="4">
        <v>43281</v>
      </c>
      <c r="E220" s="90"/>
      <c r="F220" s="2">
        <v>0</v>
      </c>
      <c r="G220" s="91"/>
      <c r="H220" s="2">
        <v>0</v>
      </c>
      <c r="I220" s="2">
        <v>20.98</v>
      </c>
      <c r="J220" s="2">
        <v>13.17</v>
      </c>
      <c r="K220" s="83">
        <f t="shared" si="15"/>
        <v>0</v>
      </c>
      <c r="L220" s="83">
        <f t="shared" si="16"/>
        <v>0</v>
      </c>
      <c r="M220" s="84">
        <f t="shared" si="17"/>
        <v>0</v>
      </c>
      <c r="N220" s="2">
        <v>30</v>
      </c>
      <c r="O220" s="85" t="str">
        <f t="shared" si="18"/>
        <v/>
      </c>
      <c r="P220" s="85">
        <f t="shared" si="14"/>
        <v>0</v>
      </c>
      <c r="Q220" s="20">
        <v>31</v>
      </c>
      <c r="R220" s="87"/>
    </row>
    <row r="221" spans="1:18" x14ac:dyDescent="0.25">
      <c r="A221" s="91">
        <v>2018</v>
      </c>
      <c r="B221" s="91" t="s">
        <v>1263</v>
      </c>
      <c r="C221" s="2" t="s">
        <v>1267</v>
      </c>
      <c r="D221" s="4">
        <v>43312</v>
      </c>
      <c r="E221" s="90"/>
      <c r="F221" s="2">
        <v>0</v>
      </c>
      <c r="G221" s="91"/>
      <c r="H221" s="2">
        <v>0</v>
      </c>
      <c r="I221" s="2">
        <v>20.62</v>
      </c>
      <c r="J221" s="2">
        <v>13.93</v>
      </c>
      <c r="K221" s="83">
        <f t="shared" si="15"/>
        <v>0</v>
      </c>
      <c r="L221" s="83">
        <f t="shared" si="16"/>
        <v>0</v>
      </c>
      <c r="M221" s="84">
        <f t="shared" si="17"/>
        <v>0</v>
      </c>
      <c r="N221" s="2">
        <v>31</v>
      </c>
      <c r="O221" s="85" t="str">
        <f t="shared" si="18"/>
        <v/>
      </c>
      <c r="P221" s="85">
        <f t="shared" si="14"/>
        <v>0</v>
      </c>
      <c r="Q221" s="20">
        <v>31</v>
      </c>
      <c r="R221" s="87"/>
    </row>
    <row r="222" spans="1:18" x14ac:dyDescent="0.25">
      <c r="A222" s="91">
        <v>2018</v>
      </c>
      <c r="B222" s="91" t="s">
        <v>1263</v>
      </c>
      <c r="C222" s="2" t="s">
        <v>1267</v>
      </c>
      <c r="D222" s="4">
        <v>43343</v>
      </c>
      <c r="E222" s="95"/>
      <c r="F222" s="2">
        <v>0</v>
      </c>
      <c r="G222" s="91"/>
      <c r="H222" s="2">
        <v>0</v>
      </c>
      <c r="I222" s="2">
        <v>19</v>
      </c>
      <c r="J222" s="2">
        <v>16.47</v>
      </c>
      <c r="K222" s="83">
        <f t="shared" si="15"/>
        <v>0</v>
      </c>
      <c r="L222" s="83">
        <f t="shared" si="16"/>
        <v>0</v>
      </c>
      <c r="M222" s="84">
        <f t="shared" si="17"/>
        <v>0</v>
      </c>
      <c r="N222" s="2">
        <v>31</v>
      </c>
      <c r="O222" s="85" t="str">
        <f t="shared" si="18"/>
        <v/>
      </c>
      <c r="P222" s="85">
        <f t="shared" si="14"/>
        <v>0</v>
      </c>
      <c r="Q222" s="20">
        <v>31</v>
      </c>
      <c r="R222" s="87"/>
    </row>
    <row r="223" spans="1:18" x14ac:dyDescent="0.25">
      <c r="A223" s="91">
        <v>2018</v>
      </c>
      <c r="B223" s="91" t="s">
        <v>1263</v>
      </c>
      <c r="C223" s="2" t="s">
        <v>1267</v>
      </c>
      <c r="D223" s="4">
        <v>43373</v>
      </c>
      <c r="E223" s="90"/>
      <c r="F223" s="2">
        <v>0</v>
      </c>
      <c r="G223" s="91"/>
      <c r="H223" s="2">
        <v>0</v>
      </c>
      <c r="I223" s="2">
        <v>20.78</v>
      </c>
      <c r="J223" s="2">
        <v>17.809999999999999</v>
      </c>
      <c r="K223" s="83">
        <f t="shared" si="15"/>
        <v>0</v>
      </c>
      <c r="L223" s="83">
        <f t="shared" si="16"/>
        <v>0</v>
      </c>
      <c r="M223" s="84">
        <f t="shared" si="17"/>
        <v>0</v>
      </c>
      <c r="N223" s="2">
        <v>30</v>
      </c>
      <c r="O223" s="85" t="str">
        <f t="shared" si="18"/>
        <v/>
      </c>
      <c r="P223" s="85">
        <f t="shared" si="14"/>
        <v>0</v>
      </c>
      <c r="Q223" s="20">
        <v>31</v>
      </c>
      <c r="R223" s="87"/>
    </row>
    <row r="224" spans="1:18" x14ac:dyDescent="0.25">
      <c r="A224" s="91">
        <v>2018</v>
      </c>
      <c r="B224" s="91" t="s">
        <v>1263</v>
      </c>
      <c r="C224" s="2" t="s">
        <v>1267</v>
      </c>
      <c r="D224" s="4">
        <v>43404</v>
      </c>
      <c r="E224" s="90"/>
      <c r="F224" s="2">
        <v>0</v>
      </c>
      <c r="G224" s="91"/>
      <c r="H224" s="2">
        <v>0</v>
      </c>
      <c r="I224" s="2">
        <v>17.98</v>
      </c>
      <c r="J224" s="2">
        <v>16.41</v>
      </c>
      <c r="K224" s="83">
        <f t="shared" si="15"/>
        <v>0</v>
      </c>
      <c r="L224" s="83">
        <f t="shared" si="16"/>
        <v>0</v>
      </c>
      <c r="M224" s="84">
        <f t="shared" si="17"/>
        <v>0</v>
      </c>
      <c r="N224" s="2">
        <v>31</v>
      </c>
      <c r="O224" s="85" t="str">
        <f t="shared" si="18"/>
        <v/>
      </c>
      <c r="P224" s="85">
        <f t="shared" si="14"/>
        <v>0</v>
      </c>
      <c r="Q224" s="20">
        <v>31</v>
      </c>
      <c r="R224" s="87"/>
    </row>
    <row r="225" spans="1:18" x14ac:dyDescent="0.25">
      <c r="A225" s="91">
        <v>2018</v>
      </c>
      <c r="B225" s="91" t="s">
        <v>1263</v>
      </c>
      <c r="C225" s="2" t="s">
        <v>1267</v>
      </c>
      <c r="D225" s="4">
        <v>43434</v>
      </c>
      <c r="E225" s="95"/>
      <c r="F225" s="2">
        <f>1/1000</f>
        <v>1E-3</v>
      </c>
      <c r="G225" s="91"/>
      <c r="H225" s="2">
        <v>0</v>
      </c>
      <c r="I225" s="2">
        <v>14</v>
      </c>
      <c r="J225" s="2">
        <v>13.51</v>
      </c>
      <c r="K225" s="83">
        <f t="shared" si="15"/>
        <v>5.2990000000000002E-2</v>
      </c>
      <c r="L225" s="83">
        <f t="shared" si="16"/>
        <v>0</v>
      </c>
      <c r="M225" s="84">
        <f t="shared" si="17"/>
        <v>0</v>
      </c>
      <c r="N225" s="2">
        <v>30</v>
      </c>
      <c r="O225" s="85" t="str">
        <f t="shared" si="18"/>
        <v/>
      </c>
      <c r="P225" s="85">
        <f t="shared" si="14"/>
        <v>0</v>
      </c>
      <c r="Q225" s="20">
        <v>31</v>
      </c>
      <c r="R225" s="87"/>
    </row>
    <row r="226" spans="1:18" x14ac:dyDescent="0.25">
      <c r="A226" s="91">
        <v>2018</v>
      </c>
      <c r="B226" s="91" t="s">
        <v>1263</v>
      </c>
      <c r="C226" s="2" t="s">
        <v>1267</v>
      </c>
      <c r="D226" s="4">
        <v>43465</v>
      </c>
      <c r="E226" s="90"/>
      <c r="F226" s="2">
        <v>0</v>
      </c>
      <c r="G226" s="91"/>
      <c r="H226" s="2">
        <v>0</v>
      </c>
      <c r="I226" s="2">
        <v>17.97</v>
      </c>
      <c r="J226" s="2">
        <v>15.75</v>
      </c>
      <c r="K226" s="83">
        <f t="shared" si="15"/>
        <v>0</v>
      </c>
      <c r="L226" s="83">
        <f t="shared" si="16"/>
        <v>0</v>
      </c>
      <c r="M226" s="84">
        <f t="shared" si="17"/>
        <v>0</v>
      </c>
      <c r="N226" s="2">
        <v>31</v>
      </c>
      <c r="O226" s="85" t="str">
        <f t="shared" si="18"/>
        <v/>
      </c>
      <c r="P226" s="85">
        <f t="shared" si="14"/>
        <v>0</v>
      </c>
      <c r="Q226" s="20">
        <v>31</v>
      </c>
      <c r="R226" s="87"/>
    </row>
    <row r="227" spans="1:18" x14ac:dyDescent="0.25">
      <c r="A227" s="91">
        <v>2018</v>
      </c>
      <c r="B227" s="91" t="s">
        <v>1263</v>
      </c>
      <c r="C227" s="2" t="s">
        <v>1267</v>
      </c>
      <c r="D227" s="4">
        <v>43131</v>
      </c>
      <c r="E227" s="95"/>
      <c r="F227" s="2" t="s">
        <v>1737</v>
      </c>
      <c r="G227" s="91"/>
      <c r="H227" s="2">
        <v>0</v>
      </c>
      <c r="I227" s="91"/>
      <c r="J227" s="91"/>
      <c r="K227" s="83" t="str">
        <f t="shared" si="15"/>
        <v/>
      </c>
      <c r="L227" s="83">
        <f t="shared" si="16"/>
        <v>0</v>
      </c>
      <c r="M227" s="84">
        <f t="shared" si="17"/>
        <v>0</v>
      </c>
      <c r="N227" s="2">
        <v>31</v>
      </c>
      <c r="O227" s="85" t="str">
        <f t="shared" si="18"/>
        <v/>
      </c>
      <c r="P227" s="85">
        <f t="shared" si="14"/>
        <v>0</v>
      </c>
      <c r="Q227" s="20" t="s">
        <v>1750</v>
      </c>
      <c r="R227" s="87" t="s">
        <v>1751</v>
      </c>
    </row>
    <row r="228" spans="1:18" x14ac:dyDescent="0.25">
      <c r="A228" s="91">
        <v>2018</v>
      </c>
      <c r="B228" s="91" t="s">
        <v>1263</v>
      </c>
      <c r="C228" s="2" t="s">
        <v>1267</v>
      </c>
      <c r="D228" s="4">
        <v>43159</v>
      </c>
      <c r="E228" s="95"/>
      <c r="F228" s="2" t="s">
        <v>1737</v>
      </c>
      <c r="G228" s="91"/>
      <c r="H228" s="2" t="s">
        <v>1737</v>
      </c>
      <c r="I228" s="91"/>
      <c r="J228" s="91"/>
      <c r="K228" s="83" t="str">
        <f t="shared" si="15"/>
        <v/>
      </c>
      <c r="L228" s="83" t="str">
        <f t="shared" si="16"/>
        <v/>
      </c>
      <c r="M228" s="84" t="str">
        <f t="shared" si="17"/>
        <v/>
      </c>
      <c r="N228" s="2">
        <v>28</v>
      </c>
      <c r="O228" s="85" t="str">
        <f t="shared" si="18"/>
        <v/>
      </c>
      <c r="P228" s="85" t="str">
        <f t="shared" si="14"/>
        <v/>
      </c>
      <c r="Q228" s="20" t="s">
        <v>1750</v>
      </c>
      <c r="R228" s="87"/>
    </row>
    <row r="229" spans="1:18" x14ac:dyDescent="0.25">
      <c r="A229" s="91">
        <v>2018</v>
      </c>
      <c r="B229" s="91" t="s">
        <v>1263</v>
      </c>
      <c r="C229" s="2" t="s">
        <v>1267</v>
      </c>
      <c r="D229" s="4">
        <v>43190</v>
      </c>
      <c r="E229" s="90"/>
      <c r="F229" s="2" t="s">
        <v>1737</v>
      </c>
      <c r="G229" s="91"/>
      <c r="H229" s="2" t="s">
        <v>1737</v>
      </c>
      <c r="I229" s="91"/>
      <c r="J229" s="91"/>
      <c r="K229" s="83" t="str">
        <f t="shared" si="15"/>
        <v/>
      </c>
      <c r="L229" s="83" t="str">
        <f t="shared" si="16"/>
        <v/>
      </c>
      <c r="M229" s="84" t="str">
        <f t="shared" si="17"/>
        <v/>
      </c>
      <c r="N229" s="2">
        <v>31</v>
      </c>
      <c r="O229" s="85" t="str">
        <f t="shared" si="18"/>
        <v/>
      </c>
      <c r="P229" s="85" t="str">
        <f t="shared" si="14"/>
        <v/>
      </c>
      <c r="Q229" s="20" t="s">
        <v>1750</v>
      </c>
      <c r="R229" s="87"/>
    </row>
    <row r="230" spans="1:18" x14ac:dyDescent="0.25">
      <c r="A230" s="91">
        <v>2018</v>
      </c>
      <c r="B230" s="91" t="s">
        <v>1263</v>
      </c>
      <c r="C230" s="2" t="s">
        <v>1267</v>
      </c>
      <c r="D230" s="4">
        <v>43220</v>
      </c>
      <c r="E230" s="90"/>
      <c r="F230" s="2" t="s">
        <v>1737</v>
      </c>
      <c r="G230" s="91"/>
      <c r="H230" s="2" t="s">
        <v>1737</v>
      </c>
      <c r="I230" s="91"/>
      <c r="J230" s="91"/>
      <c r="K230" s="83" t="str">
        <f t="shared" si="15"/>
        <v/>
      </c>
      <c r="L230" s="83" t="str">
        <f t="shared" si="16"/>
        <v/>
      </c>
      <c r="M230" s="84" t="str">
        <f t="shared" si="17"/>
        <v/>
      </c>
      <c r="N230" s="2">
        <v>30</v>
      </c>
      <c r="O230" s="85" t="str">
        <f t="shared" si="18"/>
        <v/>
      </c>
      <c r="P230" s="85" t="str">
        <f t="shared" si="14"/>
        <v/>
      </c>
      <c r="Q230" s="20" t="s">
        <v>1750</v>
      </c>
      <c r="R230" s="87"/>
    </row>
    <row r="231" spans="1:18" x14ac:dyDescent="0.25">
      <c r="A231" s="91">
        <v>2018</v>
      </c>
      <c r="B231" s="91" t="s">
        <v>1263</v>
      </c>
      <c r="C231" s="2" t="s">
        <v>1267</v>
      </c>
      <c r="D231" s="4">
        <v>43251</v>
      </c>
      <c r="E231" s="90"/>
      <c r="F231" s="2" t="s">
        <v>1737</v>
      </c>
      <c r="G231" s="91"/>
      <c r="H231" s="2" t="s">
        <v>1737</v>
      </c>
      <c r="I231" s="91"/>
      <c r="J231" s="91"/>
      <c r="K231" s="83" t="str">
        <f t="shared" si="15"/>
        <v/>
      </c>
      <c r="L231" s="83" t="str">
        <f t="shared" si="16"/>
        <v/>
      </c>
      <c r="M231" s="84" t="str">
        <f t="shared" si="17"/>
        <v/>
      </c>
      <c r="N231" s="2">
        <v>31</v>
      </c>
      <c r="O231" s="85" t="str">
        <f t="shared" si="18"/>
        <v/>
      </c>
      <c r="P231" s="85" t="str">
        <f t="shared" si="14"/>
        <v/>
      </c>
      <c r="Q231" s="20" t="s">
        <v>1750</v>
      </c>
      <c r="R231" s="87"/>
    </row>
    <row r="232" spans="1:18" x14ac:dyDescent="0.25">
      <c r="A232" s="91">
        <v>2018</v>
      </c>
      <c r="B232" s="91" t="s">
        <v>1263</v>
      </c>
      <c r="C232" s="2" t="s">
        <v>1267</v>
      </c>
      <c r="D232" s="4">
        <v>43281</v>
      </c>
      <c r="E232" s="90"/>
      <c r="F232" s="2" t="s">
        <v>1737</v>
      </c>
      <c r="G232" s="91"/>
      <c r="H232" s="2" t="s">
        <v>1737</v>
      </c>
      <c r="I232" s="91"/>
      <c r="J232" s="91"/>
      <c r="K232" s="83" t="str">
        <f t="shared" si="15"/>
        <v/>
      </c>
      <c r="L232" s="83" t="str">
        <f t="shared" si="16"/>
        <v/>
      </c>
      <c r="M232" s="84" t="str">
        <f t="shared" si="17"/>
        <v/>
      </c>
      <c r="N232" s="2">
        <v>30</v>
      </c>
      <c r="O232" s="85" t="str">
        <f t="shared" si="18"/>
        <v/>
      </c>
      <c r="P232" s="85" t="str">
        <f t="shared" si="14"/>
        <v/>
      </c>
      <c r="Q232" s="20" t="s">
        <v>1750</v>
      </c>
      <c r="R232" s="87"/>
    </row>
    <row r="233" spans="1:18" x14ac:dyDescent="0.25">
      <c r="A233" s="91">
        <v>2018</v>
      </c>
      <c r="B233" s="91" t="s">
        <v>1263</v>
      </c>
      <c r="C233" s="2" t="s">
        <v>1267</v>
      </c>
      <c r="D233" s="4">
        <v>43312</v>
      </c>
      <c r="E233" s="90"/>
      <c r="F233" s="2" t="s">
        <v>1737</v>
      </c>
      <c r="G233" s="91"/>
      <c r="H233" s="2" t="s">
        <v>1737</v>
      </c>
      <c r="I233" s="91"/>
      <c r="J233" s="91"/>
      <c r="K233" s="83" t="str">
        <f t="shared" si="15"/>
        <v/>
      </c>
      <c r="L233" s="83" t="str">
        <f t="shared" si="16"/>
        <v/>
      </c>
      <c r="M233" s="84" t="str">
        <f t="shared" si="17"/>
        <v/>
      </c>
      <c r="N233" s="2">
        <v>31</v>
      </c>
      <c r="O233" s="85" t="str">
        <f t="shared" si="18"/>
        <v/>
      </c>
      <c r="P233" s="85" t="str">
        <f t="shared" si="14"/>
        <v/>
      </c>
      <c r="Q233" s="20" t="s">
        <v>1750</v>
      </c>
      <c r="R233" s="87"/>
    </row>
    <row r="234" spans="1:18" x14ac:dyDescent="0.25">
      <c r="A234" s="91">
        <v>2018</v>
      </c>
      <c r="B234" s="91" t="s">
        <v>1263</v>
      </c>
      <c r="C234" s="2" t="s">
        <v>1267</v>
      </c>
      <c r="D234" s="4">
        <v>43343</v>
      </c>
      <c r="E234" s="90"/>
      <c r="F234" s="2" t="s">
        <v>1737</v>
      </c>
      <c r="G234" s="91"/>
      <c r="H234" s="2" t="s">
        <v>1737</v>
      </c>
      <c r="I234" s="91"/>
      <c r="J234" s="91"/>
      <c r="K234" s="83" t="str">
        <f t="shared" si="15"/>
        <v/>
      </c>
      <c r="L234" s="83" t="str">
        <f t="shared" si="16"/>
        <v/>
      </c>
      <c r="M234" s="84" t="str">
        <f t="shared" si="17"/>
        <v/>
      </c>
      <c r="N234" s="2">
        <v>31</v>
      </c>
      <c r="O234" s="85" t="str">
        <f t="shared" si="18"/>
        <v/>
      </c>
      <c r="P234" s="85" t="str">
        <f t="shared" si="14"/>
        <v/>
      </c>
      <c r="Q234" s="20" t="s">
        <v>1750</v>
      </c>
      <c r="R234" s="87"/>
    </row>
    <row r="235" spans="1:18" x14ac:dyDescent="0.25">
      <c r="A235" s="91">
        <v>2018</v>
      </c>
      <c r="B235" s="91" t="s">
        <v>1263</v>
      </c>
      <c r="C235" s="2" t="s">
        <v>1267</v>
      </c>
      <c r="D235" s="4">
        <v>43373</v>
      </c>
      <c r="E235" s="90"/>
      <c r="F235" s="2" t="s">
        <v>1737</v>
      </c>
      <c r="G235" s="91"/>
      <c r="H235" s="2" t="s">
        <v>1737</v>
      </c>
      <c r="I235" s="91"/>
      <c r="J235" s="91"/>
      <c r="K235" s="83" t="str">
        <f t="shared" si="15"/>
        <v/>
      </c>
      <c r="L235" s="83" t="str">
        <f t="shared" si="16"/>
        <v/>
      </c>
      <c r="M235" s="84" t="str">
        <f t="shared" si="17"/>
        <v/>
      </c>
      <c r="N235" s="2">
        <v>30</v>
      </c>
      <c r="O235" s="85" t="str">
        <f t="shared" si="18"/>
        <v/>
      </c>
      <c r="P235" s="85" t="str">
        <f t="shared" si="14"/>
        <v/>
      </c>
      <c r="Q235" s="20" t="s">
        <v>1750</v>
      </c>
      <c r="R235" s="87"/>
    </row>
    <row r="236" spans="1:18" x14ac:dyDescent="0.25">
      <c r="A236" s="91">
        <v>2018</v>
      </c>
      <c r="B236" s="91" t="s">
        <v>1263</v>
      </c>
      <c r="C236" s="2" t="s">
        <v>1267</v>
      </c>
      <c r="D236" s="4">
        <v>43404</v>
      </c>
      <c r="E236" s="90"/>
      <c r="F236" s="2" t="s">
        <v>1737</v>
      </c>
      <c r="G236" s="91"/>
      <c r="H236" s="2" t="s">
        <v>1737</v>
      </c>
      <c r="I236" s="91"/>
      <c r="J236" s="91"/>
      <c r="K236" s="83" t="str">
        <f t="shared" si="15"/>
        <v/>
      </c>
      <c r="L236" s="83" t="str">
        <f t="shared" si="16"/>
        <v/>
      </c>
      <c r="M236" s="84" t="str">
        <f t="shared" si="17"/>
        <v/>
      </c>
      <c r="N236" s="2">
        <v>31</v>
      </c>
      <c r="O236" s="85" t="str">
        <f t="shared" si="18"/>
        <v/>
      </c>
      <c r="P236" s="85" t="str">
        <f t="shared" si="14"/>
        <v/>
      </c>
      <c r="Q236" s="20" t="s">
        <v>1750</v>
      </c>
      <c r="R236" s="87"/>
    </row>
    <row r="237" spans="1:18" x14ac:dyDescent="0.25">
      <c r="A237" s="91">
        <v>2018</v>
      </c>
      <c r="B237" s="91" t="s">
        <v>1263</v>
      </c>
      <c r="C237" s="2" t="s">
        <v>1267</v>
      </c>
      <c r="D237" s="4">
        <v>43434</v>
      </c>
      <c r="E237" s="90"/>
      <c r="F237" s="2" t="s">
        <v>1737</v>
      </c>
      <c r="G237" s="91"/>
      <c r="H237" s="2" t="s">
        <v>1737</v>
      </c>
      <c r="I237" s="91"/>
      <c r="J237" s="91"/>
      <c r="K237" s="83" t="str">
        <f t="shared" si="15"/>
        <v/>
      </c>
      <c r="L237" s="83" t="str">
        <f t="shared" si="16"/>
        <v/>
      </c>
      <c r="M237" s="84" t="str">
        <f t="shared" si="17"/>
        <v/>
      </c>
      <c r="N237" s="2">
        <v>30</v>
      </c>
      <c r="O237" s="85" t="str">
        <f t="shared" si="18"/>
        <v/>
      </c>
      <c r="P237" s="85" t="str">
        <f t="shared" si="14"/>
        <v/>
      </c>
      <c r="Q237" s="20" t="s">
        <v>1750</v>
      </c>
      <c r="R237" s="87"/>
    </row>
    <row r="238" spans="1:18" x14ac:dyDescent="0.25">
      <c r="A238" s="91">
        <v>2018</v>
      </c>
      <c r="B238" s="91" t="s">
        <v>1263</v>
      </c>
      <c r="C238" s="2" t="s">
        <v>1267</v>
      </c>
      <c r="D238" s="4">
        <v>43465</v>
      </c>
      <c r="E238" s="90"/>
      <c r="F238" s="2" t="s">
        <v>1737</v>
      </c>
      <c r="G238" s="91"/>
      <c r="H238" s="2" t="s">
        <v>1737</v>
      </c>
      <c r="I238" s="91"/>
      <c r="J238" s="91"/>
      <c r="K238" s="83" t="str">
        <f t="shared" si="15"/>
        <v/>
      </c>
      <c r="L238" s="83" t="str">
        <f t="shared" si="16"/>
        <v/>
      </c>
      <c r="M238" s="84" t="str">
        <f t="shared" si="17"/>
        <v/>
      </c>
      <c r="N238" s="2">
        <v>31</v>
      </c>
      <c r="O238" s="85" t="str">
        <f t="shared" si="18"/>
        <v/>
      </c>
      <c r="P238" s="85" t="str">
        <f t="shared" si="14"/>
        <v/>
      </c>
      <c r="Q238" s="20" t="s">
        <v>1750</v>
      </c>
      <c r="R238" s="87"/>
    </row>
    <row r="239" spans="1:18" x14ac:dyDescent="0.25">
      <c r="A239" s="91">
        <v>2019</v>
      </c>
      <c r="B239" s="91" t="s">
        <v>1192</v>
      </c>
      <c r="C239" s="2" t="s">
        <v>1197</v>
      </c>
      <c r="D239" s="4">
        <v>43496</v>
      </c>
      <c r="E239" s="90"/>
      <c r="F239" s="2">
        <v>1.4E-2</v>
      </c>
      <c r="G239" s="91"/>
      <c r="H239" s="2">
        <v>1.4E-2</v>
      </c>
      <c r="I239" s="2">
        <v>4.0152999999999999</v>
      </c>
      <c r="J239" s="2">
        <v>3.3755999999999999</v>
      </c>
      <c r="K239" s="83">
        <f t="shared" si="15"/>
        <v>0.21277074700000001</v>
      </c>
      <c r="L239" s="83">
        <f t="shared" si="16"/>
        <v>5.5450643639999999</v>
      </c>
      <c r="M239" s="84">
        <f t="shared" si="17"/>
        <v>0.17887304400000001</v>
      </c>
      <c r="N239" s="2">
        <v>31</v>
      </c>
      <c r="O239" s="85">
        <f t="shared" si="18"/>
        <v>5.4407277174347994</v>
      </c>
      <c r="P239" s="85">
        <f t="shared" si="14"/>
        <v>12.226866922620001</v>
      </c>
      <c r="Q239" s="92">
        <v>1</v>
      </c>
      <c r="R239" s="87"/>
    </row>
    <row r="240" spans="1:18" x14ac:dyDescent="0.25">
      <c r="A240" s="91">
        <v>2019</v>
      </c>
      <c r="B240" s="91" t="s">
        <v>1192</v>
      </c>
      <c r="C240" s="2" t="s">
        <v>1197</v>
      </c>
      <c r="D240" s="4">
        <v>43524</v>
      </c>
      <c r="E240" s="90"/>
      <c r="F240" s="2">
        <v>4.0000000000000001E-3</v>
      </c>
      <c r="G240" s="91"/>
      <c r="H240" s="2">
        <v>4.0000000000000001E-3</v>
      </c>
      <c r="I240" s="2">
        <v>5.6581999999999999</v>
      </c>
      <c r="J240" s="2">
        <v>3.6760000000000002</v>
      </c>
      <c r="K240" s="83">
        <f t="shared" si="15"/>
        <v>8.566514800000001E-2</v>
      </c>
      <c r="L240" s="83">
        <f t="shared" si="16"/>
        <v>1.5583299200000003</v>
      </c>
      <c r="M240" s="84">
        <f t="shared" si="17"/>
        <v>5.5654640000000012E-2</v>
      </c>
      <c r="N240" s="2">
        <v>28</v>
      </c>
      <c r="O240" s="85">
        <f t="shared" si="18"/>
        <v>1.6928304884880001</v>
      </c>
      <c r="P240" s="85">
        <f t="shared" si="14"/>
        <v>3.4361174736000009</v>
      </c>
      <c r="Q240" s="92">
        <v>1</v>
      </c>
      <c r="R240" s="87"/>
    </row>
    <row r="241" spans="1:18" x14ac:dyDescent="0.25">
      <c r="A241" s="91">
        <v>2019</v>
      </c>
      <c r="B241" s="91" t="s">
        <v>1192</v>
      </c>
      <c r="C241" s="2" t="s">
        <v>1197</v>
      </c>
      <c r="D241" s="4">
        <v>43555</v>
      </c>
      <c r="E241" s="90"/>
      <c r="F241" s="2">
        <v>0.23200000000000001</v>
      </c>
      <c r="G241" s="91"/>
      <c r="H241" s="2">
        <v>0.23200000000000001</v>
      </c>
      <c r="I241" s="2">
        <v>3.9409999999999998</v>
      </c>
      <c r="J241" s="2">
        <v>3.6855000000000002</v>
      </c>
      <c r="K241" s="83">
        <f t="shared" si="15"/>
        <v>3.4606709200000001</v>
      </c>
      <c r="L241" s="83">
        <f t="shared" si="16"/>
        <v>100.32564906000002</v>
      </c>
      <c r="M241" s="84">
        <f t="shared" si="17"/>
        <v>3.2363112600000004</v>
      </c>
      <c r="N241" s="2">
        <v>31</v>
      </c>
      <c r="O241" s="85">
        <f t="shared" si="18"/>
        <v>98.437908702042009</v>
      </c>
      <c r="P241" s="85">
        <f t="shared" si="14"/>
        <v>221.21805617730004</v>
      </c>
      <c r="Q241" s="92">
        <v>1</v>
      </c>
      <c r="R241" s="87"/>
    </row>
    <row r="242" spans="1:18" x14ac:dyDescent="0.25">
      <c r="A242" s="91">
        <v>2019</v>
      </c>
      <c r="B242" s="91" t="s">
        <v>1192</v>
      </c>
      <c r="C242" s="2" t="s">
        <v>1197</v>
      </c>
      <c r="D242" s="4">
        <v>43585</v>
      </c>
      <c r="E242" s="90"/>
      <c r="F242" s="2">
        <v>1.4999999999999999E-2</v>
      </c>
      <c r="G242" s="91"/>
      <c r="H242" s="2">
        <v>1.4999999999999999E-2</v>
      </c>
      <c r="I242" s="2">
        <v>3.7961999999999998</v>
      </c>
      <c r="J242" s="2">
        <v>3.5123000000000002</v>
      </c>
      <c r="K242" s="83">
        <f t="shared" si="15"/>
        <v>0.21552925499999998</v>
      </c>
      <c r="L242" s="83">
        <f t="shared" si="16"/>
        <v>5.9823249750000009</v>
      </c>
      <c r="M242" s="84">
        <f t="shared" si="17"/>
        <v>0.19941083250000002</v>
      </c>
      <c r="N242" s="2">
        <v>30</v>
      </c>
      <c r="O242" s="85">
        <f t="shared" si="18"/>
        <v>6.0654194689027507</v>
      </c>
      <c r="P242" s="85">
        <f t="shared" si="14"/>
        <v>13.191026569875003</v>
      </c>
      <c r="Q242" s="92">
        <v>1</v>
      </c>
      <c r="R242" s="87"/>
    </row>
    <row r="243" spans="1:18" x14ac:dyDescent="0.25">
      <c r="A243" s="91">
        <v>2019</v>
      </c>
      <c r="B243" s="91" t="s">
        <v>1192</v>
      </c>
      <c r="C243" s="2" t="s">
        <v>1197</v>
      </c>
      <c r="D243" s="4">
        <v>43616</v>
      </c>
      <c r="E243" s="90"/>
      <c r="F243" s="2">
        <v>7.0000000000000001E-3</v>
      </c>
      <c r="G243" s="91"/>
      <c r="H243" s="2">
        <v>7.0000000000000001E-3</v>
      </c>
      <c r="I243" s="2">
        <v>3.6638000000000002</v>
      </c>
      <c r="J243" s="2">
        <v>3.3281000000000001</v>
      </c>
      <c r="K243" s="83">
        <f t="shared" si="15"/>
        <v>9.7072381000000013E-2</v>
      </c>
      <c r="L243" s="83">
        <f t="shared" si="16"/>
        <v>2.7335182945000001</v>
      </c>
      <c r="M243" s="84">
        <f t="shared" si="17"/>
        <v>8.8178009500000001E-2</v>
      </c>
      <c r="N243" s="2">
        <v>31</v>
      </c>
      <c r="O243" s="85">
        <f t="shared" si="18"/>
        <v>2.6820840615586499</v>
      </c>
      <c r="P243" s="85">
        <f t="shared" si="14"/>
        <v>6.0274078393725006</v>
      </c>
      <c r="Q243" s="92">
        <v>1</v>
      </c>
      <c r="R243" s="87"/>
    </row>
    <row r="244" spans="1:18" x14ac:dyDescent="0.25">
      <c r="A244" s="91">
        <v>2019</v>
      </c>
      <c r="B244" s="91" t="s">
        <v>1192</v>
      </c>
      <c r="C244" s="2" t="s">
        <v>1197</v>
      </c>
      <c r="D244" s="4">
        <v>43646</v>
      </c>
      <c r="E244" s="90"/>
      <c r="F244" s="2">
        <v>0.122</v>
      </c>
      <c r="G244" s="91"/>
      <c r="H244" s="2">
        <v>0.122</v>
      </c>
      <c r="I244" s="2">
        <v>3.5840000000000001</v>
      </c>
      <c r="J244" s="2">
        <v>3.2704</v>
      </c>
      <c r="K244" s="83">
        <f t="shared" si="15"/>
        <v>1.6549836800000002</v>
      </c>
      <c r="L244" s="83">
        <f t="shared" si="16"/>
        <v>45.305178239999996</v>
      </c>
      <c r="M244" s="84">
        <f t="shared" si="17"/>
        <v>1.510172608</v>
      </c>
      <c r="N244" s="2">
        <v>30</v>
      </c>
      <c r="O244" s="85">
        <f t="shared" si="18"/>
        <v>45.934467165753595</v>
      </c>
      <c r="P244" s="85">
        <f t="shared" ref="P244:P342" si="19">IFERROR(L244*2.205,"")</f>
        <v>99.897918019199992</v>
      </c>
      <c r="Q244" s="92">
        <v>1</v>
      </c>
      <c r="R244" s="87"/>
    </row>
    <row r="245" spans="1:18" x14ac:dyDescent="0.25">
      <c r="A245" s="91">
        <v>2019</v>
      </c>
      <c r="B245" s="91" t="s">
        <v>1192</v>
      </c>
      <c r="C245" s="2" t="s">
        <v>1197</v>
      </c>
      <c r="D245" s="4">
        <v>43677</v>
      </c>
      <c r="E245" s="90"/>
      <c r="F245" s="2">
        <v>0.06</v>
      </c>
      <c r="G245" s="91"/>
      <c r="H245" s="2">
        <v>0.06</v>
      </c>
      <c r="I245" s="2">
        <v>3.4167999999999998</v>
      </c>
      <c r="J245" s="2">
        <v>3.0358000000000001</v>
      </c>
      <c r="K245" s="83">
        <f t="shared" si="15"/>
        <v>0.77595528000000002</v>
      </c>
      <c r="L245" s="83">
        <f t="shared" si="16"/>
        <v>21.372335580000001</v>
      </c>
      <c r="M245" s="84">
        <f t="shared" si="17"/>
        <v>0.68943018</v>
      </c>
      <c r="N245" s="2">
        <v>31</v>
      </c>
      <c r="O245" s="85">
        <f t="shared" si="18"/>
        <v>20.970190956006</v>
      </c>
      <c r="P245" s="85">
        <f t="shared" si="19"/>
        <v>47.125999953900006</v>
      </c>
      <c r="Q245" s="92">
        <v>1</v>
      </c>
      <c r="R245" s="87"/>
    </row>
    <row r="246" spans="1:18" x14ac:dyDescent="0.25">
      <c r="A246" s="91">
        <v>2019</v>
      </c>
      <c r="B246" s="91" t="s">
        <v>1192</v>
      </c>
      <c r="C246" s="2" t="s">
        <v>1197</v>
      </c>
      <c r="D246" s="4">
        <v>43708</v>
      </c>
      <c r="E246" s="90"/>
      <c r="F246" s="2">
        <v>1.2999999999999999E-2</v>
      </c>
      <c r="G246" s="91"/>
      <c r="H246" s="2">
        <v>1.2999999999999999E-2</v>
      </c>
      <c r="I246" s="2">
        <v>3.9348999999999998</v>
      </c>
      <c r="J246" s="2">
        <v>3.0535000000000001</v>
      </c>
      <c r="K246" s="83">
        <f t="shared" si="15"/>
        <v>0.19361675449999999</v>
      </c>
      <c r="L246" s="83">
        <f t="shared" si="16"/>
        <v>4.6576714925000005</v>
      </c>
      <c r="M246" s="84">
        <f t="shared" si="17"/>
        <v>0.15024746750000001</v>
      </c>
      <c r="N246" s="2">
        <v>31</v>
      </c>
      <c r="O246" s="85">
        <f t="shared" si="18"/>
        <v>4.5700321447072501</v>
      </c>
      <c r="P246" s="85">
        <f t="shared" si="19"/>
        <v>10.270165640962501</v>
      </c>
      <c r="Q246" s="92">
        <v>1</v>
      </c>
      <c r="R246" s="87"/>
    </row>
    <row r="247" spans="1:18" x14ac:dyDescent="0.25">
      <c r="A247" s="91">
        <v>2019</v>
      </c>
      <c r="B247" s="91" t="s">
        <v>1192</v>
      </c>
      <c r="C247" s="2" t="s">
        <v>1197</v>
      </c>
      <c r="D247" s="4">
        <v>43738</v>
      </c>
      <c r="E247" s="90"/>
      <c r="F247" s="2">
        <v>2.7E-2</v>
      </c>
      <c r="G247" s="91"/>
      <c r="H247" s="2">
        <v>2.7E-2</v>
      </c>
      <c r="I247" s="2">
        <v>3.6646999999999998</v>
      </c>
      <c r="J247" s="2">
        <v>3.1074999999999999</v>
      </c>
      <c r="K247" s="83">
        <f t="shared" si="15"/>
        <v>0.37451401649999999</v>
      </c>
      <c r="L247" s="83">
        <f t="shared" si="16"/>
        <v>9.5271288750000007</v>
      </c>
      <c r="M247" s="84">
        <f t="shared" si="17"/>
        <v>0.3175709625</v>
      </c>
      <c r="N247" s="2">
        <v>30</v>
      </c>
      <c r="O247" s="85">
        <f t="shared" si="18"/>
        <v>9.6594606950737507</v>
      </c>
      <c r="P247" s="85">
        <f t="shared" si="19"/>
        <v>21.007319169375002</v>
      </c>
      <c r="Q247" s="92">
        <v>1</v>
      </c>
      <c r="R247" s="87"/>
    </row>
    <row r="248" spans="1:18" x14ac:dyDescent="0.25">
      <c r="A248" s="91">
        <v>2019</v>
      </c>
      <c r="B248" s="91" t="s">
        <v>1192</v>
      </c>
      <c r="C248" s="2" t="s">
        <v>1197</v>
      </c>
      <c r="D248" s="4">
        <v>43769</v>
      </c>
      <c r="E248" s="90"/>
      <c r="F248" s="2">
        <v>1.2E-2</v>
      </c>
      <c r="G248" s="91"/>
      <c r="H248" s="2">
        <v>1.2E-2</v>
      </c>
      <c r="I248" s="2">
        <v>2.7170999999999998</v>
      </c>
      <c r="J248" s="2">
        <v>2.5449000000000002</v>
      </c>
      <c r="K248" s="83">
        <f t="shared" si="15"/>
        <v>0.12341068200000001</v>
      </c>
      <c r="L248" s="83">
        <f t="shared" si="16"/>
        <v>3.5832700980000003</v>
      </c>
      <c r="M248" s="84">
        <f t="shared" si="17"/>
        <v>0.115589358</v>
      </c>
      <c r="N248" s="2">
        <v>31</v>
      </c>
      <c r="O248" s="85">
        <f t="shared" si="18"/>
        <v>3.5158468254785999</v>
      </c>
      <c r="P248" s="85">
        <f t="shared" si="19"/>
        <v>7.9011105660900007</v>
      </c>
      <c r="Q248" s="92">
        <v>1</v>
      </c>
      <c r="R248" s="87"/>
    </row>
    <row r="249" spans="1:18" x14ac:dyDescent="0.25">
      <c r="A249" s="91">
        <v>2019</v>
      </c>
      <c r="B249" s="91" t="s">
        <v>1192</v>
      </c>
      <c r="C249" s="2" t="s">
        <v>1197</v>
      </c>
      <c r="D249" s="4">
        <v>43799</v>
      </c>
      <c r="E249" s="90"/>
      <c r="F249" s="2">
        <v>1.2E-2</v>
      </c>
      <c r="G249" s="91"/>
      <c r="H249" s="2">
        <v>1.2E-2</v>
      </c>
      <c r="I249" s="2">
        <v>3.9521999999999999</v>
      </c>
      <c r="J249" s="2">
        <v>3.1966000000000001</v>
      </c>
      <c r="K249" s="83">
        <f t="shared" si="15"/>
        <v>0.17950892400000001</v>
      </c>
      <c r="L249" s="83">
        <f t="shared" si="16"/>
        <v>4.3556871600000004</v>
      </c>
      <c r="M249" s="84">
        <f t="shared" si="17"/>
        <v>0.14518957200000002</v>
      </c>
      <c r="N249" s="2">
        <v>30</v>
      </c>
      <c r="O249" s="85">
        <f t="shared" si="18"/>
        <v>4.4161876546523997</v>
      </c>
      <c r="P249" s="85">
        <f t="shared" si="19"/>
        <v>9.604290187800002</v>
      </c>
      <c r="Q249" s="92">
        <v>1</v>
      </c>
      <c r="R249" s="87"/>
    </row>
    <row r="250" spans="1:18" x14ac:dyDescent="0.25">
      <c r="A250" s="91">
        <v>2019</v>
      </c>
      <c r="B250" s="91" t="s">
        <v>1192</v>
      </c>
      <c r="C250" s="2" t="s">
        <v>1197</v>
      </c>
      <c r="D250" s="4">
        <v>43830</v>
      </c>
      <c r="E250" s="90"/>
      <c r="F250" s="2">
        <v>0.01</v>
      </c>
      <c r="G250" s="91"/>
      <c r="H250" s="2">
        <v>0.01</v>
      </c>
      <c r="I250" s="2">
        <v>3.7360000000000002</v>
      </c>
      <c r="J250" s="2">
        <v>3.6309</v>
      </c>
      <c r="K250" s="83">
        <f t="shared" si="15"/>
        <v>0.14140760000000002</v>
      </c>
      <c r="L250" s="83">
        <f t="shared" si="16"/>
        <v>4.2603165150000004</v>
      </c>
      <c r="M250" s="84">
        <f t="shared" si="17"/>
        <v>0.137429565</v>
      </c>
      <c r="N250" s="2">
        <v>31</v>
      </c>
      <c r="O250" s="85">
        <f t="shared" si="18"/>
        <v>4.1801538497355004</v>
      </c>
      <c r="P250" s="85">
        <f t="shared" si="19"/>
        <v>9.3939979155750013</v>
      </c>
      <c r="Q250" s="92">
        <v>1</v>
      </c>
      <c r="R250" s="87"/>
    </row>
    <row r="251" spans="1:18" x14ac:dyDescent="0.25">
      <c r="A251" s="91">
        <v>2019</v>
      </c>
      <c r="B251" s="91" t="s">
        <v>1192</v>
      </c>
      <c r="C251" s="2" t="s">
        <v>1197</v>
      </c>
      <c r="D251" s="4"/>
      <c r="E251" s="90"/>
      <c r="F251" s="91"/>
      <c r="G251" s="91"/>
      <c r="H251" s="91"/>
      <c r="I251" s="91"/>
      <c r="J251" s="91"/>
      <c r="K251" s="83">
        <f t="shared" si="15"/>
        <v>0</v>
      </c>
      <c r="L251" s="83">
        <f t="shared" si="16"/>
        <v>0</v>
      </c>
      <c r="M251" s="84" t="str">
        <f t="shared" si="17"/>
        <v/>
      </c>
      <c r="O251" s="85" t="str">
        <f t="shared" si="18"/>
        <v/>
      </c>
      <c r="P251" s="85">
        <f t="shared" si="19"/>
        <v>0</v>
      </c>
      <c r="Q251" s="92">
        <v>2</v>
      </c>
      <c r="R251" s="87" t="s">
        <v>1746</v>
      </c>
    </row>
    <row r="252" spans="1:18" x14ac:dyDescent="0.25">
      <c r="A252" s="91">
        <v>2019</v>
      </c>
      <c r="B252" s="91" t="s">
        <v>1192</v>
      </c>
      <c r="C252" s="2" t="s">
        <v>1197</v>
      </c>
      <c r="D252" s="4"/>
      <c r="E252" s="90"/>
      <c r="F252" s="91"/>
      <c r="G252" s="91"/>
      <c r="H252" s="91"/>
      <c r="I252" s="91"/>
      <c r="J252" s="91"/>
      <c r="K252" s="83">
        <f t="shared" si="15"/>
        <v>0</v>
      </c>
      <c r="L252" s="83">
        <f t="shared" si="16"/>
        <v>0</v>
      </c>
      <c r="M252" s="84" t="str">
        <f t="shared" si="17"/>
        <v/>
      </c>
      <c r="O252" s="85" t="str">
        <f t="shared" si="18"/>
        <v/>
      </c>
      <c r="P252" s="85">
        <f t="shared" si="19"/>
        <v>0</v>
      </c>
      <c r="Q252" s="92">
        <v>9</v>
      </c>
      <c r="R252" s="87" t="s">
        <v>1746</v>
      </c>
    </row>
    <row r="253" spans="1:18" x14ac:dyDescent="0.25">
      <c r="A253" s="91">
        <v>2019</v>
      </c>
      <c r="B253" s="2" t="s">
        <v>1263</v>
      </c>
      <c r="C253" s="2" t="s">
        <v>1267</v>
      </c>
      <c r="D253" s="4">
        <v>43496</v>
      </c>
      <c r="E253" s="90"/>
      <c r="F253" s="2">
        <v>0</v>
      </c>
      <c r="G253" s="91"/>
      <c r="H253" s="2">
        <v>0</v>
      </c>
      <c r="I253" s="2">
        <v>22.15</v>
      </c>
      <c r="J253" s="2">
        <v>12.91</v>
      </c>
      <c r="K253" s="83">
        <f t="shared" si="15"/>
        <v>0</v>
      </c>
      <c r="L253" s="83">
        <f t="shared" si="16"/>
        <v>0</v>
      </c>
      <c r="M253" s="84">
        <f t="shared" si="17"/>
        <v>0</v>
      </c>
      <c r="N253" s="2">
        <v>31</v>
      </c>
      <c r="O253" s="85" t="str">
        <f t="shared" si="18"/>
        <v/>
      </c>
      <c r="P253" s="85">
        <f t="shared" si="19"/>
        <v>0</v>
      </c>
      <c r="Q253" s="92">
        <v>31</v>
      </c>
      <c r="R253" s="87"/>
    </row>
    <row r="254" spans="1:18" x14ac:dyDescent="0.25">
      <c r="A254" s="91">
        <v>2019</v>
      </c>
      <c r="B254" s="2" t="s">
        <v>1263</v>
      </c>
      <c r="C254" s="2" t="s">
        <v>1267</v>
      </c>
      <c r="D254" s="4">
        <v>43524</v>
      </c>
      <c r="E254" s="90"/>
      <c r="F254" s="2">
        <f>14/1000</f>
        <v>1.4E-2</v>
      </c>
      <c r="G254" s="91"/>
      <c r="H254" s="2">
        <f>14/1000</f>
        <v>1.4E-2</v>
      </c>
      <c r="I254" s="2">
        <v>22.97</v>
      </c>
      <c r="J254" s="2">
        <v>19.37</v>
      </c>
      <c r="K254" s="83">
        <f t="shared" si="15"/>
        <v>1.2171802999999999</v>
      </c>
      <c r="L254" s="83">
        <f t="shared" si="16"/>
        <v>28.739656400000005</v>
      </c>
      <c r="M254" s="84">
        <f t="shared" si="17"/>
        <v>1.0264163000000002</v>
      </c>
      <c r="N254" s="2">
        <v>28</v>
      </c>
      <c r="O254" s="85">
        <f t="shared" si="18"/>
        <v>31.220196672210005</v>
      </c>
      <c r="P254" s="85">
        <f t="shared" si="19"/>
        <v>63.370942362000015</v>
      </c>
      <c r="Q254" s="92">
        <v>31</v>
      </c>
      <c r="R254" s="87"/>
    </row>
    <row r="255" spans="1:18" x14ac:dyDescent="0.25">
      <c r="A255" s="91">
        <v>2019</v>
      </c>
      <c r="B255" s="2" t="s">
        <v>1263</v>
      </c>
      <c r="C255" s="2" t="s">
        <v>1267</v>
      </c>
      <c r="D255" s="4">
        <v>43555</v>
      </c>
      <c r="E255" s="90"/>
      <c r="F255" s="2">
        <f>6/1000</f>
        <v>6.0000000000000001E-3</v>
      </c>
      <c r="G255" s="91"/>
      <c r="H255" s="2">
        <f>6/1000</f>
        <v>6.0000000000000001E-3</v>
      </c>
      <c r="I255" s="2">
        <v>23.77</v>
      </c>
      <c r="J255" s="2">
        <v>18.86</v>
      </c>
      <c r="K255" s="83">
        <f t="shared" si="15"/>
        <v>0.53981670000000004</v>
      </c>
      <c r="L255" s="83">
        <f t="shared" si="16"/>
        <v>13.2776286</v>
      </c>
      <c r="M255" s="84">
        <f t="shared" si="17"/>
        <v>0.42831059999999999</v>
      </c>
      <c r="N255" s="2">
        <v>31</v>
      </c>
      <c r="O255" s="85">
        <f t="shared" si="18"/>
        <v>13.027795027019998</v>
      </c>
      <c r="P255" s="85">
        <f t="shared" si="19"/>
        <v>29.277171063000001</v>
      </c>
      <c r="Q255" s="92">
        <v>31</v>
      </c>
      <c r="R255" s="87"/>
    </row>
    <row r="256" spans="1:18" x14ac:dyDescent="0.25">
      <c r="A256" s="91">
        <v>2019</v>
      </c>
      <c r="B256" s="2" t="s">
        <v>1263</v>
      </c>
      <c r="C256" s="2" t="s">
        <v>1267</v>
      </c>
      <c r="D256" s="4">
        <v>43585</v>
      </c>
      <c r="E256" s="90"/>
      <c r="F256" s="2">
        <f>9/1000</f>
        <v>8.9999999999999993E-3</v>
      </c>
      <c r="G256" s="91"/>
      <c r="H256" s="2">
        <f>9/1000</f>
        <v>8.9999999999999993E-3</v>
      </c>
      <c r="I256" s="2">
        <v>20.95</v>
      </c>
      <c r="J256" s="2">
        <v>17.62</v>
      </c>
      <c r="K256" s="83">
        <f t="shared" si="15"/>
        <v>0.71366174999999987</v>
      </c>
      <c r="L256" s="83">
        <f t="shared" si="16"/>
        <v>18.006759000000002</v>
      </c>
      <c r="M256" s="84">
        <f t="shared" si="17"/>
        <v>0.60022530000000007</v>
      </c>
      <c r="N256" s="2">
        <v>30</v>
      </c>
      <c r="O256" s="85">
        <f t="shared" si="18"/>
        <v>18.256872882510002</v>
      </c>
      <c r="P256" s="85">
        <f t="shared" si="19"/>
        <v>39.704903595000005</v>
      </c>
      <c r="Q256" s="92">
        <v>31</v>
      </c>
      <c r="R256" s="87"/>
    </row>
    <row r="257" spans="1:18" x14ac:dyDescent="0.25">
      <c r="A257" s="91">
        <v>2019</v>
      </c>
      <c r="B257" s="2" t="s">
        <v>1263</v>
      </c>
      <c r="C257" s="2" t="s">
        <v>1267</v>
      </c>
      <c r="D257" s="4">
        <v>43616</v>
      </c>
      <c r="E257" s="90"/>
      <c r="F257" s="2">
        <f>1/1000</f>
        <v>1E-3</v>
      </c>
      <c r="G257" s="91"/>
      <c r="H257" s="2">
        <f>1/1000</f>
        <v>1E-3</v>
      </c>
      <c r="I257" s="2">
        <v>22.95</v>
      </c>
      <c r="J257" s="2">
        <v>15.37</v>
      </c>
      <c r="K257" s="83">
        <f t="shared" si="15"/>
        <v>8.6865749999999992E-2</v>
      </c>
      <c r="L257" s="83">
        <f t="shared" si="16"/>
        <v>1.8034389500000001</v>
      </c>
      <c r="M257" s="84">
        <f t="shared" si="17"/>
        <v>5.8175450000000004E-2</v>
      </c>
      <c r="N257" s="2">
        <v>31</v>
      </c>
      <c r="O257" s="85">
        <f t="shared" si="18"/>
        <v>1.7695052100149999</v>
      </c>
      <c r="P257" s="85">
        <f t="shared" si="19"/>
        <v>3.9765828847500004</v>
      </c>
      <c r="Q257" s="92">
        <v>31</v>
      </c>
      <c r="R257" s="87"/>
    </row>
    <row r="258" spans="1:18" x14ac:dyDescent="0.25">
      <c r="A258" s="91">
        <v>2019</v>
      </c>
      <c r="B258" s="2" t="s">
        <v>1263</v>
      </c>
      <c r="C258" s="2" t="s">
        <v>1267</v>
      </c>
      <c r="D258" s="4">
        <v>43646</v>
      </c>
      <c r="E258" s="90"/>
      <c r="F258" s="2">
        <v>0</v>
      </c>
      <c r="G258" s="91"/>
      <c r="H258" s="2">
        <v>0</v>
      </c>
      <c r="I258" s="2">
        <v>17.98</v>
      </c>
      <c r="J258" s="2">
        <v>14.8</v>
      </c>
      <c r="K258" s="83">
        <f t="shared" si="15"/>
        <v>0</v>
      </c>
      <c r="L258" s="83">
        <f t="shared" si="16"/>
        <v>0</v>
      </c>
      <c r="M258" s="84">
        <f t="shared" si="17"/>
        <v>0</v>
      </c>
      <c r="N258" s="2">
        <v>30</v>
      </c>
      <c r="O258" s="85" t="str">
        <f t="shared" si="18"/>
        <v/>
      </c>
      <c r="P258" s="85">
        <f t="shared" si="19"/>
        <v>0</v>
      </c>
      <c r="Q258" s="92">
        <v>31</v>
      </c>
      <c r="R258" s="87"/>
    </row>
    <row r="259" spans="1:18" x14ac:dyDescent="0.25">
      <c r="A259" s="91">
        <v>2019</v>
      </c>
      <c r="B259" s="2" t="s">
        <v>1263</v>
      </c>
      <c r="C259" s="2" t="s">
        <v>1267</v>
      </c>
      <c r="D259" s="4">
        <v>43677</v>
      </c>
      <c r="E259" s="90"/>
      <c r="F259" s="2">
        <v>0</v>
      </c>
      <c r="G259" s="91"/>
      <c r="H259" s="2">
        <v>0</v>
      </c>
      <c r="I259" s="2">
        <v>16.850000000000001</v>
      </c>
      <c r="J259" s="2">
        <v>14.08</v>
      </c>
      <c r="K259" s="83">
        <f t="shared" si="15"/>
        <v>0</v>
      </c>
      <c r="L259" s="83">
        <f t="shared" si="16"/>
        <v>0</v>
      </c>
      <c r="M259" s="84">
        <f t="shared" si="17"/>
        <v>0</v>
      </c>
      <c r="N259" s="2">
        <v>31</v>
      </c>
      <c r="O259" s="85" t="str">
        <f t="shared" si="18"/>
        <v/>
      </c>
      <c r="P259" s="85">
        <f t="shared" si="19"/>
        <v>0</v>
      </c>
      <c r="Q259" s="92">
        <v>31</v>
      </c>
      <c r="R259" s="87"/>
    </row>
    <row r="260" spans="1:18" x14ac:dyDescent="0.25">
      <c r="A260" s="91">
        <v>2019</v>
      </c>
      <c r="B260" s="2" t="s">
        <v>1263</v>
      </c>
      <c r="C260" s="2" t="s">
        <v>1267</v>
      </c>
      <c r="D260" s="4">
        <v>43708</v>
      </c>
      <c r="E260" s="90"/>
      <c r="F260" s="2">
        <v>0</v>
      </c>
      <c r="G260" s="91"/>
      <c r="H260" s="2">
        <v>0</v>
      </c>
      <c r="I260" s="2">
        <v>16.940000000000001</v>
      </c>
      <c r="J260" s="2">
        <v>15.2</v>
      </c>
      <c r="K260" s="83">
        <f t="shared" si="15"/>
        <v>0</v>
      </c>
      <c r="L260" s="83">
        <f t="shared" si="16"/>
        <v>0</v>
      </c>
      <c r="M260" s="84">
        <f t="shared" si="17"/>
        <v>0</v>
      </c>
      <c r="N260" s="2">
        <v>31</v>
      </c>
      <c r="O260" s="85" t="str">
        <f t="shared" si="18"/>
        <v/>
      </c>
      <c r="P260" s="99">
        <f t="shared" si="19"/>
        <v>0</v>
      </c>
      <c r="Q260" s="100">
        <v>31</v>
      </c>
      <c r="R260" s="87"/>
    </row>
    <row r="261" spans="1:18" x14ac:dyDescent="0.25">
      <c r="A261" s="91">
        <v>2019</v>
      </c>
      <c r="B261" s="2" t="s">
        <v>1263</v>
      </c>
      <c r="C261" s="2" t="s">
        <v>1267</v>
      </c>
      <c r="D261" s="4">
        <v>43738</v>
      </c>
      <c r="E261" s="90"/>
      <c r="F261" s="2">
        <v>0</v>
      </c>
      <c r="G261" s="91"/>
      <c r="H261" s="2">
        <v>0</v>
      </c>
      <c r="I261" s="2">
        <v>17.97</v>
      </c>
      <c r="J261" s="2">
        <v>12.56</v>
      </c>
      <c r="K261" s="83">
        <f t="shared" ref="K261:K324" si="20">IFERROR(+F261*I261*3.785,"")</f>
        <v>0</v>
      </c>
      <c r="L261" s="83">
        <f t="shared" ref="L261:L324" si="21">IFERROR(H261*J261*3.785*N261,"")</f>
        <v>0</v>
      </c>
      <c r="M261" s="84">
        <f t="shared" ref="M261:M324" si="22">IFERROR(+L261/N261,"")</f>
        <v>0</v>
      </c>
      <c r="N261" s="2">
        <v>30</v>
      </c>
      <c r="O261" s="101" t="str">
        <f t="shared" ref="O261:O324" si="23">IF(AND(L261&gt;0,L261&lt;&gt;""), L261/(N261/30.4167),"")</f>
        <v/>
      </c>
      <c r="P261" s="85">
        <f t="shared" si="19"/>
        <v>0</v>
      </c>
      <c r="Q261" s="92">
        <v>31</v>
      </c>
      <c r="R261" s="87"/>
    </row>
    <row r="262" spans="1:18" x14ac:dyDescent="0.25">
      <c r="A262" s="91">
        <v>2019</v>
      </c>
      <c r="B262" s="2" t="s">
        <v>1263</v>
      </c>
      <c r="C262" s="2" t="s">
        <v>1267</v>
      </c>
      <c r="D262" s="4">
        <v>43769</v>
      </c>
      <c r="E262" s="90"/>
      <c r="F262" s="2">
        <f>4/1000</f>
        <v>4.0000000000000001E-3</v>
      </c>
      <c r="G262" s="91"/>
      <c r="H262" s="2">
        <f>4/1000</f>
        <v>4.0000000000000001E-3</v>
      </c>
      <c r="I262" s="2">
        <v>22.56</v>
      </c>
      <c r="J262" s="2">
        <v>20.69</v>
      </c>
      <c r="K262" s="83">
        <f t="shared" si="20"/>
        <v>0.34155840000000004</v>
      </c>
      <c r="L262" s="83">
        <f t="shared" si="21"/>
        <v>9.7106446000000002</v>
      </c>
      <c r="M262" s="84">
        <f t="shared" si="22"/>
        <v>0.31324659999999999</v>
      </c>
      <c r="N262" s="2">
        <v>31</v>
      </c>
      <c r="O262" s="101">
        <f t="shared" si="23"/>
        <v>9.52792785822</v>
      </c>
      <c r="P262" s="85">
        <f t="shared" si="19"/>
        <v>21.411971343000001</v>
      </c>
      <c r="Q262" s="92">
        <v>31</v>
      </c>
      <c r="R262" s="87"/>
    </row>
    <row r="263" spans="1:18" x14ac:dyDescent="0.25">
      <c r="A263" s="91">
        <v>2019</v>
      </c>
      <c r="B263" s="2" t="s">
        <v>1263</v>
      </c>
      <c r="C263" s="2" t="s">
        <v>1267</v>
      </c>
      <c r="D263" s="4">
        <v>43799</v>
      </c>
      <c r="E263" s="90"/>
      <c r="F263" s="2">
        <v>0</v>
      </c>
      <c r="G263" s="91"/>
      <c r="H263" s="2">
        <v>0</v>
      </c>
      <c r="I263" s="2">
        <v>22.72</v>
      </c>
      <c r="J263" s="2">
        <v>18.329999999999998</v>
      </c>
      <c r="K263" s="83">
        <f t="shared" si="20"/>
        <v>0</v>
      </c>
      <c r="L263" s="83">
        <f t="shared" si="21"/>
        <v>0</v>
      </c>
      <c r="M263" s="84">
        <f t="shared" si="22"/>
        <v>0</v>
      </c>
      <c r="N263" s="2">
        <v>30</v>
      </c>
      <c r="O263" s="101" t="str">
        <f t="shared" si="23"/>
        <v/>
      </c>
      <c r="P263" s="85">
        <f t="shared" si="19"/>
        <v>0</v>
      </c>
      <c r="Q263" s="92">
        <v>31</v>
      </c>
      <c r="R263" s="87"/>
    </row>
    <row r="264" spans="1:18" x14ac:dyDescent="0.25">
      <c r="A264" s="91">
        <v>2019</v>
      </c>
      <c r="B264" s="2" t="s">
        <v>1263</v>
      </c>
      <c r="C264" s="2" t="s">
        <v>1267</v>
      </c>
      <c r="D264" s="4">
        <v>43830</v>
      </c>
      <c r="E264" s="90"/>
      <c r="F264" s="2">
        <f>3/1000</f>
        <v>3.0000000000000001E-3</v>
      </c>
      <c r="G264" s="91"/>
      <c r="H264" s="2">
        <f>3/1000</f>
        <v>3.0000000000000001E-3</v>
      </c>
      <c r="I264" s="2">
        <v>20.93</v>
      </c>
      <c r="J264" s="2">
        <v>17.12</v>
      </c>
      <c r="K264" s="83">
        <f t="shared" si="20"/>
        <v>0.23766015000000001</v>
      </c>
      <c r="L264" s="83">
        <f t="shared" si="21"/>
        <v>6.0263256000000007</v>
      </c>
      <c r="M264" s="84">
        <f t="shared" si="22"/>
        <v>0.19439760000000003</v>
      </c>
      <c r="N264" s="2">
        <v>31</v>
      </c>
      <c r="O264" s="101">
        <f t="shared" si="23"/>
        <v>5.9129334799200004</v>
      </c>
      <c r="P264" s="85">
        <f t="shared" si="19"/>
        <v>13.288047948000003</v>
      </c>
      <c r="Q264" s="92">
        <v>31</v>
      </c>
      <c r="R264" s="87"/>
    </row>
    <row r="265" spans="1:18" x14ac:dyDescent="0.25">
      <c r="A265" s="91">
        <v>2019</v>
      </c>
      <c r="B265" s="2" t="s">
        <v>1263</v>
      </c>
      <c r="C265" s="2" t="s">
        <v>1267</v>
      </c>
      <c r="D265" s="4">
        <v>43496</v>
      </c>
      <c r="E265" s="90"/>
      <c r="F265" s="2" t="s">
        <v>1737</v>
      </c>
      <c r="G265" s="91"/>
      <c r="H265" s="2" t="s">
        <v>1737</v>
      </c>
      <c r="I265" s="91"/>
      <c r="J265" s="91"/>
      <c r="K265" s="83" t="str">
        <f t="shared" si="20"/>
        <v/>
      </c>
      <c r="L265" s="83" t="str">
        <f t="shared" si="21"/>
        <v/>
      </c>
      <c r="M265" s="84" t="str">
        <f t="shared" si="22"/>
        <v/>
      </c>
      <c r="N265" s="2">
        <v>31</v>
      </c>
      <c r="O265" s="101" t="str">
        <f t="shared" si="23"/>
        <v/>
      </c>
      <c r="P265" s="85" t="str">
        <f t="shared" si="19"/>
        <v/>
      </c>
      <c r="Q265" s="92" t="s">
        <v>1750</v>
      </c>
      <c r="R265" s="87"/>
    </row>
    <row r="266" spans="1:18" x14ac:dyDescent="0.25">
      <c r="A266" s="91">
        <v>2019</v>
      </c>
      <c r="B266" s="2" t="s">
        <v>1263</v>
      </c>
      <c r="C266" s="2" t="s">
        <v>1267</v>
      </c>
      <c r="D266" s="4">
        <v>43524</v>
      </c>
      <c r="E266" s="90"/>
      <c r="F266" s="2" t="s">
        <v>1737</v>
      </c>
      <c r="G266" s="91"/>
      <c r="H266" s="2" t="s">
        <v>1737</v>
      </c>
      <c r="I266" s="91"/>
      <c r="J266" s="91"/>
      <c r="K266" s="83" t="str">
        <f t="shared" si="20"/>
        <v/>
      </c>
      <c r="L266" s="83" t="str">
        <f t="shared" si="21"/>
        <v/>
      </c>
      <c r="M266" s="84" t="str">
        <f t="shared" si="22"/>
        <v/>
      </c>
      <c r="N266" s="2">
        <v>28</v>
      </c>
      <c r="O266" s="101" t="str">
        <f t="shared" si="23"/>
        <v/>
      </c>
      <c r="P266" s="85" t="str">
        <f t="shared" si="19"/>
        <v/>
      </c>
      <c r="Q266" s="92" t="s">
        <v>1750</v>
      </c>
      <c r="R266" s="87"/>
    </row>
    <row r="267" spans="1:18" x14ac:dyDescent="0.25">
      <c r="A267" s="91">
        <v>2019</v>
      </c>
      <c r="B267" s="2" t="s">
        <v>1263</v>
      </c>
      <c r="C267" s="2" t="s">
        <v>1267</v>
      </c>
      <c r="D267" s="4">
        <v>43555</v>
      </c>
      <c r="E267" s="90"/>
      <c r="F267" s="2" t="s">
        <v>1737</v>
      </c>
      <c r="G267" s="91"/>
      <c r="H267" s="2" t="s">
        <v>1737</v>
      </c>
      <c r="I267" s="91"/>
      <c r="J267" s="91"/>
      <c r="K267" s="83" t="str">
        <f t="shared" si="20"/>
        <v/>
      </c>
      <c r="L267" s="83" t="str">
        <f t="shared" si="21"/>
        <v/>
      </c>
      <c r="M267" s="84" t="str">
        <f t="shared" si="22"/>
        <v/>
      </c>
      <c r="N267" s="2">
        <v>31</v>
      </c>
      <c r="O267" s="101" t="str">
        <f t="shared" si="23"/>
        <v/>
      </c>
      <c r="P267" s="85" t="str">
        <f t="shared" si="19"/>
        <v/>
      </c>
      <c r="Q267" s="92" t="s">
        <v>1750</v>
      </c>
      <c r="R267" s="87"/>
    </row>
    <row r="268" spans="1:18" x14ac:dyDescent="0.25">
      <c r="A268" s="91">
        <v>2019</v>
      </c>
      <c r="B268" s="2" t="s">
        <v>1263</v>
      </c>
      <c r="C268" s="2" t="s">
        <v>1267</v>
      </c>
      <c r="D268" s="4">
        <v>43585</v>
      </c>
      <c r="E268" s="90"/>
      <c r="F268" s="2" t="s">
        <v>1737</v>
      </c>
      <c r="G268" s="91"/>
      <c r="H268" s="2" t="s">
        <v>1737</v>
      </c>
      <c r="I268" s="91"/>
      <c r="J268" s="91"/>
      <c r="K268" s="83" t="str">
        <f t="shared" si="20"/>
        <v/>
      </c>
      <c r="L268" s="83" t="str">
        <f t="shared" si="21"/>
        <v/>
      </c>
      <c r="M268" s="84" t="str">
        <f t="shared" si="22"/>
        <v/>
      </c>
      <c r="N268" s="2">
        <v>30</v>
      </c>
      <c r="O268" s="101" t="str">
        <f t="shared" si="23"/>
        <v/>
      </c>
      <c r="P268" s="85" t="str">
        <f t="shared" si="19"/>
        <v/>
      </c>
      <c r="Q268" s="92" t="s">
        <v>1750</v>
      </c>
      <c r="R268" s="87"/>
    </row>
    <row r="269" spans="1:18" x14ac:dyDescent="0.25">
      <c r="A269" s="91">
        <v>2019</v>
      </c>
      <c r="B269" s="2" t="s">
        <v>1263</v>
      </c>
      <c r="C269" s="2" t="s">
        <v>1267</v>
      </c>
      <c r="D269" s="4">
        <v>43616</v>
      </c>
      <c r="E269" s="90"/>
      <c r="F269" s="2" t="s">
        <v>1737</v>
      </c>
      <c r="G269" s="91"/>
      <c r="H269" s="2" t="s">
        <v>1737</v>
      </c>
      <c r="I269" s="91"/>
      <c r="J269" s="91"/>
      <c r="K269" s="83" t="str">
        <f t="shared" si="20"/>
        <v/>
      </c>
      <c r="L269" s="83" t="str">
        <f t="shared" si="21"/>
        <v/>
      </c>
      <c r="M269" s="84" t="str">
        <f t="shared" si="22"/>
        <v/>
      </c>
      <c r="N269" s="2">
        <v>31</v>
      </c>
      <c r="O269" s="101" t="str">
        <f t="shared" si="23"/>
        <v/>
      </c>
      <c r="P269" s="85" t="str">
        <f t="shared" si="19"/>
        <v/>
      </c>
      <c r="Q269" s="92" t="s">
        <v>1750</v>
      </c>
      <c r="R269" s="87"/>
    </row>
    <row r="270" spans="1:18" x14ac:dyDescent="0.25">
      <c r="A270" s="91">
        <v>2019</v>
      </c>
      <c r="B270" s="2" t="s">
        <v>1263</v>
      </c>
      <c r="C270" s="2" t="s">
        <v>1267</v>
      </c>
      <c r="D270" s="4">
        <v>43646</v>
      </c>
      <c r="E270" s="90"/>
      <c r="F270" s="2" t="s">
        <v>1737</v>
      </c>
      <c r="G270" s="91"/>
      <c r="H270" s="2" t="s">
        <v>1737</v>
      </c>
      <c r="I270" s="91"/>
      <c r="J270" s="91"/>
      <c r="K270" s="83" t="str">
        <f t="shared" si="20"/>
        <v/>
      </c>
      <c r="L270" s="83" t="str">
        <f t="shared" si="21"/>
        <v/>
      </c>
      <c r="M270" s="84" t="str">
        <f t="shared" si="22"/>
        <v/>
      </c>
      <c r="N270" s="2">
        <v>30</v>
      </c>
      <c r="O270" s="101" t="str">
        <f t="shared" si="23"/>
        <v/>
      </c>
      <c r="P270" s="85" t="str">
        <f t="shared" si="19"/>
        <v/>
      </c>
      <c r="Q270" s="92" t="s">
        <v>1750</v>
      </c>
      <c r="R270" s="87"/>
    </row>
    <row r="271" spans="1:18" x14ac:dyDescent="0.25">
      <c r="A271" s="91">
        <v>2019</v>
      </c>
      <c r="B271" s="2" t="s">
        <v>1263</v>
      </c>
      <c r="C271" s="2" t="s">
        <v>1267</v>
      </c>
      <c r="D271" s="4">
        <v>43677</v>
      </c>
      <c r="E271" s="90"/>
      <c r="F271" s="2" t="s">
        <v>1737</v>
      </c>
      <c r="G271" s="91"/>
      <c r="H271" s="2" t="s">
        <v>1737</v>
      </c>
      <c r="I271" s="91"/>
      <c r="J271" s="91"/>
      <c r="K271" s="83" t="str">
        <f t="shared" si="20"/>
        <v/>
      </c>
      <c r="L271" s="83" t="str">
        <f t="shared" si="21"/>
        <v/>
      </c>
      <c r="M271" s="84" t="str">
        <f t="shared" si="22"/>
        <v/>
      </c>
      <c r="N271" s="2">
        <v>31</v>
      </c>
      <c r="O271" s="101" t="str">
        <f t="shared" si="23"/>
        <v/>
      </c>
      <c r="P271" s="85" t="str">
        <f t="shared" si="19"/>
        <v/>
      </c>
      <c r="Q271" s="92" t="s">
        <v>1750</v>
      </c>
      <c r="R271" s="87"/>
    </row>
    <row r="272" spans="1:18" x14ac:dyDescent="0.25">
      <c r="A272" s="91">
        <v>2019</v>
      </c>
      <c r="B272" s="2" t="s">
        <v>1263</v>
      </c>
      <c r="C272" s="2" t="s">
        <v>1267</v>
      </c>
      <c r="D272" s="4">
        <v>43708</v>
      </c>
      <c r="E272" s="90"/>
      <c r="F272" s="2" t="s">
        <v>1737</v>
      </c>
      <c r="G272" s="91"/>
      <c r="H272" s="2" t="s">
        <v>1737</v>
      </c>
      <c r="I272" s="91"/>
      <c r="J272" s="91"/>
      <c r="K272" s="83" t="str">
        <f t="shared" si="20"/>
        <v/>
      </c>
      <c r="L272" s="83" t="str">
        <f t="shared" si="21"/>
        <v/>
      </c>
      <c r="M272" s="84" t="str">
        <f t="shared" si="22"/>
        <v/>
      </c>
      <c r="N272" s="2">
        <v>31</v>
      </c>
      <c r="O272" s="101" t="str">
        <f t="shared" si="23"/>
        <v/>
      </c>
      <c r="P272" s="85" t="str">
        <f t="shared" si="19"/>
        <v/>
      </c>
      <c r="Q272" s="92" t="s">
        <v>1750</v>
      </c>
      <c r="R272" s="87"/>
    </row>
    <row r="273" spans="1:18" x14ac:dyDescent="0.25">
      <c r="A273" s="91">
        <v>2019</v>
      </c>
      <c r="B273" s="2" t="s">
        <v>1263</v>
      </c>
      <c r="C273" s="2" t="s">
        <v>1267</v>
      </c>
      <c r="D273" s="4">
        <v>43738</v>
      </c>
      <c r="E273" s="90"/>
      <c r="F273" s="2" t="s">
        <v>1737</v>
      </c>
      <c r="G273" s="91"/>
      <c r="H273" s="2" t="s">
        <v>1737</v>
      </c>
      <c r="I273" s="91"/>
      <c r="J273" s="91"/>
      <c r="K273" s="83" t="str">
        <f t="shared" si="20"/>
        <v/>
      </c>
      <c r="L273" s="83" t="str">
        <f t="shared" si="21"/>
        <v/>
      </c>
      <c r="M273" s="84" t="str">
        <f t="shared" si="22"/>
        <v/>
      </c>
      <c r="N273" s="2">
        <v>30</v>
      </c>
      <c r="O273" s="101" t="str">
        <f t="shared" si="23"/>
        <v/>
      </c>
      <c r="P273" s="85" t="str">
        <f t="shared" si="19"/>
        <v/>
      </c>
      <c r="Q273" s="92" t="s">
        <v>1750</v>
      </c>
      <c r="R273" s="87"/>
    </row>
    <row r="274" spans="1:18" x14ac:dyDescent="0.25">
      <c r="A274" s="91">
        <v>2019</v>
      </c>
      <c r="B274" s="102" t="s">
        <v>1263</v>
      </c>
      <c r="C274" s="102" t="s">
        <v>1267</v>
      </c>
      <c r="D274" s="103">
        <v>43769</v>
      </c>
      <c r="E274" s="104"/>
      <c r="F274" s="102" t="s">
        <v>1737</v>
      </c>
      <c r="G274" s="105"/>
      <c r="H274" s="102" t="s">
        <v>1737</v>
      </c>
      <c r="I274" s="105"/>
      <c r="J274" s="105"/>
      <c r="K274" s="83" t="str">
        <f t="shared" si="20"/>
        <v/>
      </c>
      <c r="L274" s="83" t="str">
        <f t="shared" si="21"/>
        <v/>
      </c>
      <c r="M274" s="84" t="str">
        <f t="shared" si="22"/>
        <v/>
      </c>
      <c r="N274" s="102">
        <v>31</v>
      </c>
      <c r="O274" s="106" t="str">
        <f t="shared" si="23"/>
        <v/>
      </c>
      <c r="P274" s="85" t="str">
        <f t="shared" si="19"/>
        <v/>
      </c>
      <c r="Q274" s="92" t="s">
        <v>1750</v>
      </c>
      <c r="R274" s="87"/>
    </row>
    <row r="275" spans="1:18" x14ac:dyDescent="0.25">
      <c r="A275" s="107">
        <v>2019</v>
      </c>
      <c r="B275" s="2" t="s">
        <v>1263</v>
      </c>
      <c r="C275" s="2" t="s">
        <v>1267</v>
      </c>
      <c r="D275" s="4">
        <v>43799</v>
      </c>
      <c r="E275" s="97"/>
      <c r="F275" s="2" t="s">
        <v>1737</v>
      </c>
      <c r="H275" s="2" t="s">
        <v>1737</v>
      </c>
      <c r="K275" s="83" t="str">
        <f t="shared" si="20"/>
        <v/>
      </c>
      <c r="L275" s="83" t="str">
        <f t="shared" si="21"/>
        <v/>
      </c>
      <c r="M275" s="84" t="str">
        <f t="shared" si="22"/>
        <v/>
      </c>
      <c r="N275" s="2">
        <v>30</v>
      </c>
      <c r="O275" s="101" t="str">
        <f t="shared" si="23"/>
        <v/>
      </c>
      <c r="P275" s="85" t="str">
        <f t="shared" si="19"/>
        <v/>
      </c>
      <c r="Q275" s="92" t="s">
        <v>1750</v>
      </c>
      <c r="R275" s="87"/>
    </row>
    <row r="276" spans="1:18" x14ac:dyDescent="0.25">
      <c r="A276" s="107">
        <v>2019</v>
      </c>
      <c r="B276" s="2" t="s">
        <v>1263</v>
      </c>
      <c r="C276" s="102" t="s">
        <v>1267</v>
      </c>
      <c r="D276" s="103">
        <v>43830</v>
      </c>
      <c r="E276" s="108"/>
      <c r="F276" s="102" t="s">
        <v>1737</v>
      </c>
      <c r="G276" s="102"/>
      <c r="H276" s="102" t="s">
        <v>1737</v>
      </c>
      <c r="I276" s="102"/>
      <c r="J276" s="102"/>
      <c r="K276" s="83" t="str">
        <f t="shared" si="20"/>
        <v/>
      </c>
      <c r="L276" s="83" t="str">
        <f t="shared" si="21"/>
        <v/>
      </c>
      <c r="M276" s="84" t="str">
        <f t="shared" si="22"/>
        <v/>
      </c>
      <c r="N276" s="2">
        <v>31</v>
      </c>
      <c r="O276" s="101" t="str">
        <f t="shared" si="23"/>
        <v/>
      </c>
      <c r="P276" s="85" t="str">
        <f t="shared" si="19"/>
        <v/>
      </c>
      <c r="Q276" s="92" t="s">
        <v>1750</v>
      </c>
      <c r="R276" s="87"/>
    </row>
    <row r="277" spans="1:18" x14ac:dyDescent="0.25">
      <c r="A277" s="107">
        <v>2019</v>
      </c>
      <c r="B277" s="109" t="s">
        <v>1284</v>
      </c>
      <c r="C277" s="2" t="s">
        <v>1286</v>
      </c>
      <c r="D277" s="4">
        <v>43496</v>
      </c>
      <c r="E277" s="96"/>
      <c r="F277" s="2">
        <v>0</v>
      </c>
      <c r="H277" s="2">
        <v>0</v>
      </c>
      <c r="I277" s="2">
        <v>6.9</v>
      </c>
      <c r="J277" s="2">
        <v>5.7</v>
      </c>
      <c r="K277" s="83">
        <f t="shared" si="20"/>
        <v>0</v>
      </c>
      <c r="L277" s="83">
        <f t="shared" si="21"/>
        <v>0</v>
      </c>
      <c r="M277" s="84">
        <f t="shared" si="22"/>
        <v>0</v>
      </c>
      <c r="N277" s="2">
        <v>31</v>
      </c>
      <c r="O277" s="101" t="str">
        <f t="shared" si="23"/>
        <v/>
      </c>
      <c r="P277" s="85">
        <f t="shared" si="19"/>
        <v>0</v>
      </c>
      <c r="Q277" s="92">
        <v>1</v>
      </c>
      <c r="R277" s="87" t="s">
        <v>1740</v>
      </c>
    </row>
    <row r="278" spans="1:18" x14ac:dyDescent="0.25">
      <c r="A278" s="107">
        <v>2019</v>
      </c>
      <c r="B278" s="109" t="s">
        <v>1284</v>
      </c>
      <c r="C278" s="2" t="s">
        <v>1286</v>
      </c>
      <c r="D278" s="4">
        <v>43524</v>
      </c>
      <c r="E278" s="97"/>
      <c r="F278" s="2">
        <v>0</v>
      </c>
      <c r="H278" s="2">
        <v>0</v>
      </c>
      <c r="I278" s="2">
        <v>6.8</v>
      </c>
      <c r="J278" s="2">
        <v>6</v>
      </c>
      <c r="K278" s="83">
        <f t="shared" si="20"/>
        <v>0</v>
      </c>
      <c r="L278" s="83">
        <f t="shared" si="21"/>
        <v>0</v>
      </c>
      <c r="M278" s="84">
        <f t="shared" si="22"/>
        <v>0</v>
      </c>
      <c r="N278" s="2">
        <v>28</v>
      </c>
      <c r="O278" s="101" t="str">
        <f t="shared" si="23"/>
        <v/>
      </c>
      <c r="P278" s="85">
        <f t="shared" si="19"/>
        <v>0</v>
      </c>
      <c r="Q278" s="92">
        <v>1</v>
      </c>
      <c r="R278" s="87"/>
    </row>
    <row r="279" spans="1:18" x14ac:dyDescent="0.25">
      <c r="A279" s="107">
        <v>2019</v>
      </c>
      <c r="B279" s="109" t="s">
        <v>1284</v>
      </c>
      <c r="C279" s="2" t="s">
        <v>1286</v>
      </c>
      <c r="D279" s="4">
        <v>43555</v>
      </c>
      <c r="E279" s="97"/>
      <c r="F279" s="2">
        <v>0</v>
      </c>
      <c r="H279" s="2">
        <v>0</v>
      </c>
      <c r="I279" s="2">
        <v>6.4</v>
      </c>
      <c r="J279" s="2">
        <v>5.4</v>
      </c>
      <c r="K279" s="83">
        <f t="shared" si="20"/>
        <v>0</v>
      </c>
      <c r="L279" s="83">
        <f t="shared" si="21"/>
        <v>0</v>
      </c>
      <c r="M279" s="84">
        <f t="shared" si="22"/>
        <v>0</v>
      </c>
      <c r="N279" s="2">
        <v>31</v>
      </c>
      <c r="O279" s="85" t="str">
        <f t="shared" si="23"/>
        <v/>
      </c>
      <c r="P279" s="110">
        <f t="shared" si="19"/>
        <v>0</v>
      </c>
      <c r="Q279" s="111">
        <v>1</v>
      </c>
      <c r="R279" s="87"/>
    </row>
    <row r="280" spans="1:18" x14ac:dyDescent="0.25">
      <c r="A280" s="107">
        <v>2019</v>
      </c>
      <c r="B280" s="109" t="s">
        <v>1284</v>
      </c>
      <c r="C280" s="2" t="s">
        <v>1286</v>
      </c>
      <c r="D280" s="4">
        <v>43585</v>
      </c>
      <c r="E280" s="96"/>
      <c r="F280" s="2">
        <v>0.45</v>
      </c>
      <c r="H280" s="2">
        <v>7.0000000000000007E-2</v>
      </c>
      <c r="I280" s="2">
        <v>7.1</v>
      </c>
      <c r="J280" s="2">
        <v>4.5999999999999996</v>
      </c>
      <c r="K280" s="83">
        <f t="shared" si="20"/>
        <v>12.093075000000001</v>
      </c>
      <c r="L280" s="83">
        <f t="shared" si="21"/>
        <v>36.563100000000006</v>
      </c>
      <c r="M280" s="84">
        <f t="shared" si="22"/>
        <v>1.2187700000000001</v>
      </c>
      <c r="N280" s="2">
        <v>30</v>
      </c>
      <c r="O280" s="85">
        <f t="shared" si="23"/>
        <v>37.070961459000003</v>
      </c>
      <c r="P280" s="85">
        <f t="shared" si="19"/>
        <v>80.621635500000011</v>
      </c>
      <c r="Q280" s="92">
        <v>1</v>
      </c>
      <c r="R280" s="87"/>
    </row>
    <row r="281" spans="1:18" x14ac:dyDescent="0.25">
      <c r="A281" s="107">
        <v>2019</v>
      </c>
      <c r="B281" s="109" t="s">
        <v>1284</v>
      </c>
      <c r="C281" s="2" t="s">
        <v>1286</v>
      </c>
      <c r="D281" s="4">
        <v>43616</v>
      </c>
      <c r="E281" s="96"/>
      <c r="F281" s="2">
        <v>0</v>
      </c>
      <c r="H281" s="2">
        <v>0</v>
      </c>
      <c r="I281" s="2">
        <v>7.3</v>
      </c>
      <c r="J281" s="2">
        <v>6.2</v>
      </c>
      <c r="K281" s="83">
        <f t="shared" si="20"/>
        <v>0</v>
      </c>
      <c r="L281" s="83">
        <f t="shared" si="21"/>
        <v>0</v>
      </c>
      <c r="M281" s="84">
        <f t="shared" si="22"/>
        <v>0</v>
      </c>
      <c r="N281" s="2">
        <v>31</v>
      </c>
      <c r="O281" s="85" t="str">
        <f t="shared" si="23"/>
        <v/>
      </c>
      <c r="P281" s="85">
        <f t="shared" si="19"/>
        <v>0</v>
      </c>
      <c r="Q281" s="92">
        <v>1</v>
      </c>
      <c r="R281" s="87"/>
    </row>
    <row r="282" spans="1:18" x14ac:dyDescent="0.25">
      <c r="A282" s="107">
        <v>2019</v>
      </c>
      <c r="B282" s="109" t="s">
        <v>1284</v>
      </c>
      <c r="C282" s="2" t="s">
        <v>1286</v>
      </c>
      <c r="D282" s="4">
        <v>43646</v>
      </c>
      <c r="E282" s="96"/>
      <c r="F282" s="2">
        <v>0</v>
      </c>
      <c r="H282" s="2">
        <v>0</v>
      </c>
      <c r="I282" s="2">
        <v>8.1999999999999993</v>
      </c>
      <c r="J282" s="2">
        <v>6.7</v>
      </c>
      <c r="K282" s="83">
        <f t="shared" si="20"/>
        <v>0</v>
      </c>
      <c r="L282" s="83">
        <f t="shared" si="21"/>
        <v>0</v>
      </c>
      <c r="M282" s="84">
        <f t="shared" si="22"/>
        <v>0</v>
      </c>
      <c r="N282" s="2">
        <v>30</v>
      </c>
      <c r="O282" s="85" t="str">
        <f t="shared" si="23"/>
        <v/>
      </c>
      <c r="P282" s="85">
        <f t="shared" si="19"/>
        <v>0</v>
      </c>
      <c r="Q282" s="92">
        <v>1</v>
      </c>
      <c r="R282" s="87"/>
    </row>
    <row r="283" spans="1:18" x14ac:dyDescent="0.25">
      <c r="A283" s="107">
        <v>2019</v>
      </c>
      <c r="B283" s="109" t="s">
        <v>1284</v>
      </c>
      <c r="C283" s="2" t="s">
        <v>1286</v>
      </c>
      <c r="D283" s="4">
        <v>43677</v>
      </c>
      <c r="E283" s="97"/>
      <c r="F283" s="2">
        <v>0</v>
      </c>
      <c r="H283" s="2">
        <v>0</v>
      </c>
      <c r="I283" s="2">
        <v>7</v>
      </c>
      <c r="J283" s="2">
        <v>6</v>
      </c>
      <c r="K283" s="83">
        <f t="shared" si="20"/>
        <v>0</v>
      </c>
      <c r="L283" s="83">
        <f t="shared" si="21"/>
        <v>0</v>
      </c>
      <c r="M283" s="84">
        <f t="shared" si="22"/>
        <v>0</v>
      </c>
      <c r="N283" s="2">
        <v>31</v>
      </c>
      <c r="O283" s="85" t="str">
        <f t="shared" si="23"/>
        <v/>
      </c>
      <c r="P283" s="85">
        <f t="shared" si="19"/>
        <v>0</v>
      </c>
      <c r="Q283" s="92">
        <v>1</v>
      </c>
      <c r="R283" s="87"/>
    </row>
    <row r="284" spans="1:18" x14ac:dyDescent="0.25">
      <c r="A284" s="107">
        <v>2019</v>
      </c>
      <c r="B284" s="109" t="s">
        <v>1284</v>
      </c>
      <c r="C284" s="2" t="s">
        <v>1286</v>
      </c>
      <c r="D284" s="4">
        <v>43708</v>
      </c>
      <c r="E284" s="97"/>
      <c r="F284" s="2">
        <v>0</v>
      </c>
      <c r="H284" s="2">
        <v>0</v>
      </c>
      <c r="I284" s="2">
        <v>6.9</v>
      </c>
      <c r="J284" s="2">
        <v>6.4</v>
      </c>
      <c r="K284" s="83">
        <f t="shared" si="20"/>
        <v>0</v>
      </c>
      <c r="L284" s="83">
        <f t="shared" si="21"/>
        <v>0</v>
      </c>
      <c r="M284" s="84">
        <f t="shared" si="22"/>
        <v>0</v>
      </c>
      <c r="N284" s="2">
        <v>31</v>
      </c>
      <c r="O284" s="85" t="str">
        <f t="shared" si="23"/>
        <v/>
      </c>
      <c r="P284" s="99">
        <f t="shared" si="19"/>
        <v>0</v>
      </c>
      <c r="Q284" s="100">
        <v>1</v>
      </c>
      <c r="R284" s="87"/>
    </row>
    <row r="285" spans="1:18" x14ac:dyDescent="0.25">
      <c r="A285" s="107">
        <v>2019</v>
      </c>
      <c r="B285" s="109" t="s">
        <v>1284</v>
      </c>
      <c r="C285" s="2" t="s">
        <v>1286</v>
      </c>
      <c r="D285" s="4">
        <v>43738</v>
      </c>
      <c r="E285" s="97"/>
      <c r="F285" s="2">
        <v>0</v>
      </c>
      <c r="H285" s="2">
        <v>0</v>
      </c>
      <c r="I285" s="2">
        <v>6.9</v>
      </c>
      <c r="J285" s="2">
        <v>6.4</v>
      </c>
      <c r="K285" s="83">
        <f t="shared" si="20"/>
        <v>0</v>
      </c>
      <c r="L285" s="83">
        <f t="shared" si="21"/>
        <v>0</v>
      </c>
      <c r="M285" s="84">
        <f t="shared" si="22"/>
        <v>0</v>
      </c>
      <c r="N285" s="2">
        <v>30</v>
      </c>
      <c r="O285" s="101" t="str">
        <f t="shared" si="23"/>
        <v/>
      </c>
      <c r="P285" s="85">
        <f t="shared" si="19"/>
        <v>0</v>
      </c>
      <c r="Q285" s="92">
        <v>1</v>
      </c>
      <c r="R285" s="87"/>
    </row>
    <row r="286" spans="1:18" x14ac:dyDescent="0.25">
      <c r="A286" s="107">
        <v>2019</v>
      </c>
      <c r="B286" s="109" t="s">
        <v>1284</v>
      </c>
      <c r="C286" s="2" t="s">
        <v>1286</v>
      </c>
      <c r="D286" s="4">
        <v>43769</v>
      </c>
      <c r="E286" s="97"/>
      <c r="F286" s="2">
        <v>0</v>
      </c>
      <c r="H286" s="2">
        <v>0</v>
      </c>
      <c r="I286" s="2">
        <v>7</v>
      </c>
      <c r="J286" s="2">
        <v>6.4</v>
      </c>
      <c r="K286" s="83">
        <f t="shared" si="20"/>
        <v>0</v>
      </c>
      <c r="L286" s="83">
        <f t="shared" si="21"/>
        <v>0</v>
      </c>
      <c r="M286" s="84">
        <f t="shared" si="22"/>
        <v>0</v>
      </c>
      <c r="N286" s="102">
        <v>31</v>
      </c>
      <c r="O286" s="101" t="str">
        <f t="shared" si="23"/>
        <v/>
      </c>
      <c r="P286" s="85">
        <f t="shared" si="19"/>
        <v>0</v>
      </c>
      <c r="Q286" s="92">
        <v>1</v>
      </c>
      <c r="R286" s="87"/>
    </row>
    <row r="287" spans="1:18" x14ac:dyDescent="0.25">
      <c r="A287" s="107">
        <v>2019</v>
      </c>
      <c r="B287" s="109" t="s">
        <v>1284</v>
      </c>
      <c r="C287" s="2" t="s">
        <v>1286</v>
      </c>
      <c r="D287" s="4">
        <v>43799</v>
      </c>
      <c r="E287" s="97"/>
      <c r="F287" s="2">
        <v>7.0000000000000007E-2</v>
      </c>
      <c r="H287" s="2">
        <v>0.01</v>
      </c>
      <c r="I287" s="2">
        <v>7.5</v>
      </c>
      <c r="J287" s="2">
        <v>6.6</v>
      </c>
      <c r="K287" s="83">
        <f t="shared" si="20"/>
        <v>1.9871250000000003</v>
      </c>
      <c r="L287" s="83">
        <f t="shared" si="21"/>
        <v>7.4943000000000008</v>
      </c>
      <c r="M287" s="84">
        <f t="shared" si="22"/>
        <v>0.24981000000000003</v>
      </c>
      <c r="N287" s="2">
        <v>30</v>
      </c>
      <c r="O287" s="101">
        <f t="shared" si="23"/>
        <v>7.598395827</v>
      </c>
      <c r="P287" s="85">
        <f t="shared" si="19"/>
        <v>16.524931500000001</v>
      </c>
      <c r="Q287" s="92">
        <v>1</v>
      </c>
      <c r="R287" s="87"/>
    </row>
    <row r="288" spans="1:18" x14ac:dyDescent="0.25">
      <c r="A288" s="107">
        <v>2019</v>
      </c>
      <c r="B288" s="109" t="s">
        <v>1284</v>
      </c>
      <c r="C288" s="2" t="s">
        <v>1286</v>
      </c>
      <c r="D288" s="4">
        <v>43830</v>
      </c>
      <c r="E288" s="97"/>
      <c r="F288" s="2">
        <v>0.01</v>
      </c>
      <c r="H288" s="2">
        <v>0</v>
      </c>
      <c r="I288" s="2">
        <v>7.5</v>
      </c>
      <c r="J288" s="2">
        <v>6.5</v>
      </c>
      <c r="K288" s="83">
        <f t="shared" si="20"/>
        <v>0.28387499999999999</v>
      </c>
      <c r="L288" s="83">
        <f t="shared" si="21"/>
        <v>0</v>
      </c>
      <c r="M288" s="84">
        <f t="shared" si="22"/>
        <v>0</v>
      </c>
      <c r="N288" s="2">
        <v>31</v>
      </c>
      <c r="O288" s="101" t="str">
        <f t="shared" si="23"/>
        <v/>
      </c>
      <c r="P288" s="85">
        <f t="shared" si="19"/>
        <v>0</v>
      </c>
      <c r="Q288" s="92">
        <v>1</v>
      </c>
      <c r="R288" s="87"/>
    </row>
    <row r="289" spans="1:18" x14ac:dyDescent="0.25">
      <c r="A289" s="107">
        <v>2019</v>
      </c>
      <c r="B289" s="109" t="s">
        <v>1284</v>
      </c>
      <c r="C289" s="2" t="s">
        <v>1286</v>
      </c>
      <c r="D289" s="4">
        <v>43496</v>
      </c>
      <c r="E289" s="97"/>
      <c r="F289" s="2">
        <v>0</v>
      </c>
      <c r="H289" s="2">
        <v>0</v>
      </c>
      <c r="I289" s="2">
        <v>14.2</v>
      </c>
      <c r="J289" s="2">
        <v>10.5</v>
      </c>
      <c r="K289" s="83">
        <f t="shared" si="20"/>
        <v>0</v>
      </c>
      <c r="L289" s="83">
        <f t="shared" si="21"/>
        <v>0</v>
      </c>
      <c r="M289" s="84">
        <f t="shared" si="22"/>
        <v>0</v>
      </c>
      <c r="N289" s="2">
        <v>31</v>
      </c>
      <c r="O289" s="101" t="str">
        <f t="shared" si="23"/>
        <v/>
      </c>
      <c r="P289" s="85">
        <f t="shared" si="19"/>
        <v>0</v>
      </c>
      <c r="Q289" s="20">
        <v>2</v>
      </c>
      <c r="R289" s="87" t="s">
        <v>1752</v>
      </c>
    </row>
    <row r="290" spans="1:18" x14ac:dyDescent="0.25">
      <c r="A290" s="107">
        <v>2019</v>
      </c>
      <c r="B290" s="109" t="s">
        <v>1284</v>
      </c>
      <c r="C290" s="2" t="s">
        <v>1286</v>
      </c>
      <c r="D290" s="4">
        <v>43524</v>
      </c>
      <c r="E290" s="97"/>
      <c r="F290" s="2">
        <v>0</v>
      </c>
      <c r="H290" s="2">
        <v>0</v>
      </c>
      <c r="I290" s="2">
        <v>36.1</v>
      </c>
      <c r="J290" s="2">
        <v>21.2</v>
      </c>
      <c r="K290" s="83">
        <f t="shared" si="20"/>
        <v>0</v>
      </c>
      <c r="L290" s="83">
        <f t="shared" si="21"/>
        <v>0</v>
      </c>
      <c r="M290" s="84">
        <f t="shared" si="22"/>
        <v>0</v>
      </c>
      <c r="N290" s="2">
        <v>28</v>
      </c>
      <c r="O290" s="101" t="str">
        <f t="shared" si="23"/>
        <v/>
      </c>
      <c r="P290" s="85">
        <f t="shared" si="19"/>
        <v>0</v>
      </c>
      <c r="Q290" s="20">
        <v>2</v>
      </c>
      <c r="R290" s="87"/>
    </row>
    <row r="291" spans="1:18" x14ac:dyDescent="0.25">
      <c r="A291" s="107">
        <v>2019</v>
      </c>
      <c r="B291" s="109" t="s">
        <v>1284</v>
      </c>
      <c r="C291" s="2" t="s">
        <v>1286</v>
      </c>
      <c r="D291" s="4">
        <v>43555</v>
      </c>
      <c r="E291" s="97"/>
      <c r="F291" s="2" t="s">
        <v>1737</v>
      </c>
      <c r="H291" s="2" t="s">
        <v>1737</v>
      </c>
      <c r="I291" s="2" t="s">
        <v>1737</v>
      </c>
      <c r="J291" s="2" t="s">
        <v>1737</v>
      </c>
      <c r="K291" s="83" t="str">
        <f t="shared" si="20"/>
        <v/>
      </c>
      <c r="L291" s="83" t="str">
        <f t="shared" si="21"/>
        <v/>
      </c>
      <c r="M291" s="84" t="str">
        <f t="shared" si="22"/>
        <v/>
      </c>
      <c r="N291" s="2">
        <v>31</v>
      </c>
      <c r="O291" s="101" t="str">
        <f t="shared" si="23"/>
        <v/>
      </c>
      <c r="P291" s="85" t="str">
        <f t="shared" si="19"/>
        <v/>
      </c>
      <c r="Q291" s="20">
        <v>2</v>
      </c>
      <c r="R291" s="87"/>
    </row>
    <row r="292" spans="1:18" x14ac:dyDescent="0.25">
      <c r="A292" s="107">
        <v>2019</v>
      </c>
      <c r="B292" s="109" t="s">
        <v>1284</v>
      </c>
      <c r="C292" s="2" t="s">
        <v>1286</v>
      </c>
      <c r="D292" s="4">
        <v>43585</v>
      </c>
      <c r="E292" s="97"/>
      <c r="F292" s="2">
        <v>0</v>
      </c>
      <c r="H292" s="2">
        <v>0</v>
      </c>
      <c r="I292" s="2">
        <v>9.1999999999999993</v>
      </c>
      <c r="J292" s="2">
        <v>9.1999999999999993</v>
      </c>
      <c r="K292" s="83">
        <f t="shared" si="20"/>
        <v>0</v>
      </c>
      <c r="L292" s="83">
        <f t="shared" si="21"/>
        <v>0</v>
      </c>
      <c r="M292" s="84">
        <f t="shared" si="22"/>
        <v>0</v>
      </c>
      <c r="N292" s="2">
        <v>30</v>
      </c>
      <c r="O292" s="101" t="str">
        <f t="shared" si="23"/>
        <v/>
      </c>
      <c r="P292" s="85">
        <f t="shared" si="19"/>
        <v>0</v>
      </c>
      <c r="Q292" s="20">
        <v>2</v>
      </c>
      <c r="R292" s="87"/>
    </row>
    <row r="293" spans="1:18" x14ac:dyDescent="0.25">
      <c r="A293" s="91">
        <v>2019</v>
      </c>
      <c r="B293" s="2" t="s">
        <v>1284</v>
      </c>
      <c r="C293" s="2" t="s">
        <v>1286</v>
      </c>
      <c r="D293" s="4">
        <v>43616</v>
      </c>
      <c r="E293" s="97"/>
      <c r="F293" s="2">
        <v>0</v>
      </c>
      <c r="H293" s="2">
        <v>0</v>
      </c>
      <c r="I293" s="2">
        <v>57.1</v>
      </c>
      <c r="J293" s="2">
        <v>18.600000000000001</v>
      </c>
      <c r="K293" s="83">
        <f t="shared" si="20"/>
        <v>0</v>
      </c>
      <c r="L293" s="83">
        <f t="shared" si="21"/>
        <v>0</v>
      </c>
      <c r="M293" s="84">
        <f t="shared" si="22"/>
        <v>0</v>
      </c>
      <c r="N293" s="2">
        <v>31</v>
      </c>
      <c r="O293" s="101" t="str">
        <f t="shared" si="23"/>
        <v/>
      </c>
      <c r="P293" s="85">
        <f t="shared" si="19"/>
        <v>0</v>
      </c>
      <c r="Q293" s="20">
        <v>2</v>
      </c>
      <c r="R293" s="87"/>
    </row>
    <row r="294" spans="1:18" x14ac:dyDescent="0.25">
      <c r="A294" s="91">
        <v>2019</v>
      </c>
      <c r="B294" s="2" t="s">
        <v>1284</v>
      </c>
      <c r="C294" s="2" t="s">
        <v>1286</v>
      </c>
      <c r="D294" s="4">
        <v>43646</v>
      </c>
      <c r="E294" s="97"/>
      <c r="F294" s="2">
        <v>0</v>
      </c>
      <c r="H294" s="2">
        <v>0</v>
      </c>
      <c r="I294" s="2">
        <v>56.2</v>
      </c>
      <c r="J294" s="2">
        <v>21.2</v>
      </c>
      <c r="K294" s="83">
        <f t="shared" si="20"/>
        <v>0</v>
      </c>
      <c r="L294" s="83">
        <f t="shared" si="21"/>
        <v>0</v>
      </c>
      <c r="M294" s="84">
        <f t="shared" si="22"/>
        <v>0</v>
      </c>
      <c r="N294" s="2">
        <v>30</v>
      </c>
      <c r="O294" s="101" t="str">
        <f t="shared" si="23"/>
        <v/>
      </c>
      <c r="P294" s="85">
        <f t="shared" si="19"/>
        <v>0</v>
      </c>
      <c r="Q294" s="20">
        <v>2</v>
      </c>
      <c r="R294" s="87"/>
    </row>
    <row r="295" spans="1:18" x14ac:dyDescent="0.25">
      <c r="A295" s="91">
        <v>2019</v>
      </c>
      <c r="B295" s="2" t="s">
        <v>1284</v>
      </c>
      <c r="C295" s="2" t="s">
        <v>1286</v>
      </c>
      <c r="D295" s="4">
        <v>43677</v>
      </c>
      <c r="E295" s="97"/>
      <c r="F295" s="2">
        <v>0</v>
      </c>
      <c r="H295" s="2">
        <v>0</v>
      </c>
      <c r="I295" s="2">
        <v>2.4</v>
      </c>
      <c r="J295" s="2">
        <v>2.4</v>
      </c>
      <c r="K295" s="83">
        <f t="shared" si="20"/>
        <v>0</v>
      </c>
      <c r="L295" s="83">
        <f t="shared" si="21"/>
        <v>0</v>
      </c>
      <c r="M295" s="84">
        <f t="shared" si="22"/>
        <v>0</v>
      </c>
      <c r="N295" s="2">
        <v>31</v>
      </c>
      <c r="O295" s="101" t="str">
        <f t="shared" si="23"/>
        <v/>
      </c>
      <c r="P295" s="85">
        <f t="shared" si="19"/>
        <v>0</v>
      </c>
      <c r="Q295" s="20">
        <v>2</v>
      </c>
      <c r="R295" s="87"/>
    </row>
    <row r="296" spans="1:18" x14ac:dyDescent="0.25">
      <c r="A296" s="91">
        <v>2019</v>
      </c>
      <c r="B296" s="2" t="s">
        <v>1284</v>
      </c>
      <c r="C296" s="2" t="s">
        <v>1286</v>
      </c>
      <c r="D296" s="4">
        <v>43708</v>
      </c>
      <c r="E296" s="97"/>
      <c r="F296" s="2">
        <v>0</v>
      </c>
      <c r="H296" s="2">
        <v>0</v>
      </c>
      <c r="I296" s="2">
        <v>17.8</v>
      </c>
      <c r="J296" s="2">
        <v>17.8</v>
      </c>
      <c r="K296" s="83">
        <f t="shared" si="20"/>
        <v>0</v>
      </c>
      <c r="L296" s="83">
        <f t="shared" si="21"/>
        <v>0</v>
      </c>
      <c r="M296" s="84">
        <f t="shared" si="22"/>
        <v>0</v>
      </c>
      <c r="N296" s="2">
        <v>31</v>
      </c>
      <c r="O296" s="101" t="str">
        <f t="shared" si="23"/>
        <v/>
      </c>
      <c r="P296" s="85">
        <f t="shared" si="19"/>
        <v>0</v>
      </c>
      <c r="Q296" s="20">
        <v>2</v>
      </c>
      <c r="R296" s="87"/>
    </row>
    <row r="297" spans="1:18" x14ac:dyDescent="0.25">
      <c r="A297" s="91">
        <v>2019</v>
      </c>
      <c r="B297" s="2" t="s">
        <v>1284</v>
      </c>
      <c r="C297" s="2" t="s">
        <v>1286</v>
      </c>
      <c r="D297" s="4">
        <v>43738</v>
      </c>
      <c r="E297" s="97"/>
      <c r="F297" s="2">
        <v>0</v>
      </c>
      <c r="H297" s="2">
        <v>0</v>
      </c>
      <c r="I297" s="2">
        <v>7.2</v>
      </c>
      <c r="J297" s="2">
        <v>3.8</v>
      </c>
      <c r="K297" s="83">
        <f t="shared" si="20"/>
        <v>0</v>
      </c>
      <c r="L297" s="83">
        <f t="shared" si="21"/>
        <v>0</v>
      </c>
      <c r="M297" s="84">
        <f t="shared" si="22"/>
        <v>0</v>
      </c>
      <c r="N297" s="2">
        <v>30</v>
      </c>
      <c r="O297" s="101" t="str">
        <f t="shared" si="23"/>
        <v/>
      </c>
      <c r="P297" s="85">
        <f t="shared" si="19"/>
        <v>0</v>
      </c>
      <c r="Q297" s="20">
        <v>2</v>
      </c>
      <c r="R297" s="87"/>
    </row>
    <row r="298" spans="1:18" x14ac:dyDescent="0.25">
      <c r="A298" s="91">
        <v>2019</v>
      </c>
      <c r="B298" s="2" t="s">
        <v>1284</v>
      </c>
      <c r="C298" s="2" t="s">
        <v>1286</v>
      </c>
      <c r="D298" s="4">
        <v>43769</v>
      </c>
      <c r="E298" s="97"/>
      <c r="F298" s="2">
        <v>0</v>
      </c>
      <c r="H298" s="2">
        <v>0</v>
      </c>
      <c r="I298" s="2">
        <v>45.2</v>
      </c>
      <c r="J298" s="2">
        <v>18</v>
      </c>
      <c r="K298" s="83">
        <f t="shared" si="20"/>
        <v>0</v>
      </c>
      <c r="L298" s="83">
        <f t="shared" si="21"/>
        <v>0</v>
      </c>
      <c r="M298" s="84">
        <f t="shared" si="22"/>
        <v>0</v>
      </c>
      <c r="N298" s="102">
        <v>31</v>
      </c>
      <c r="O298" s="101" t="str">
        <f t="shared" si="23"/>
        <v/>
      </c>
      <c r="P298" s="85">
        <f t="shared" si="19"/>
        <v>0</v>
      </c>
      <c r="Q298" s="20">
        <v>2</v>
      </c>
      <c r="R298" s="87"/>
    </row>
    <row r="299" spans="1:18" x14ac:dyDescent="0.25">
      <c r="A299" s="91">
        <v>2019</v>
      </c>
      <c r="B299" s="2" t="s">
        <v>1284</v>
      </c>
      <c r="C299" s="2" t="s">
        <v>1286</v>
      </c>
      <c r="D299" s="4">
        <v>43799</v>
      </c>
      <c r="E299" s="97"/>
      <c r="F299" s="2">
        <v>0</v>
      </c>
      <c r="H299" s="2">
        <v>0</v>
      </c>
      <c r="I299" s="2">
        <v>61.6</v>
      </c>
      <c r="J299" s="2">
        <v>22.8</v>
      </c>
      <c r="K299" s="83">
        <f t="shared" si="20"/>
        <v>0</v>
      </c>
      <c r="L299" s="83">
        <f t="shared" si="21"/>
        <v>0</v>
      </c>
      <c r="M299" s="84">
        <f t="shared" si="22"/>
        <v>0</v>
      </c>
      <c r="N299" s="2">
        <v>30</v>
      </c>
      <c r="O299" s="101" t="str">
        <f t="shared" si="23"/>
        <v/>
      </c>
      <c r="P299" s="85">
        <f t="shared" si="19"/>
        <v>0</v>
      </c>
      <c r="Q299" s="20">
        <v>2</v>
      </c>
      <c r="R299" s="87"/>
    </row>
    <row r="300" spans="1:18" x14ac:dyDescent="0.25">
      <c r="A300" s="91">
        <v>2019</v>
      </c>
      <c r="B300" s="2" t="s">
        <v>1284</v>
      </c>
      <c r="C300" s="2" t="s">
        <v>1286</v>
      </c>
      <c r="D300" s="4">
        <v>43830</v>
      </c>
      <c r="E300" s="97"/>
      <c r="F300" s="2">
        <v>0</v>
      </c>
      <c r="H300" s="2">
        <v>0</v>
      </c>
      <c r="I300" s="2">
        <v>5.9</v>
      </c>
      <c r="J300" s="2">
        <v>5.9</v>
      </c>
      <c r="K300" s="83">
        <f t="shared" si="20"/>
        <v>0</v>
      </c>
      <c r="L300" s="83">
        <f t="shared" si="21"/>
        <v>0</v>
      </c>
      <c r="M300" s="84">
        <f t="shared" si="22"/>
        <v>0</v>
      </c>
      <c r="N300" s="2">
        <v>31</v>
      </c>
      <c r="O300" s="85" t="str">
        <f t="shared" si="23"/>
        <v/>
      </c>
      <c r="P300" s="85">
        <f t="shared" si="19"/>
        <v>0</v>
      </c>
      <c r="Q300" s="20">
        <v>2</v>
      </c>
      <c r="R300" s="87"/>
    </row>
    <row r="301" spans="1:18" x14ac:dyDescent="0.25">
      <c r="A301" s="91">
        <v>2019</v>
      </c>
      <c r="B301" s="2" t="s">
        <v>1284</v>
      </c>
      <c r="C301" s="2" t="s">
        <v>1286</v>
      </c>
      <c r="D301" s="4">
        <v>43496</v>
      </c>
      <c r="E301" s="97"/>
      <c r="F301" s="2">
        <v>0</v>
      </c>
      <c r="H301" s="2">
        <v>0</v>
      </c>
      <c r="I301" s="2">
        <v>32.5</v>
      </c>
      <c r="J301" s="2">
        <v>16.399999999999999</v>
      </c>
      <c r="K301" s="83">
        <f t="shared" si="20"/>
        <v>0</v>
      </c>
      <c r="L301" s="83">
        <f t="shared" si="21"/>
        <v>0</v>
      </c>
      <c r="M301" s="84">
        <f t="shared" si="22"/>
        <v>0</v>
      </c>
      <c r="N301" s="2">
        <v>31</v>
      </c>
      <c r="O301" s="85" t="str">
        <f t="shared" si="23"/>
        <v/>
      </c>
      <c r="P301" s="85">
        <f t="shared" si="19"/>
        <v>0</v>
      </c>
      <c r="Q301" s="20">
        <v>3</v>
      </c>
      <c r="R301" s="87" t="s">
        <v>1752</v>
      </c>
    </row>
    <row r="302" spans="1:18" x14ac:dyDescent="0.25">
      <c r="A302" s="91">
        <v>2019</v>
      </c>
      <c r="B302" s="2" t="s">
        <v>1284</v>
      </c>
      <c r="C302" s="2" t="s">
        <v>1286</v>
      </c>
      <c r="D302" s="4">
        <v>43524</v>
      </c>
      <c r="E302" s="97"/>
      <c r="F302" s="2">
        <v>0</v>
      </c>
      <c r="H302" s="2">
        <v>0</v>
      </c>
      <c r="I302" s="2">
        <v>18.100000000000001</v>
      </c>
      <c r="J302" s="2">
        <v>7.6</v>
      </c>
      <c r="K302" s="83">
        <f t="shared" si="20"/>
        <v>0</v>
      </c>
      <c r="L302" s="83">
        <f t="shared" si="21"/>
        <v>0</v>
      </c>
      <c r="M302" s="84">
        <f t="shared" si="22"/>
        <v>0</v>
      </c>
      <c r="N302" s="2">
        <v>28</v>
      </c>
      <c r="O302" s="85" t="str">
        <f t="shared" si="23"/>
        <v/>
      </c>
      <c r="P302" s="85">
        <f t="shared" si="19"/>
        <v>0</v>
      </c>
      <c r="Q302" s="20">
        <v>3</v>
      </c>
      <c r="R302" s="87"/>
    </row>
    <row r="303" spans="1:18" x14ac:dyDescent="0.25">
      <c r="A303" s="91">
        <v>2019</v>
      </c>
      <c r="B303" s="2" t="s">
        <v>1284</v>
      </c>
      <c r="C303" s="2" t="s">
        <v>1286</v>
      </c>
      <c r="D303" s="4">
        <v>43555</v>
      </c>
      <c r="E303" s="97"/>
      <c r="F303" s="2">
        <v>0</v>
      </c>
      <c r="H303" s="2">
        <v>0</v>
      </c>
      <c r="I303" s="2">
        <v>19.399999999999999</v>
      </c>
      <c r="J303" s="2">
        <v>19.399999999999999</v>
      </c>
      <c r="K303" s="83">
        <f t="shared" si="20"/>
        <v>0</v>
      </c>
      <c r="L303" s="83">
        <f t="shared" si="21"/>
        <v>0</v>
      </c>
      <c r="M303" s="84">
        <f t="shared" si="22"/>
        <v>0</v>
      </c>
      <c r="N303" s="2">
        <v>31</v>
      </c>
      <c r="O303" s="85" t="str">
        <f t="shared" si="23"/>
        <v/>
      </c>
      <c r="P303" s="85">
        <f t="shared" si="19"/>
        <v>0</v>
      </c>
      <c r="Q303" s="20">
        <v>3</v>
      </c>
      <c r="R303" s="87"/>
    </row>
    <row r="304" spans="1:18" x14ac:dyDescent="0.25">
      <c r="A304" s="91">
        <v>2019</v>
      </c>
      <c r="B304" s="2" t="s">
        <v>1284</v>
      </c>
      <c r="C304" s="2" t="s">
        <v>1286</v>
      </c>
      <c r="D304" s="4">
        <v>43585</v>
      </c>
      <c r="E304" s="90"/>
      <c r="F304" s="2">
        <v>0</v>
      </c>
      <c r="G304" s="91"/>
      <c r="H304" s="2">
        <v>0</v>
      </c>
      <c r="I304" s="2">
        <v>20.5</v>
      </c>
      <c r="J304" s="2">
        <v>12</v>
      </c>
      <c r="K304" s="83">
        <f t="shared" si="20"/>
        <v>0</v>
      </c>
      <c r="L304" s="83">
        <f t="shared" si="21"/>
        <v>0</v>
      </c>
      <c r="M304" s="84">
        <f t="shared" si="22"/>
        <v>0</v>
      </c>
      <c r="N304" s="2">
        <v>30</v>
      </c>
      <c r="O304" s="85" t="str">
        <f t="shared" si="23"/>
        <v/>
      </c>
      <c r="P304" s="85">
        <f t="shared" si="19"/>
        <v>0</v>
      </c>
      <c r="Q304" s="20">
        <v>3</v>
      </c>
      <c r="R304" s="87"/>
    </row>
    <row r="305" spans="1:18" x14ac:dyDescent="0.25">
      <c r="A305" s="91">
        <v>2019</v>
      </c>
      <c r="B305" s="2" t="s">
        <v>1284</v>
      </c>
      <c r="C305" s="2" t="s">
        <v>1286</v>
      </c>
      <c r="D305" s="4">
        <v>43616</v>
      </c>
      <c r="E305" s="90"/>
      <c r="F305" s="2">
        <v>0</v>
      </c>
      <c r="G305" s="91"/>
      <c r="H305" s="2">
        <v>0</v>
      </c>
      <c r="I305" s="2">
        <v>30.6</v>
      </c>
      <c r="J305" s="2">
        <v>11.9</v>
      </c>
      <c r="K305" s="83">
        <f t="shared" si="20"/>
        <v>0</v>
      </c>
      <c r="L305" s="83">
        <f t="shared" si="21"/>
        <v>0</v>
      </c>
      <c r="M305" s="84">
        <f t="shared" si="22"/>
        <v>0</v>
      </c>
      <c r="N305" s="2">
        <v>31</v>
      </c>
      <c r="O305" s="85" t="str">
        <f t="shared" si="23"/>
        <v/>
      </c>
      <c r="P305" s="85">
        <f t="shared" si="19"/>
        <v>0</v>
      </c>
      <c r="Q305" s="20">
        <v>3</v>
      </c>
      <c r="R305" s="87"/>
    </row>
    <row r="306" spans="1:18" x14ac:dyDescent="0.25">
      <c r="A306" s="91">
        <v>2019</v>
      </c>
      <c r="B306" s="2" t="s">
        <v>1284</v>
      </c>
      <c r="C306" s="2" t="s">
        <v>1286</v>
      </c>
      <c r="D306" s="4">
        <v>43646</v>
      </c>
      <c r="E306" s="90"/>
      <c r="F306" s="2">
        <v>0</v>
      </c>
      <c r="G306" s="91"/>
      <c r="H306" s="2">
        <v>0</v>
      </c>
      <c r="I306" s="2">
        <v>38.700000000000003</v>
      </c>
      <c r="J306" s="2">
        <v>17.5</v>
      </c>
      <c r="K306" s="83">
        <f t="shared" si="20"/>
        <v>0</v>
      </c>
      <c r="L306" s="83">
        <f t="shared" si="21"/>
        <v>0</v>
      </c>
      <c r="M306" s="84">
        <f t="shared" si="22"/>
        <v>0</v>
      </c>
      <c r="N306" s="2">
        <v>30</v>
      </c>
      <c r="O306" s="85" t="str">
        <f t="shared" si="23"/>
        <v/>
      </c>
      <c r="P306" s="85">
        <f t="shared" si="19"/>
        <v>0</v>
      </c>
      <c r="Q306" s="20">
        <v>3</v>
      </c>
      <c r="R306" s="87"/>
    </row>
    <row r="307" spans="1:18" x14ac:dyDescent="0.25">
      <c r="A307" s="91">
        <v>2019</v>
      </c>
      <c r="B307" s="2" t="s">
        <v>1284</v>
      </c>
      <c r="C307" s="2" t="s">
        <v>1286</v>
      </c>
      <c r="D307" s="4">
        <v>43677</v>
      </c>
      <c r="E307" s="90"/>
      <c r="F307" s="2">
        <v>0</v>
      </c>
      <c r="G307" s="91"/>
      <c r="H307" s="2">
        <v>0</v>
      </c>
      <c r="I307" s="2">
        <v>21.1</v>
      </c>
      <c r="J307" s="2">
        <v>12.2</v>
      </c>
      <c r="K307" s="83">
        <f t="shared" si="20"/>
        <v>0</v>
      </c>
      <c r="L307" s="83">
        <f t="shared" si="21"/>
        <v>0</v>
      </c>
      <c r="M307" s="84">
        <f t="shared" si="22"/>
        <v>0</v>
      </c>
      <c r="N307" s="2">
        <v>31</v>
      </c>
      <c r="O307" s="85" t="str">
        <f t="shared" si="23"/>
        <v/>
      </c>
      <c r="P307" s="85">
        <f t="shared" si="19"/>
        <v>0</v>
      </c>
      <c r="Q307" s="20">
        <v>3</v>
      </c>
      <c r="R307" s="87"/>
    </row>
    <row r="308" spans="1:18" x14ac:dyDescent="0.25">
      <c r="A308" s="91">
        <v>2019</v>
      </c>
      <c r="B308" s="2" t="s">
        <v>1284</v>
      </c>
      <c r="C308" s="2" t="s">
        <v>1286</v>
      </c>
      <c r="D308" s="4">
        <v>43708</v>
      </c>
      <c r="E308" s="90"/>
      <c r="F308" s="2">
        <v>0</v>
      </c>
      <c r="G308" s="91"/>
      <c r="H308" s="2">
        <v>0</v>
      </c>
      <c r="I308" s="2">
        <v>25.3</v>
      </c>
      <c r="J308" s="2">
        <v>19.100000000000001</v>
      </c>
      <c r="K308" s="83">
        <f t="shared" si="20"/>
        <v>0</v>
      </c>
      <c r="L308" s="83">
        <f t="shared" si="21"/>
        <v>0</v>
      </c>
      <c r="M308" s="84">
        <f t="shared" si="22"/>
        <v>0</v>
      </c>
      <c r="N308" s="2">
        <v>31</v>
      </c>
      <c r="O308" s="85" t="str">
        <f t="shared" si="23"/>
        <v/>
      </c>
      <c r="P308" s="85">
        <f t="shared" si="19"/>
        <v>0</v>
      </c>
      <c r="Q308" s="20">
        <v>3</v>
      </c>
      <c r="R308" s="87"/>
    </row>
    <row r="309" spans="1:18" x14ac:dyDescent="0.25">
      <c r="A309" s="91">
        <v>2019</v>
      </c>
      <c r="B309" s="2" t="s">
        <v>1284</v>
      </c>
      <c r="C309" s="2" t="s">
        <v>1286</v>
      </c>
      <c r="D309" s="4">
        <v>43738</v>
      </c>
      <c r="E309" s="90"/>
      <c r="F309" s="2">
        <v>0</v>
      </c>
      <c r="G309" s="91"/>
      <c r="H309" s="2">
        <v>0</v>
      </c>
      <c r="I309" s="2">
        <v>20</v>
      </c>
      <c r="J309" s="2">
        <v>10.199999999999999</v>
      </c>
      <c r="K309" s="83">
        <f t="shared" si="20"/>
        <v>0</v>
      </c>
      <c r="L309" s="83">
        <f t="shared" si="21"/>
        <v>0</v>
      </c>
      <c r="M309" s="84">
        <f t="shared" si="22"/>
        <v>0</v>
      </c>
      <c r="N309" s="2">
        <v>30</v>
      </c>
      <c r="O309" s="85" t="str">
        <f t="shared" si="23"/>
        <v/>
      </c>
      <c r="P309" s="85">
        <f t="shared" si="19"/>
        <v>0</v>
      </c>
      <c r="Q309" s="20">
        <v>3</v>
      </c>
      <c r="R309" s="87"/>
    </row>
    <row r="310" spans="1:18" x14ac:dyDescent="0.25">
      <c r="A310" s="91">
        <v>2019</v>
      </c>
      <c r="B310" s="2" t="s">
        <v>1284</v>
      </c>
      <c r="C310" s="2" t="s">
        <v>1286</v>
      </c>
      <c r="D310" s="4">
        <v>43769</v>
      </c>
      <c r="E310" s="90"/>
      <c r="F310" s="2">
        <v>0</v>
      </c>
      <c r="G310" s="91"/>
      <c r="H310" s="2">
        <v>0</v>
      </c>
      <c r="I310" s="2">
        <v>23.9</v>
      </c>
      <c r="J310" s="2">
        <v>8.8000000000000007</v>
      </c>
      <c r="K310" s="83">
        <f t="shared" si="20"/>
        <v>0</v>
      </c>
      <c r="L310" s="83">
        <f t="shared" si="21"/>
        <v>0</v>
      </c>
      <c r="M310" s="84">
        <f t="shared" si="22"/>
        <v>0</v>
      </c>
      <c r="N310" s="102">
        <v>31</v>
      </c>
      <c r="O310" s="85" t="str">
        <f t="shared" si="23"/>
        <v/>
      </c>
      <c r="P310" s="85">
        <f t="shared" si="19"/>
        <v>0</v>
      </c>
      <c r="Q310" s="20">
        <v>3</v>
      </c>
      <c r="R310" s="87"/>
    </row>
    <row r="311" spans="1:18" x14ac:dyDescent="0.25">
      <c r="A311" s="91">
        <v>2019</v>
      </c>
      <c r="B311" s="2" t="s">
        <v>1284</v>
      </c>
      <c r="C311" s="2" t="s">
        <v>1286</v>
      </c>
      <c r="D311" s="103">
        <v>43799</v>
      </c>
      <c r="E311" s="104"/>
      <c r="F311" s="102">
        <v>0</v>
      </c>
      <c r="G311" s="105"/>
      <c r="H311" s="102">
        <v>0</v>
      </c>
      <c r="I311" s="102">
        <v>39.6</v>
      </c>
      <c r="J311" s="102">
        <v>13.8</v>
      </c>
      <c r="K311" s="83">
        <f t="shared" si="20"/>
        <v>0</v>
      </c>
      <c r="L311" s="83">
        <f t="shared" si="21"/>
        <v>0</v>
      </c>
      <c r="M311" s="84">
        <f t="shared" si="22"/>
        <v>0</v>
      </c>
      <c r="N311" s="102">
        <v>30</v>
      </c>
      <c r="O311" s="99" t="str">
        <f t="shared" si="23"/>
        <v/>
      </c>
      <c r="P311" s="99">
        <f t="shared" si="19"/>
        <v>0</v>
      </c>
      <c r="Q311" s="112">
        <v>3</v>
      </c>
      <c r="R311" s="87"/>
    </row>
    <row r="312" spans="1:18" x14ac:dyDescent="0.25">
      <c r="A312" s="91">
        <v>2019</v>
      </c>
      <c r="B312" s="2" t="s">
        <v>1284</v>
      </c>
      <c r="C312" s="109" t="s">
        <v>1286</v>
      </c>
      <c r="D312" s="4">
        <v>43830</v>
      </c>
      <c r="E312" s="90"/>
      <c r="F312" s="2">
        <v>0</v>
      </c>
      <c r="G312" s="91"/>
      <c r="H312" s="2">
        <v>0</v>
      </c>
      <c r="I312" s="2">
        <v>14.8</v>
      </c>
      <c r="J312" s="2">
        <v>9.5</v>
      </c>
      <c r="K312" s="83">
        <f t="shared" si="20"/>
        <v>0</v>
      </c>
      <c r="L312" s="83">
        <f t="shared" si="21"/>
        <v>0</v>
      </c>
      <c r="M312" s="84">
        <f t="shared" si="22"/>
        <v>0</v>
      </c>
      <c r="N312" s="2">
        <v>31</v>
      </c>
      <c r="O312" s="85" t="str">
        <f t="shared" si="23"/>
        <v/>
      </c>
      <c r="P312" s="85">
        <f t="shared" si="19"/>
        <v>0</v>
      </c>
      <c r="Q312" s="20">
        <v>3</v>
      </c>
      <c r="R312" s="87"/>
    </row>
    <row r="313" spans="1:18" x14ac:dyDescent="0.25">
      <c r="A313" s="91">
        <v>2019</v>
      </c>
      <c r="B313" s="2" t="s">
        <v>1284</v>
      </c>
      <c r="C313" s="109" t="s">
        <v>1286</v>
      </c>
      <c r="D313" s="4">
        <v>43496</v>
      </c>
      <c r="E313" s="90"/>
      <c r="F313" s="2">
        <v>0</v>
      </c>
      <c r="G313" s="91"/>
      <c r="H313" s="2">
        <v>0</v>
      </c>
      <c r="I313" s="2">
        <v>17.399999999999999</v>
      </c>
      <c r="J313" s="2">
        <v>8</v>
      </c>
      <c r="K313" s="83">
        <f t="shared" si="20"/>
        <v>0</v>
      </c>
      <c r="L313" s="83">
        <f t="shared" si="21"/>
        <v>0</v>
      </c>
      <c r="M313" s="84">
        <f t="shared" si="22"/>
        <v>0</v>
      </c>
      <c r="N313" s="2">
        <v>31</v>
      </c>
      <c r="O313" s="85" t="str">
        <f t="shared" si="23"/>
        <v/>
      </c>
      <c r="P313" s="85">
        <f t="shared" si="19"/>
        <v>0</v>
      </c>
      <c r="Q313" s="20">
        <v>4</v>
      </c>
      <c r="R313" s="87" t="s">
        <v>1752</v>
      </c>
    </row>
    <row r="314" spans="1:18" x14ac:dyDescent="0.25">
      <c r="A314" s="91">
        <v>2019</v>
      </c>
      <c r="B314" s="2" t="s">
        <v>1284</v>
      </c>
      <c r="C314" s="109" t="s">
        <v>1286</v>
      </c>
      <c r="D314" s="4">
        <v>43524</v>
      </c>
      <c r="E314" s="90"/>
      <c r="F314" s="2">
        <v>0</v>
      </c>
      <c r="G314" s="91"/>
      <c r="H314" s="2">
        <v>0</v>
      </c>
      <c r="I314" s="2">
        <v>16.399999999999999</v>
      </c>
      <c r="J314" s="2">
        <v>6.1</v>
      </c>
      <c r="K314" s="83">
        <f t="shared" si="20"/>
        <v>0</v>
      </c>
      <c r="L314" s="83">
        <f t="shared" si="21"/>
        <v>0</v>
      </c>
      <c r="M314" s="84">
        <f t="shared" si="22"/>
        <v>0</v>
      </c>
      <c r="N314" s="2">
        <v>28</v>
      </c>
      <c r="O314" s="85" t="str">
        <f t="shared" si="23"/>
        <v/>
      </c>
      <c r="P314" s="85">
        <f t="shared" si="19"/>
        <v>0</v>
      </c>
      <c r="Q314" s="20">
        <v>4</v>
      </c>
      <c r="R314" s="87"/>
    </row>
    <row r="315" spans="1:18" x14ac:dyDescent="0.25">
      <c r="A315" s="91">
        <v>2019</v>
      </c>
      <c r="B315" s="2" t="s">
        <v>1284</v>
      </c>
      <c r="C315" s="109" t="s">
        <v>1286</v>
      </c>
      <c r="D315" s="4">
        <v>43555</v>
      </c>
      <c r="E315" s="90"/>
      <c r="F315" s="2" t="s">
        <v>1737</v>
      </c>
      <c r="G315" s="91"/>
      <c r="H315" s="2" t="s">
        <v>1737</v>
      </c>
      <c r="I315" s="2" t="s">
        <v>1737</v>
      </c>
      <c r="J315" s="2" t="s">
        <v>1737</v>
      </c>
      <c r="K315" s="83" t="str">
        <f t="shared" si="20"/>
        <v/>
      </c>
      <c r="L315" s="83" t="str">
        <f t="shared" si="21"/>
        <v/>
      </c>
      <c r="M315" s="84" t="str">
        <f t="shared" si="22"/>
        <v/>
      </c>
      <c r="N315" s="2">
        <v>31</v>
      </c>
      <c r="O315" s="85" t="str">
        <f t="shared" si="23"/>
        <v/>
      </c>
      <c r="P315" s="85" t="str">
        <f t="shared" si="19"/>
        <v/>
      </c>
      <c r="Q315" s="20">
        <v>4</v>
      </c>
      <c r="R315" s="87"/>
    </row>
    <row r="316" spans="1:18" x14ac:dyDescent="0.25">
      <c r="A316" s="91">
        <v>2019</v>
      </c>
      <c r="B316" s="2" t="s">
        <v>1284</v>
      </c>
      <c r="C316" s="109" t="s">
        <v>1286</v>
      </c>
      <c r="D316" s="4">
        <v>43585</v>
      </c>
      <c r="E316" s="90"/>
      <c r="F316" s="2">
        <v>0</v>
      </c>
      <c r="G316" s="91"/>
      <c r="H316" s="2">
        <v>0</v>
      </c>
      <c r="I316" s="2">
        <v>10.199999999999999</v>
      </c>
      <c r="J316" s="2">
        <v>6.7</v>
      </c>
      <c r="K316" s="83">
        <f t="shared" si="20"/>
        <v>0</v>
      </c>
      <c r="L316" s="83">
        <f t="shared" si="21"/>
        <v>0</v>
      </c>
      <c r="M316" s="84">
        <f t="shared" si="22"/>
        <v>0</v>
      </c>
      <c r="N316" s="2">
        <v>30</v>
      </c>
      <c r="O316" s="85" t="str">
        <f t="shared" si="23"/>
        <v/>
      </c>
      <c r="P316" s="85">
        <f t="shared" si="19"/>
        <v>0</v>
      </c>
      <c r="Q316" s="20">
        <v>4</v>
      </c>
      <c r="R316" s="87"/>
    </row>
    <row r="317" spans="1:18" x14ac:dyDescent="0.25">
      <c r="A317" s="91">
        <v>2019</v>
      </c>
      <c r="B317" s="2" t="s">
        <v>1284</v>
      </c>
      <c r="C317" s="109" t="s">
        <v>1286</v>
      </c>
      <c r="D317" s="4">
        <v>43616</v>
      </c>
      <c r="E317" s="90"/>
      <c r="F317" s="2">
        <v>0</v>
      </c>
      <c r="G317" s="91"/>
      <c r="H317" s="2">
        <v>0</v>
      </c>
      <c r="I317" s="2">
        <v>33</v>
      </c>
      <c r="J317" s="2">
        <v>12.8</v>
      </c>
      <c r="K317" s="83">
        <f t="shared" si="20"/>
        <v>0</v>
      </c>
      <c r="L317" s="83">
        <f t="shared" si="21"/>
        <v>0</v>
      </c>
      <c r="M317" s="84">
        <f t="shared" si="22"/>
        <v>0</v>
      </c>
      <c r="N317" s="2">
        <v>31</v>
      </c>
      <c r="O317" s="85" t="str">
        <f t="shared" si="23"/>
        <v/>
      </c>
      <c r="P317" s="85">
        <f t="shared" si="19"/>
        <v>0</v>
      </c>
      <c r="Q317" s="20">
        <v>4</v>
      </c>
      <c r="R317" s="87"/>
    </row>
    <row r="318" spans="1:18" x14ac:dyDescent="0.25">
      <c r="A318" s="91">
        <v>2019</v>
      </c>
      <c r="B318" s="2" t="s">
        <v>1284</v>
      </c>
      <c r="C318" s="109" t="s">
        <v>1286</v>
      </c>
      <c r="D318" s="4">
        <v>43646</v>
      </c>
      <c r="E318" s="90"/>
      <c r="F318" s="2">
        <v>0</v>
      </c>
      <c r="G318" s="91"/>
      <c r="H318" s="2">
        <v>0</v>
      </c>
      <c r="I318" s="2">
        <v>58.4</v>
      </c>
      <c r="J318" s="2">
        <v>17</v>
      </c>
      <c r="K318" s="83">
        <f t="shared" si="20"/>
        <v>0</v>
      </c>
      <c r="L318" s="83">
        <f t="shared" si="21"/>
        <v>0</v>
      </c>
      <c r="M318" s="84">
        <f t="shared" si="22"/>
        <v>0</v>
      </c>
      <c r="N318" s="2">
        <v>30</v>
      </c>
      <c r="O318" s="85" t="str">
        <f t="shared" si="23"/>
        <v/>
      </c>
      <c r="P318" s="85">
        <f t="shared" si="19"/>
        <v>0</v>
      </c>
      <c r="Q318" s="20">
        <v>4</v>
      </c>
      <c r="R318" s="87"/>
    </row>
    <row r="319" spans="1:18" x14ac:dyDescent="0.25">
      <c r="A319" s="91">
        <v>2019</v>
      </c>
      <c r="B319" s="2" t="s">
        <v>1284</v>
      </c>
      <c r="C319" s="109" t="s">
        <v>1286</v>
      </c>
      <c r="D319" s="4">
        <v>43677</v>
      </c>
      <c r="E319" s="90"/>
      <c r="F319" s="2">
        <v>0</v>
      </c>
      <c r="G319" s="91"/>
      <c r="H319" s="2">
        <v>0</v>
      </c>
      <c r="I319" s="2">
        <v>3.5</v>
      </c>
      <c r="J319" s="2">
        <v>3.5</v>
      </c>
      <c r="K319" s="83">
        <f t="shared" si="20"/>
        <v>0</v>
      </c>
      <c r="L319" s="83">
        <f t="shared" si="21"/>
        <v>0</v>
      </c>
      <c r="M319" s="84">
        <f t="shared" si="22"/>
        <v>0</v>
      </c>
      <c r="N319" s="2">
        <v>31</v>
      </c>
      <c r="O319" s="85" t="str">
        <f t="shared" si="23"/>
        <v/>
      </c>
      <c r="P319" s="85">
        <f t="shared" si="19"/>
        <v>0</v>
      </c>
      <c r="Q319" s="20">
        <v>4</v>
      </c>
      <c r="R319" s="87"/>
    </row>
    <row r="320" spans="1:18" x14ac:dyDescent="0.25">
      <c r="A320" s="91">
        <v>2019</v>
      </c>
      <c r="B320" s="2" t="s">
        <v>1284</v>
      </c>
      <c r="C320" s="109" t="s">
        <v>1286</v>
      </c>
      <c r="D320" s="4">
        <v>43708</v>
      </c>
      <c r="E320" s="90"/>
      <c r="F320" s="2">
        <v>0</v>
      </c>
      <c r="G320" s="91"/>
      <c r="H320" s="2">
        <v>0</v>
      </c>
      <c r="I320" s="2">
        <v>7.7</v>
      </c>
      <c r="J320" s="2">
        <v>7.7</v>
      </c>
      <c r="K320" s="83">
        <f t="shared" si="20"/>
        <v>0</v>
      </c>
      <c r="L320" s="83">
        <f t="shared" si="21"/>
        <v>0</v>
      </c>
      <c r="M320" s="84">
        <f t="shared" si="22"/>
        <v>0</v>
      </c>
      <c r="N320" s="2">
        <v>31</v>
      </c>
      <c r="O320" s="85" t="str">
        <f t="shared" si="23"/>
        <v/>
      </c>
      <c r="P320" s="85">
        <f t="shared" si="19"/>
        <v>0</v>
      </c>
      <c r="Q320" s="20">
        <v>4</v>
      </c>
      <c r="R320" s="87"/>
    </row>
    <row r="321" spans="1:18" x14ac:dyDescent="0.25">
      <c r="A321" s="91">
        <v>2019</v>
      </c>
      <c r="B321" s="2" t="s">
        <v>1284</v>
      </c>
      <c r="C321" s="109" t="s">
        <v>1286</v>
      </c>
      <c r="D321" s="4">
        <v>43738</v>
      </c>
      <c r="E321" s="90"/>
      <c r="F321" s="2">
        <v>0</v>
      </c>
      <c r="G321" s="91"/>
      <c r="H321" s="2">
        <v>0</v>
      </c>
      <c r="I321" s="2">
        <v>2.5</v>
      </c>
      <c r="J321" s="2">
        <v>1.4</v>
      </c>
      <c r="K321" s="83">
        <f t="shared" si="20"/>
        <v>0</v>
      </c>
      <c r="L321" s="83">
        <f t="shared" si="21"/>
        <v>0</v>
      </c>
      <c r="M321" s="84">
        <f t="shared" si="22"/>
        <v>0</v>
      </c>
      <c r="N321" s="2">
        <v>30</v>
      </c>
      <c r="O321" s="85" t="str">
        <f t="shared" si="23"/>
        <v/>
      </c>
      <c r="P321" s="85">
        <f t="shared" si="19"/>
        <v>0</v>
      </c>
      <c r="Q321" s="20">
        <v>4</v>
      </c>
      <c r="R321" s="87"/>
    </row>
    <row r="322" spans="1:18" x14ac:dyDescent="0.25">
      <c r="A322" s="91">
        <v>2019</v>
      </c>
      <c r="B322" s="2" t="s">
        <v>1284</v>
      </c>
      <c r="C322" s="2" t="s">
        <v>1286</v>
      </c>
      <c r="D322" s="4">
        <v>43769</v>
      </c>
      <c r="E322" s="90"/>
      <c r="F322" s="2">
        <v>0</v>
      </c>
      <c r="G322" s="91"/>
      <c r="H322" s="2">
        <v>0</v>
      </c>
      <c r="I322" s="2">
        <v>23.1</v>
      </c>
      <c r="J322" s="2">
        <v>8.3000000000000007</v>
      </c>
      <c r="K322" s="83">
        <f t="shared" si="20"/>
        <v>0</v>
      </c>
      <c r="L322" s="83">
        <f t="shared" si="21"/>
        <v>0</v>
      </c>
      <c r="M322" s="84">
        <f t="shared" si="22"/>
        <v>0</v>
      </c>
      <c r="N322" s="2">
        <v>31</v>
      </c>
      <c r="O322" s="85" t="str">
        <f t="shared" si="23"/>
        <v/>
      </c>
      <c r="P322" s="85">
        <f t="shared" si="19"/>
        <v>0</v>
      </c>
      <c r="Q322" s="20">
        <v>4</v>
      </c>
      <c r="R322" s="87"/>
    </row>
    <row r="323" spans="1:18" x14ac:dyDescent="0.25">
      <c r="A323" s="91">
        <v>2019</v>
      </c>
      <c r="B323" s="2" t="s">
        <v>1284</v>
      </c>
      <c r="C323" s="2" t="s">
        <v>1286</v>
      </c>
      <c r="D323" s="4">
        <v>43799</v>
      </c>
      <c r="E323" s="90"/>
      <c r="F323" s="2">
        <v>0</v>
      </c>
      <c r="G323" s="91"/>
      <c r="H323" s="2">
        <v>0</v>
      </c>
      <c r="I323" s="2">
        <v>28.5</v>
      </c>
      <c r="J323" s="2">
        <v>14.3</v>
      </c>
      <c r="K323" s="83">
        <f t="shared" si="20"/>
        <v>0</v>
      </c>
      <c r="L323" s="83">
        <f t="shared" si="21"/>
        <v>0</v>
      </c>
      <c r="M323" s="84">
        <f t="shared" si="22"/>
        <v>0</v>
      </c>
      <c r="N323" s="2">
        <v>30</v>
      </c>
      <c r="O323" s="85" t="str">
        <f t="shared" si="23"/>
        <v/>
      </c>
      <c r="P323" s="85">
        <f t="shared" si="19"/>
        <v>0</v>
      </c>
      <c r="Q323" s="20">
        <v>4</v>
      </c>
      <c r="R323" s="87"/>
    </row>
    <row r="324" spans="1:18" x14ac:dyDescent="0.25">
      <c r="A324" s="91">
        <v>2019</v>
      </c>
      <c r="B324" s="2" t="s">
        <v>1284</v>
      </c>
      <c r="C324" s="2" t="s">
        <v>1286</v>
      </c>
      <c r="D324" s="4">
        <v>43830</v>
      </c>
      <c r="E324" s="90"/>
      <c r="F324" s="2" t="s">
        <v>1737</v>
      </c>
      <c r="G324" s="91"/>
      <c r="H324" s="2" t="s">
        <v>1737</v>
      </c>
      <c r="I324" s="2" t="s">
        <v>1737</v>
      </c>
      <c r="J324" s="2" t="s">
        <v>1737</v>
      </c>
      <c r="K324" s="83" t="str">
        <f t="shared" si="20"/>
        <v/>
      </c>
      <c r="L324" s="83" t="str">
        <f t="shared" si="21"/>
        <v/>
      </c>
      <c r="M324" s="84" t="str">
        <f t="shared" si="22"/>
        <v/>
      </c>
      <c r="N324" s="2">
        <v>31</v>
      </c>
      <c r="O324" s="85" t="str">
        <f t="shared" si="23"/>
        <v/>
      </c>
      <c r="P324" s="85" t="str">
        <f t="shared" si="19"/>
        <v/>
      </c>
      <c r="Q324" s="20">
        <v>4</v>
      </c>
      <c r="R324" s="87"/>
    </row>
    <row r="325" spans="1:18" x14ac:dyDescent="0.25">
      <c r="A325" s="91">
        <v>2019</v>
      </c>
      <c r="B325" s="2" t="s">
        <v>1284</v>
      </c>
      <c r="C325" s="2" t="s">
        <v>1286</v>
      </c>
      <c r="D325" s="4">
        <v>43496</v>
      </c>
      <c r="E325" s="90"/>
      <c r="F325" s="2">
        <v>0</v>
      </c>
      <c r="G325" s="91"/>
      <c r="H325" s="2">
        <v>0</v>
      </c>
      <c r="I325" s="2">
        <v>17.100000000000001</v>
      </c>
      <c r="J325" s="2">
        <v>10.199999999999999</v>
      </c>
      <c r="K325" s="83">
        <f t="shared" ref="K325:K388" si="24">IFERROR(+F325*I325*3.785,"")</f>
        <v>0</v>
      </c>
      <c r="L325" s="83">
        <f t="shared" ref="L325:L388" si="25">IFERROR(H325*J325*3.785*N325,"")</f>
        <v>0</v>
      </c>
      <c r="M325" s="84">
        <f t="shared" ref="M325:M388" si="26">IFERROR(+L325/N325,"")</f>
        <v>0</v>
      </c>
      <c r="N325" s="2">
        <v>31</v>
      </c>
      <c r="O325" s="85" t="str">
        <f t="shared" ref="O325:O388" si="27">IF(AND(L325&gt;0,L325&lt;&gt;""), L325/(N325/30.4167),"")</f>
        <v/>
      </c>
      <c r="P325" s="85">
        <f t="shared" si="19"/>
        <v>0</v>
      </c>
      <c r="Q325" s="20">
        <v>5</v>
      </c>
      <c r="R325" s="87" t="s">
        <v>1752</v>
      </c>
    </row>
    <row r="326" spans="1:18" x14ac:dyDescent="0.25">
      <c r="A326" s="91">
        <v>2019</v>
      </c>
      <c r="B326" s="2" t="s">
        <v>1284</v>
      </c>
      <c r="C326" s="2" t="s">
        <v>1286</v>
      </c>
      <c r="D326" s="4">
        <v>43524</v>
      </c>
      <c r="E326" s="90"/>
      <c r="F326" s="2">
        <v>0</v>
      </c>
      <c r="G326" s="91"/>
      <c r="H326" s="2">
        <v>0</v>
      </c>
      <c r="I326" s="2">
        <v>29.9</v>
      </c>
      <c r="J326" s="2">
        <v>19.5</v>
      </c>
      <c r="K326" s="83">
        <f t="shared" si="24"/>
        <v>0</v>
      </c>
      <c r="L326" s="83">
        <f t="shared" si="25"/>
        <v>0</v>
      </c>
      <c r="M326" s="84">
        <f t="shared" si="26"/>
        <v>0</v>
      </c>
      <c r="N326" s="2">
        <v>28</v>
      </c>
      <c r="O326" s="85" t="str">
        <f t="shared" si="27"/>
        <v/>
      </c>
      <c r="P326" s="85">
        <f t="shared" si="19"/>
        <v>0</v>
      </c>
      <c r="Q326" s="20">
        <v>5</v>
      </c>
      <c r="R326" s="87"/>
    </row>
    <row r="327" spans="1:18" x14ac:dyDescent="0.25">
      <c r="A327" s="91">
        <v>2019</v>
      </c>
      <c r="B327" s="2" t="s">
        <v>1284</v>
      </c>
      <c r="C327" s="2" t="s">
        <v>1286</v>
      </c>
      <c r="D327" s="4">
        <v>43555</v>
      </c>
      <c r="E327" s="90"/>
      <c r="F327" s="2" t="s">
        <v>1737</v>
      </c>
      <c r="G327" s="2" t="s">
        <v>1737</v>
      </c>
      <c r="H327" s="2" t="s">
        <v>1737</v>
      </c>
      <c r="I327" s="2" t="s">
        <v>1737</v>
      </c>
      <c r="J327" s="2" t="s">
        <v>1737</v>
      </c>
      <c r="K327" s="83" t="str">
        <f t="shared" si="24"/>
        <v/>
      </c>
      <c r="L327" s="83" t="str">
        <f t="shared" si="25"/>
        <v/>
      </c>
      <c r="M327" s="84" t="str">
        <f t="shared" si="26"/>
        <v/>
      </c>
      <c r="N327" s="2">
        <v>31</v>
      </c>
      <c r="O327" s="85" t="str">
        <f t="shared" si="27"/>
        <v/>
      </c>
      <c r="P327" s="85" t="str">
        <f t="shared" si="19"/>
        <v/>
      </c>
      <c r="Q327" s="20">
        <v>5</v>
      </c>
      <c r="R327" s="87"/>
    </row>
    <row r="328" spans="1:18" x14ac:dyDescent="0.25">
      <c r="A328" s="91">
        <v>2019</v>
      </c>
      <c r="B328" s="2" t="s">
        <v>1284</v>
      </c>
      <c r="C328" s="2" t="s">
        <v>1286</v>
      </c>
      <c r="D328" s="4">
        <v>43585</v>
      </c>
      <c r="E328" s="90"/>
      <c r="F328" s="2">
        <v>0</v>
      </c>
      <c r="G328" s="91"/>
      <c r="H328" s="2">
        <v>0</v>
      </c>
      <c r="I328" s="2">
        <v>4.3</v>
      </c>
      <c r="J328" s="2">
        <v>4.3</v>
      </c>
      <c r="K328" s="83">
        <f t="shared" si="24"/>
        <v>0</v>
      </c>
      <c r="L328" s="83">
        <f t="shared" si="25"/>
        <v>0</v>
      </c>
      <c r="M328" s="84">
        <f t="shared" si="26"/>
        <v>0</v>
      </c>
      <c r="N328" s="2">
        <v>30</v>
      </c>
      <c r="O328" s="85" t="str">
        <f t="shared" si="27"/>
        <v/>
      </c>
      <c r="P328" s="85">
        <f t="shared" si="19"/>
        <v>0</v>
      </c>
      <c r="Q328" s="20">
        <v>5</v>
      </c>
      <c r="R328" s="87"/>
    </row>
    <row r="329" spans="1:18" x14ac:dyDescent="0.25">
      <c r="A329" s="91">
        <v>2019</v>
      </c>
      <c r="B329" s="2" t="s">
        <v>1284</v>
      </c>
      <c r="C329" s="2" t="s">
        <v>1286</v>
      </c>
      <c r="D329" s="4">
        <v>43616</v>
      </c>
      <c r="E329" s="90"/>
      <c r="F329" s="2">
        <v>0</v>
      </c>
      <c r="G329" s="91"/>
      <c r="H329" s="2">
        <v>0</v>
      </c>
      <c r="I329" s="2">
        <v>31.8</v>
      </c>
      <c r="J329" s="2">
        <v>12.9</v>
      </c>
      <c r="K329" s="83">
        <f t="shared" si="24"/>
        <v>0</v>
      </c>
      <c r="L329" s="83">
        <f t="shared" si="25"/>
        <v>0</v>
      </c>
      <c r="M329" s="84">
        <f t="shared" si="26"/>
        <v>0</v>
      </c>
      <c r="N329" s="2">
        <v>31</v>
      </c>
      <c r="O329" s="85" t="str">
        <f t="shared" si="27"/>
        <v/>
      </c>
      <c r="P329" s="85">
        <f t="shared" si="19"/>
        <v>0</v>
      </c>
      <c r="Q329" s="20">
        <v>5</v>
      </c>
      <c r="R329" s="87"/>
    </row>
    <row r="330" spans="1:18" x14ac:dyDescent="0.25">
      <c r="A330" s="91">
        <v>2019</v>
      </c>
      <c r="B330" s="2" t="s">
        <v>1284</v>
      </c>
      <c r="C330" s="2" t="s">
        <v>1286</v>
      </c>
      <c r="D330" s="4">
        <v>43646</v>
      </c>
      <c r="E330" s="90"/>
      <c r="F330" s="2">
        <v>0</v>
      </c>
      <c r="G330" s="91"/>
      <c r="H330" s="2">
        <v>0</v>
      </c>
      <c r="I330" s="2">
        <v>31.3</v>
      </c>
      <c r="J330" s="2">
        <v>18.2</v>
      </c>
      <c r="K330" s="83">
        <f t="shared" si="24"/>
        <v>0</v>
      </c>
      <c r="L330" s="83">
        <f t="shared" si="25"/>
        <v>0</v>
      </c>
      <c r="M330" s="84">
        <f t="shared" si="26"/>
        <v>0</v>
      </c>
      <c r="N330" s="2">
        <v>30</v>
      </c>
      <c r="O330" s="85" t="str">
        <f t="shared" si="27"/>
        <v/>
      </c>
      <c r="P330" s="85">
        <f t="shared" si="19"/>
        <v>0</v>
      </c>
      <c r="Q330" s="20">
        <v>5</v>
      </c>
      <c r="R330" s="87"/>
    </row>
    <row r="331" spans="1:18" x14ac:dyDescent="0.25">
      <c r="A331" s="91">
        <v>2019</v>
      </c>
      <c r="B331" s="2" t="s">
        <v>1284</v>
      </c>
      <c r="C331" s="2" t="s">
        <v>1286</v>
      </c>
      <c r="D331" s="4">
        <v>43677</v>
      </c>
      <c r="E331" s="90"/>
      <c r="F331" s="2">
        <v>0</v>
      </c>
      <c r="G331" s="91"/>
      <c r="H331" s="2">
        <v>0</v>
      </c>
      <c r="I331" s="2">
        <v>1.3</v>
      </c>
      <c r="J331" s="2">
        <v>1.3</v>
      </c>
      <c r="K331" s="83">
        <f t="shared" si="24"/>
        <v>0</v>
      </c>
      <c r="L331" s="83">
        <f t="shared" si="25"/>
        <v>0</v>
      </c>
      <c r="M331" s="84">
        <f t="shared" si="26"/>
        <v>0</v>
      </c>
      <c r="N331" s="2">
        <v>31</v>
      </c>
      <c r="O331" s="85" t="str">
        <f t="shared" si="27"/>
        <v/>
      </c>
      <c r="P331" s="85">
        <f t="shared" si="19"/>
        <v>0</v>
      </c>
      <c r="Q331" s="20">
        <v>5</v>
      </c>
      <c r="R331" s="87"/>
    </row>
    <row r="332" spans="1:18" x14ac:dyDescent="0.25">
      <c r="A332" s="91">
        <v>2019</v>
      </c>
      <c r="B332" s="2" t="s">
        <v>1284</v>
      </c>
      <c r="C332" s="2" t="s">
        <v>1286</v>
      </c>
      <c r="D332" s="4">
        <v>43708</v>
      </c>
      <c r="E332" s="90"/>
      <c r="F332" s="2">
        <v>0</v>
      </c>
      <c r="G332" s="91"/>
      <c r="H332" s="2">
        <v>0</v>
      </c>
      <c r="I332" s="2">
        <v>4.0999999999999996</v>
      </c>
      <c r="J332" s="2">
        <v>4.0999999999999996</v>
      </c>
      <c r="K332" s="83">
        <f t="shared" si="24"/>
        <v>0</v>
      </c>
      <c r="L332" s="83">
        <f t="shared" si="25"/>
        <v>0</v>
      </c>
      <c r="M332" s="84">
        <f t="shared" si="26"/>
        <v>0</v>
      </c>
      <c r="N332" s="2">
        <v>31</v>
      </c>
      <c r="O332" s="85" t="str">
        <f t="shared" si="27"/>
        <v/>
      </c>
      <c r="P332" s="85">
        <f t="shared" si="19"/>
        <v>0</v>
      </c>
      <c r="Q332" s="20">
        <v>5</v>
      </c>
      <c r="R332" s="87"/>
    </row>
    <row r="333" spans="1:18" x14ac:dyDescent="0.25">
      <c r="A333" s="91">
        <v>2019</v>
      </c>
      <c r="B333" s="2" t="s">
        <v>1284</v>
      </c>
      <c r="C333" s="2" t="s">
        <v>1286</v>
      </c>
      <c r="D333" s="4">
        <v>43738</v>
      </c>
      <c r="E333" s="90"/>
      <c r="F333" s="2">
        <v>0</v>
      </c>
      <c r="G333" s="91"/>
      <c r="H333" s="2">
        <v>0</v>
      </c>
      <c r="I333" s="2">
        <v>0.3</v>
      </c>
      <c r="J333" s="2">
        <v>0.3</v>
      </c>
      <c r="K333" s="83">
        <f t="shared" si="24"/>
        <v>0</v>
      </c>
      <c r="L333" s="83">
        <f t="shared" si="25"/>
        <v>0</v>
      </c>
      <c r="M333" s="84">
        <f t="shared" si="26"/>
        <v>0</v>
      </c>
      <c r="N333" s="2">
        <v>30</v>
      </c>
      <c r="O333" s="85" t="str">
        <f t="shared" si="27"/>
        <v/>
      </c>
      <c r="P333" s="85">
        <f t="shared" si="19"/>
        <v>0</v>
      </c>
      <c r="Q333" s="20">
        <v>5</v>
      </c>
      <c r="R333" s="87"/>
    </row>
    <row r="334" spans="1:18" x14ac:dyDescent="0.25">
      <c r="A334" s="91">
        <v>2019</v>
      </c>
      <c r="B334" s="2" t="s">
        <v>1284</v>
      </c>
      <c r="C334" s="2" t="s">
        <v>1286</v>
      </c>
      <c r="D334" s="4">
        <v>43769</v>
      </c>
      <c r="E334" s="90"/>
      <c r="F334" s="2">
        <v>0</v>
      </c>
      <c r="G334" s="91"/>
      <c r="H334" s="2">
        <v>0</v>
      </c>
      <c r="I334" s="2">
        <v>30.8</v>
      </c>
      <c r="J334" s="2">
        <v>7</v>
      </c>
      <c r="K334" s="83">
        <f t="shared" si="24"/>
        <v>0</v>
      </c>
      <c r="L334" s="83">
        <f t="shared" si="25"/>
        <v>0</v>
      </c>
      <c r="M334" s="84">
        <f t="shared" si="26"/>
        <v>0</v>
      </c>
      <c r="N334" s="2">
        <v>31</v>
      </c>
      <c r="O334" s="85" t="str">
        <f t="shared" si="27"/>
        <v/>
      </c>
      <c r="P334" s="85">
        <f t="shared" si="19"/>
        <v>0</v>
      </c>
      <c r="Q334" s="20">
        <v>5</v>
      </c>
      <c r="R334" s="87"/>
    </row>
    <row r="335" spans="1:18" x14ac:dyDescent="0.25">
      <c r="A335" s="91">
        <v>2019</v>
      </c>
      <c r="B335" s="2" t="s">
        <v>1284</v>
      </c>
      <c r="C335" s="2" t="s">
        <v>1286</v>
      </c>
      <c r="D335" s="4">
        <v>43799</v>
      </c>
      <c r="E335" s="90"/>
      <c r="F335" s="2">
        <v>0</v>
      </c>
      <c r="G335" s="91"/>
      <c r="H335" s="2">
        <v>0</v>
      </c>
      <c r="I335" s="2">
        <v>12.7</v>
      </c>
      <c r="J335" s="2">
        <v>6.7</v>
      </c>
      <c r="K335" s="83">
        <f t="shared" si="24"/>
        <v>0</v>
      </c>
      <c r="L335" s="83">
        <f t="shared" si="25"/>
        <v>0</v>
      </c>
      <c r="M335" s="84">
        <f t="shared" si="26"/>
        <v>0</v>
      </c>
      <c r="N335" s="2">
        <v>30</v>
      </c>
      <c r="O335" s="85" t="str">
        <f t="shared" si="27"/>
        <v/>
      </c>
      <c r="P335" s="85">
        <f t="shared" si="19"/>
        <v>0</v>
      </c>
      <c r="Q335" s="20">
        <v>5</v>
      </c>
      <c r="R335" s="87"/>
    </row>
    <row r="336" spans="1:18" x14ac:dyDescent="0.25">
      <c r="A336" s="91">
        <v>2019</v>
      </c>
      <c r="B336" s="2" t="s">
        <v>1284</v>
      </c>
      <c r="C336" s="2" t="s">
        <v>1286</v>
      </c>
      <c r="D336" s="4">
        <v>43830</v>
      </c>
      <c r="E336" s="90"/>
      <c r="F336" s="2">
        <v>0</v>
      </c>
      <c r="G336" s="91"/>
      <c r="H336" s="2">
        <v>0</v>
      </c>
      <c r="I336" s="2">
        <v>0.3</v>
      </c>
      <c r="J336" s="2">
        <v>0.3</v>
      </c>
      <c r="K336" s="83">
        <f t="shared" si="24"/>
        <v>0</v>
      </c>
      <c r="L336" s="83">
        <f t="shared" si="25"/>
        <v>0</v>
      </c>
      <c r="M336" s="84">
        <f t="shared" si="26"/>
        <v>0</v>
      </c>
      <c r="N336" s="2">
        <v>31</v>
      </c>
      <c r="O336" s="85" t="str">
        <f t="shared" si="27"/>
        <v/>
      </c>
      <c r="P336" s="85">
        <f t="shared" si="19"/>
        <v>0</v>
      </c>
      <c r="Q336" s="20">
        <v>5</v>
      </c>
      <c r="R336" s="87"/>
    </row>
    <row r="337" spans="1:18" x14ac:dyDescent="0.25">
      <c r="A337" s="91">
        <v>2019</v>
      </c>
      <c r="B337" s="91" t="s">
        <v>1342</v>
      </c>
      <c r="C337" s="2" t="s">
        <v>1141</v>
      </c>
      <c r="D337" s="4"/>
      <c r="E337" s="90"/>
      <c r="G337" s="91"/>
      <c r="K337" s="83">
        <f t="shared" si="24"/>
        <v>0</v>
      </c>
      <c r="L337" s="83">
        <f t="shared" si="25"/>
        <v>0</v>
      </c>
      <c r="M337" s="84" t="str">
        <f t="shared" si="26"/>
        <v/>
      </c>
      <c r="O337" s="85" t="str">
        <f>IF(AND(L337&gt;0,L337&lt;&gt;""), L337/(#REF!/30.4167),"")</f>
        <v/>
      </c>
      <c r="P337" s="85">
        <f t="shared" si="19"/>
        <v>0</v>
      </c>
      <c r="Q337" s="92">
        <v>1</v>
      </c>
      <c r="R337" s="87" t="s">
        <v>1746</v>
      </c>
    </row>
    <row r="338" spans="1:18" x14ac:dyDescent="0.25">
      <c r="A338" s="91">
        <v>2019</v>
      </c>
      <c r="B338" s="91" t="s">
        <v>1342</v>
      </c>
      <c r="C338" s="2" t="s">
        <v>1141</v>
      </c>
      <c r="D338" s="4">
        <v>43496</v>
      </c>
      <c r="E338" s="90"/>
      <c r="F338" s="2">
        <v>0</v>
      </c>
      <c r="G338" s="91"/>
      <c r="H338" s="70">
        <v>0</v>
      </c>
      <c r="I338" s="2">
        <v>1.54</v>
      </c>
      <c r="J338" s="2">
        <v>1.3</v>
      </c>
      <c r="K338" s="83">
        <f t="shared" si="24"/>
        <v>0</v>
      </c>
      <c r="L338" s="83">
        <f t="shared" si="25"/>
        <v>0</v>
      </c>
      <c r="M338" s="84">
        <f t="shared" si="26"/>
        <v>0</v>
      </c>
      <c r="N338" s="2">
        <v>31</v>
      </c>
      <c r="O338" s="85" t="str">
        <f>IF(AND(L338&gt;0,L338&lt;&gt;""), L338/(#REF!/30.4167),"")</f>
        <v/>
      </c>
      <c r="P338" s="85">
        <f t="shared" si="19"/>
        <v>0</v>
      </c>
      <c r="Q338" s="92">
        <v>2</v>
      </c>
      <c r="R338" s="87" t="s">
        <v>1753</v>
      </c>
    </row>
    <row r="339" spans="1:18" x14ac:dyDescent="0.25">
      <c r="A339" s="91">
        <v>2019</v>
      </c>
      <c r="B339" s="91" t="s">
        <v>1342</v>
      </c>
      <c r="C339" s="2" t="s">
        <v>1141</v>
      </c>
      <c r="D339" s="4">
        <v>43524</v>
      </c>
      <c r="E339" s="90"/>
      <c r="F339" s="2">
        <v>0</v>
      </c>
      <c r="G339" s="91"/>
      <c r="H339" s="70">
        <v>0</v>
      </c>
      <c r="I339" s="2">
        <v>1.47</v>
      </c>
      <c r="J339" s="2">
        <v>0.96</v>
      </c>
      <c r="K339" s="83">
        <f t="shared" si="24"/>
        <v>0</v>
      </c>
      <c r="L339" s="83">
        <f t="shared" si="25"/>
        <v>0</v>
      </c>
      <c r="M339" s="84">
        <f t="shared" si="26"/>
        <v>0</v>
      </c>
      <c r="N339" s="2">
        <v>28</v>
      </c>
      <c r="O339" s="85" t="str">
        <f t="shared" si="27"/>
        <v/>
      </c>
      <c r="P339" s="85">
        <f t="shared" si="19"/>
        <v>0</v>
      </c>
      <c r="Q339" s="92">
        <v>2</v>
      </c>
      <c r="R339" s="87"/>
    </row>
    <row r="340" spans="1:18" x14ac:dyDescent="0.25">
      <c r="A340" s="91">
        <v>2019</v>
      </c>
      <c r="B340" s="91" t="s">
        <v>1342</v>
      </c>
      <c r="C340" s="2" t="s">
        <v>1141</v>
      </c>
      <c r="D340" s="4">
        <v>43555</v>
      </c>
      <c r="E340" s="90"/>
      <c r="F340" s="2">
        <v>0</v>
      </c>
      <c r="G340" s="91"/>
      <c r="H340" s="70">
        <v>0</v>
      </c>
      <c r="I340" s="2">
        <v>1.63</v>
      </c>
      <c r="J340" s="2">
        <v>1.1299999999999999</v>
      </c>
      <c r="K340" s="83">
        <f t="shared" si="24"/>
        <v>0</v>
      </c>
      <c r="L340" s="83">
        <f t="shared" si="25"/>
        <v>0</v>
      </c>
      <c r="M340" s="84">
        <f t="shared" si="26"/>
        <v>0</v>
      </c>
      <c r="N340" s="2">
        <v>31</v>
      </c>
      <c r="O340" s="85" t="str">
        <f t="shared" si="27"/>
        <v/>
      </c>
      <c r="P340" s="85">
        <f t="shared" si="19"/>
        <v>0</v>
      </c>
      <c r="Q340" s="92">
        <v>2</v>
      </c>
    </row>
    <row r="341" spans="1:18" x14ac:dyDescent="0.25">
      <c r="A341" s="91">
        <v>2019</v>
      </c>
      <c r="B341" s="91" t="s">
        <v>1342</v>
      </c>
      <c r="C341" s="2" t="s">
        <v>1141</v>
      </c>
      <c r="D341" s="4">
        <v>43585</v>
      </c>
      <c r="E341" s="90"/>
      <c r="F341" s="2">
        <v>0</v>
      </c>
      <c r="G341" s="91"/>
      <c r="H341" s="70">
        <v>0</v>
      </c>
      <c r="I341" s="2">
        <v>1.61</v>
      </c>
      <c r="J341" s="2">
        <v>1.17</v>
      </c>
      <c r="K341" s="83">
        <f t="shared" si="24"/>
        <v>0</v>
      </c>
      <c r="L341" s="83">
        <f t="shared" si="25"/>
        <v>0</v>
      </c>
      <c r="M341" s="84">
        <f t="shared" si="26"/>
        <v>0</v>
      </c>
      <c r="N341" s="2">
        <v>30</v>
      </c>
      <c r="O341" s="85" t="str">
        <f t="shared" si="27"/>
        <v/>
      </c>
      <c r="P341" s="85">
        <f t="shared" si="19"/>
        <v>0</v>
      </c>
      <c r="Q341" s="92">
        <v>2</v>
      </c>
      <c r="R341" s="87"/>
    </row>
    <row r="342" spans="1:18" x14ac:dyDescent="0.25">
      <c r="A342" s="91">
        <v>2019</v>
      </c>
      <c r="B342" s="91" t="s">
        <v>1342</v>
      </c>
      <c r="C342" s="2" t="s">
        <v>1141</v>
      </c>
      <c r="D342" s="4">
        <v>43616</v>
      </c>
      <c r="E342" s="90"/>
      <c r="F342" s="2">
        <v>0</v>
      </c>
      <c r="G342" s="91"/>
      <c r="H342" s="70">
        <v>0</v>
      </c>
      <c r="I342" s="2">
        <v>1.42</v>
      </c>
      <c r="J342" s="2">
        <v>0.87</v>
      </c>
      <c r="K342" s="83">
        <f t="shared" si="24"/>
        <v>0</v>
      </c>
      <c r="L342" s="83">
        <f t="shared" si="25"/>
        <v>0</v>
      </c>
      <c r="M342" s="84">
        <f t="shared" si="26"/>
        <v>0</v>
      </c>
      <c r="N342" s="2">
        <v>31</v>
      </c>
      <c r="O342" s="85" t="str">
        <f t="shared" si="27"/>
        <v/>
      </c>
      <c r="P342" s="85">
        <f t="shared" si="19"/>
        <v>0</v>
      </c>
      <c r="Q342" s="92">
        <v>2</v>
      </c>
      <c r="R342" s="87"/>
    </row>
    <row r="343" spans="1:18" x14ac:dyDescent="0.25">
      <c r="A343" s="91">
        <v>2019</v>
      </c>
      <c r="B343" s="91" t="s">
        <v>1342</v>
      </c>
      <c r="C343" s="2" t="s">
        <v>1141</v>
      </c>
      <c r="D343" s="4">
        <v>43646</v>
      </c>
      <c r="E343" s="90"/>
      <c r="F343" s="2">
        <v>0</v>
      </c>
      <c r="G343" s="91"/>
      <c r="H343" s="70">
        <v>0</v>
      </c>
      <c r="I343" s="2">
        <v>1.92</v>
      </c>
      <c r="J343" s="2">
        <v>1.29</v>
      </c>
      <c r="K343" s="83">
        <f t="shared" si="24"/>
        <v>0</v>
      </c>
      <c r="L343" s="83">
        <f t="shared" si="25"/>
        <v>0</v>
      </c>
      <c r="M343" s="84">
        <f t="shared" si="26"/>
        <v>0</v>
      </c>
      <c r="N343" s="2">
        <v>30</v>
      </c>
      <c r="O343" s="85" t="str">
        <f t="shared" si="27"/>
        <v/>
      </c>
      <c r="P343" s="85">
        <f t="shared" ref="P343:P406" si="28">IFERROR(L343*2.205,"")</f>
        <v>0</v>
      </c>
      <c r="Q343" s="92">
        <v>2</v>
      </c>
      <c r="R343" s="87"/>
    </row>
    <row r="344" spans="1:18" x14ac:dyDescent="0.25">
      <c r="A344" s="91">
        <v>2019</v>
      </c>
      <c r="B344" s="91" t="s">
        <v>1342</v>
      </c>
      <c r="C344" s="2" t="s">
        <v>1141</v>
      </c>
      <c r="D344" s="4">
        <v>43677</v>
      </c>
      <c r="E344" s="90"/>
      <c r="F344" s="2">
        <v>0</v>
      </c>
      <c r="G344" s="91"/>
      <c r="H344" s="70">
        <v>0</v>
      </c>
      <c r="I344" s="2">
        <v>3.14</v>
      </c>
      <c r="J344" s="2">
        <v>1.39</v>
      </c>
      <c r="K344" s="83">
        <f t="shared" si="24"/>
        <v>0</v>
      </c>
      <c r="L344" s="83">
        <f t="shared" si="25"/>
        <v>0</v>
      </c>
      <c r="M344" s="84">
        <f t="shared" si="26"/>
        <v>0</v>
      </c>
      <c r="N344" s="2">
        <v>31</v>
      </c>
      <c r="O344" s="85" t="str">
        <f t="shared" si="27"/>
        <v/>
      </c>
      <c r="P344" s="85">
        <f t="shared" si="28"/>
        <v>0</v>
      </c>
      <c r="Q344" s="92">
        <v>2</v>
      </c>
      <c r="R344" s="87"/>
    </row>
    <row r="345" spans="1:18" x14ac:dyDescent="0.25">
      <c r="A345" s="91">
        <v>2019</v>
      </c>
      <c r="B345" s="91" t="s">
        <v>1342</v>
      </c>
      <c r="C345" s="2" t="s">
        <v>1141</v>
      </c>
      <c r="D345" s="4">
        <v>43708</v>
      </c>
      <c r="E345" s="90"/>
      <c r="F345" s="2">
        <v>0</v>
      </c>
      <c r="G345" s="91"/>
      <c r="H345" s="70">
        <v>0</v>
      </c>
      <c r="I345" s="2">
        <v>2.58</v>
      </c>
      <c r="J345" s="2">
        <v>0.79</v>
      </c>
      <c r="K345" s="83">
        <f t="shared" si="24"/>
        <v>0</v>
      </c>
      <c r="L345" s="83">
        <f t="shared" si="25"/>
        <v>0</v>
      </c>
      <c r="M345" s="84">
        <f t="shared" si="26"/>
        <v>0</v>
      </c>
      <c r="N345" s="2">
        <v>31</v>
      </c>
      <c r="O345" s="85" t="str">
        <f t="shared" si="27"/>
        <v/>
      </c>
      <c r="P345" s="85">
        <f t="shared" si="28"/>
        <v>0</v>
      </c>
      <c r="Q345" s="92">
        <v>2</v>
      </c>
      <c r="R345" s="87"/>
    </row>
    <row r="346" spans="1:18" x14ac:dyDescent="0.25">
      <c r="A346" s="91">
        <v>2019</v>
      </c>
      <c r="B346" s="91" t="s">
        <v>1342</v>
      </c>
      <c r="C346" s="2" t="s">
        <v>1141</v>
      </c>
      <c r="D346" s="4">
        <v>43738</v>
      </c>
      <c r="E346" s="90"/>
      <c r="F346" s="2">
        <v>0</v>
      </c>
      <c r="G346" s="91"/>
      <c r="H346" s="70">
        <v>0</v>
      </c>
      <c r="I346" s="2">
        <v>1.42</v>
      </c>
      <c r="J346" s="2">
        <v>1.42</v>
      </c>
      <c r="K346" s="83">
        <f t="shared" si="24"/>
        <v>0</v>
      </c>
      <c r="L346" s="83">
        <f t="shared" si="25"/>
        <v>0</v>
      </c>
      <c r="M346" s="84">
        <f t="shared" si="26"/>
        <v>0</v>
      </c>
      <c r="N346" s="2">
        <v>30</v>
      </c>
      <c r="O346" s="85" t="str">
        <f t="shared" si="27"/>
        <v/>
      </c>
      <c r="P346" s="85">
        <f t="shared" si="28"/>
        <v>0</v>
      </c>
      <c r="Q346" s="92">
        <v>2</v>
      </c>
      <c r="R346" s="87"/>
    </row>
    <row r="347" spans="1:18" x14ac:dyDescent="0.25">
      <c r="A347" s="91">
        <v>2019</v>
      </c>
      <c r="B347" s="91" t="s">
        <v>1342</v>
      </c>
      <c r="C347" s="2" t="s">
        <v>1141</v>
      </c>
      <c r="D347" s="4">
        <v>43769</v>
      </c>
      <c r="E347" s="90"/>
      <c r="F347" s="2">
        <v>0</v>
      </c>
      <c r="G347" s="91"/>
      <c r="H347" s="70">
        <v>0</v>
      </c>
      <c r="I347" s="2">
        <v>2.5</v>
      </c>
      <c r="J347" s="2">
        <v>1.78</v>
      </c>
      <c r="K347" s="83">
        <f t="shared" si="24"/>
        <v>0</v>
      </c>
      <c r="L347" s="83">
        <f t="shared" si="25"/>
        <v>0</v>
      </c>
      <c r="M347" s="84">
        <f t="shared" si="26"/>
        <v>0</v>
      </c>
      <c r="N347" s="2">
        <v>31</v>
      </c>
      <c r="O347" s="85" t="str">
        <f t="shared" si="27"/>
        <v/>
      </c>
      <c r="P347" s="85">
        <f t="shared" si="28"/>
        <v>0</v>
      </c>
      <c r="Q347" s="92">
        <v>2</v>
      </c>
      <c r="R347" s="87"/>
    </row>
    <row r="348" spans="1:18" x14ac:dyDescent="0.25">
      <c r="A348" s="91">
        <v>2019</v>
      </c>
      <c r="B348" s="91" t="s">
        <v>1342</v>
      </c>
      <c r="C348" s="2" t="s">
        <v>1141</v>
      </c>
      <c r="D348" s="4">
        <v>43799</v>
      </c>
      <c r="E348" s="90"/>
      <c r="F348" s="2">
        <v>0</v>
      </c>
      <c r="G348" s="91"/>
      <c r="H348" s="70">
        <v>0</v>
      </c>
      <c r="I348" s="2">
        <v>3.32</v>
      </c>
      <c r="J348" s="2">
        <v>1.44</v>
      </c>
      <c r="K348" s="83">
        <f t="shared" si="24"/>
        <v>0</v>
      </c>
      <c r="L348" s="83">
        <f t="shared" si="25"/>
        <v>0</v>
      </c>
      <c r="M348" s="84">
        <f t="shared" si="26"/>
        <v>0</v>
      </c>
      <c r="N348" s="2">
        <v>30</v>
      </c>
      <c r="O348" s="85" t="str">
        <f t="shared" si="27"/>
        <v/>
      </c>
      <c r="P348" s="85">
        <f t="shared" si="28"/>
        <v>0</v>
      </c>
      <c r="Q348" s="92">
        <v>2</v>
      </c>
      <c r="R348" s="87"/>
    </row>
    <row r="349" spans="1:18" x14ac:dyDescent="0.25">
      <c r="A349" s="91">
        <v>2019</v>
      </c>
      <c r="B349" s="91" t="s">
        <v>1342</v>
      </c>
      <c r="C349" s="2" t="s">
        <v>1141</v>
      </c>
      <c r="D349" s="4">
        <v>43830</v>
      </c>
      <c r="E349" s="90"/>
      <c r="F349" s="2">
        <v>0</v>
      </c>
      <c r="G349" s="91"/>
      <c r="H349" s="70">
        <v>0</v>
      </c>
      <c r="I349" s="2">
        <v>1.77</v>
      </c>
      <c r="J349" s="2">
        <v>0.78</v>
      </c>
      <c r="K349" s="83">
        <f t="shared" si="24"/>
        <v>0</v>
      </c>
      <c r="L349" s="83">
        <f t="shared" si="25"/>
        <v>0</v>
      </c>
      <c r="M349" s="84">
        <f t="shared" si="26"/>
        <v>0</v>
      </c>
      <c r="N349" s="2">
        <v>31</v>
      </c>
      <c r="O349" s="85" t="str">
        <f t="shared" si="27"/>
        <v/>
      </c>
      <c r="P349" s="85">
        <f t="shared" si="28"/>
        <v>0</v>
      </c>
      <c r="Q349" s="92">
        <v>2</v>
      </c>
      <c r="R349" s="87"/>
    </row>
    <row r="350" spans="1:18" x14ac:dyDescent="0.25">
      <c r="A350" s="91">
        <v>2019</v>
      </c>
      <c r="B350" s="91" t="s">
        <v>1344</v>
      </c>
      <c r="C350" s="91" t="s">
        <v>1345</v>
      </c>
      <c r="D350" s="4">
        <v>43496</v>
      </c>
      <c r="E350" s="90"/>
      <c r="F350" s="2">
        <v>0.02</v>
      </c>
      <c r="G350" s="91"/>
      <c r="H350" s="2">
        <v>0.02</v>
      </c>
      <c r="I350" s="2">
        <v>3.2</v>
      </c>
      <c r="J350" s="2">
        <v>2.5</v>
      </c>
      <c r="K350" s="83">
        <f t="shared" si="24"/>
        <v>0.24224000000000001</v>
      </c>
      <c r="L350" s="83">
        <f t="shared" si="25"/>
        <v>5.8667500000000006</v>
      </c>
      <c r="M350" s="84">
        <f t="shared" si="26"/>
        <v>0.18925000000000003</v>
      </c>
      <c r="N350" s="2">
        <v>31</v>
      </c>
      <c r="O350" s="85">
        <f t="shared" si="27"/>
        <v>5.7563604750000001</v>
      </c>
      <c r="P350" s="85">
        <f t="shared" si="28"/>
        <v>12.936183750000001</v>
      </c>
      <c r="Q350" s="20">
        <v>3</v>
      </c>
      <c r="R350" s="87" t="s">
        <v>1754</v>
      </c>
    </row>
    <row r="351" spans="1:18" x14ac:dyDescent="0.25">
      <c r="A351" s="91">
        <v>2019</v>
      </c>
      <c r="B351" s="91" t="s">
        <v>1344</v>
      </c>
      <c r="C351" s="91" t="s">
        <v>1345</v>
      </c>
      <c r="D351" s="4">
        <v>43524</v>
      </c>
      <c r="E351" s="90"/>
      <c r="F351" s="2">
        <v>2.3E-2</v>
      </c>
      <c r="G351" s="91"/>
      <c r="H351" s="2">
        <v>2.3E-2</v>
      </c>
      <c r="I351" s="2">
        <v>3.1</v>
      </c>
      <c r="J351" s="2">
        <v>2.6</v>
      </c>
      <c r="K351" s="83">
        <f t="shared" si="24"/>
        <v>0.26987050000000001</v>
      </c>
      <c r="L351" s="83">
        <f t="shared" si="25"/>
        <v>6.3376040000000007</v>
      </c>
      <c r="M351" s="84">
        <f t="shared" si="26"/>
        <v>0.22634300000000002</v>
      </c>
      <c r="N351" s="2">
        <v>28</v>
      </c>
      <c r="O351" s="85">
        <f t="shared" si="27"/>
        <v>6.8846071280999999</v>
      </c>
      <c r="P351" s="85">
        <f t="shared" si="28"/>
        <v>13.974416820000002</v>
      </c>
      <c r="Q351" s="20">
        <v>3</v>
      </c>
      <c r="R351" s="87"/>
    </row>
    <row r="352" spans="1:18" x14ac:dyDescent="0.25">
      <c r="A352" s="91">
        <v>2019</v>
      </c>
      <c r="B352" s="91" t="s">
        <v>1344</v>
      </c>
      <c r="C352" s="91" t="s">
        <v>1345</v>
      </c>
      <c r="D352" s="4">
        <v>43555</v>
      </c>
      <c r="E352" s="90"/>
      <c r="F352" s="2">
        <v>2.3E-2</v>
      </c>
      <c r="G352" s="91"/>
      <c r="H352" s="2">
        <v>2.3E-2</v>
      </c>
      <c r="I352" s="2">
        <v>6.45</v>
      </c>
      <c r="J352" s="2">
        <v>2.6</v>
      </c>
      <c r="K352" s="83">
        <f t="shared" si="24"/>
        <v>0.56150475000000011</v>
      </c>
      <c r="L352" s="83">
        <f t="shared" si="25"/>
        <v>7.0166330000000006</v>
      </c>
      <c r="M352" s="84">
        <f t="shared" si="26"/>
        <v>0.22634300000000002</v>
      </c>
      <c r="N352" s="2">
        <v>31</v>
      </c>
      <c r="O352" s="85">
        <f t="shared" si="27"/>
        <v>6.8846071280999999</v>
      </c>
      <c r="P352" s="85">
        <f t="shared" si="28"/>
        <v>15.471675765000002</v>
      </c>
      <c r="Q352" s="20">
        <v>3</v>
      </c>
      <c r="R352" s="87"/>
    </row>
    <row r="353" spans="1:18" x14ac:dyDescent="0.25">
      <c r="A353" s="91">
        <v>2019</v>
      </c>
      <c r="B353" s="91" t="s">
        <v>1344</v>
      </c>
      <c r="C353" s="91" t="s">
        <v>1345</v>
      </c>
      <c r="D353" s="4">
        <v>43585</v>
      </c>
      <c r="E353" s="90"/>
      <c r="F353" s="2">
        <v>1.2999999999999999E-2</v>
      </c>
      <c r="G353" s="91"/>
      <c r="H353" s="2">
        <v>1.2999999999999999E-2</v>
      </c>
      <c r="I353" s="2">
        <v>3.6</v>
      </c>
      <c r="J353" s="2">
        <v>2.8</v>
      </c>
      <c r="K353" s="83">
        <f t="shared" si="24"/>
        <v>0.17713800000000002</v>
      </c>
      <c r="L353" s="83">
        <f t="shared" si="25"/>
        <v>4.1332199999999997</v>
      </c>
      <c r="M353" s="84">
        <f t="shared" si="26"/>
        <v>0.13777399999999998</v>
      </c>
      <c r="N353" s="2">
        <v>30</v>
      </c>
      <c r="O353" s="85">
        <f t="shared" si="27"/>
        <v>4.1906304257999993</v>
      </c>
      <c r="P353" s="85">
        <f t="shared" si="28"/>
        <v>9.113750099999999</v>
      </c>
      <c r="Q353" s="20">
        <v>3</v>
      </c>
      <c r="R353" s="87"/>
    </row>
    <row r="354" spans="1:18" x14ac:dyDescent="0.25">
      <c r="A354" s="91">
        <v>2019</v>
      </c>
      <c r="B354" s="91" t="s">
        <v>1344</v>
      </c>
      <c r="C354" s="91" t="s">
        <v>1345</v>
      </c>
      <c r="D354" s="4">
        <v>43616</v>
      </c>
      <c r="E354" s="90"/>
      <c r="F354" s="2">
        <v>3.2000000000000001E-2</v>
      </c>
      <c r="G354" s="91"/>
      <c r="H354" s="2">
        <v>3.2000000000000001E-2</v>
      </c>
      <c r="I354" s="2">
        <v>4.8</v>
      </c>
      <c r="J354" s="2">
        <v>3.1</v>
      </c>
      <c r="K354" s="83">
        <f t="shared" si="24"/>
        <v>0.581376</v>
      </c>
      <c r="L354" s="83">
        <f t="shared" si="25"/>
        <v>11.639632000000001</v>
      </c>
      <c r="M354" s="84">
        <f t="shared" si="26"/>
        <v>0.37547200000000003</v>
      </c>
      <c r="N354" s="2">
        <v>31</v>
      </c>
      <c r="O354" s="85">
        <f t="shared" si="27"/>
        <v>11.420619182399999</v>
      </c>
      <c r="P354" s="85">
        <f t="shared" si="28"/>
        <v>25.665388560000004</v>
      </c>
      <c r="Q354" s="20">
        <v>3</v>
      </c>
      <c r="R354" s="87"/>
    </row>
    <row r="355" spans="1:18" x14ac:dyDescent="0.25">
      <c r="A355" s="91">
        <v>2019</v>
      </c>
      <c r="B355" s="91" t="s">
        <v>1344</v>
      </c>
      <c r="C355" s="91" t="s">
        <v>1345</v>
      </c>
      <c r="D355" s="4">
        <v>43646</v>
      </c>
      <c r="E355" s="113"/>
      <c r="F355" s="2">
        <v>1.0999999999999999E-2</v>
      </c>
      <c r="G355" s="91"/>
      <c r="H355" s="2">
        <v>1.0999999999999999E-2</v>
      </c>
      <c r="I355" s="2">
        <v>6.98</v>
      </c>
      <c r="J355" s="2">
        <v>3.2</v>
      </c>
      <c r="K355" s="83">
        <f t="shared" si="24"/>
        <v>0.29061229999999999</v>
      </c>
      <c r="L355" s="83">
        <f t="shared" si="25"/>
        <v>3.9969600000000005</v>
      </c>
      <c r="M355" s="84">
        <f t="shared" si="26"/>
        <v>0.13323200000000002</v>
      </c>
      <c r="N355" s="2">
        <v>30</v>
      </c>
      <c r="O355" s="85">
        <f t="shared" si="27"/>
        <v>4.0524777743999998</v>
      </c>
      <c r="P355" s="85">
        <f t="shared" si="28"/>
        <v>8.8132968000000016</v>
      </c>
      <c r="Q355" s="20">
        <v>3</v>
      </c>
      <c r="R355" s="87"/>
    </row>
    <row r="356" spans="1:18" x14ac:dyDescent="0.25">
      <c r="A356" s="91">
        <v>2019</v>
      </c>
      <c r="B356" s="91" t="s">
        <v>1344</v>
      </c>
      <c r="C356" s="91" t="s">
        <v>1345</v>
      </c>
      <c r="D356" s="4">
        <v>43677</v>
      </c>
      <c r="E356" s="90"/>
      <c r="F356" s="2">
        <v>8.0000000000000002E-3</v>
      </c>
      <c r="G356" s="91"/>
      <c r="H356" s="2">
        <v>8.0000000000000002E-3</v>
      </c>
      <c r="I356" s="2">
        <v>3.76</v>
      </c>
      <c r="J356" s="2">
        <v>3.1</v>
      </c>
      <c r="K356" s="83">
        <f t="shared" si="24"/>
        <v>0.1138528</v>
      </c>
      <c r="L356" s="83">
        <f t="shared" si="25"/>
        <v>2.9099080000000002</v>
      </c>
      <c r="M356" s="84">
        <f t="shared" si="26"/>
        <v>9.3868000000000007E-2</v>
      </c>
      <c r="N356" s="2">
        <v>31</v>
      </c>
      <c r="O356" s="85">
        <f t="shared" si="27"/>
        <v>2.8551547955999999</v>
      </c>
      <c r="P356" s="85">
        <f t="shared" si="28"/>
        <v>6.4163471400000009</v>
      </c>
      <c r="Q356" s="20">
        <v>3</v>
      </c>
      <c r="R356" s="87"/>
    </row>
    <row r="357" spans="1:18" x14ac:dyDescent="0.25">
      <c r="A357" s="91">
        <v>2019</v>
      </c>
      <c r="B357" s="91" t="s">
        <v>1344</v>
      </c>
      <c r="C357" s="91" t="s">
        <v>1345</v>
      </c>
      <c r="D357" s="4">
        <v>43708</v>
      </c>
      <c r="E357" s="90"/>
      <c r="F357" s="2">
        <v>8.0000000000000002E-3</v>
      </c>
      <c r="G357" s="91"/>
      <c r="H357" s="2">
        <v>8.0000000000000002E-3</v>
      </c>
      <c r="I357" s="2">
        <v>3.98</v>
      </c>
      <c r="J357" s="2">
        <v>3.1</v>
      </c>
      <c r="K357" s="83">
        <f t="shared" si="24"/>
        <v>0.12051440000000001</v>
      </c>
      <c r="L357" s="83">
        <f t="shared" si="25"/>
        <v>2.9099080000000002</v>
      </c>
      <c r="M357" s="84">
        <f t="shared" si="26"/>
        <v>9.3868000000000007E-2</v>
      </c>
      <c r="N357" s="2">
        <v>31</v>
      </c>
      <c r="O357" s="85">
        <f t="shared" si="27"/>
        <v>2.8551547955999999</v>
      </c>
      <c r="P357" s="85">
        <f t="shared" si="28"/>
        <v>6.4163471400000009</v>
      </c>
      <c r="Q357" s="20">
        <v>3</v>
      </c>
      <c r="R357" s="87"/>
    </row>
    <row r="358" spans="1:18" x14ac:dyDescent="0.25">
      <c r="A358" s="91">
        <v>2019</v>
      </c>
      <c r="B358" s="91" t="s">
        <v>1344</v>
      </c>
      <c r="C358" s="91" t="s">
        <v>1345</v>
      </c>
      <c r="D358" s="4">
        <v>43738</v>
      </c>
      <c r="E358" s="113"/>
      <c r="F358" s="2">
        <v>0.01</v>
      </c>
      <c r="G358" s="91"/>
      <c r="H358" s="2">
        <v>0.01</v>
      </c>
      <c r="I358" s="2">
        <v>5.74</v>
      </c>
      <c r="J358" s="2">
        <v>3.3</v>
      </c>
      <c r="K358" s="83">
        <f t="shared" si="24"/>
        <v>0.21725900000000004</v>
      </c>
      <c r="L358" s="83">
        <f t="shared" si="25"/>
        <v>3.7471500000000004</v>
      </c>
      <c r="M358" s="84">
        <f t="shared" si="26"/>
        <v>0.12490500000000002</v>
      </c>
      <c r="N358" s="2">
        <v>30</v>
      </c>
      <c r="O358" s="85">
        <f t="shared" si="27"/>
        <v>3.7991979135</v>
      </c>
      <c r="P358" s="85">
        <f t="shared" si="28"/>
        <v>8.2624657500000005</v>
      </c>
      <c r="Q358" s="20">
        <v>3</v>
      </c>
      <c r="R358" s="87"/>
    </row>
    <row r="359" spans="1:18" x14ac:dyDescent="0.25">
      <c r="A359" s="91">
        <v>2019</v>
      </c>
      <c r="B359" s="91" t="s">
        <v>1344</v>
      </c>
      <c r="C359" s="91" t="s">
        <v>1345</v>
      </c>
      <c r="D359" s="4">
        <v>43769</v>
      </c>
      <c r="E359" s="113"/>
      <c r="F359" s="2">
        <v>0.01</v>
      </c>
      <c r="G359" s="91"/>
      <c r="H359" s="2">
        <v>0.01</v>
      </c>
      <c r="I359" s="2">
        <v>5.38</v>
      </c>
      <c r="J359" s="2">
        <v>3</v>
      </c>
      <c r="K359" s="83">
        <f t="shared" si="24"/>
        <v>0.20363300000000001</v>
      </c>
      <c r="L359" s="83">
        <f t="shared" si="25"/>
        <v>3.5200499999999999</v>
      </c>
      <c r="M359" s="84">
        <f t="shared" si="26"/>
        <v>0.11355</v>
      </c>
      <c r="N359" s="2">
        <v>31</v>
      </c>
      <c r="O359" s="85">
        <f t="shared" si="27"/>
        <v>3.4538162849999994</v>
      </c>
      <c r="P359" s="85">
        <f t="shared" si="28"/>
        <v>7.7617102500000001</v>
      </c>
      <c r="Q359" s="20">
        <v>3</v>
      </c>
      <c r="R359" s="87"/>
    </row>
    <row r="360" spans="1:18" x14ac:dyDescent="0.25">
      <c r="A360" s="91">
        <v>2019</v>
      </c>
      <c r="B360" s="91" t="s">
        <v>1344</v>
      </c>
      <c r="C360" s="91" t="s">
        <v>1345</v>
      </c>
      <c r="D360" s="4">
        <v>43799</v>
      </c>
      <c r="F360" s="2">
        <v>2.4E-2</v>
      </c>
      <c r="H360" s="2">
        <v>2.4E-2</v>
      </c>
      <c r="I360" s="2">
        <v>3.21</v>
      </c>
      <c r="J360" s="2">
        <v>2.78</v>
      </c>
      <c r="K360" s="83">
        <f t="shared" si="24"/>
        <v>0.29159639999999998</v>
      </c>
      <c r="L360" s="83">
        <f t="shared" si="25"/>
        <v>7.5760560000000003</v>
      </c>
      <c r="M360" s="84">
        <f t="shared" si="26"/>
        <v>0.25253520000000002</v>
      </c>
      <c r="N360" s="2">
        <v>30</v>
      </c>
      <c r="O360" s="85">
        <f t="shared" si="27"/>
        <v>7.6812874178399992</v>
      </c>
      <c r="P360" s="85">
        <f t="shared" si="28"/>
        <v>16.705203480000002</v>
      </c>
      <c r="Q360" s="20">
        <v>3</v>
      </c>
      <c r="R360" s="87"/>
    </row>
    <row r="361" spans="1:18" x14ac:dyDescent="0.25">
      <c r="A361" s="91">
        <v>2019</v>
      </c>
      <c r="B361" s="91" t="s">
        <v>1344</v>
      </c>
      <c r="C361" s="91" t="s">
        <v>1345</v>
      </c>
      <c r="D361" s="4">
        <v>43830</v>
      </c>
      <c r="F361" s="2">
        <v>0</v>
      </c>
      <c r="H361" s="2">
        <v>0</v>
      </c>
      <c r="I361" s="2">
        <v>3.43</v>
      </c>
      <c r="J361" s="2">
        <v>2.85</v>
      </c>
      <c r="K361" s="83">
        <f t="shared" si="24"/>
        <v>0</v>
      </c>
      <c r="L361" s="83">
        <f t="shared" si="25"/>
        <v>0</v>
      </c>
      <c r="M361" s="84">
        <f t="shared" si="26"/>
        <v>0</v>
      </c>
      <c r="N361" s="2">
        <v>31</v>
      </c>
      <c r="O361" s="85" t="str">
        <f t="shared" si="27"/>
        <v/>
      </c>
      <c r="P361" s="85">
        <f t="shared" si="28"/>
        <v>0</v>
      </c>
      <c r="Q361" s="20">
        <v>3</v>
      </c>
      <c r="R361" s="87"/>
    </row>
    <row r="362" spans="1:18" x14ac:dyDescent="0.25">
      <c r="A362" s="91">
        <v>2019</v>
      </c>
      <c r="B362" s="91" t="s">
        <v>1344</v>
      </c>
      <c r="C362" s="91" t="s">
        <v>1345</v>
      </c>
      <c r="D362" s="4">
        <v>43555</v>
      </c>
      <c r="K362" s="83">
        <f t="shared" si="24"/>
        <v>0</v>
      </c>
      <c r="L362" s="83">
        <f t="shared" si="25"/>
        <v>0</v>
      </c>
      <c r="M362" s="84">
        <f t="shared" si="26"/>
        <v>0</v>
      </c>
      <c r="N362" s="2">
        <v>365</v>
      </c>
      <c r="O362" s="85" t="str">
        <f t="shared" si="27"/>
        <v/>
      </c>
      <c r="P362" s="85">
        <f t="shared" si="28"/>
        <v>0</v>
      </c>
      <c r="Q362" s="20">
        <v>5</v>
      </c>
      <c r="R362" s="87" t="s">
        <v>1730</v>
      </c>
    </row>
    <row r="363" spans="1:18" x14ac:dyDescent="0.25">
      <c r="A363" s="2">
        <v>2019</v>
      </c>
      <c r="B363" s="2" t="s">
        <v>1540</v>
      </c>
      <c r="C363" s="2" t="s">
        <v>1755</v>
      </c>
      <c r="D363" s="4">
        <v>43555</v>
      </c>
      <c r="K363" s="83">
        <f t="shared" si="24"/>
        <v>0</v>
      </c>
      <c r="L363" s="83">
        <f t="shared" si="25"/>
        <v>0</v>
      </c>
      <c r="M363" s="84">
        <f t="shared" si="26"/>
        <v>0</v>
      </c>
      <c r="N363" s="2">
        <v>90</v>
      </c>
      <c r="O363" s="85" t="str">
        <f t="shared" si="27"/>
        <v/>
      </c>
      <c r="P363" s="85">
        <f t="shared" si="28"/>
        <v>0</v>
      </c>
      <c r="Q363" s="20">
        <v>1</v>
      </c>
      <c r="R363" s="87" t="s">
        <v>1746</v>
      </c>
    </row>
    <row r="364" spans="1:18" x14ac:dyDescent="0.25">
      <c r="A364" s="2">
        <v>2019</v>
      </c>
      <c r="B364" s="2" t="s">
        <v>1269</v>
      </c>
      <c r="C364" s="2" t="s">
        <v>1146</v>
      </c>
      <c r="D364" s="4">
        <v>43830</v>
      </c>
      <c r="K364" s="83">
        <f t="shared" si="24"/>
        <v>0</v>
      </c>
      <c r="L364" s="83">
        <f t="shared" si="25"/>
        <v>0</v>
      </c>
      <c r="M364" s="84">
        <f t="shared" si="26"/>
        <v>0</v>
      </c>
      <c r="N364" s="2">
        <v>365</v>
      </c>
      <c r="O364" s="85" t="str">
        <f t="shared" si="27"/>
        <v/>
      </c>
      <c r="P364" s="85">
        <f t="shared" si="28"/>
        <v>0</v>
      </c>
      <c r="Q364" s="92">
        <v>1</v>
      </c>
      <c r="R364" s="87" t="s">
        <v>1730</v>
      </c>
    </row>
    <row r="365" spans="1:18" x14ac:dyDescent="0.25">
      <c r="A365" s="2">
        <v>2019</v>
      </c>
      <c r="B365" s="2" t="s">
        <v>1269</v>
      </c>
      <c r="C365" s="2" t="s">
        <v>1146</v>
      </c>
      <c r="D365" s="4">
        <v>43524</v>
      </c>
      <c r="F365" s="2" t="s">
        <v>1737</v>
      </c>
      <c r="I365" s="2" t="s">
        <v>1737</v>
      </c>
      <c r="J365" s="2" t="s">
        <v>1737</v>
      </c>
      <c r="K365" s="83" t="str">
        <f t="shared" si="24"/>
        <v/>
      </c>
      <c r="L365" s="83" t="str">
        <f t="shared" si="25"/>
        <v/>
      </c>
      <c r="M365" s="84" t="str">
        <f t="shared" si="26"/>
        <v/>
      </c>
      <c r="N365" s="2">
        <v>59</v>
      </c>
      <c r="O365" s="85" t="str">
        <f t="shared" si="27"/>
        <v/>
      </c>
      <c r="P365" s="85" t="str">
        <f t="shared" si="28"/>
        <v/>
      </c>
      <c r="Q365" s="92">
        <v>301</v>
      </c>
      <c r="R365" s="87"/>
    </row>
    <row r="366" spans="1:18" x14ac:dyDescent="0.25">
      <c r="A366" s="2">
        <v>2019</v>
      </c>
      <c r="B366" s="2" t="s">
        <v>1269</v>
      </c>
      <c r="C366" s="2" t="s">
        <v>1146</v>
      </c>
      <c r="D366" s="4">
        <v>43585</v>
      </c>
      <c r="F366" s="2">
        <f>383/1000</f>
        <v>0.38300000000000001</v>
      </c>
      <c r="I366" s="2">
        <v>0.40500000000000003</v>
      </c>
      <c r="J366" s="2">
        <v>0.40500000000000003</v>
      </c>
      <c r="K366" s="83">
        <f t="shared" si="24"/>
        <v>0.58711027500000001</v>
      </c>
      <c r="L366" s="83">
        <f t="shared" si="25"/>
        <v>0</v>
      </c>
      <c r="M366" s="84">
        <f t="shared" si="26"/>
        <v>0</v>
      </c>
      <c r="N366" s="2">
        <v>61</v>
      </c>
      <c r="O366" s="85" t="str">
        <f t="shared" si="27"/>
        <v/>
      </c>
      <c r="P366" s="85">
        <f t="shared" si="28"/>
        <v>0</v>
      </c>
      <c r="Q366" s="92">
        <v>301</v>
      </c>
      <c r="R366" s="87"/>
    </row>
    <row r="367" spans="1:18" x14ac:dyDescent="0.25">
      <c r="A367" s="2">
        <v>2019</v>
      </c>
      <c r="B367" s="2" t="s">
        <v>1269</v>
      </c>
      <c r="C367" s="2" t="s">
        <v>1146</v>
      </c>
      <c r="D367" s="4">
        <v>43646</v>
      </c>
      <c r="F367" s="2">
        <f>72/1000</f>
        <v>7.1999999999999995E-2</v>
      </c>
      <c r="I367" s="2" t="s">
        <v>1737</v>
      </c>
      <c r="J367" s="2" t="s">
        <v>1737</v>
      </c>
      <c r="K367" s="83" t="str">
        <f t="shared" si="24"/>
        <v/>
      </c>
      <c r="L367" s="83" t="str">
        <f t="shared" si="25"/>
        <v/>
      </c>
      <c r="M367" s="84" t="str">
        <f t="shared" si="26"/>
        <v/>
      </c>
      <c r="N367" s="2">
        <v>61</v>
      </c>
      <c r="O367" s="85" t="str">
        <f t="shared" si="27"/>
        <v/>
      </c>
      <c r="P367" s="85" t="str">
        <f t="shared" si="28"/>
        <v/>
      </c>
      <c r="Q367" s="92">
        <v>301</v>
      </c>
      <c r="R367" s="87"/>
    </row>
    <row r="368" spans="1:18" x14ac:dyDescent="0.25">
      <c r="A368" s="2">
        <v>2019</v>
      </c>
      <c r="B368" s="2" t="s">
        <v>1269</v>
      </c>
      <c r="C368" s="2" t="s">
        <v>1146</v>
      </c>
      <c r="D368" s="4">
        <v>43708</v>
      </c>
      <c r="F368" s="2" t="s">
        <v>1737</v>
      </c>
      <c r="I368" s="2" t="s">
        <v>1737</v>
      </c>
      <c r="J368" s="2" t="s">
        <v>1737</v>
      </c>
      <c r="K368" s="83" t="str">
        <f t="shared" si="24"/>
        <v/>
      </c>
      <c r="L368" s="83" t="str">
        <f t="shared" si="25"/>
        <v/>
      </c>
      <c r="M368" s="84" t="str">
        <f t="shared" si="26"/>
        <v/>
      </c>
      <c r="N368" s="2">
        <v>62</v>
      </c>
      <c r="O368" s="85" t="str">
        <f t="shared" si="27"/>
        <v/>
      </c>
      <c r="P368" s="85" t="str">
        <f t="shared" si="28"/>
        <v/>
      </c>
      <c r="Q368" s="92">
        <v>301</v>
      </c>
      <c r="R368" s="87"/>
    </row>
    <row r="369" spans="1:18" x14ac:dyDescent="0.25">
      <c r="A369" s="2">
        <v>2019</v>
      </c>
      <c r="B369" s="2" t="s">
        <v>1269</v>
      </c>
      <c r="C369" s="2" t="s">
        <v>1146</v>
      </c>
      <c r="D369" s="4">
        <v>43769</v>
      </c>
      <c r="F369" s="2" t="s">
        <v>1737</v>
      </c>
      <c r="I369" s="2" t="s">
        <v>1737</v>
      </c>
      <c r="J369" s="2" t="s">
        <v>1737</v>
      </c>
      <c r="K369" s="83" t="str">
        <f t="shared" si="24"/>
        <v/>
      </c>
      <c r="L369" s="83" t="str">
        <f t="shared" si="25"/>
        <v/>
      </c>
      <c r="M369" s="84" t="str">
        <f t="shared" si="26"/>
        <v/>
      </c>
      <c r="N369" s="2">
        <v>61</v>
      </c>
      <c r="O369" s="85" t="str">
        <f t="shared" si="27"/>
        <v/>
      </c>
      <c r="P369" s="85" t="str">
        <f t="shared" si="28"/>
        <v/>
      </c>
      <c r="Q369" s="92">
        <v>301</v>
      </c>
      <c r="R369" s="87"/>
    </row>
    <row r="370" spans="1:18" x14ac:dyDescent="0.25">
      <c r="A370" s="2">
        <v>2019</v>
      </c>
      <c r="B370" s="2" t="s">
        <v>1269</v>
      </c>
      <c r="C370" s="2" t="s">
        <v>1146</v>
      </c>
      <c r="D370" s="103">
        <v>43830</v>
      </c>
      <c r="E370" s="102"/>
      <c r="F370" s="102" t="s">
        <v>1737</v>
      </c>
      <c r="G370" s="102"/>
      <c r="H370" s="102"/>
      <c r="I370" s="102" t="s">
        <v>1737</v>
      </c>
      <c r="J370" s="102" t="s">
        <v>1737</v>
      </c>
      <c r="K370" s="83" t="str">
        <f t="shared" si="24"/>
        <v/>
      </c>
      <c r="L370" s="83" t="str">
        <f t="shared" si="25"/>
        <v/>
      </c>
      <c r="M370" s="84" t="str">
        <f t="shared" si="26"/>
        <v/>
      </c>
      <c r="N370" s="2">
        <v>61</v>
      </c>
      <c r="O370" s="85" t="str">
        <f t="shared" si="27"/>
        <v/>
      </c>
      <c r="P370" s="85" t="str">
        <f t="shared" si="28"/>
        <v/>
      </c>
      <c r="Q370" s="100">
        <v>301</v>
      </c>
      <c r="R370" s="87"/>
    </row>
    <row r="371" spans="1:18" x14ac:dyDescent="0.25">
      <c r="A371" s="2">
        <v>2020</v>
      </c>
      <c r="B371" s="2" t="s">
        <v>1269</v>
      </c>
      <c r="C371" s="109" t="s">
        <v>1146</v>
      </c>
      <c r="D371" s="4">
        <v>44196</v>
      </c>
      <c r="K371" s="83">
        <f t="shared" si="24"/>
        <v>0</v>
      </c>
      <c r="L371" s="83">
        <f t="shared" si="25"/>
        <v>0</v>
      </c>
      <c r="M371" s="84">
        <f t="shared" si="26"/>
        <v>0</v>
      </c>
      <c r="N371" s="2">
        <v>365</v>
      </c>
      <c r="O371" s="85" t="str">
        <f t="shared" si="27"/>
        <v/>
      </c>
      <c r="P371" s="101">
        <f t="shared" si="28"/>
        <v>0</v>
      </c>
      <c r="Q371" s="92">
        <v>1</v>
      </c>
      <c r="R371" s="87" t="s">
        <v>1730</v>
      </c>
    </row>
    <row r="372" spans="1:18" x14ac:dyDescent="0.25">
      <c r="A372" s="2">
        <v>2020</v>
      </c>
      <c r="B372" s="2" t="s">
        <v>1269</v>
      </c>
      <c r="C372" s="109" t="s">
        <v>1146</v>
      </c>
      <c r="D372" s="4">
        <v>43890</v>
      </c>
      <c r="F372" s="2" t="s">
        <v>1737</v>
      </c>
      <c r="H372" s="2" t="s">
        <v>1737</v>
      </c>
      <c r="I372" s="2" t="s">
        <v>1737</v>
      </c>
      <c r="J372" s="2" t="s">
        <v>1737</v>
      </c>
      <c r="K372" s="83" t="str">
        <f t="shared" si="24"/>
        <v/>
      </c>
      <c r="L372" s="83" t="str">
        <f t="shared" si="25"/>
        <v/>
      </c>
      <c r="M372" s="84" t="str">
        <f t="shared" si="26"/>
        <v/>
      </c>
      <c r="N372" s="2">
        <v>59</v>
      </c>
      <c r="O372" s="85" t="str">
        <f t="shared" si="27"/>
        <v/>
      </c>
      <c r="P372" s="101" t="str">
        <f t="shared" si="28"/>
        <v/>
      </c>
      <c r="Q372" s="92">
        <v>301</v>
      </c>
      <c r="R372" s="87"/>
    </row>
    <row r="373" spans="1:18" x14ac:dyDescent="0.25">
      <c r="A373" s="2">
        <v>2020</v>
      </c>
      <c r="B373" s="2" t="s">
        <v>1269</v>
      </c>
      <c r="C373" s="109" t="s">
        <v>1146</v>
      </c>
      <c r="D373" s="4">
        <v>43951</v>
      </c>
      <c r="F373" s="2">
        <f>2882/1000</f>
        <v>2.8820000000000001</v>
      </c>
      <c r="H373" s="2">
        <f>2882/1000</f>
        <v>2.8820000000000001</v>
      </c>
      <c r="I373" s="2">
        <v>0.01</v>
      </c>
      <c r="J373" s="2">
        <v>0.01</v>
      </c>
      <c r="K373" s="83">
        <f t="shared" si="24"/>
        <v>0.10908370000000001</v>
      </c>
      <c r="L373" s="83">
        <f t="shared" si="25"/>
        <v>6.6541057000000006</v>
      </c>
      <c r="M373" s="84">
        <f t="shared" si="26"/>
        <v>0.10908370000000001</v>
      </c>
      <c r="N373" s="2">
        <v>61</v>
      </c>
      <c r="O373" s="85">
        <f t="shared" si="27"/>
        <v>3.3179661777900007</v>
      </c>
      <c r="P373" s="101">
        <f t="shared" si="28"/>
        <v>14.672303068500002</v>
      </c>
      <c r="Q373" s="92">
        <v>301</v>
      </c>
      <c r="R373" s="87"/>
    </row>
    <row r="374" spans="1:18" x14ac:dyDescent="0.25">
      <c r="A374" s="2">
        <v>2020</v>
      </c>
      <c r="B374" s="2" t="s">
        <v>1269</v>
      </c>
      <c r="C374" s="109" t="s">
        <v>1146</v>
      </c>
      <c r="D374" s="4">
        <v>44012</v>
      </c>
      <c r="F374" s="2" t="s">
        <v>1737</v>
      </c>
      <c r="H374" s="2" t="s">
        <v>1737</v>
      </c>
      <c r="I374" s="2" t="s">
        <v>1737</v>
      </c>
      <c r="J374" s="2" t="s">
        <v>1737</v>
      </c>
      <c r="K374" s="83" t="str">
        <f t="shared" si="24"/>
        <v/>
      </c>
      <c r="L374" s="83" t="str">
        <f t="shared" si="25"/>
        <v/>
      </c>
      <c r="M374" s="84" t="str">
        <f t="shared" si="26"/>
        <v/>
      </c>
      <c r="N374" s="2">
        <v>61</v>
      </c>
      <c r="O374" s="2" t="str">
        <f t="shared" si="27"/>
        <v/>
      </c>
      <c r="P374" s="101" t="str">
        <f t="shared" si="28"/>
        <v/>
      </c>
      <c r="Q374" s="92">
        <v>301</v>
      </c>
      <c r="R374" s="87"/>
    </row>
    <row r="375" spans="1:18" x14ac:dyDescent="0.25">
      <c r="A375" s="2">
        <v>2020</v>
      </c>
      <c r="B375" s="102" t="s">
        <v>1269</v>
      </c>
      <c r="C375" s="114" t="s">
        <v>1146</v>
      </c>
      <c r="D375" s="103">
        <v>44074</v>
      </c>
      <c r="E375" s="102"/>
      <c r="F375" s="102" t="s">
        <v>1737</v>
      </c>
      <c r="G375" s="102"/>
      <c r="H375" s="102" t="s">
        <v>1737</v>
      </c>
      <c r="I375" s="102" t="s">
        <v>1737</v>
      </c>
      <c r="J375" s="102" t="s">
        <v>1737</v>
      </c>
      <c r="K375" s="83" t="str">
        <f t="shared" si="24"/>
        <v/>
      </c>
      <c r="L375" s="83" t="str">
        <f t="shared" si="25"/>
        <v/>
      </c>
      <c r="M375" s="84" t="str">
        <f t="shared" si="26"/>
        <v/>
      </c>
      <c r="N375" s="102">
        <v>62</v>
      </c>
      <c r="O375" s="102" t="str">
        <f t="shared" si="27"/>
        <v/>
      </c>
      <c r="P375" s="106" t="str">
        <f t="shared" si="28"/>
        <v/>
      </c>
      <c r="Q375" s="100">
        <v>301</v>
      </c>
      <c r="R375" s="87"/>
    </row>
    <row r="376" spans="1:18" x14ac:dyDescent="0.25">
      <c r="A376" s="109">
        <v>2020</v>
      </c>
      <c r="B376" s="2" t="s">
        <v>1269</v>
      </c>
      <c r="C376" s="2" t="s">
        <v>1146</v>
      </c>
      <c r="D376" s="4">
        <v>44135</v>
      </c>
      <c r="F376" s="2">
        <f>166000/1000</f>
        <v>166</v>
      </c>
      <c r="H376" s="2">
        <f>146500/1000</f>
        <v>146.5</v>
      </c>
      <c r="I376" s="2">
        <v>3.1</v>
      </c>
      <c r="J376" s="2">
        <v>1.9</v>
      </c>
      <c r="K376" s="83">
        <f t="shared" si="24"/>
        <v>1947.7610000000002</v>
      </c>
      <c r="L376" s="83">
        <f t="shared" si="25"/>
        <v>64266.839749999999</v>
      </c>
      <c r="M376" s="84">
        <f t="shared" si="26"/>
        <v>1053.55475</v>
      </c>
      <c r="N376" s="2">
        <v>61</v>
      </c>
      <c r="O376" s="2">
        <f t="shared" si="27"/>
        <v>32045.658764325002</v>
      </c>
      <c r="P376" s="85">
        <f t="shared" si="28"/>
        <v>141708.38164875002</v>
      </c>
      <c r="Q376" s="92">
        <v>301</v>
      </c>
      <c r="R376" s="87"/>
    </row>
    <row r="377" spans="1:18" x14ac:dyDescent="0.25">
      <c r="A377" s="109">
        <v>2020</v>
      </c>
      <c r="B377" s="2" t="s">
        <v>1269</v>
      </c>
      <c r="C377" s="2" t="s">
        <v>1146</v>
      </c>
      <c r="D377" s="4">
        <v>44196</v>
      </c>
      <c r="F377" s="2" t="s">
        <v>1737</v>
      </c>
      <c r="H377" s="2" t="s">
        <v>1737</v>
      </c>
      <c r="I377" s="2" t="s">
        <v>1737</v>
      </c>
      <c r="J377" s="2" t="s">
        <v>1737</v>
      </c>
      <c r="K377" s="83" t="str">
        <f t="shared" si="24"/>
        <v/>
      </c>
      <c r="L377" s="83" t="str">
        <f t="shared" si="25"/>
        <v/>
      </c>
      <c r="M377" s="84" t="str">
        <f t="shared" si="26"/>
        <v/>
      </c>
      <c r="N377" s="2">
        <v>61</v>
      </c>
      <c r="O377" s="2" t="str">
        <f t="shared" si="27"/>
        <v/>
      </c>
      <c r="P377" s="85" t="str">
        <f t="shared" si="28"/>
        <v/>
      </c>
      <c r="Q377" s="100">
        <v>301</v>
      </c>
      <c r="R377" s="87"/>
    </row>
    <row r="378" spans="1:18" x14ac:dyDescent="0.25">
      <c r="A378" s="109">
        <v>2020</v>
      </c>
      <c r="B378" s="2" t="s">
        <v>1192</v>
      </c>
      <c r="C378" s="2" t="s">
        <v>1197</v>
      </c>
      <c r="D378" s="4">
        <v>43861</v>
      </c>
      <c r="F378" s="2">
        <v>7.0000000000000001E-3</v>
      </c>
      <c r="H378" s="2">
        <v>7.0000000000000001E-3</v>
      </c>
      <c r="I378" s="2">
        <v>3.9939</v>
      </c>
      <c r="J378" s="2">
        <v>3.5777000000000001</v>
      </c>
      <c r="K378" s="83">
        <f t="shared" si="24"/>
        <v>0.1058183805</v>
      </c>
      <c r="L378" s="83">
        <f t="shared" si="25"/>
        <v>2.9385260065000005</v>
      </c>
      <c r="M378" s="84">
        <f t="shared" si="26"/>
        <v>9.4791161500000012E-2</v>
      </c>
      <c r="N378" s="2">
        <v>31</v>
      </c>
      <c r="O378" s="2">
        <f t="shared" si="27"/>
        <v>2.8832343219970502</v>
      </c>
      <c r="P378" s="101">
        <f t="shared" si="28"/>
        <v>6.4794498443325015</v>
      </c>
      <c r="Q378" s="92">
        <v>1</v>
      </c>
      <c r="R378" s="87"/>
    </row>
    <row r="379" spans="1:18" x14ac:dyDescent="0.25">
      <c r="A379" s="109">
        <v>2020</v>
      </c>
      <c r="B379" s="2" t="s">
        <v>1192</v>
      </c>
      <c r="C379" s="2" t="s">
        <v>1197</v>
      </c>
      <c r="D379" s="4">
        <v>43890</v>
      </c>
      <c r="F379" s="2">
        <v>6.0000000000000001E-3</v>
      </c>
      <c r="H379" s="2">
        <v>6.0000000000000001E-3</v>
      </c>
      <c r="I379" s="2">
        <v>4.0754999999999999</v>
      </c>
      <c r="J379" s="2">
        <v>3.3788999999999998</v>
      </c>
      <c r="K379" s="83">
        <f t="shared" si="24"/>
        <v>9.2554604999999998E-2</v>
      </c>
      <c r="L379" s="83">
        <f t="shared" si="25"/>
        <v>2.1485749320000003</v>
      </c>
      <c r="M379" s="84">
        <f t="shared" si="26"/>
        <v>7.673481900000001E-2</v>
      </c>
      <c r="N379" s="2">
        <v>28</v>
      </c>
      <c r="O379" s="2">
        <f t="shared" si="27"/>
        <v>2.3340199690773002</v>
      </c>
      <c r="P379" s="101">
        <f t="shared" si="28"/>
        <v>4.7376077250600011</v>
      </c>
      <c r="Q379" s="92">
        <v>1</v>
      </c>
      <c r="R379" s="87"/>
    </row>
    <row r="380" spans="1:18" x14ac:dyDescent="0.25">
      <c r="A380" s="109">
        <v>2020</v>
      </c>
      <c r="B380" s="2" t="s">
        <v>1192</v>
      </c>
      <c r="C380" s="2" t="s">
        <v>1197</v>
      </c>
      <c r="D380" s="4">
        <v>43921</v>
      </c>
      <c r="F380" s="2">
        <v>1.9E-2</v>
      </c>
      <c r="H380" s="2">
        <v>1.9E-2</v>
      </c>
      <c r="I380" s="2">
        <v>3.7919</v>
      </c>
      <c r="J380" s="2">
        <v>3.3673000000000002</v>
      </c>
      <c r="K380" s="83">
        <f t="shared" si="24"/>
        <v>0.2726944885</v>
      </c>
      <c r="L380" s="83">
        <f t="shared" si="25"/>
        <v>7.5069407644999995</v>
      </c>
      <c r="M380" s="84">
        <f t="shared" si="26"/>
        <v>0.24215937949999999</v>
      </c>
      <c r="N380" s="2">
        <v>31</v>
      </c>
      <c r="O380" s="2">
        <f t="shared" si="27"/>
        <v>7.3656891984376491</v>
      </c>
      <c r="P380" s="101">
        <f t="shared" si="28"/>
        <v>16.552804385722499</v>
      </c>
      <c r="Q380" s="92">
        <v>1</v>
      </c>
      <c r="R380" s="87"/>
    </row>
    <row r="381" spans="1:18" x14ac:dyDescent="0.25">
      <c r="A381" s="109">
        <v>2020</v>
      </c>
      <c r="B381" s="2" t="s">
        <v>1192</v>
      </c>
      <c r="C381" s="2" t="s">
        <v>1197</v>
      </c>
      <c r="D381" s="4">
        <v>43951</v>
      </c>
      <c r="F381" s="2">
        <v>6.0000000000000001E-3</v>
      </c>
      <c r="H381" s="2">
        <v>6.0000000000000001E-3</v>
      </c>
      <c r="I381" s="2">
        <v>3.3730000000000002</v>
      </c>
      <c r="J381" s="2">
        <v>3.1770999999999998</v>
      </c>
      <c r="K381" s="83">
        <f t="shared" si="24"/>
        <v>7.6600830000000009E-2</v>
      </c>
      <c r="L381" s="83">
        <f t="shared" si="25"/>
        <v>2.1645582299999999</v>
      </c>
      <c r="M381" s="84">
        <f t="shared" si="26"/>
        <v>7.2151940999999997E-2</v>
      </c>
      <c r="N381" s="2">
        <v>30</v>
      </c>
      <c r="O381" s="2">
        <f t="shared" si="27"/>
        <v>2.1946239438146997</v>
      </c>
      <c r="P381" s="101">
        <f t="shared" si="28"/>
        <v>4.7728508971499997</v>
      </c>
      <c r="Q381" s="92">
        <v>1</v>
      </c>
      <c r="R381" s="87"/>
    </row>
    <row r="382" spans="1:18" x14ac:dyDescent="0.25">
      <c r="A382" s="109">
        <v>2020</v>
      </c>
      <c r="B382" s="2" t="s">
        <v>1192</v>
      </c>
      <c r="C382" s="2" t="s">
        <v>1197</v>
      </c>
      <c r="D382" s="4">
        <v>43982</v>
      </c>
      <c r="F382" s="2">
        <v>8.0000000000000002E-3</v>
      </c>
      <c r="H382" s="2">
        <v>8.0000000000000002E-3</v>
      </c>
      <c r="I382" s="2">
        <v>3.1364000000000001</v>
      </c>
      <c r="J382" s="2">
        <v>3.0535000000000001</v>
      </c>
      <c r="K382" s="83">
        <f t="shared" si="24"/>
        <v>9.4970192000000009E-2</v>
      </c>
      <c r="L382" s="83">
        <f t="shared" si="25"/>
        <v>2.8662593800000002</v>
      </c>
      <c r="M382" s="84">
        <f t="shared" si="26"/>
        <v>9.2459980000000011E-2</v>
      </c>
      <c r="N382" s="2">
        <v>31</v>
      </c>
      <c r="O382" s="2">
        <f t="shared" si="27"/>
        <v>2.812327473666</v>
      </c>
      <c r="P382" s="101">
        <f t="shared" si="28"/>
        <v>6.320101932900001</v>
      </c>
      <c r="Q382" s="92">
        <v>1</v>
      </c>
      <c r="R382" s="87"/>
    </row>
    <row r="383" spans="1:18" x14ac:dyDescent="0.25">
      <c r="A383" s="109">
        <v>2020</v>
      </c>
      <c r="B383" s="2" t="s">
        <v>1192</v>
      </c>
      <c r="C383" s="2" t="s">
        <v>1197</v>
      </c>
      <c r="D383" s="4">
        <v>44012</v>
      </c>
      <c r="F383" s="2">
        <v>1.0999999999999999E-2</v>
      </c>
      <c r="H383" s="2">
        <v>1.0999999999999999E-2</v>
      </c>
      <c r="I383" s="2">
        <v>2.9969000000000001</v>
      </c>
      <c r="J383" s="2">
        <v>2.8374000000000001</v>
      </c>
      <c r="K383" s="83">
        <f t="shared" si="24"/>
        <v>0.12477593150000001</v>
      </c>
      <c r="L383" s="83">
        <f t="shared" si="25"/>
        <v>3.5440544700000003</v>
      </c>
      <c r="M383" s="84">
        <f t="shared" si="26"/>
        <v>0.11813514900000001</v>
      </c>
      <c r="N383" s="2">
        <v>30</v>
      </c>
      <c r="O383" s="2">
        <f t="shared" si="27"/>
        <v>3.5932813865882998</v>
      </c>
      <c r="P383" s="101">
        <f t="shared" si="28"/>
        <v>7.8146401063500006</v>
      </c>
      <c r="Q383" s="92">
        <v>1</v>
      </c>
      <c r="R383" s="87"/>
    </row>
    <row r="384" spans="1:18" x14ac:dyDescent="0.25">
      <c r="A384" s="109">
        <v>2020</v>
      </c>
      <c r="B384" s="2" t="s">
        <v>1192</v>
      </c>
      <c r="C384" s="2" t="s">
        <v>1197</v>
      </c>
      <c r="D384" s="4">
        <v>44043</v>
      </c>
      <c r="F384" s="2">
        <v>2E-3</v>
      </c>
      <c r="H384" s="2">
        <v>2E-3</v>
      </c>
      <c r="I384" s="2">
        <v>3.6052</v>
      </c>
      <c r="J384" s="2">
        <v>3.4</v>
      </c>
      <c r="K384" s="83">
        <f t="shared" si="24"/>
        <v>2.7291364000000002E-2</v>
      </c>
      <c r="L384" s="83">
        <f t="shared" si="25"/>
        <v>0.79787799999999998</v>
      </c>
      <c r="M384" s="84">
        <f t="shared" si="26"/>
        <v>2.5738E-2</v>
      </c>
      <c r="N384" s="2">
        <v>31</v>
      </c>
      <c r="O384" s="2">
        <f t="shared" si="27"/>
        <v>0.78286502459999985</v>
      </c>
      <c r="P384" s="101">
        <f t="shared" si="28"/>
        <v>1.75932099</v>
      </c>
      <c r="Q384" s="92">
        <v>1</v>
      </c>
      <c r="R384" s="87"/>
    </row>
    <row r="385" spans="1:18" x14ac:dyDescent="0.25">
      <c r="A385" s="109">
        <v>2020</v>
      </c>
      <c r="B385" s="2" t="s">
        <v>1192</v>
      </c>
      <c r="C385" s="2" t="s">
        <v>1197</v>
      </c>
      <c r="D385" s="4">
        <v>44074</v>
      </c>
      <c r="F385" s="2">
        <v>1.8E-3</v>
      </c>
      <c r="H385" s="2">
        <v>1.8E-3</v>
      </c>
      <c r="I385" s="2">
        <v>3.8452000000000002</v>
      </c>
      <c r="J385" s="2">
        <v>3.3028</v>
      </c>
      <c r="K385" s="83">
        <f t="shared" si="24"/>
        <v>2.6197347600000004E-2</v>
      </c>
      <c r="L385" s="83">
        <f t="shared" si="25"/>
        <v>0.69756126839999999</v>
      </c>
      <c r="M385" s="84">
        <f t="shared" si="26"/>
        <v>2.2501976399999998E-2</v>
      </c>
      <c r="N385" s="2">
        <v>31</v>
      </c>
      <c r="O385" s="2">
        <f t="shared" si="27"/>
        <v>0.68443586556587988</v>
      </c>
      <c r="P385" s="101">
        <f t="shared" si="28"/>
        <v>1.538122596822</v>
      </c>
      <c r="Q385" s="92">
        <v>1</v>
      </c>
      <c r="R385" s="87"/>
    </row>
    <row r="386" spans="1:18" x14ac:dyDescent="0.25">
      <c r="A386" s="109">
        <v>2020</v>
      </c>
      <c r="B386" s="2" t="s">
        <v>1192</v>
      </c>
      <c r="C386" s="2" t="s">
        <v>1197</v>
      </c>
      <c r="D386" s="4">
        <v>44104</v>
      </c>
      <c r="F386" s="2">
        <v>1.17E-2</v>
      </c>
      <c r="H386" s="2">
        <v>1.17E-2</v>
      </c>
      <c r="I386" s="2">
        <v>3.0179999999999998</v>
      </c>
      <c r="J386" s="2">
        <v>2.5842000000000001</v>
      </c>
      <c r="K386" s="83">
        <f t="shared" si="24"/>
        <v>0.133650621</v>
      </c>
      <c r="L386" s="83">
        <f t="shared" si="25"/>
        <v>3.433200147</v>
      </c>
      <c r="M386" s="84">
        <f t="shared" si="26"/>
        <v>0.1144400049</v>
      </c>
      <c r="N386" s="2">
        <v>30</v>
      </c>
      <c r="O386" s="2">
        <f t="shared" si="27"/>
        <v>3.4808872970418299</v>
      </c>
      <c r="P386" s="101">
        <f t="shared" si="28"/>
        <v>7.5702063241350004</v>
      </c>
      <c r="Q386" s="92">
        <v>1</v>
      </c>
      <c r="R386" s="87"/>
    </row>
    <row r="387" spans="1:18" x14ac:dyDescent="0.25">
      <c r="A387" s="109">
        <v>2020</v>
      </c>
      <c r="B387" s="2" t="s">
        <v>1192</v>
      </c>
      <c r="C387" s="2" t="s">
        <v>1197</v>
      </c>
      <c r="D387" s="103">
        <v>44135</v>
      </c>
      <c r="F387" s="2">
        <v>5.8999999999999999E-3</v>
      </c>
      <c r="H387" s="2">
        <v>5.8999999999999999E-3</v>
      </c>
      <c r="I387" s="2">
        <v>3.3077999999999999</v>
      </c>
      <c r="J387" s="2">
        <v>2.5708000000000002</v>
      </c>
      <c r="K387" s="83">
        <f t="shared" si="24"/>
        <v>7.3868135700000004E-2</v>
      </c>
      <c r="L387" s="83">
        <f t="shared" si="25"/>
        <v>1.7797044262000001</v>
      </c>
      <c r="M387" s="84">
        <f t="shared" si="26"/>
        <v>5.7409820200000003E-2</v>
      </c>
      <c r="N387" s="2">
        <v>31</v>
      </c>
      <c r="O387" s="2">
        <f t="shared" si="27"/>
        <v>1.74621727807734</v>
      </c>
      <c r="P387" s="101">
        <f t="shared" si="28"/>
        <v>3.9242482597710002</v>
      </c>
      <c r="Q387" s="92">
        <v>1</v>
      </c>
      <c r="R387" s="87"/>
    </row>
    <row r="388" spans="1:18" x14ac:dyDescent="0.25">
      <c r="A388" s="109">
        <v>2020</v>
      </c>
      <c r="B388" s="2" t="s">
        <v>1192</v>
      </c>
      <c r="C388" s="109" t="s">
        <v>1197</v>
      </c>
      <c r="D388" s="4">
        <v>44165</v>
      </c>
      <c r="E388" s="69"/>
      <c r="F388" s="2">
        <v>4.37</v>
      </c>
      <c r="H388" s="2">
        <v>4.37</v>
      </c>
      <c r="I388" s="2">
        <v>2.1520000000000001</v>
      </c>
      <c r="J388" s="2">
        <v>0.86429999999999996</v>
      </c>
      <c r="K388" s="83">
        <f t="shared" si="24"/>
        <v>35.59504840000001</v>
      </c>
      <c r="L388" s="83">
        <f t="shared" si="25"/>
        <v>428.87732805000002</v>
      </c>
      <c r="M388" s="84">
        <f t="shared" si="26"/>
        <v>14.295910935</v>
      </c>
      <c r="N388" s="2">
        <v>30</v>
      </c>
      <c r="O388" s="2">
        <f t="shared" si="27"/>
        <v>434.8344341366145</v>
      </c>
      <c r="P388" s="101">
        <f t="shared" si="28"/>
        <v>945.67450835025011</v>
      </c>
      <c r="Q388" s="92">
        <v>1</v>
      </c>
      <c r="R388" s="87"/>
    </row>
    <row r="389" spans="1:18" x14ac:dyDescent="0.25">
      <c r="A389" s="109">
        <v>2020</v>
      </c>
      <c r="B389" s="2" t="s">
        <v>1192</v>
      </c>
      <c r="C389" s="109" t="s">
        <v>1197</v>
      </c>
      <c r="D389" s="4">
        <v>44196</v>
      </c>
      <c r="E389" s="69"/>
      <c r="F389" s="2">
        <v>1.8200000000000001E-2</v>
      </c>
      <c r="H389" s="2">
        <v>1.8200000000000001E-2</v>
      </c>
      <c r="I389" s="2">
        <v>3.0026000000000002</v>
      </c>
      <c r="J389" s="2">
        <v>2.3858000000000001</v>
      </c>
      <c r="K389" s="83">
        <f t="shared" ref="K389:K452" si="29">IFERROR(+F389*I389*3.785,"")</f>
        <v>0.20684010620000004</v>
      </c>
      <c r="L389" s="83">
        <f t="shared" ref="L389:L452" si="30">IFERROR(H389*J389*3.785*N389,"")</f>
        <v>5.094868742600001</v>
      </c>
      <c r="M389" s="84">
        <f t="shared" ref="M389:M452" si="31">IFERROR(+L389/N389,"")</f>
        <v>0.16435060460000003</v>
      </c>
      <c r="N389" s="2">
        <v>31</v>
      </c>
      <c r="O389" s="2">
        <f t="shared" ref="O389:O452" si="32">IF(AND(L389&gt;0,L389&lt;&gt;""), L389/(N389/30.4167),"")</f>
        <v>4.9990030349368206</v>
      </c>
      <c r="P389" s="85">
        <f t="shared" si="28"/>
        <v>11.234185577433003</v>
      </c>
      <c r="Q389" s="111">
        <v>1</v>
      </c>
      <c r="R389" s="87"/>
    </row>
    <row r="390" spans="1:18" x14ac:dyDescent="0.25">
      <c r="A390" s="109">
        <v>2020</v>
      </c>
      <c r="B390" s="2" t="s">
        <v>1192</v>
      </c>
      <c r="C390" s="109" t="s">
        <v>1197</v>
      </c>
      <c r="D390" s="4"/>
      <c r="E390" s="69"/>
      <c r="K390" s="83">
        <f t="shared" si="29"/>
        <v>0</v>
      </c>
      <c r="L390" s="83">
        <f t="shared" si="30"/>
        <v>0</v>
      </c>
      <c r="M390" s="84" t="str">
        <f t="shared" si="31"/>
        <v/>
      </c>
      <c r="O390" s="2" t="str">
        <f t="shared" si="32"/>
        <v/>
      </c>
      <c r="P390" s="85">
        <f t="shared" si="28"/>
        <v>0</v>
      </c>
      <c r="Q390" s="92">
        <v>2</v>
      </c>
      <c r="R390" s="87" t="s">
        <v>1730</v>
      </c>
    </row>
    <row r="391" spans="1:18" x14ac:dyDescent="0.25">
      <c r="A391" s="109">
        <v>2020</v>
      </c>
      <c r="B391" s="109" t="s">
        <v>1192</v>
      </c>
      <c r="C391" s="2" t="s">
        <v>1197</v>
      </c>
      <c r="D391" s="4"/>
      <c r="K391" s="83">
        <f t="shared" si="29"/>
        <v>0</v>
      </c>
      <c r="L391" s="83">
        <f t="shared" si="30"/>
        <v>0</v>
      </c>
      <c r="M391" s="84" t="str">
        <f t="shared" si="31"/>
        <v/>
      </c>
      <c r="O391" s="2" t="str">
        <f t="shared" si="32"/>
        <v/>
      </c>
      <c r="P391" s="85">
        <f t="shared" si="28"/>
        <v>0</v>
      </c>
      <c r="Q391" s="92">
        <v>9</v>
      </c>
      <c r="R391" s="87" t="s">
        <v>1730</v>
      </c>
    </row>
    <row r="392" spans="1:18" x14ac:dyDescent="0.25">
      <c r="A392" s="109">
        <v>2020</v>
      </c>
      <c r="B392" s="109" t="s">
        <v>1263</v>
      </c>
      <c r="C392" s="2" t="s">
        <v>1267</v>
      </c>
      <c r="D392" s="4">
        <v>43861</v>
      </c>
      <c r="F392" s="2">
        <f>6/1000</f>
        <v>6.0000000000000001E-3</v>
      </c>
      <c r="H392" s="2">
        <f>6/1000</f>
        <v>6.0000000000000001E-3</v>
      </c>
      <c r="I392" s="2">
        <v>22.07</v>
      </c>
      <c r="J392" s="2">
        <v>17.760000000000002</v>
      </c>
      <c r="K392" s="83">
        <f t="shared" si="29"/>
        <v>0.50120970000000009</v>
      </c>
      <c r="L392" s="83">
        <f t="shared" si="30"/>
        <v>12.503217600000003</v>
      </c>
      <c r="M392" s="84">
        <f t="shared" si="31"/>
        <v>0.40332960000000007</v>
      </c>
      <c r="N392" s="2">
        <v>31</v>
      </c>
      <c r="O392" s="2">
        <f t="shared" si="32"/>
        <v>12.267955444320002</v>
      </c>
      <c r="P392" s="101">
        <f t="shared" si="28"/>
        <v>27.569594808000009</v>
      </c>
      <c r="Q392" s="92">
        <v>31</v>
      </c>
      <c r="R392" s="87"/>
    </row>
    <row r="393" spans="1:18" x14ac:dyDescent="0.25">
      <c r="A393" s="109">
        <v>2020</v>
      </c>
      <c r="B393" s="109" t="s">
        <v>1263</v>
      </c>
      <c r="C393" s="2" t="s">
        <v>1267</v>
      </c>
      <c r="D393" s="4">
        <v>43890</v>
      </c>
      <c r="F393" s="2">
        <f>3/1000</f>
        <v>3.0000000000000001E-3</v>
      </c>
      <c r="H393" s="2">
        <f>3/1000</f>
        <v>3.0000000000000001E-3</v>
      </c>
      <c r="I393" s="2">
        <v>22.11</v>
      </c>
      <c r="J393" s="2">
        <v>16.809999999999999</v>
      </c>
      <c r="K393" s="83">
        <f t="shared" si="29"/>
        <v>0.25105905000000001</v>
      </c>
      <c r="L393" s="83">
        <f t="shared" si="30"/>
        <v>5.3445713999999995</v>
      </c>
      <c r="M393" s="84">
        <f t="shared" si="31"/>
        <v>0.19087754999999998</v>
      </c>
      <c r="N393" s="2">
        <v>28</v>
      </c>
      <c r="O393" s="2">
        <f t="shared" si="32"/>
        <v>5.8058651750849988</v>
      </c>
      <c r="P393" s="101">
        <f t="shared" si="28"/>
        <v>11.784779937</v>
      </c>
      <c r="Q393" s="92">
        <v>31</v>
      </c>
      <c r="R393" s="87"/>
    </row>
    <row r="394" spans="1:18" x14ac:dyDescent="0.25">
      <c r="A394" s="109">
        <v>2020</v>
      </c>
      <c r="B394" s="109" t="s">
        <v>1263</v>
      </c>
      <c r="C394" s="2" t="s">
        <v>1267</v>
      </c>
      <c r="D394" s="4">
        <v>43921</v>
      </c>
      <c r="F394" s="2">
        <v>0</v>
      </c>
      <c r="H394" s="2">
        <v>0</v>
      </c>
      <c r="I394" s="2">
        <v>19.54</v>
      </c>
      <c r="J394" s="2">
        <v>13.86</v>
      </c>
      <c r="K394" s="83">
        <f t="shared" si="29"/>
        <v>0</v>
      </c>
      <c r="L394" s="83">
        <f t="shared" si="30"/>
        <v>0</v>
      </c>
      <c r="M394" s="84">
        <f t="shared" si="31"/>
        <v>0</v>
      </c>
      <c r="N394" s="2">
        <v>31</v>
      </c>
      <c r="O394" s="2" t="str">
        <f t="shared" si="32"/>
        <v/>
      </c>
      <c r="P394" s="101">
        <f t="shared" si="28"/>
        <v>0</v>
      </c>
      <c r="Q394" s="92">
        <v>31</v>
      </c>
      <c r="R394" s="87"/>
    </row>
    <row r="395" spans="1:18" x14ac:dyDescent="0.25">
      <c r="A395" s="109">
        <v>2020</v>
      </c>
      <c r="B395" s="109" t="s">
        <v>1263</v>
      </c>
      <c r="C395" s="2" t="s">
        <v>1267</v>
      </c>
      <c r="D395" s="4">
        <v>43951</v>
      </c>
      <c r="F395" s="2">
        <f>4/1000</f>
        <v>4.0000000000000001E-3</v>
      </c>
      <c r="H395" s="2">
        <f>4/1000</f>
        <v>4.0000000000000001E-3</v>
      </c>
      <c r="I395" s="2">
        <v>18</v>
      </c>
      <c r="J395" s="2">
        <v>15.34</v>
      </c>
      <c r="K395" s="83">
        <f t="shared" si="29"/>
        <v>0.27252000000000004</v>
      </c>
      <c r="L395" s="83">
        <f t="shared" si="30"/>
        <v>6.967428</v>
      </c>
      <c r="M395" s="84">
        <f t="shared" si="31"/>
        <v>0.2322476</v>
      </c>
      <c r="N395" s="2">
        <v>30</v>
      </c>
      <c r="O395" s="2">
        <f t="shared" si="32"/>
        <v>7.064205574919999</v>
      </c>
      <c r="P395" s="101">
        <f t="shared" si="28"/>
        <v>15.36317874</v>
      </c>
      <c r="Q395" s="92">
        <v>31</v>
      </c>
      <c r="R395" s="87"/>
    </row>
    <row r="396" spans="1:18" x14ac:dyDescent="0.25">
      <c r="A396" s="109">
        <v>2020</v>
      </c>
      <c r="B396" s="109" t="s">
        <v>1263</v>
      </c>
      <c r="C396" s="2" t="s">
        <v>1267</v>
      </c>
      <c r="D396" s="4">
        <v>43982</v>
      </c>
      <c r="F396" s="2">
        <v>0</v>
      </c>
      <c r="H396" s="2">
        <v>0</v>
      </c>
      <c r="I396" s="2">
        <v>21.81</v>
      </c>
      <c r="J396" s="2">
        <v>16.52</v>
      </c>
      <c r="K396" s="83">
        <f t="shared" si="29"/>
        <v>0</v>
      </c>
      <c r="L396" s="83">
        <f t="shared" si="30"/>
        <v>0</v>
      </c>
      <c r="M396" s="84">
        <f t="shared" si="31"/>
        <v>0</v>
      </c>
      <c r="N396" s="2">
        <v>31</v>
      </c>
      <c r="O396" s="2" t="str">
        <f t="shared" si="32"/>
        <v/>
      </c>
      <c r="P396" s="101">
        <f t="shared" si="28"/>
        <v>0</v>
      </c>
      <c r="Q396" s="92">
        <v>31</v>
      </c>
      <c r="R396" s="87"/>
    </row>
    <row r="397" spans="1:18" x14ac:dyDescent="0.25">
      <c r="A397" s="2">
        <v>2020</v>
      </c>
      <c r="B397" s="115" t="s">
        <v>1263</v>
      </c>
      <c r="C397" s="2" t="s">
        <v>1267</v>
      </c>
      <c r="D397" s="4">
        <v>44012</v>
      </c>
      <c r="F397" s="2">
        <v>0</v>
      </c>
      <c r="H397" s="2">
        <v>0</v>
      </c>
      <c r="I397" s="2">
        <v>18</v>
      </c>
      <c r="J397" s="2">
        <v>15.62</v>
      </c>
      <c r="K397" s="83">
        <f t="shared" si="29"/>
        <v>0</v>
      </c>
      <c r="L397" s="83">
        <f t="shared" si="30"/>
        <v>0</v>
      </c>
      <c r="M397" s="84">
        <f t="shared" si="31"/>
        <v>0</v>
      </c>
      <c r="N397" s="23">
        <v>30</v>
      </c>
      <c r="O397" s="23" t="str">
        <f t="shared" si="32"/>
        <v/>
      </c>
      <c r="P397" s="101">
        <f t="shared" si="28"/>
        <v>0</v>
      </c>
      <c r="Q397" s="92">
        <v>31</v>
      </c>
      <c r="R397" s="87"/>
    </row>
    <row r="398" spans="1:18" x14ac:dyDescent="0.25">
      <c r="A398" s="2">
        <v>2020</v>
      </c>
      <c r="B398" s="109" t="s">
        <v>1263</v>
      </c>
      <c r="C398" s="2" t="s">
        <v>1267</v>
      </c>
      <c r="D398" s="4">
        <v>44043</v>
      </c>
      <c r="F398" s="2">
        <v>0</v>
      </c>
      <c r="H398" s="2">
        <v>0</v>
      </c>
      <c r="I398" s="2">
        <v>19.989999999999998</v>
      </c>
      <c r="J398" s="2">
        <v>14.71</v>
      </c>
      <c r="K398" s="83">
        <f t="shared" si="29"/>
        <v>0</v>
      </c>
      <c r="L398" s="83">
        <f t="shared" si="30"/>
        <v>0</v>
      </c>
      <c r="M398" s="84">
        <f t="shared" si="31"/>
        <v>0</v>
      </c>
      <c r="N398" s="2">
        <v>31</v>
      </c>
      <c r="O398" s="2" t="str">
        <f t="shared" si="32"/>
        <v/>
      </c>
      <c r="P398" s="101">
        <f t="shared" si="28"/>
        <v>0</v>
      </c>
      <c r="Q398" s="92">
        <v>31</v>
      </c>
      <c r="R398" s="87"/>
    </row>
    <row r="399" spans="1:18" x14ac:dyDescent="0.25">
      <c r="A399" s="2">
        <v>2020</v>
      </c>
      <c r="B399" s="109" t="s">
        <v>1263</v>
      </c>
      <c r="C399" s="2" t="s">
        <v>1267</v>
      </c>
      <c r="D399" s="4">
        <v>44074</v>
      </c>
      <c r="F399" s="2">
        <v>0</v>
      </c>
      <c r="H399" s="2">
        <v>0</v>
      </c>
      <c r="I399" s="2">
        <v>19.93</v>
      </c>
      <c r="J399" s="2">
        <v>15.2</v>
      </c>
      <c r="K399" s="83">
        <f t="shared" si="29"/>
        <v>0</v>
      </c>
      <c r="L399" s="83">
        <f t="shared" si="30"/>
        <v>0</v>
      </c>
      <c r="M399" s="84">
        <f t="shared" si="31"/>
        <v>0</v>
      </c>
      <c r="N399" s="2">
        <v>31</v>
      </c>
      <c r="O399" s="2" t="str">
        <f t="shared" si="32"/>
        <v/>
      </c>
      <c r="P399" s="101">
        <f t="shared" si="28"/>
        <v>0</v>
      </c>
      <c r="Q399" s="92">
        <v>31</v>
      </c>
      <c r="R399" s="87"/>
    </row>
    <row r="400" spans="1:18" x14ac:dyDescent="0.25">
      <c r="A400" s="2">
        <v>2020</v>
      </c>
      <c r="B400" s="109" t="s">
        <v>1263</v>
      </c>
      <c r="C400" s="2" t="s">
        <v>1267</v>
      </c>
      <c r="D400" s="4">
        <v>44104</v>
      </c>
      <c r="F400" s="2">
        <v>0</v>
      </c>
      <c r="H400" s="2">
        <v>0</v>
      </c>
      <c r="I400" s="2">
        <v>15.98</v>
      </c>
      <c r="J400" s="2">
        <v>13.1</v>
      </c>
      <c r="K400" s="83">
        <f t="shared" si="29"/>
        <v>0</v>
      </c>
      <c r="L400" s="83">
        <f t="shared" si="30"/>
        <v>0</v>
      </c>
      <c r="M400" s="84">
        <f t="shared" si="31"/>
        <v>0</v>
      </c>
      <c r="N400" s="2">
        <v>30</v>
      </c>
      <c r="O400" s="2" t="str">
        <f t="shared" si="32"/>
        <v/>
      </c>
      <c r="P400" s="101">
        <f t="shared" si="28"/>
        <v>0</v>
      </c>
      <c r="Q400" s="92">
        <v>31</v>
      </c>
      <c r="R400" s="87"/>
    </row>
    <row r="401" spans="1:18" x14ac:dyDescent="0.25">
      <c r="A401" s="2">
        <v>2020</v>
      </c>
      <c r="B401" s="109" t="s">
        <v>1263</v>
      </c>
      <c r="C401" s="102" t="s">
        <v>1267</v>
      </c>
      <c r="D401" s="103">
        <v>44135</v>
      </c>
      <c r="E401" s="102"/>
      <c r="F401" s="102">
        <v>0</v>
      </c>
      <c r="H401" s="2">
        <v>0</v>
      </c>
      <c r="I401" s="2">
        <v>14</v>
      </c>
      <c r="J401" s="2">
        <v>10.130000000000001</v>
      </c>
      <c r="K401" s="83">
        <f t="shared" si="29"/>
        <v>0</v>
      </c>
      <c r="L401" s="83">
        <f t="shared" si="30"/>
        <v>0</v>
      </c>
      <c r="M401" s="84">
        <f t="shared" si="31"/>
        <v>0</v>
      </c>
      <c r="N401" s="2">
        <v>31</v>
      </c>
      <c r="O401" s="2" t="str">
        <f t="shared" si="32"/>
        <v/>
      </c>
      <c r="P401" s="101">
        <f t="shared" si="28"/>
        <v>0</v>
      </c>
      <c r="Q401" s="92">
        <v>31</v>
      </c>
      <c r="R401" s="87"/>
    </row>
    <row r="402" spans="1:18" x14ac:dyDescent="0.25">
      <c r="A402" s="2">
        <v>2020</v>
      </c>
      <c r="B402" s="109" t="s">
        <v>1263</v>
      </c>
      <c r="C402" s="2" t="s">
        <v>1267</v>
      </c>
      <c r="D402" s="4">
        <v>44165</v>
      </c>
      <c r="F402" s="2">
        <v>0</v>
      </c>
      <c r="G402" s="69"/>
      <c r="H402" s="2">
        <v>0</v>
      </c>
      <c r="I402" s="2">
        <v>17.190000000000001</v>
      </c>
      <c r="J402" s="2">
        <v>10.68</v>
      </c>
      <c r="K402" s="83">
        <f t="shared" si="29"/>
        <v>0</v>
      </c>
      <c r="L402" s="83">
        <f t="shared" si="30"/>
        <v>0</v>
      </c>
      <c r="M402" s="84">
        <f t="shared" si="31"/>
        <v>0</v>
      </c>
      <c r="N402" s="2">
        <v>30</v>
      </c>
      <c r="O402" s="2" t="str">
        <f t="shared" si="32"/>
        <v/>
      </c>
      <c r="P402" s="101">
        <f t="shared" si="28"/>
        <v>0</v>
      </c>
      <c r="Q402" s="92">
        <v>31</v>
      </c>
      <c r="R402" s="87"/>
    </row>
    <row r="403" spans="1:18" x14ac:dyDescent="0.25">
      <c r="A403" s="2">
        <v>2020</v>
      </c>
      <c r="B403" s="109" t="s">
        <v>1263</v>
      </c>
      <c r="C403" s="2" t="s">
        <v>1267</v>
      </c>
      <c r="D403" s="4">
        <v>44196</v>
      </c>
      <c r="F403" s="2">
        <v>0</v>
      </c>
      <c r="G403" s="69"/>
      <c r="H403" s="2">
        <v>0</v>
      </c>
      <c r="I403" s="2">
        <v>18.920000000000002</v>
      </c>
      <c r="J403" s="2">
        <v>15.15</v>
      </c>
      <c r="K403" s="83">
        <f t="shared" si="29"/>
        <v>0</v>
      </c>
      <c r="L403" s="83">
        <f t="shared" si="30"/>
        <v>0</v>
      </c>
      <c r="M403" s="84">
        <f t="shared" si="31"/>
        <v>0</v>
      </c>
      <c r="N403" s="2">
        <v>31</v>
      </c>
      <c r="O403" s="2" t="str">
        <f t="shared" si="32"/>
        <v/>
      </c>
      <c r="P403" s="101">
        <f t="shared" si="28"/>
        <v>0</v>
      </c>
      <c r="Q403" s="92">
        <v>31</v>
      </c>
      <c r="R403" s="87"/>
    </row>
    <row r="404" spans="1:18" x14ac:dyDescent="0.25">
      <c r="A404" s="2">
        <v>2020</v>
      </c>
      <c r="B404" s="109" t="s">
        <v>1263</v>
      </c>
      <c r="C404" s="2" t="s">
        <v>1267</v>
      </c>
      <c r="D404" s="4">
        <v>43861</v>
      </c>
      <c r="F404" s="2" t="s">
        <v>1737</v>
      </c>
      <c r="G404" s="69"/>
      <c r="H404" t="s">
        <v>1737</v>
      </c>
      <c r="K404" s="83" t="str">
        <f t="shared" si="29"/>
        <v/>
      </c>
      <c r="L404" s="83" t="str">
        <f t="shared" si="30"/>
        <v/>
      </c>
      <c r="M404" s="84" t="str">
        <f t="shared" si="31"/>
        <v/>
      </c>
      <c r="N404" s="2">
        <v>31</v>
      </c>
      <c r="O404" s="2" t="str">
        <f t="shared" si="32"/>
        <v/>
      </c>
      <c r="P404" s="85" t="str">
        <f t="shared" si="28"/>
        <v/>
      </c>
      <c r="Q404" s="92" t="s">
        <v>1750</v>
      </c>
      <c r="R404" t="s">
        <v>1756</v>
      </c>
    </row>
    <row r="405" spans="1:18" x14ac:dyDescent="0.25">
      <c r="A405" s="2">
        <v>2020</v>
      </c>
      <c r="B405" s="109" t="s">
        <v>1263</v>
      </c>
      <c r="C405" s="2" t="s">
        <v>1267</v>
      </c>
      <c r="D405" s="4">
        <v>43890</v>
      </c>
      <c r="F405" s="2" t="s">
        <v>1737</v>
      </c>
      <c r="G405" s="69"/>
      <c r="H405" t="s">
        <v>1737</v>
      </c>
      <c r="K405" s="83" t="str">
        <f t="shared" si="29"/>
        <v/>
      </c>
      <c r="L405" s="83" t="str">
        <f t="shared" si="30"/>
        <v/>
      </c>
      <c r="M405" s="84" t="str">
        <f t="shared" si="31"/>
        <v/>
      </c>
      <c r="N405" s="2">
        <v>28</v>
      </c>
      <c r="O405" s="2" t="str">
        <f t="shared" si="32"/>
        <v/>
      </c>
      <c r="P405" s="85" t="str">
        <f t="shared" si="28"/>
        <v/>
      </c>
      <c r="Q405" s="92" t="s">
        <v>1750</v>
      </c>
      <c r="R405" s="87"/>
    </row>
    <row r="406" spans="1:18" x14ac:dyDescent="0.25">
      <c r="A406" s="2">
        <v>2020</v>
      </c>
      <c r="B406" s="109" t="s">
        <v>1263</v>
      </c>
      <c r="C406" s="2" t="s">
        <v>1267</v>
      </c>
      <c r="D406" s="4">
        <v>43921</v>
      </c>
      <c r="F406" s="2" t="s">
        <v>1737</v>
      </c>
      <c r="G406" s="69"/>
      <c r="H406" t="s">
        <v>1737</v>
      </c>
      <c r="K406" s="83" t="str">
        <f t="shared" si="29"/>
        <v/>
      </c>
      <c r="L406" s="83" t="str">
        <f t="shared" si="30"/>
        <v/>
      </c>
      <c r="M406" s="84" t="str">
        <f t="shared" si="31"/>
        <v/>
      </c>
      <c r="N406" s="2">
        <v>31</v>
      </c>
      <c r="O406" s="2" t="str">
        <f t="shared" si="32"/>
        <v/>
      </c>
      <c r="P406" s="85" t="str">
        <f t="shared" si="28"/>
        <v/>
      </c>
      <c r="Q406" s="92" t="s">
        <v>1750</v>
      </c>
      <c r="R406" s="87"/>
    </row>
    <row r="407" spans="1:18" x14ac:dyDescent="0.25">
      <c r="A407" s="2">
        <v>2020</v>
      </c>
      <c r="B407" s="109" t="s">
        <v>1263</v>
      </c>
      <c r="C407" s="2" t="s">
        <v>1267</v>
      </c>
      <c r="D407" s="4">
        <v>43951</v>
      </c>
      <c r="F407" s="2" t="s">
        <v>1737</v>
      </c>
      <c r="G407" s="69"/>
      <c r="H407" t="s">
        <v>1737</v>
      </c>
      <c r="K407" s="83" t="str">
        <f t="shared" si="29"/>
        <v/>
      </c>
      <c r="L407" s="83" t="str">
        <f t="shared" si="30"/>
        <v/>
      </c>
      <c r="M407" s="84" t="str">
        <f t="shared" si="31"/>
        <v/>
      </c>
      <c r="N407" s="2">
        <v>30</v>
      </c>
      <c r="O407" s="2" t="str">
        <f t="shared" si="32"/>
        <v/>
      </c>
      <c r="P407" s="85" t="str">
        <f t="shared" ref="P407:P470" si="33">IFERROR(L407*2.205,"")</f>
        <v/>
      </c>
      <c r="Q407" s="92" t="s">
        <v>1750</v>
      </c>
      <c r="R407" s="87"/>
    </row>
    <row r="408" spans="1:18" x14ac:dyDescent="0.25">
      <c r="A408" s="2">
        <v>2020</v>
      </c>
      <c r="B408" s="109" t="s">
        <v>1263</v>
      </c>
      <c r="C408" s="2" t="s">
        <v>1267</v>
      </c>
      <c r="D408" s="4">
        <v>43982</v>
      </c>
      <c r="F408" s="2" t="s">
        <v>1737</v>
      </c>
      <c r="G408" s="69"/>
      <c r="H408" t="s">
        <v>1737</v>
      </c>
      <c r="K408" s="83" t="str">
        <f t="shared" si="29"/>
        <v/>
      </c>
      <c r="L408" s="83" t="str">
        <f t="shared" si="30"/>
        <v/>
      </c>
      <c r="M408" s="84" t="str">
        <f t="shared" si="31"/>
        <v/>
      </c>
      <c r="N408" s="2">
        <v>31</v>
      </c>
      <c r="O408" s="2" t="str">
        <f t="shared" si="32"/>
        <v/>
      </c>
      <c r="P408" s="85" t="str">
        <f t="shared" si="33"/>
        <v/>
      </c>
      <c r="Q408" s="92" t="s">
        <v>1750</v>
      </c>
      <c r="R408" s="87"/>
    </row>
    <row r="409" spans="1:18" x14ac:dyDescent="0.25">
      <c r="A409" s="2">
        <v>2020</v>
      </c>
      <c r="B409" s="109" t="s">
        <v>1263</v>
      </c>
      <c r="C409" s="2" t="s">
        <v>1267</v>
      </c>
      <c r="D409" s="4">
        <v>44012</v>
      </c>
      <c r="F409" s="2" t="s">
        <v>1737</v>
      </c>
      <c r="G409" s="69"/>
      <c r="H409" t="s">
        <v>1737</v>
      </c>
      <c r="K409" s="83" t="str">
        <f t="shared" si="29"/>
        <v/>
      </c>
      <c r="L409" s="83" t="str">
        <f t="shared" si="30"/>
        <v/>
      </c>
      <c r="M409" s="84" t="str">
        <f t="shared" si="31"/>
        <v/>
      </c>
      <c r="N409" s="2">
        <v>30</v>
      </c>
      <c r="O409" s="2" t="str">
        <f t="shared" si="32"/>
        <v/>
      </c>
      <c r="P409" s="85" t="str">
        <f t="shared" si="33"/>
        <v/>
      </c>
      <c r="Q409" s="92" t="s">
        <v>1750</v>
      </c>
      <c r="R409" s="87"/>
    </row>
    <row r="410" spans="1:18" x14ac:dyDescent="0.25">
      <c r="A410" s="2">
        <v>2020</v>
      </c>
      <c r="B410" s="109" t="s">
        <v>1263</v>
      </c>
      <c r="C410" s="2" t="s">
        <v>1267</v>
      </c>
      <c r="D410" s="4">
        <v>44043</v>
      </c>
      <c r="F410" s="2" t="s">
        <v>1737</v>
      </c>
      <c r="G410" s="69"/>
      <c r="H410" t="s">
        <v>1737</v>
      </c>
      <c r="K410" s="83" t="str">
        <f t="shared" si="29"/>
        <v/>
      </c>
      <c r="L410" s="83" t="str">
        <f t="shared" si="30"/>
        <v/>
      </c>
      <c r="M410" s="84" t="str">
        <f t="shared" si="31"/>
        <v/>
      </c>
      <c r="N410" s="2">
        <v>31</v>
      </c>
      <c r="O410" s="2" t="str">
        <f t="shared" si="32"/>
        <v/>
      </c>
      <c r="P410" s="85" t="str">
        <f t="shared" si="33"/>
        <v/>
      </c>
      <c r="Q410" s="92" t="s">
        <v>1750</v>
      </c>
      <c r="R410" s="87"/>
    </row>
    <row r="411" spans="1:18" x14ac:dyDescent="0.25">
      <c r="A411" s="2">
        <v>2020</v>
      </c>
      <c r="B411" s="109" t="s">
        <v>1263</v>
      </c>
      <c r="C411" s="2" t="s">
        <v>1267</v>
      </c>
      <c r="D411" s="4">
        <v>44074</v>
      </c>
      <c r="F411" s="2" t="s">
        <v>1737</v>
      </c>
      <c r="G411" s="69"/>
      <c r="H411" t="s">
        <v>1737</v>
      </c>
      <c r="K411" s="83" t="str">
        <f t="shared" si="29"/>
        <v/>
      </c>
      <c r="L411" s="83" t="str">
        <f t="shared" si="30"/>
        <v/>
      </c>
      <c r="M411" s="84" t="str">
        <f t="shared" si="31"/>
        <v/>
      </c>
      <c r="N411" s="2">
        <v>31</v>
      </c>
      <c r="O411" s="2" t="str">
        <f t="shared" si="32"/>
        <v/>
      </c>
      <c r="P411" s="85" t="str">
        <f t="shared" si="33"/>
        <v/>
      </c>
      <c r="Q411" s="92" t="s">
        <v>1750</v>
      </c>
      <c r="R411" s="87"/>
    </row>
    <row r="412" spans="1:18" x14ac:dyDescent="0.25">
      <c r="A412" s="2">
        <v>2020</v>
      </c>
      <c r="B412" s="109" t="s">
        <v>1263</v>
      </c>
      <c r="C412" s="2" t="s">
        <v>1267</v>
      </c>
      <c r="D412" s="4">
        <v>44104</v>
      </c>
      <c r="F412" s="2" t="s">
        <v>1737</v>
      </c>
      <c r="G412" s="69"/>
      <c r="H412" t="s">
        <v>1737</v>
      </c>
      <c r="K412" s="83" t="str">
        <f t="shared" si="29"/>
        <v/>
      </c>
      <c r="L412" s="83" t="str">
        <f t="shared" si="30"/>
        <v/>
      </c>
      <c r="M412" s="84" t="str">
        <f t="shared" si="31"/>
        <v/>
      </c>
      <c r="N412" s="2">
        <v>30</v>
      </c>
      <c r="O412" s="2" t="str">
        <f t="shared" si="32"/>
        <v/>
      </c>
      <c r="P412" s="85" t="str">
        <f t="shared" si="33"/>
        <v/>
      </c>
      <c r="Q412" s="92" t="s">
        <v>1750</v>
      </c>
      <c r="R412" s="87"/>
    </row>
    <row r="413" spans="1:18" x14ac:dyDescent="0.25">
      <c r="A413" s="2">
        <v>2020</v>
      </c>
      <c r="B413" s="109" t="s">
        <v>1263</v>
      </c>
      <c r="C413" s="2" t="s">
        <v>1267</v>
      </c>
      <c r="D413" s="4">
        <v>44135</v>
      </c>
      <c r="F413" s="2" t="s">
        <v>1737</v>
      </c>
      <c r="G413" s="69"/>
      <c r="H413" t="s">
        <v>1737</v>
      </c>
      <c r="K413" s="83" t="str">
        <f t="shared" si="29"/>
        <v/>
      </c>
      <c r="L413" s="83" t="str">
        <f t="shared" si="30"/>
        <v/>
      </c>
      <c r="M413" s="84" t="str">
        <f t="shared" si="31"/>
        <v/>
      </c>
      <c r="N413" s="2">
        <v>31</v>
      </c>
      <c r="O413" s="2" t="str">
        <f t="shared" si="32"/>
        <v/>
      </c>
      <c r="P413" s="85" t="str">
        <f t="shared" si="33"/>
        <v/>
      </c>
      <c r="Q413" s="92" t="s">
        <v>1750</v>
      </c>
      <c r="R413" s="87"/>
    </row>
    <row r="414" spans="1:18" x14ac:dyDescent="0.25">
      <c r="A414" s="102">
        <v>2020</v>
      </c>
      <c r="B414" s="114" t="s">
        <v>1263</v>
      </c>
      <c r="C414" s="102" t="s">
        <v>1267</v>
      </c>
      <c r="D414" s="103">
        <v>44165</v>
      </c>
      <c r="E414" s="102"/>
      <c r="F414" s="102" t="s">
        <v>1737</v>
      </c>
      <c r="G414" s="116"/>
      <c r="H414" t="s">
        <v>1737</v>
      </c>
      <c r="I414" s="102"/>
      <c r="J414" s="102"/>
      <c r="K414" s="83" t="str">
        <f t="shared" si="29"/>
        <v/>
      </c>
      <c r="L414" s="83" t="str">
        <f t="shared" si="30"/>
        <v/>
      </c>
      <c r="M414" s="84" t="str">
        <f t="shared" si="31"/>
        <v/>
      </c>
      <c r="N414" s="102">
        <v>30</v>
      </c>
      <c r="O414" s="102" t="str">
        <f t="shared" si="32"/>
        <v/>
      </c>
      <c r="P414" s="99" t="str">
        <f t="shared" si="33"/>
        <v/>
      </c>
      <c r="Q414" s="100" t="s">
        <v>1750</v>
      </c>
      <c r="R414" s="87"/>
    </row>
    <row r="415" spans="1:18" x14ac:dyDescent="0.25">
      <c r="A415" s="2">
        <v>2020</v>
      </c>
      <c r="B415" s="2" t="s">
        <v>1263</v>
      </c>
      <c r="C415" s="2" t="s">
        <v>1267</v>
      </c>
      <c r="D415" s="4">
        <v>44196</v>
      </c>
      <c r="F415" s="2" t="s">
        <v>1737</v>
      </c>
      <c r="H415" s="2" t="s">
        <v>1737</v>
      </c>
      <c r="K415" s="83" t="str">
        <f t="shared" si="29"/>
        <v/>
      </c>
      <c r="L415" s="83" t="str">
        <f t="shared" si="30"/>
        <v/>
      </c>
      <c r="M415" s="84" t="str">
        <f t="shared" si="31"/>
        <v/>
      </c>
      <c r="N415" s="2">
        <v>31</v>
      </c>
      <c r="O415" s="2" t="str">
        <f t="shared" si="32"/>
        <v/>
      </c>
      <c r="P415" s="85" t="str">
        <f t="shared" si="33"/>
        <v/>
      </c>
      <c r="Q415" s="92" t="s">
        <v>1750</v>
      </c>
    </row>
    <row r="416" spans="1:18" x14ac:dyDescent="0.25">
      <c r="A416" s="2">
        <v>2020</v>
      </c>
      <c r="B416" s="2" t="s">
        <v>1342</v>
      </c>
      <c r="C416" s="2" t="s">
        <v>1141</v>
      </c>
      <c r="K416" s="83">
        <f t="shared" si="29"/>
        <v>0</v>
      </c>
      <c r="L416" s="83">
        <f t="shared" si="30"/>
        <v>0</v>
      </c>
      <c r="M416" s="84" t="str">
        <f t="shared" si="31"/>
        <v/>
      </c>
      <c r="O416" s="2" t="str">
        <f t="shared" si="32"/>
        <v/>
      </c>
      <c r="P416" s="85">
        <f t="shared" si="33"/>
        <v>0</v>
      </c>
      <c r="Q416" s="20">
        <v>1</v>
      </c>
      <c r="R416" s="87" t="s">
        <v>1730</v>
      </c>
    </row>
    <row r="417" spans="1:18" x14ac:dyDescent="0.25">
      <c r="A417" s="2">
        <v>2020</v>
      </c>
      <c r="B417" s="2" t="s">
        <v>1342</v>
      </c>
      <c r="C417" s="2" t="s">
        <v>1141</v>
      </c>
      <c r="D417" s="4">
        <v>43861</v>
      </c>
      <c r="F417" s="2">
        <v>0</v>
      </c>
      <c r="H417" s="70">
        <v>0</v>
      </c>
      <c r="I417" s="2">
        <v>3.03</v>
      </c>
      <c r="J417" s="2">
        <v>2.2799999999999998</v>
      </c>
      <c r="K417" s="83">
        <f t="shared" si="29"/>
        <v>0</v>
      </c>
      <c r="L417" s="83">
        <f t="shared" si="30"/>
        <v>0</v>
      </c>
      <c r="M417" s="84">
        <f t="shared" si="31"/>
        <v>0</v>
      </c>
      <c r="N417" s="2">
        <v>31</v>
      </c>
      <c r="O417" s="2" t="str">
        <f t="shared" si="32"/>
        <v/>
      </c>
      <c r="P417" s="85">
        <f t="shared" si="33"/>
        <v>0</v>
      </c>
      <c r="Q417" s="92">
        <v>2</v>
      </c>
      <c r="R417" t="s">
        <v>1757</v>
      </c>
    </row>
    <row r="418" spans="1:18" x14ac:dyDescent="0.25">
      <c r="A418" s="2">
        <v>2020</v>
      </c>
      <c r="B418" s="2" t="s">
        <v>1342</v>
      </c>
      <c r="C418" s="2" t="s">
        <v>1141</v>
      </c>
      <c r="D418" s="4">
        <v>43890</v>
      </c>
      <c r="F418" s="2">
        <v>0</v>
      </c>
      <c r="H418" s="70">
        <v>0</v>
      </c>
      <c r="I418" s="2">
        <v>1.46</v>
      </c>
      <c r="J418" s="2">
        <v>0.71</v>
      </c>
      <c r="K418" s="83">
        <f t="shared" si="29"/>
        <v>0</v>
      </c>
      <c r="L418" s="83">
        <f t="shared" si="30"/>
        <v>0</v>
      </c>
      <c r="M418" s="84">
        <f t="shared" si="31"/>
        <v>0</v>
      </c>
      <c r="N418" s="2">
        <v>28</v>
      </c>
      <c r="O418" s="2" t="str">
        <f t="shared" si="32"/>
        <v/>
      </c>
      <c r="P418" s="85">
        <f t="shared" si="33"/>
        <v>0</v>
      </c>
      <c r="Q418" s="92">
        <v>2</v>
      </c>
      <c r="R418" s="87"/>
    </row>
    <row r="419" spans="1:18" x14ac:dyDescent="0.25">
      <c r="A419" s="2">
        <v>2020</v>
      </c>
      <c r="B419" s="2" t="s">
        <v>1342</v>
      </c>
      <c r="C419" s="2" t="s">
        <v>1141</v>
      </c>
      <c r="D419" s="4">
        <v>43921</v>
      </c>
      <c r="F419" s="2">
        <v>0</v>
      </c>
      <c r="H419" s="70">
        <v>0</v>
      </c>
      <c r="I419" s="2">
        <v>1.89</v>
      </c>
      <c r="J419" s="2">
        <v>1.33</v>
      </c>
      <c r="K419" s="83">
        <f t="shared" si="29"/>
        <v>0</v>
      </c>
      <c r="L419" s="83">
        <f t="shared" si="30"/>
        <v>0</v>
      </c>
      <c r="M419" s="84">
        <f t="shared" si="31"/>
        <v>0</v>
      </c>
      <c r="N419" s="2">
        <v>31</v>
      </c>
      <c r="O419" s="2" t="str">
        <f t="shared" si="32"/>
        <v/>
      </c>
      <c r="P419" s="85">
        <f t="shared" si="33"/>
        <v>0</v>
      </c>
      <c r="Q419" s="92">
        <v>2</v>
      </c>
      <c r="R419" s="87"/>
    </row>
    <row r="420" spans="1:18" x14ac:dyDescent="0.25">
      <c r="A420" s="2">
        <v>2020</v>
      </c>
      <c r="B420" s="2" t="s">
        <v>1342</v>
      </c>
      <c r="C420" s="2" t="s">
        <v>1141</v>
      </c>
      <c r="D420" s="4">
        <v>43951</v>
      </c>
      <c r="F420" s="2">
        <v>0</v>
      </c>
      <c r="H420" s="70">
        <v>0</v>
      </c>
      <c r="I420" s="2">
        <v>2.9</v>
      </c>
      <c r="J420" s="2">
        <v>2.9</v>
      </c>
      <c r="K420" s="83">
        <f t="shared" si="29"/>
        <v>0</v>
      </c>
      <c r="L420" s="83">
        <f t="shared" si="30"/>
        <v>0</v>
      </c>
      <c r="M420" s="84">
        <f t="shared" si="31"/>
        <v>0</v>
      </c>
      <c r="N420" s="2">
        <v>30</v>
      </c>
      <c r="O420" s="2" t="str">
        <f t="shared" si="32"/>
        <v/>
      </c>
      <c r="P420" s="85">
        <f t="shared" si="33"/>
        <v>0</v>
      </c>
      <c r="Q420" s="92">
        <v>2</v>
      </c>
      <c r="R420" s="87"/>
    </row>
    <row r="421" spans="1:18" x14ac:dyDescent="0.25">
      <c r="A421" s="2">
        <v>2020</v>
      </c>
      <c r="B421" s="2" t="s">
        <v>1342</v>
      </c>
      <c r="C421" s="2" t="s">
        <v>1141</v>
      </c>
      <c r="D421" s="4">
        <v>43982</v>
      </c>
      <c r="F421" s="2">
        <v>0</v>
      </c>
      <c r="H421" s="70">
        <v>0</v>
      </c>
      <c r="I421" s="2">
        <v>7.75</v>
      </c>
      <c r="J421" s="2">
        <v>2.56</v>
      </c>
      <c r="K421" s="83">
        <f t="shared" si="29"/>
        <v>0</v>
      </c>
      <c r="L421" s="83">
        <f t="shared" si="30"/>
        <v>0</v>
      </c>
      <c r="M421" s="84">
        <f t="shared" si="31"/>
        <v>0</v>
      </c>
      <c r="N421" s="2">
        <v>31</v>
      </c>
      <c r="O421" s="2" t="str">
        <f t="shared" si="32"/>
        <v/>
      </c>
      <c r="P421" s="85">
        <f t="shared" si="33"/>
        <v>0</v>
      </c>
      <c r="Q421" s="92">
        <v>2</v>
      </c>
      <c r="R421" s="87"/>
    </row>
    <row r="422" spans="1:18" x14ac:dyDescent="0.25">
      <c r="A422" s="2">
        <v>2020</v>
      </c>
      <c r="B422" s="2" t="s">
        <v>1342</v>
      </c>
      <c r="C422" s="2" t="s">
        <v>1141</v>
      </c>
      <c r="D422" s="4">
        <v>44012</v>
      </c>
      <c r="F422" s="2">
        <v>0</v>
      </c>
      <c r="H422" s="70">
        <v>0</v>
      </c>
      <c r="I422" s="2">
        <v>3.56</v>
      </c>
      <c r="J422" s="2">
        <v>2.41</v>
      </c>
      <c r="K422" s="83">
        <f t="shared" si="29"/>
        <v>0</v>
      </c>
      <c r="L422" s="83">
        <f t="shared" si="30"/>
        <v>0</v>
      </c>
      <c r="M422" s="84">
        <f t="shared" si="31"/>
        <v>0</v>
      </c>
      <c r="N422" s="2">
        <v>30</v>
      </c>
      <c r="O422" s="2" t="str">
        <f t="shared" si="32"/>
        <v/>
      </c>
      <c r="P422" s="85">
        <f t="shared" si="33"/>
        <v>0</v>
      </c>
      <c r="Q422" s="92">
        <v>2</v>
      </c>
      <c r="R422" s="87"/>
    </row>
    <row r="423" spans="1:18" x14ac:dyDescent="0.25">
      <c r="A423" s="2">
        <v>2020</v>
      </c>
      <c r="B423" s="2" t="s">
        <v>1342</v>
      </c>
      <c r="C423" s="2" t="s">
        <v>1141</v>
      </c>
      <c r="D423" s="4">
        <v>44043</v>
      </c>
      <c r="F423" s="2">
        <v>0</v>
      </c>
      <c r="H423" s="70">
        <v>0</v>
      </c>
      <c r="I423" s="2">
        <v>4.59</v>
      </c>
      <c r="J423" s="2">
        <v>2.8</v>
      </c>
      <c r="K423" s="83">
        <f t="shared" si="29"/>
        <v>0</v>
      </c>
      <c r="L423" s="83">
        <f t="shared" si="30"/>
        <v>0</v>
      </c>
      <c r="M423" s="84">
        <f t="shared" si="31"/>
        <v>0</v>
      </c>
      <c r="N423" s="2">
        <v>31</v>
      </c>
      <c r="O423" s="2" t="str">
        <f t="shared" si="32"/>
        <v/>
      </c>
      <c r="P423" s="85">
        <f t="shared" si="33"/>
        <v>0</v>
      </c>
      <c r="Q423" s="92">
        <v>2</v>
      </c>
      <c r="R423" s="87"/>
    </row>
    <row r="424" spans="1:18" x14ac:dyDescent="0.25">
      <c r="A424" s="2">
        <v>2020</v>
      </c>
      <c r="B424" s="2" t="s">
        <v>1342</v>
      </c>
      <c r="C424" s="2" t="s">
        <v>1141</v>
      </c>
      <c r="D424" s="4">
        <v>44074</v>
      </c>
      <c r="F424" s="2">
        <v>0</v>
      </c>
      <c r="H424" s="70">
        <v>0</v>
      </c>
      <c r="I424" s="2">
        <v>2.29</v>
      </c>
      <c r="J424" s="2">
        <v>1.88</v>
      </c>
      <c r="K424" s="83">
        <f t="shared" si="29"/>
        <v>0</v>
      </c>
      <c r="L424" s="83">
        <f t="shared" si="30"/>
        <v>0</v>
      </c>
      <c r="M424" s="84">
        <f t="shared" si="31"/>
        <v>0</v>
      </c>
      <c r="N424" s="2">
        <v>31</v>
      </c>
      <c r="O424" s="2" t="str">
        <f t="shared" si="32"/>
        <v/>
      </c>
      <c r="P424" s="85">
        <f t="shared" si="33"/>
        <v>0</v>
      </c>
      <c r="Q424" s="92">
        <v>2</v>
      </c>
      <c r="R424" s="87"/>
    </row>
    <row r="425" spans="1:18" x14ac:dyDescent="0.25">
      <c r="A425" s="2">
        <v>2020</v>
      </c>
      <c r="B425" s="102" t="s">
        <v>1342</v>
      </c>
      <c r="C425" s="102" t="s">
        <v>1141</v>
      </c>
      <c r="D425" s="103">
        <v>44104</v>
      </c>
      <c r="E425" s="102"/>
      <c r="F425" s="102">
        <v>0</v>
      </c>
      <c r="G425" s="102"/>
      <c r="H425" s="117">
        <v>0</v>
      </c>
      <c r="I425" s="102">
        <v>2.1</v>
      </c>
      <c r="J425" s="102">
        <v>1.58</v>
      </c>
      <c r="K425" s="83">
        <f t="shared" si="29"/>
        <v>0</v>
      </c>
      <c r="L425" s="83">
        <f t="shared" si="30"/>
        <v>0</v>
      </c>
      <c r="M425" s="84">
        <f t="shared" si="31"/>
        <v>0</v>
      </c>
      <c r="N425" s="2">
        <v>30</v>
      </c>
      <c r="O425" s="2" t="str">
        <f t="shared" si="32"/>
        <v/>
      </c>
      <c r="P425" s="85">
        <f t="shared" si="33"/>
        <v>0</v>
      </c>
      <c r="Q425" s="92">
        <v>2</v>
      </c>
      <c r="R425" s="87"/>
    </row>
    <row r="426" spans="1:18" x14ac:dyDescent="0.25">
      <c r="A426" s="109">
        <v>2020</v>
      </c>
      <c r="B426" s="2" t="s">
        <v>1342</v>
      </c>
      <c r="C426" s="2" t="s">
        <v>1141</v>
      </c>
      <c r="D426" s="4">
        <v>44135</v>
      </c>
      <c r="F426" s="2">
        <v>0</v>
      </c>
      <c r="H426" s="70">
        <v>0</v>
      </c>
      <c r="I426" s="2">
        <v>2.1</v>
      </c>
      <c r="J426" s="2">
        <v>1.19</v>
      </c>
      <c r="K426" s="83">
        <f t="shared" si="29"/>
        <v>0</v>
      </c>
      <c r="L426" s="83">
        <f t="shared" si="30"/>
        <v>0</v>
      </c>
      <c r="M426" s="84">
        <f t="shared" si="31"/>
        <v>0</v>
      </c>
      <c r="N426" s="2">
        <v>31</v>
      </c>
      <c r="O426" s="2" t="str">
        <f t="shared" si="32"/>
        <v/>
      </c>
      <c r="P426" s="85">
        <f t="shared" si="33"/>
        <v>0</v>
      </c>
      <c r="Q426" s="100">
        <v>2</v>
      </c>
      <c r="R426" s="87"/>
    </row>
    <row r="427" spans="1:18" x14ac:dyDescent="0.25">
      <c r="A427" s="109">
        <v>2020</v>
      </c>
      <c r="B427" s="2" t="s">
        <v>1342</v>
      </c>
      <c r="C427" s="2" t="s">
        <v>1141</v>
      </c>
      <c r="D427" s="4">
        <v>44165</v>
      </c>
      <c r="F427" s="2" t="s">
        <v>1737</v>
      </c>
      <c r="H427" s="70" t="s">
        <v>1737</v>
      </c>
      <c r="I427" s="2" t="s">
        <v>1737</v>
      </c>
      <c r="J427" s="2" t="s">
        <v>1737</v>
      </c>
      <c r="K427" s="83" t="str">
        <f t="shared" si="29"/>
        <v/>
      </c>
      <c r="L427" s="83" t="str">
        <f t="shared" si="30"/>
        <v/>
      </c>
      <c r="M427" s="84" t="str">
        <f t="shared" si="31"/>
        <v/>
      </c>
      <c r="N427" s="2">
        <v>30</v>
      </c>
      <c r="O427" s="2" t="str">
        <f t="shared" si="32"/>
        <v/>
      </c>
      <c r="P427" s="101" t="str">
        <f t="shared" si="33"/>
        <v/>
      </c>
      <c r="Q427" s="92">
        <v>2</v>
      </c>
      <c r="R427" s="87"/>
    </row>
    <row r="428" spans="1:18" x14ac:dyDescent="0.25">
      <c r="A428" s="109">
        <v>2020</v>
      </c>
      <c r="B428" s="2" t="s">
        <v>1342</v>
      </c>
      <c r="C428" s="2" t="s">
        <v>1141</v>
      </c>
      <c r="D428" s="4">
        <v>44196</v>
      </c>
      <c r="F428" s="2">
        <v>0</v>
      </c>
      <c r="H428" s="70">
        <v>0</v>
      </c>
      <c r="I428" s="2">
        <v>2.83</v>
      </c>
      <c r="J428" s="2">
        <v>1.66</v>
      </c>
      <c r="K428" s="83">
        <f t="shared" si="29"/>
        <v>0</v>
      </c>
      <c r="L428" s="83">
        <f t="shared" si="30"/>
        <v>0</v>
      </c>
      <c r="M428" s="84">
        <f t="shared" si="31"/>
        <v>0</v>
      </c>
      <c r="N428" s="2">
        <v>31</v>
      </c>
      <c r="O428" s="2" t="str">
        <f t="shared" si="32"/>
        <v/>
      </c>
      <c r="P428" s="101">
        <f t="shared" si="33"/>
        <v>0</v>
      </c>
      <c r="Q428" s="92">
        <v>2</v>
      </c>
      <c r="R428" s="87"/>
    </row>
    <row r="429" spans="1:18" x14ac:dyDescent="0.25">
      <c r="A429" s="109">
        <v>2020</v>
      </c>
      <c r="B429" s="2" t="s">
        <v>1344</v>
      </c>
      <c r="C429" s="2" t="s">
        <v>1345</v>
      </c>
      <c r="D429" s="4">
        <v>43861</v>
      </c>
      <c r="F429" s="2">
        <v>1.2E-2</v>
      </c>
      <c r="H429" s="2">
        <v>1.2E-2</v>
      </c>
      <c r="I429" s="2">
        <v>4.78</v>
      </c>
      <c r="J429" s="2">
        <v>2.93</v>
      </c>
      <c r="K429" s="83">
        <f t="shared" si="29"/>
        <v>0.21710760000000001</v>
      </c>
      <c r="L429" s="83">
        <f t="shared" si="30"/>
        <v>4.1254986000000002</v>
      </c>
      <c r="M429" s="84">
        <f t="shared" si="31"/>
        <v>0.13308060000000002</v>
      </c>
      <c r="N429" s="2">
        <v>31</v>
      </c>
      <c r="O429" s="2">
        <f t="shared" si="32"/>
        <v>4.0478726860199998</v>
      </c>
      <c r="P429" s="85">
        <f t="shared" si="33"/>
        <v>9.0967244130000005</v>
      </c>
      <c r="Q429" s="92">
        <v>3</v>
      </c>
      <c r="R429" s="118" t="s">
        <v>1758</v>
      </c>
    </row>
    <row r="430" spans="1:18" x14ac:dyDescent="0.25">
      <c r="A430" s="109">
        <v>2020</v>
      </c>
      <c r="B430" s="2" t="s">
        <v>1344</v>
      </c>
      <c r="C430" s="2" t="s">
        <v>1345</v>
      </c>
      <c r="D430" s="4">
        <v>43890</v>
      </c>
      <c r="F430" s="2">
        <v>2.4E-2</v>
      </c>
      <c r="H430" s="2">
        <v>2.4E-2</v>
      </c>
      <c r="I430" s="2">
        <v>3.27</v>
      </c>
      <c r="J430" s="2">
        <v>2.82</v>
      </c>
      <c r="K430" s="83">
        <f t="shared" si="29"/>
        <v>0.29704680000000006</v>
      </c>
      <c r="L430" s="83">
        <f t="shared" si="30"/>
        <v>7.1727264000000011</v>
      </c>
      <c r="M430" s="84">
        <f t="shared" si="31"/>
        <v>0.25616880000000003</v>
      </c>
      <c r="N430" s="2">
        <v>28</v>
      </c>
      <c r="O430" s="2">
        <f t="shared" si="32"/>
        <v>7.7918095389600008</v>
      </c>
      <c r="P430" s="85">
        <f t="shared" si="33"/>
        <v>15.815861712000002</v>
      </c>
      <c r="Q430" s="92">
        <v>3</v>
      </c>
      <c r="R430" s="87"/>
    </row>
    <row r="431" spans="1:18" x14ac:dyDescent="0.25">
      <c r="A431" s="109">
        <v>2020</v>
      </c>
      <c r="B431" s="2" t="s">
        <v>1344</v>
      </c>
      <c r="C431" s="2" t="s">
        <v>1345</v>
      </c>
      <c r="D431" s="4">
        <v>43921</v>
      </c>
      <c r="F431" s="2">
        <v>0</v>
      </c>
      <c r="H431" s="2">
        <v>0</v>
      </c>
      <c r="I431" s="2">
        <v>3.23</v>
      </c>
      <c r="J431" s="2">
        <v>2.69</v>
      </c>
      <c r="K431" s="83">
        <f t="shared" si="29"/>
        <v>0</v>
      </c>
      <c r="L431" s="83">
        <f t="shared" si="30"/>
        <v>0</v>
      </c>
      <c r="M431" s="84">
        <f t="shared" si="31"/>
        <v>0</v>
      </c>
      <c r="N431" s="2">
        <v>31</v>
      </c>
      <c r="O431" s="2" t="str">
        <f t="shared" si="32"/>
        <v/>
      </c>
      <c r="P431" s="85">
        <f t="shared" si="33"/>
        <v>0</v>
      </c>
      <c r="Q431" s="92">
        <v>3</v>
      </c>
      <c r="R431" s="87"/>
    </row>
    <row r="432" spans="1:18" x14ac:dyDescent="0.25">
      <c r="A432" s="109">
        <v>2020</v>
      </c>
      <c r="B432" s="2" t="s">
        <v>1344</v>
      </c>
      <c r="C432" s="2" t="s">
        <v>1345</v>
      </c>
      <c r="D432" s="4">
        <v>43951</v>
      </c>
      <c r="F432" s="2">
        <v>0</v>
      </c>
      <c r="H432" s="2">
        <v>0</v>
      </c>
      <c r="I432" s="2">
        <v>3.81</v>
      </c>
      <c r="J432" s="2">
        <v>2.76</v>
      </c>
      <c r="K432" s="83">
        <f t="shared" si="29"/>
        <v>0</v>
      </c>
      <c r="L432" s="83">
        <f t="shared" si="30"/>
        <v>0</v>
      </c>
      <c r="M432" s="84">
        <f t="shared" si="31"/>
        <v>0</v>
      </c>
      <c r="N432" s="2">
        <v>30</v>
      </c>
      <c r="O432" s="2" t="str">
        <f t="shared" si="32"/>
        <v/>
      </c>
      <c r="P432" s="85">
        <f t="shared" si="33"/>
        <v>0</v>
      </c>
      <c r="Q432" s="92">
        <v>3</v>
      </c>
      <c r="R432" s="87"/>
    </row>
    <row r="433" spans="1:18" x14ac:dyDescent="0.25">
      <c r="A433" s="109">
        <v>2020</v>
      </c>
      <c r="B433" s="2" t="s">
        <v>1344</v>
      </c>
      <c r="C433" s="2" t="s">
        <v>1345</v>
      </c>
      <c r="D433" s="4">
        <v>43982</v>
      </c>
      <c r="F433" s="2">
        <v>1.4999999999999999E-2</v>
      </c>
      <c r="H433" s="2">
        <v>1.4999999999999999E-2</v>
      </c>
      <c r="I433" s="2">
        <v>6.72</v>
      </c>
      <c r="J433" s="2">
        <v>3.14</v>
      </c>
      <c r="K433" s="83">
        <f t="shared" si="29"/>
        <v>0.38152799999999998</v>
      </c>
      <c r="L433" s="83">
        <f t="shared" si="30"/>
        <v>5.5264785000000005</v>
      </c>
      <c r="M433" s="84">
        <f t="shared" si="31"/>
        <v>0.17827350000000003</v>
      </c>
      <c r="N433" s="2">
        <v>31</v>
      </c>
      <c r="O433" s="2">
        <f t="shared" si="32"/>
        <v>5.4224915674499998</v>
      </c>
      <c r="P433" s="85">
        <f t="shared" si="33"/>
        <v>12.185885092500001</v>
      </c>
      <c r="Q433" s="92">
        <v>3</v>
      </c>
      <c r="R433" s="87"/>
    </row>
    <row r="434" spans="1:18" x14ac:dyDescent="0.25">
      <c r="A434" s="109">
        <v>2020</v>
      </c>
      <c r="B434" s="2" t="s">
        <v>1344</v>
      </c>
      <c r="C434" s="2" t="s">
        <v>1345</v>
      </c>
      <c r="D434" s="4">
        <v>44012</v>
      </c>
      <c r="F434" s="2">
        <v>0</v>
      </c>
      <c r="H434" s="2">
        <v>0</v>
      </c>
      <c r="I434" s="2">
        <v>4.03</v>
      </c>
      <c r="J434" s="2">
        <v>3.04</v>
      </c>
      <c r="K434" s="83">
        <f t="shared" si="29"/>
        <v>0</v>
      </c>
      <c r="L434" s="83">
        <f t="shared" si="30"/>
        <v>0</v>
      </c>
      <c r="M434" s="84">
        <f t="shared" si="31"/>
        <v>0</v>
      </c>
      <c r="N434" s="2">
        <v>30</v>
      </c>
      <c r="O434" s="2" t="str">
        <f t="shared" si="32"/>
        <v/>
      </c>
      <c r="P434" s="85">
        <f t="shared" si="33"/>
        <v>0</v>
      </c>
      <c r="Q434" s="92">
        <v>3</v>
      </c>
      <c r="R434" s="87"/>
    </row>
    <row r="435" spans="1:18" x14ac:dyDescent="0.25">
      <c r="A435" s="109">
        <v>2020</v>
      </c>
      <c r="B435" s="2" t="s">
        <v>1344</v>
      </c>
      <c r="C435" s="2" t="s">
        <v>1345</v>
      </c>
      <c r="D435" s="4">
        <v>44043</v>
      </c>
      <c r="F435" s="2">
        <v>0</v>
      </c>
      <c r="H435" s="2">
        <v>0</v>
      </c>
      <c r="I435" s="2">
        <v>4</v>
      </c>
      <c r="J435" s="2">
        <v>3</v>
      </c>
      <c r="K435" s="83">
        <f t="shared" si="29"/>
        <v>0</v>
      </c>
      <c r="L435" s="83">
        <f t="shared" si="30"/>
        <v>0</v>
      </c>
      <c r="M435" s="84">
        <f t="shared" si="31"/>
        <v>0</v>
      </c>
      <c r="N435" s="2">
        <v>31</v>
      </c>
      <c r="O435" s="2" t="str">
        <f t="shared" si="32"/>
        <v/>
      </c>
      <c r="P435" s="85">
        <f t="shared" si="33"/>
        <v>0</v>
      </c>
      <c r="Q435" s="92">
        <v>3</v>
      </c>
      <c r="R435" s="87"/>
    </row>
    <row r="436" spans="1:18" x14ac:dyDescent="0.25">
      <c r="A436" s="109">
        <v>2020</v>
      </c>
      <c r="B436" s="2" t="s">
        <v>1344</v>
      </c>
      <c r="C436" s="2" t="s">
        <v>1345</v>
      </c>
      <c r="D436" s="4">
        <v>44074</v>
      </c>
      <c r="F436" s="2">
        <v>1.0999999999999999E-2</v>
      </c>
      <c r="H436" s="2">
        <v>1.0999999999999999E-2</v>
      </c>
      <c r="I436" s="2">
        <v>4.9000000000000004</v>
      </c>
      <c r="J436" s="2">
        <v>2.5</v>
      </c>
      <c r="K436" s="83">
        <f t="shared" si="29"/>
        <v>0.20401150000000001</v>
      </c>
      <c r="L436" s="83">
        <f t="shared" si="30"/>
        <v>3.2267124999999997</v>
      </c>
      <c r="M436" s="84">
        <f t="shared" si="31"/>
        <v>0.10408749999999999</v>
      </c>
      <c r="N436" s="2">
        <v>31</v>
      </c>
      <c r="O436" s="2">
        <f t="shared" si="32"/>
        <v>3.1659982612499995</v>
      </c>
      <c r="P436" s="85">
        <f t="shared" si="33"/>
        <v>7.1149010624999995</v>
      </c>
      <c r="Q436" s="92">
        <v>3</v>
      </c>
      <c r="R436" s="87"/>
    </row>
    <row r="437" spans="1:18" x14ac:dyDescent="0.25">
      <c r="A437" s="109">
        <v>2020</v>
      </c>
      <c r="B437" s="2" t="s">
        <v>1344</v>
      </c>
      <c r="C437" s="2" t="s">
        <v>1345</v>
      </c>
      <c r="D437" s="4">
        <v>44104</v>
      </c>
      <c r="F437" s="2">
        <v>0</v>
      </c>
      <c r="H437" s="2">
        <v>0</v>
      </c>
      <c r="I437" s="2">
        <v>2.62</v>
      </c>
      <c r="J437" s="2">
        <v>2.2400000000000002</v>
      </c>
      <c r="K437" s="83">
        <f t="shared" si="29"/>
        <v>0</v>
      </c>
      <c r="L437" s="83">
        <f t="shared" si="30"/>
        <v>0</v>
      </c>
      <c r="M437" s="84">
        <f t="shared" si="31"/>
        <v>0</v>
      </c>
      <c r="N437" s="2">
        <v>30</v>
      </c>
      <c r="O437" s="2" t="str">
        <f t="shared" si="32"/>
        <v/>
      </c>
      <c r="P437" s="85">
        <f t="shared" si="33"/>
        <v>0</v>
      </c>
      <c r="Q437" s="92">
        <v>3</v>
      </c>
      <c r="R437" s="87"/>
    </row>
    <row r="438" spans="1:18" x14ac:dyDescent="0.25">
      <c r="A438" s="109">
        <v>2020</v>
      </c>
      <c r="B438" s="2" t="s">
        <v>1344</v>
      </c>
      <c r="C438" s="2" t="s">
        <v>1345</v>
      </c>
      <c r="D438" s="4">
        <v>44135</v>
      </c>
      <c r="F438" s="2">
        <v>0</v>
      </c>
      <c r="H438" s="2">
        <v>0</v>
      </c>
      <c r="I438" s="2">
        <v>2.9</v>
      </c>
      <c r="J438" s="2">
        <v>2.4</v>
      </c>
      <c r="K438" s="83">
        <f t="shared" si="29"/>
        <v>0</v>
      </c>
      <c r="L438" s="83">
        <f t="shared" si="30"/>
        <v>0</v>
      </c>
      <c r="M438" s="84">
        <f t="shared" si="31"/>
        <v>0</v>
      </c>
      <c r="N438" s="2">
        <v>31</v>
      </c>
      <c r="O438" s="2" t="str">
        <f t="shared" si="32"/>
        <v/>
      </c>
      <c r="P438" s="85">
        <f t="shared" si="33"/>
        <v>0</v>
      </c>
      <c r="Q438" s="92">
        <v>3</v>
      </c>
      <c r="R438" s="87"/>
    </row>
    <row r="439" spans="1:18" x14ac:dyDescent="0.25">
      <c r="A439" s="109">
        <v>2020</v>
      </c>
      <c r="B439" s="2" t="s">
        <v>1344</v>
      </c>
      <c r="C439" s="2" t="s">
        <v>1345</v>
      </c>
      <c r="D439" s="4">
        <v>44165</v>
      </c>
      <c r="F439" s="2">
        <v>0</v>
      </c>
      <c r="H439" s="2">
        <v>0</v>
      </c>
      <c r="I439" s="2">
        <v>2.6</v>
      </c>
      <c r="J439" s="2">
        <v>2.2000000000000002</v>
      </c>
      <c r="K439" s="83">
        <f t="shared" si="29"/>
        <v>0</v>
      </c>
      <c r="L439" s="83">
        <f t="shared" si="30"/>
        <v>0</v>
      </c>
      <c r="M439" s="84">
        <f t="shared" si="31"/>
        <v>0</v>
      </c>
      <c r="N439" s="2">
        <v>30</v>
      </c>
      <c r="O439" s="2" t="str">
        <f t="shared" si="32"/>
        <v/>
      </c>
      <c r="P439" s="85">
        <f t="shared" si="33"/>
        <v>0</v>
      </c>
      <c r="Q439" s="92">
        <v>3</v>
      </c>
      <c r="R439" s="87"/>
    </row>
    <row r="440" spans="1:18" x14ac:dyDescent="0.25">
      <c r="A440" s="109">
        <v>2020</v>
      </c>
      <c r="B440" s="2" t="s">
        <v>1344</v>
      </c>
      <c r="C440" s="2" t="s">
        <v>1345</v>
      </c>
      <c r="D440" s="4">
        <v>44196</v>
      </c>
      <c r="F440" s="2">
        <v>1.4999999999999999E-2</v>
      </c>
      <c r="H440" s="2">
        <v>1.4999999999999999E-2</v>
      </c>
      <c r="I440" s="2">
        <v>2.7</v>
      </c>
      <c r="J440" s="2">
        <v>2.2000000000000002</v>
      </c>
      <c r="K440" s="83">
        <f t="shared" si="29"/>
        <v>0.1532925</v>
      </c>
      <c r="L440" s="83">
        <f t="shared" si="30"/>
        <v>3.8720550000000005</v>
      </c>
      <c r="M440" s="84">
        <f t="shared" si="31"/>
        <v>0.12490500000000002</v>
      </c>
      <c r="N440" s="2">
        <v>31</v>
      </c>
      <c r="O440" s="2">
        <f t="shared" si="32"/>
        <v>3.7991979135</v>
      </c>
      <c r="P440" s="85">
        <f t="shared" si="33"/>
        <v>8.5378812750000019</v>
      </c>
      <c r="Q440" s="92">
        <v>3</v>
      </c>
      <c r="R440" s="87"/>
    </row>
    <row r="441" spans="1:18" x14ac:dyDescent="0.25">
      <c r="A441" s="109">
        <v>2020</v>
      </c>
      <c r="B441" s="2" t="s">
        <v>1344</v>
      </c>
      <c r="C441" s="2" t="s">
        <v>1345</v>
      </c>
      <c r="K441" s="83">
        <f t="shared" si="29"/>
        <v>0</v>
      </c>
      <c r="L441" s="83">
        <f t="shared" si="30"/>
        <v>0</v>
      </c>
      <c r="M441" s="84" t="str">
        <f t="shared" si="31"/>
        <v/>
      </c>
      <c r="O441" s="2" t="str">
        <f t="shared" si="32"/>
        <v/>
      </c>
      <c r="P441" s="85">
        <f t="shared" si="33"/>
        <v>0</v>
      </c>
      <c r="Q441" s="112">
        <v>5</v>
      </c>
      <c r="R441" s="87" t="s">
        <v>1730</v>
      </c>
    </row>
    <row r="442" spans="1:18" x14ac:dyDescent="0.25">
      <c r="A442" s="114">
        <v>2020</v>
      </c>
      <c r="B442" s="102" t="s">
        <v>1540</v>
      </c>
      <c r="C442" s="102" t="s">
        <v>1755</v>
      </c>
      <c r="D442" s="102"/>
      <c r="E442" s="102"/>
      <c r="F442" s="102"/>
      <c r="G442" s="102"/>
      <c r="H442" s="102"/>
      <c r="I442" s="102"/>
      <c r="J442" s="102"/>
      <c r="K442" s="83">
        <f t="shared" si="29"/>
        <v>0</v>
      </c>
      <c r="L442" s="83">
        <f t="shared" si="30"/>
        <v>0</v>
      </c>
      <c r="M442" s="84" t="str">
        <f t="shared" si="31"/>
        <v/>
      </c>
      <c r="O442" s="2" t="str">
        <f t="shared" si="32"/>
        <v/>
      </c>
      <c r="P442" s="101">
        <f t="shared" si="33"/>
        <v>0</v>
      </c>
      <c r="Q442" s="20">
        <v>1</v>
      </c>
      <c r="R442" s="87" t="s">
        <v>1730</v>
      </c>
    </row>
    <row r="443" spans="1:18" x14ac:dyDescent="0.25">
      <c r="A443" s="2">
        <v>2020</v>
      </c>
      <c r="B443" s="2" t="s">
        <v>1284</v>
      </c>
      <c r="C443" s="109" t="s">
        <v>1286</v>
      </c>
      <c r="D443" s="4">
        <v>43861</v>
      </c>
      <c r="F443" s="2">
        <v>0.01</v>
      </c>
      <c r="H443" s="2">
        <v>0</v>
      </c>
      <c r="I443" s="2">
        <v>8.1</v>
      </c>
      <c r="J443" s="2">
        <v>7</v>
      </c>
      <c r="K443" s="83">
        <f t="shared" si="29"/>
        <v>0.306585</v>
      </c>
      <c r="L443" s="83">
        <f t="shared" si="30"/>
        <v>0</v>
      </c>
      <c r="M443" s="84">
        <f t="shared" si="31"/>
        <v>0</v>
      </c>
      <c r="N443" s="2">
        <v>31</v>
      </c>
      <c r="O443" s="2" t="str">
        <f t="shared" si="32"/>
        <v/>
      </c>
      <c r="P443" s="101">
        <f t="shared" si="33"/>
        <v>0</v>
      </c>
      <c r="Q443" s="92">
        <v>1</v>
      </c>
      <c r="R443" s="87" t="s">
        <v>1740</v>
      </c>
    </row>
    <row r="444" spans="1:18" x14ac:dyDescent="0.25">
      <c r="A444" s="2">
        <v>2020</v>
      </c>
      <c r="B444" s="2" t="s">
        <v>1284</v>
      </c>
      <c r="C444" s="109" t="s">
        <v>1286</v>
      </c>
      <c r="D444" s="4">
        <v>43890</v>
      </c>
      <c r="F444" s="2">
        <v>0</v>
      </c>
      <c r="H444" s="2">
        <v>0</v>
      </c>
      <c r="I444" s="2">
        <v>6.9</v>
      </c>
      <c r="J444" s="2">
        <v>6.2</v>
      </c>
      <c r="K444" s="83">
        <f t="shared" si="29"/>
        <v>0</v>
      </c>
      <c r="L444" s="83">
        <f t="shared" si="30"/>
        <v>0</v>
      </c>
      <c r="M444" s="84">
        <f t="shared" si="31"/>
        <v>0</v>
      </c>
      <c r="N444" s="2">
        <v>28</v>
      </c>
      <c r="O444" s="2" t="str">
        <f t="shared" si="32"/>
        <v/>
      </c>
      <c r="P444" s="101">
        <f t="shared" si="33"/>
        <v>0</v>
      </c>
      <c r="Q444" s="92">
        <v>1</v>
      </c>
      <c r="R444" s="87"/>
    </row>
    <row r="445" spans="1:18" x14ac:dyDescent="0.25">
      <c r="A445" s="2">
        <v>2020</v>
      </c>
      <c r="B445" s="2" t="s">
        <v>1284</v>
      </c>
      <c r="C445" s="109" t="s">
        <v>1286</v>
      </c>
      <c r="D445" s="4">
        <v>43921</v>
      </c>
      <c r="F445" s="2">
        <v>0</v>
      </c>
      <c r="H445" s="2">
        <v>0</v>
      </c>
      <c r="I445" s="2">
        <v>7.2</v>
      </c>
      <c r="J445" s="2">
        <v>6.2</v>
      </c>
      <c r="K445" s="83">
        <f t="shared" si="29"/>
        <v>0</v>
      </c>
      <c r="L445" s="83">
        <f t="shared" si="30"/>
        <v>0</v>
      </c>
      <c r="M445" s="84">
        <f t="shared" si="31"/>
        <v>0</v>
      </c>
      <c r="N445" s="2">
        <v>31</v>
      </c>
      <c r="O445" s="2" t="str">
        <f t="shared" si="32"/>
        <v/>
      </c>
      <c r="P445" s="101">
        <f t="shared" si="33"/>
        <v>0</v>
      </c>
      <c r="Q445" s="92">
        <v>1</v>
      </c>
      <c r="R445" s="87"/>
    </row>
    <row r="446" spans="1:18" x14ac:dyDescent="0.25">
      <c r="A446" s="2">
        <v>2020</v>
      </c>
      <c r="B446" s="2" t="s">
        <v>1284</v>
      </c>
      <c r="C446" s="109" t="s">
        <v>1286</v>
      </c>
      <c r="D446" s="4">
        <v>43951</v>
      </c>
      <c r="F446" s="2">
        <v>0</v>
      </c>
      <c r="H446" s="2">
        <v>0</v>
      </c>
      <c r="I446" s="2">
        <v>7.3</v>
      </c>
      <c r="J446" s="2">
        <v>6.7</v>
      </c>
      <c r="K446" s="83">
        <f t="shared" si="29"/>
        <v>0</v>
      </c>
      <c r="L446" s="83">
        <f t="shared" si="30"/>
        <v>0</v>
      </c>
      <c r="M446" s="84">
        <f t="shared" si="31"/>
        <v>0</v>
      </c>
      <c r="N446" s="2">
        <v>30</v>
      </c>
      <c r="O446" s="2" t="str">
        <f t="shared" si="32"/>
        <v/>
      </c>
      <c r="P446" s="101">
        <f t="shared" si="33"/>
        <v>0</v>
      </c>
      <c r="Q446" s="92">
        <v>1</v>
      </c>
      <c r="R446" s="87"/>
    </row>
    <row r="447" spans="1:18" x14ac:dyDescent="0.25">
      <c r="A447" s="2">
        <v>2020</v>
      </c>
      <c r="B447" s="2" t="s">
        <v>1284</v>
      </c>
      <c r="C447" s="109" t="s">
        <v>1286</v>
      </c>
      <c r="D447" s="4">
        <v>43982</v>
      </c>
      <c r="F447" s="2">
        <v>0.01</v>
      </c>
      <c r="H447" s="2">
        <v>0</v>
      </c>
      <c r="I447" s="2">
        <v>8</v>
      </c>
      <c r="J447" s="2">
        <v>7.2</v>
      </c>
      <c r="K447" s="83">
        <f t="shared" si="29"/>
        <v>0.30280000000000001</v>
      </c>
      <c r="L447" s="83">
        <f t="shared" si="30"/>
        <v>0</v>
      </c>
      <c r="M447" s="84">
        <f t="shared" si="31"/>
        <v>0</v>
      </c>
      <c r="N447" s="2">
        <v>31</v>
      </c>
      <c r="O447" s="2" t="str">
        <f t="shared" si="32"/>
        <v/>
      </c>
      <c r="P447" s="101">
        <f t="shared" si="33"/>
        <v>0</v>
      </c>
      <c r="Q447" s="92">
        <v>1</v>
      </c>
      <c r="R447" s="87"/>
    </row>
    <row r="448" spans="1:18" x14ac:dyDescent="0.25">
      <c r="A448" s="2">
        <v>2020</v>
      </c>
      <c r="B448" s="2" t="s">
        <v>1284</v>
      </c>
      <c r="C448" s="109" t="s">
        <v>1286</v>
      </c>
      <c r="D448" s="4">
        <v>44012</v>
      </c>
      <c r="F448" s="2">
        <v>0.09</v>
      </c>
      <c r="H448" s="2">
        <v>0.01</v>
      </c>
      <c r="I448" s="2">
        <v>8.5</v>
      </c>
      <c r="J448" s="2">
        <v>7.3</v>
      </c>
      <c r="K448" s="83">
        <f t="shared" si="29"/>
        <v>2.8955250000000001</v>
      </c>
      <c r="L448" s="83">
        <f t="shared" si="30"/>
        <v>8.2891499999999994</v>
      </c>
      <c r="M448" s="84">
        <f t="shared" si="31"/>
        <v>0.27630499999999997</v>
      </c>
      <c r="N448" s="2">
        <v>30</v>
      </c>
      <c r="O448" s="2">
        <f t="shared" si="32"/>
        <v>8.4042862934999985</v>
      </c>
      <c r="P448" s="101">
        <f t="shared" si="33"/>
        <v>18.27757575</v>
      </c>
      <c r="Q448" s="92">
        <v>1</v>
      </c>
      <c r="R448" s="87"/>
    </row>
    <row r="449" spans="1:18" x14ac:dyDescent="0.25">
      <c r="A449" s="2">
        <v>2020</v>
      </c>
      <c r="B449" s="2" t="s">
        <v>1284</v>
      </c>
      <c r="C449" s="109" t="s">
        <v>1286</v>
      </c>
      <c r="D449" s="4">
        <v>44043</v>
      </c>
      <c r="F449" s="2">
        <v>0</v>
      </c>
      <c r="H449" s="2">
        <v>0</v>
      </c>
      <c r="I449" s="2">
        <v>7.8</v>
      </c>
      <c r="J449" s="2">
        <v>6.4</v>
      </c>
      <c r="K449" s="83">
        <f t="shared" si="29"/>
        <v>0</v>
      </c>
      <c r="L449" s="83">
        <f t="shared" si="30"/>
        <v>0</v>
      </c>
      <c r="M449" s="84">
        <f t="shared" si="31"/>
        <v>0</v>
      </c>
      <c r="N449" s="2">
        <v>31</v>
      </c>
      <c r="O449" s="2" t="str">
        <f t="shared" si="32"/>
        <v/>
      </c>
      <c r="P449" s="101">
        <f t="shared" si="33"/>
        <v>0</v>
      </c>
      <c r="Q449" s="92">
        <v>1</v>
      </c>
      <c r="R449" s="87"/>
    </row>
    <row r="450" spans="1:18" x14ac:dyDescent="0.25">
      <c r="A450" s="2">
        <v>2020</v>
      </c>
      <c r="B450" s="2" t="s">
        <v>1284</v>
      </c>
      <c r="C450" s="109" t="s">
        <v>1286</v>
      </c>
      <c r="D450" s="4">
        <v>44074</v>
      </c>
      <c r="F450" s="2">
        <v>0</v>
      </c>
      <c r="H450" s="2">
        <v>0</v>
      </c>
      <c r="I450" s="2">
        <v>7.8</v>
      </c>
      <c r="J450" s="2">
        <v>6</v>
      </c>
      <c r="K450" s="83">
        <f t="shared" si="29"/>
        <v>0</v>
      </c>
      <c r="L450" s="83">
        <f t="shared" si="30"/>
        <v>0</v>
      </c>
      <c r="M450" s="84">
        <f t="shared" si="31"/>
        <v>0</v>
      </c>
      <c r="N450" s="2">
        <v>31</v>
      </c>
      <c r="O450" s="2" t="str">
        <f t="shared" si="32"/>
        <v/>
      </c>
      <c r="P450" s="101">
        <f t="shared" si="33"/>
        <v>0</v>
      </c>
      <c r="Q450" s="92">
        <v>1</v>
      </c>
      <c r="R450" s="87"/>
    </row>
    <row r="451" spans="1:18" x14ac:dyDescent="0.25">
      <c r="A451" s="2">
        <v>2020</v>
      </c>
      <c r="B451" s="2" t="s">
        <v>1284</v>
      </c>
      <c r="C451" s="109" t="s">
        <v>1286</v>
      </c>
      <c r="D451" s="4">
        <v>44104</v>
      </c>
      <c r="F451" s="2">
        <v>0</v>
      </c>
      <c r="H451" s="2">
        <v>0</v>
      </c>
      <c r="I451" s="2">
        <v>8.1</v>
      </c>
      <c r="J451" s="2">
        <v>6.7</v>
      </c>
      <c r="K451" s="83">
        <f t="shared" si="29"/>
        <v>0</v>
      </c>
      <c r="L451" s="83">
        <f t="shared" si="30"/>
        <v>0</v>
      </c>
      <c r="M451" s="84">
        <f t="shared" si="31"/>
        <v>0</v>
      </c>
      <c r="N451" s="2">
        <v>30</v>
      </c>
      <c r="O451" s="2" t="str">
        <f t="shared" si="32"/>
        <v/>
      </c>
      <c r="P451" s="101">
        <f t="shared" si="33"/>
        <v>0</v>
      </c>
      <c r="Q451" s="92">
        <v>1</v>
      </c>
      <c r="R451" s="87"/>
    </row>
    <row r="452" spans="1:18" x14ac:dyDescent="0.25">
      <c r="A452" s="2">
        <v>2020</v>
      </c>
      <c r="B452" s="2" t="s">
        <v>1284</v>
      </c>
      <c r="C452" s="109" t="s">
        <v>1286</v>
      </c>
      <c r="D452" s="4">
        <v>44135</v>
      </c>
      <c r="F452" s="2">
        <v>0</v>
      </c>
      <c r="H452" s="2">
        <v>0</v>
      </c>
      <c r="I452" s="2">
        <v>8</v>
      </c>
      <c r="J452" s="2">
        <v>6.8</v>
      </c>
      <c r="K452" s="83">
        <f t="shared" si="29"/>
        <v>0</v>
      </c>
      <c r="L452" s="83">
        <f t="shared" si="30"/>
        <v>0</v>
      </c>
      <c r="M452" s="84">
        <f t="shared" si="31"/>
        <v>0</v>
      </c>
      <c r="N452" s="2">
        <v>31</v>
      </c>
      <c r="O452" s="2" t="str">
        <f t="shared" si="32"/>
        <v/>
      </c>
      <c r="P452" s="101">
        <f t="shared" si="33"/>
        <v>0</v>
      </c>
      <c r="Q452" s="92">
        <v>1</v>
      </c>
      <c r="R452" s="87"/>
    </row>
    <row r="453" spans="1:18" x14ac:dyDescent="0.25">
      <c r="A453" s="2">
        <v>2020</v>
      </c>
      <c r="B453" s="2" t="s">
        <v>1284</v>
      </c>
      <c r="C453" s="109" t="s">
        <v>1286</v>
      </c>
      <c r="D453" s="4">
        <v>44165</v>
      </c>
      <c r="F453" s="2">
        <v>0.01</v>
      </c>
      <c r="H453" s="2">
        <v>0</v>
      </c>
      <c r="I453" s="2">
        <v>8.1999999999999993</v>
      </c>
      <c r="J453" s="2">
        <v>6.8</v>
      </c>
      <c r="K453" s="83">
        <f t="shared" ref="K453:K516" si="34">IFERROR(+F453*I453*3.785,"")</f>
        <v>0.31036999999999998</v>
      </c>
      <c r="L453" s="83">
        <f t="shared" ref="L453:L516" si="35">IFERROR(H453*J453*3.785*N453,"")</f>
        <v>0</v>
      </c>
      <c r="M453" s="84">
        <f t="shared" ref="M453:M516" si="36">IFERROR(+L453/N453,"")</f>
        <v>0</v>
      </c>
      <c r="N453" s="2">
        <v>30</v>
      </c>
      <c r="O453" s="2" t="str">
        <f t="shared" ref="O453:O516" si="37">IF(AND(L453&gt;0,L453&lt;&gt;""), L453/(N453/30.4167),"")</f>
        <v/>
      </c>
      <c r="P453" s="101">
        <f t="shared" si="33"/>
        <v>0</v>
      </c>
      <c r="Q453" s="92">
        <v>1</v>
      </c>
      <c r="R453" s="87"/>
    </row>
    <row r="454" spans="1:18" x14ac:dyDescent="0.25">
      <c r="A454" s="2">
        <v>2020</v>
      </c>
      <c r="B454" s="2" t="s">
        <v>1284</v>
      </c>
      <c r="C454" s="2" t="s">
        <v>1286</v>
      </c>
      <c r="D454" s="4">
        <v>44196</v>
      </c>
      <c r="F454" s="2">
        <v>0.01</v>
      </c>
      <c r="H454" s="2">
        <v>0</v>
      </c>
      <c r="I454" s="2">
        <v>9.1999999999999993</v>
      </c>
      <c r="J454" s="2">
        <v>8</v>
      </c>
      <c r="K454" s="83">
        <f t="shared" si="34"/>
        <v>0.34822000000000003</v>
      </c>
      <c r="L454" s="83">
        <f t="shared" si="35"/>
        <v>0</v>
      </c>
      <c r="M454" s="84">
        <f t="shared" si="36"/>
        <v>0</v>
      </c>
      <c r="N454" s="2">
        <v>31</v>
      </c>
      <c r="O454" s="2" t="str">
        <f t="shared" si="37"/>
        <v/>
      </c>
      <c r="P454" s="101">
        <f t="shared" si="33"/>
        <v>0</v>
      </c>
      <c r="Q454" s="92">
        <v>1</v>
      </c>
      <c r="R454" s="87"/>
    </row>
    <row r="455" spans="1:18" x14ac:dyDescent="0.25">
      <c r="A455" s="2">
        <v>2020</v>
      </c>
      <c r="B455" s="2" t="s">
        <v>1284</v>
      </c>
      <c r="C455" s="2" t="s">
        <v>1286</v>
      </c>
      <c r="D455" s="4">
        <v>43861</v>
      </c>
      <c r="F455" s="2">
        <v>0</v>
      </c>
      <c r="H455" s="2">
        <v>0</v>
      </c>
      <c r="I455" s="2">
        <v>48</v>
      </c>
      <c r="J455" s="2">
        <v>19.3</v>
      </c>
      <c r="K455" s="83">
        <f t="shared" si="34"/>
        <v>0</v>
      </c>
      <c r="L455" s="83">
        <f t="shared" si="35"/>
        <v>0</v>
      </c>
      <c r="M455" s="84">
        <f t="shared" si="36"/>
        <v>0</v>
      </c>
      <c r="N455" s="2">
        <v>31</v>
      </c>
      <c r="O455" s="2" t="str">
        <f t="shared" si="37"/>
        <v/>
      </c>
      <c r="P455" s="101">
        <f t="shared" si="33"/>
        <v>0</v>
      </c>
      <c r="Q455" s="92">
        <v>2</v>
      </c>
      <c r="R455" s="118" t="s">
        <v>1758</v>
      </c>
    </row>
    <row r="456" spans="1:18" x14ac:dyDescent="0.25">
      <c r="A456" s="2">
        <v>2020</v>
      </c>
      <c r="B456" s="2" t="s">
        <v>1284</v>
      </c>
      <c r="C456" s="2" t="s">
        <v>1286</v>
      </c>
      <c r="D456" s="4">
        <v>43890</v>
      </c>
      <c r="F456" s="2">
        <v>0</v>
      </c>
      <c r="H456" s="2">
        <v>0</v>
      </c>
      <c r="I456" s="2">
        <v>17.8</v>
      </c>
      <c r="J456" s="2">
        <v>17.8</v>
      </c>
      <c r="K456" s="83">
        <f t="shared" si="34"/>
        <v>0</v>
      </c>
      <c r="L456" s="83">
        <f t="shared" si="35"/>
        <v>0</v>
      </c>
      <c r="M456" s="84">
        <f t="shared" si="36"/>
        <v>0</v>
      </c>
      <c r="N456" s="2">
        <v>28</v>
      </c>
      <c r="O456" s="2" t="str">
        <f t="shared" si="37"/>
        <v/>
      </c>
      <c r="P456" s="101">
        <f t="shared" si="33"/>
        <v>0</v>
      </c>
      <c r="Q456" s="92">
        <v>2</v>
      </c>
      <c r="R456" s="87"/>
    </row>
    <row r="457" spans="1:18" x14ac:dyDescent="0.25">
      <c r="A457" s="23">
        <v>2020</v>
      </c>
      <c r="B457" s="2" t="s">
        <v>1284</v>
      </c>
      <c r="C457" s="2" t="s">
        <v>1286</v>
      </c>
      <c r="D457" s="4">
        <v>43921</v>
      </c>
      <c r="F457" s="2" t="s">
        <v>1737</v>
      </c>
      <c r="H457" s="2" t="s">
        <v>1737</v>
      </c>
      <c r="I457" s="2" t="s">
        <v>1737</v>
      </c>
      <c r="J457" s="2" t="s">
        <v>1737</v>
      </c>
      <c r="K457" s="83" t="str">
        <f t="shared" si="34"/>
        <v/>
      </c>
      <c r="L457" s="83" t="str">
        <f t="shared" si="35"/>
        <v/>
      </c>
      <c r="M457" s="84" t="str">
        <f t="shared" si="36"/>
        <v/>
      </c>
      <c r="N457" s="2">
        <v>31</v>
      </c>
      <c r="O457" s="2" t="str">
        <f t="shared" si="37"/>
        <v/>
      </c>
      <c r="P457" s="101" t="str">
        <f t="shared" si="33"/>
        <v/>
      </c>
      <c r="Q457" s="92">
        <v>2</v>
      </c>
      <c r="R457" s="87"/>
    </row>
    <row r="458" spans="1:18" x14ac:dyDescent="0.25">
      <c r="A458" s="2">
        <v>2020</v>
      </c>
      <c r="B458" s="2" t="s">
        <v>1284</v>
      </c>
      <c r="C458" s="2" t="s">
        <v>1286</v>
      </c>
      <c r="D458" s="4">
        <v>43951</v>
      </c>
      <c r="F458" s="2" t="s">
        <v>1737</v>
      </c>
      <c r="H458" s="2" t="s">
        <v>1737</v>
      </c>
      <c r="I458" s="2" t="s">
        <v>1737</v>
      </c>
      <c r="J458" s="2" t="s">
        <v>1737</v>
      </c>
      <c r="K458" s="83" t="str">
        <f t="shared" si="34"/>
        <v/>
      </c>
      <c r="L458" s="83" t="str">
        <f t="shared" si="35"/>
        <v/>
      </c>
      <c r="M458" s="84" t="str">
        <f t="shared" si="36"/>
        <v/>
      </c>
      <c r="N458" s="2">
        <v>30</v>
      </c>
      <c r="O458" s="2" t="str">
        <f t="shared" si="37"/>
        <v/>
      </c>
      <c r="P458" s="101" t="str">
        <f t="shared" si="33"/>
        <v/>
      </c>
      <c r="Q458" s="92">
        <v>2</v>
      </c>
      <c r="R458" s="87"/>
    </row>
    <row r="459" spans="1:18" x14ac:dyDescent="0.25">
      <c r="A459" s="2">
        <v>2020</v>
      </c>
      <c r="B459" s="2" t="s">
        <v>1284</v>
      </c>
      <c r="C459" s="2" t="s">
        <v>1286</v>
      </c>
      <c r="D459" s="4">
        <v>43982</v>
      </c>
      <c r="F459" s="2" t="s">
        <v>1737</v>
      </c>
      <c r="H459" s="2" t="s">
        <v>1737</v>
      </c>
      <c r="I459" s="2" t="s">
        <v>1737</v>
      </c>
      <c r="J459" s="2" t="s">
        <v>1737</v>
      </c>
      <c r="K459" s="83" t="str">
        <f t="shared" si="34"/>
        <v/>
      </c>
      <c r="L459" s="83" t="str">
        <f t="shared" si="35"/>
        <v/>
      </c>
      <c r="M459" s="84" t="str">
        <f t="shared" si="36"/>
        <v/>
      </c>
      <c r="N459" s="2">
        <v>31</v>
      </c>
      <c r="O459" s="2" t="str">
        <f t="shared" si="37"/>
        <v/>
      </c>
      <c r="P459" s="101" t="str">
        <f t="shared" si="33"/>
        <v/>
      </c>
      <c r="Q459" s="92">
        <v>2</v>
      </c>
      <c r="R459" s="87"/>
    </row>
    <row r="460" spans="1:18" x14ac:dyDescent="0.25">
      <c r="A460" s="2">
        <v>2020</v>
      </c>
      <c r="B460" s="2" t="s">
        <v>1284</v>
      </c>
      <c r="C460" s="2" t="s">
        <v>1286</v>
      </c>
      <c r="D460" s="4">
        <v>44012</v>
      </c>
      <c r="F460" s="2">
        <v>0</v>
      </c>
      <c r="H460" s="2">
        <v>0</v>
      </c>
      <c r="I460" s="2">
        <v>0.1</v>
      </c>
      <c r="J460" s="2">
        <v>0.1</v>
      </c>
      <c r="K460" s="83">
        <f t="shared" si="34"/>
        <v>0</v>
      </c>
      <c r="L460" s="83">
        <f t="shared" si="35"/>
        <v>0</v>
      </c>
      <c r="M460" s="84">
        <f t="shared" si="36"/>
        <v>0</v>
      </c>
      <c r="N460" s="2">
        <v>30</v>
      </c>
      <c r="O460" s="2" t="str">
        <f t="shared" si="37"/>
        <v/>
      </c>
      <c r="P460" s="101">
        <f t="shared" si="33"/>
        <v>0</v>
      </c>
      <c r="Q460" s="92">
        <v>2</v>
      </c>
      <c r="R460" s="87"/>
    </row>
    <row r="461" spans="1:18" x14ac:dyDescent="0.25">
      <c r="A461" s="2">
        <v>2020</v>
      </c>
      <c r="B461" s="2" t="s">
        <v>1284</v>
      </c>
      <c r="C461" s="2" t="s">
        <v>1286</v>
      </c>
      <c r="D461" s="4">
        <v>44043</v>
      </c>
      <c r="F461" s="2">
        <v>0</v>
      </c>
      <c r="H461" s="2">
        <v>0</v>
      </c>
      <c r="I461" s="2">
        <v>16.5</v>
      </c>
      <c r="J461" s="2">
        <v>16.5</v>
      </c>
      <c r="K461" s="83">
        <f t="shared" si="34"/>
        <v>0</v>
      </c>
      <c r="L461" s="83">
        <f t="shared" si="35"/>
        <v>0</v>
      </c>
      <c r="M461" s="84">
        <f t="shared" si="36"/>
        <v>0</v>
      </c>
      <c r="N461" s="2">
        <v>31</v>
      </c>
      <c r="O461" s="2" t="str">
        <f t="shared" si="37"/>
        <v/>
      </c>
      <c r="P461" s="101">
        <f t="shared" si="33"/>
        <v>0</v>
      </c>
      <c r="Q461" s="92">
        <v>2</v>
      </c>
      <c r="R461" s="87"/>
    </row>
    <row r="462" spans="1:18" x14ac:dyDescent="0.25">
      <c r="A462" s="2">
        <v>2020</v>
      </c>
      <c r="B462" s="2" t="s">
        <v>1284</v>
      </c>
      <c r="C462" s="2" t="s">
        <v>1286</v>
      </c>
      <c r="D462" s="4">
        <v>44074</v>
      </c>
      <c r="F462" s="2" t="s">
        <v>1737</v>
      </c>
      <c r="H462" s="2" t="s">
        <v>1737</v>
      </c>
      <c r="I462" s="2" t="s">
        <v>1737</v>
      </c>
      <c r="J462" s="2" t="s">
        <v>1737</v>
      </c>
      <c r="K462" s="83" t="str">
        <f t="shared" si="34"/>
        <v/>
      </c>
      <c r="L462" s="83" t="str">
        <f t="shared" si="35"/>
        <v/>
      </c>
      <c r="M462" s="84" t="str">
        <f t="shared" si="36"/>
        <v/>
      </c>
      <c r="N462" s="2">
        <v>31</v>
      </c>
      <c r="O462" s="2" t="str">
        <f t="shared" si="37"/>
        <v/>
      </c>
      <c r="P462" s="101" t="str">
        <f t="shared" si="33"/>
        <v/>
      </c>
      <c r="Q462" s="92">
        <v>2</v>
      </c>
      <c r="R462" s="87"/>
    </row>
    <row r="463" spans="1:18" x14ac:dyDescent="0.25">
      <c r="A463" s="2">
        <v>2020</v>
      </c>
      <c r="B463" s="2" t="s">
        <v>1284</v>
      </c>
      <c r="C463" s="2" t="s">
        <v>1286</v>
      </c>
      <c r="D463" s="4">
        <v>44104</v>
      </c>
      <c r="F463" s="2" t="s">
        <v>1737</v>
      </c>
      <c r="H463" s="2" t="s">
        <v>1737</v>
      </c>
      <c r="I463" s="2" t="s">
        <v>1737</v>
      </c>
      <c r="J463" s="2" t="s">
        <v>1737</v>
      </c>
      <c r="K463" s="83" t="str">
        <f t="shared" si="34"/>
        <v/>
      </c>
      <c r="L463" s="83" t="str">
        <f t="shared" si="35"/>
        <v/>
      </c>
      <c r="M463" s="84" t="str">
        <f t="shared" si="36"/>
        <v/>
      </c>
      <c r="N463" s="2">
        <v>30</v>
      </c>
      <c r="O463" s="2" t="str">
        <f t="shared" si="37"/>
        <v/>
      </c>
      <c r="P463" s="101" t="str">
        <f t="shared" si="33"/>
        <v/>
      </c>
      <c r="Q463" s="92">
        <v>2</v>
      </c>
      <c r="R463" s="87"/>
    </row>
    <row r="464" spans="1:18" x14ac:dyDescent="0.25">
      <c r="A464" s="2">
        <v>2020</v>
      </c>
      <c r="B464" s="2" t="s">
        <v>1284</v>
      </c>
      <c r="C464" s="2" t="s">
        <v>1286</v>
      </c>
      <c r="D464" s="4">
        <v>44135</v>
      </c>
      <c r="F464" s="2" t="s">
        <v>1737</v>
      </c>
      <c r="H464" s="2" t="s">
        <v>1737</v>
      </c>
      <c r="I464" s="2" t="s">
        <v>1737</v>
      </c>
      <c r="J464" s="2" t="s">
        <v>1737</v>
      </c>
      <c r="K464" s="83" t="str">
        <f t="shared" si="34"/>
        <v/>
      </c>
      <c r="L464" s="83" t="str">
        <f t="shared" si="35"/>
        <v/>
      </c>
      <c r="M464" s="84" t="str">
        <f t="shared" si="36"/>
        <v/>
      </c>
      <c r="N464" s="2">
        <v>31</v>
      </c>
      <c r="O464" s="2" t="str">
        <f t="shared" si="37"/>
        <v/>
      </c>
      <c r="P464" s="101" t="str">
        <f t="shared" si="33"/>
        <v/>
      </c>
      <c r="Q464" s="92">
        <v>2</v>
      </c>
      <c r="R464" s="87"/>
    </row>
    <row r="465" spans="1:18" x14ac:dyDescent="0.25">
      <c r="A465" s="2">
        <v>2020</v>
      </c>
      <c r="B465" s="2" t="s">
        <v>1284</v>
      </c>
      <c r="C465" s="2" t="s">
        <v>1286</v>
      </c>
      <c r="D465" s="4">
        <v>44165</v>
      </c>
      <c r="F465" s="2">
        <v>0</v>
      </c>
      <c r="H465" s="2">
        <v>0</v>
      </c>
      <c r="I465" s="2">
        <v>0.4</v>
      </c>
      <c r="J465" s="2">
        <v>0.4</v>
      </c>
      <c r="K465" s="83">
        <f t="shared" si="34"/>
        <v>0</v>
      </c>
      <c r="L465" s="83">
        <f t="shared" si="35"/>
        <v>0</v>
      </c>
      <c r="M465" s="84">
        <f t="shared" si="36"/>
        <v>0</v>
      </c>
      <c r="N465" s="2">
        <v>30</v>
      </c>
      <c r="O465" s="2" t="str">
        <f t="shared" si="37"/>
        <v/>
      </c>
      <c r="P465" s="101">
        <f t="shared" si="33"/>
        <v>0</v>
      </c>
      <c r="Q465" s="92">
        <v>2</v>
      </c>
      <c r="R465" s="87"/>
    </row>
    <row r="466" spans="1:18" x14ac:dyDescent="0.25">
      <c r="A466" s="2">
        <v>2020</v>
      </c>
      <c r="B466" s="2" t="s">
        <v>1284</v>
      </c>
      <c r="C466" s="2" t="s">
        <v>1286</v>
      </c>
      <c r="D466" s="4">
        <v>44196</v>
      </c>
      <c r="F466" s="2">
        <v>0.1</v>
      </c>
      <c r="H466" s="2">
        <v>0.1</v>
      </c>
      <c r="I466" s="2">
        <v>0.3</v>
      </c>
      <c r="J466" s="2">
        <v>0.3</v>
      </c>
      <c r="K466" s="83">
        <f t="shared" si="34"/>
        <v>0.11355</v>
      </c>
      <c r="L466" s="83">
        <f t="shared" si="35"/>
        <v>3.5200499999999999</v>
      </c>
      <c r="M466" s="84">
        <f t="shared" si="36"/>
        <v>0.11355</v>
      </c>
      <c r="N466" s="2">
        <v>31</v>
      </c>
      <c r="O466" s="2">
        <f t="shared" si="37"/>
        <v>3.4538162849999994</v>
      </c>
      <c r="P466" s="101">
        <f t="shared" si="33"/>
        <v>7.7617102500000001</v>
      </c>
      <c r="Q466" s="92">
        <v>2</v>
      </c>
      <c r="R466" s="87"/>
    </row>
    <row r="467" spans="1:18" x14ac:dyDescent="0.25">
      <c r="A467" s="2">
        <v>2020</v>
      </c>
      <c r="B467" s="2" t="s">
        <v>1284</v>
      </c>
      <c r="C467" s="2" t="s">
        <v>1286</v>
      </c>
      <c r="D467" s="4">
        <v>43861</v>
      </c>
      <c r="F467" s="2">
        <v>0</v>
      </c>
      <c r="H467" s="2">
        <v>0</v>
      </c>
      <c r="I467" s="2">
        <v>57.5</v>
      </c>
      <c r="J467" s="2">
        <v>19.399999999999999</v>
      </c>
      <c r="K467" s="83">
        <f t="shared" si="34"/>
        <v>0</v>
      </c>
      <c r="L467" s="83">
        <f t="shared" si="35"/>
        <v>0</v>
      </c>
      <c r="M467" s="84">
        <f t="shared" si="36"/>
        <v>0</v>
      </c>
      <c r="N467" s="2">
        <v>31</v>
      </c>
      <c r="O467" s="2" t="str">
        <f t="shared" si="37"/>
        <v/>
      </c>
      <c r="P467" s="101">
        <f t="shared" si="33"/>
        <v>0</v>
      </c>
      <c r="Q467" s="92">
        <v>3</v>
      </c>
      <c r="R467" s="87"/>
    </row>
    <row r="468" spans="1:18" x14ac:dyDescent="0.25">
      <c r="A468" s="2">
        <v>2020</v>
      </c>
      <c r="B468" s="2" t="s">
        <v>1284</v>
      </c>
      <c r="C468" s="2" t="s">
        <v>1286</v>
      </c>
      <c r="D468" s="4">
        <v>43890</v>
      </c>
      <c r="F468" s="2">
        <v>0</v>
      </c>
      <c r="H468" s="2">
        <v>0</v>
      </c>
      <c r="I468" s="2">
        <v>6.7</v>
      </c>
      <c r="J468" s="2">
        <v>6.7</v>
      </c>
      <c r="K468" s="83">
        <f t="shared" si="34"/>
        <v>0</v>
      </c>
      <c r="L468" s="83">
        <f t="shared" si="35"/>
        <v>0</v>
      </c>
      <c r="M468" s="84">
        <f t="shared" si="36"/>
        <v>0</v>
      </c>
      <c r="N468" s="2">
        <v>28</v>
      </c>
      <c r="O468" s="2" t="str">
        <f t="shared" si="37"/>
        <v/>
      </c>
      <c r="P468" s="101">
        <f t="shared" si="33"/>
        <v>0</v>
      </c>
      <c r="Q468" s="92">
        <v>3</v>
      </c>
      <c r="R468" s="87"/>
    </row>
    <row r="469" spans="1:18" x14ac:dyDescent="0.25">
      <c r="A469" s="2">
        <v>2020</v>
      </c>
      <c r="B469" s="2" t="s">
        <v>1284</v>
      </c>
      <c r="C469" s="2" t="s">
        <v>1286</v>
      </c>
      <c r="D469" s="4">
        <v>43921</v>
      </c>
      <c r="F469" s="2" t="s">
        <v>1737</v>
      </c>
      <c r="H469" s="2" t="s">
        <v>1737</v>
      </c>
      <c r="I469" s="2" t="s">
        <v>1737</v>
      </c>
      <c r="J469" s="2" t="s">
        <v>1737</v>
      </c>
      <c r="K469" s="83" t="str">
        <f t="shared" si="34"/>
        <v/>
      </c>
      <c r="L469" s="83" t="str">
        <f t="shared" si="35"/>
        <v/>
      </c>
      <c r="M469" s="84" t="str">
        <f t="shared" si="36"/>
        <v/>
      </c>
      <c r="N469" s="2">
        <v>31</v>
      </c>
      <c r="O469" s="2" t="str">
        <f t="shared" si="37"/>
        <v/>
      </c>
      <c r="P469" s="101" t="str">
        <f t="shared" si="33"/>
        <v/>
      </c>
      <c r="Q469" s="92">
        <v>3</v>
      </c>
      <c r="R469" s="87"/>
    </row>
    <row r="470" spans="1:18" x14ac:dyDescent="0.25">
      <c r="A470" s="2">
        <v>2020</v>
      </c>
      <c r="B470" s="2" t="s">
        <v>1284</v>
      </c>
      <c r="C470" s="2" t="s">
        <v>1286</v>
      </c>
      <c r="D470" s="4">
        <v>43951</v>
      </c>
      <c r="F470" s="2">
        <v>0</v>
      </c>
      <c r="H470" s="2">
        <v>0</v>
      </c>
      <c r="I470" s="2">
        <v>23.3</v>
      </c>
      <c r="J470" s="2">
        <v>17.5</v>
      </c>
      <c r="K470" s="83">
        <f t="shared" si="34"/>
        <v>0</v>
      </c>
      <c r="L470" s="83">
        <f t="shared" si="35"/>
        <v>0</v>
      </c>
      <c r="M470" s="84">
        <f t="shared" si="36"/>
        <v>0</v>
      </c>
      <c r="N470" s="2">
        <v>30</v>
      </c>
      <c r="O470" s="2" t="str">
        <f t="shared" si="37"/>
        <v/>
      </c>
      <c r="P470" s="101">
        <f t="shared" si="33"/>
        <v>0</v>
      </c>
      <c r="Q470" s="92">
        <v>3</v>
      </c>
      <c r="R470" s="87"/>
    </row>
    <row r="471" spans="1:18" x14ac:dyDescent="0.25">
      <c r="A471" s="2">
        <v>2020</v>
      </c>
      <c r="B471" s="2" t="s">
        <v>1284</v>
      </c>
      <c r="C471" s="2" t="s">
        <v>1286</v>
      </c>
      <c r="D471" s="4">
        <v>43982</v>
      </c>
      <c r="F471" s="2">
        <v>0</v>
      </c>
      <c r="H471" s="2">
        <v>0</v>
      </c>
      <c r="I471" s="2">
        <v>18.14</v>
      </c>
      <c r="J471" s="2">
        <v>9.07</v>
      </c>
      <c r="K471" s="83">
        <f t="shared" si="34"/>
        <v>0</v>
      </c>
      <c r="L471" s="83">
        <f t="shared" si="35"/>
        <v>0</v>
      </c>
      <c r="M471" s="84">
        <f t="shared" si="36"/>
        <v>0</v>
      </c>
      <c r="N471" s="2">
        <v>31</v>
      </c>
      <c r="O471" s="2" t="str">
        <f t="shared" si="37"/>
        <v/>
      </c>
      <c r="P471" s="101">
        <f t="shared" ref="P471:P534" si="38">IFERROR(L471*2.205,"")</f>
        <v>0</v>
      </c>
      <c r="Q471" s="92">
        <v>3</v>
      </c>
      <c r="R471" s="87"/>
    </row>
    <row r="472" spans="1:18" x14ac:dyDescent="0.25">
      <c r="A472" s="2">
        <v>2020</v>
      </c>
      <c r="B472" s="2" t="s">
        <v>1284</v>
      </c>
      <c r="C472" s="2" t="s">
        <v>1286</v>
      </c>
      <c r="D472" s="4">
        <v>44012</v>
      </c>
      <c r="F472" s="2">
        <v>0</v>
      </c>
      <c r="H472" s="2">
        <v>0</v>
      </c>
      <c r="I472" s="2">
        <v>0.1</v>
      </c>
      <c r="J472" s="2">
        <v>0.1</v>
      </c>
      <c r="K472" s="83">
        <f t="shared" si="34"/>
        <v>0</v>
      </c>
      <c r="L472" s="83">
        <f t="shared" si="35"/>
        <v>0</v>
      </c>
      <c r="M472" s="84">
        <f t="shared" si="36"/>
        <v>0</v>
      </c>
      <c r="N472" s="2">
        <v>30</v>
      </c>
      <c r="O472" s="2" t="str">
        <f t="shared" si="37"/>
        <v/>
      </c>
      <c r="P472" s="101">
        <f t="shared" si="38"/>
        <v>0</v>
      </c>
      <c r="Q472" s="92">
        <v>3</v>
      </c>
      <c r="R472" s="87"/>
    </row>
    <row r="473" spans="1:18" x14ac:dyDescent="0.25">
      <c r="A473" s="2">
        <v>2020</v>
      </c>
      <c r="B473" s="2" t="s">
        <v>1284</v>
      </c>
      <c r="C473" s="2" t="s">
        <v>1286</v>
      </c>
      <c r="D473" s="4">
        <v>44043</v>
      </c>
      <c r="F473" s="2">
        <v>0</v>
      </c>
      <c r="H473" s="2">
        <v>0</v>
      </c>
      <c r="I473" s="2">
        <v>0.8</v>
      </c>
      <c r="J473" s="2">
        <v>0.5</v>
      </c>
      <c r="K473" s="83">
        <f t="shared" si="34"/>
        <v>0</v>
      </c>
      <c r="L473" s="83">
        <f t="shared" si="35"/>
        <v>0</v>
      </c>
      <c r="M473" s="84">
        <f t="shared" si="36"/>
        <v>0</v>
      </c>
      <c r="N473" s="2">
        <v>31</v>
      </c>
      <c r="O473" s="2" t="str">
        <f t="shared" si="37"/>
        <v/>
      </c>
      <c r="P473" s="101">
        <f t="shared" si="38"/>
        <v>0</v>
      </c>
      <c r="Q473" s="92">
        <v>3</v>
      </c>
      <c r="R473" s="87"/>
    </row>
    <row r="474" spans="1:18" x14ac:dyDescent="0.25">
      <c r="A474" s="2">
        <v>2020</v>
      </c>
      <c r="B474" s="2" t="s">
        <v>1284</v>
      </c>
      <c r="C474" s="2" t="s">
        <v>1286</v>
      </c>
      <c r="D474" s="4">
        <v>44074</v>
      </c>
      <c r="F474" s="2" t="s">
        <v>1737</v>
      </c>
      <c r="H474" s="2" t="s">
        <v>1737</v>
      </c>
      <c r="I474" s="2" t="s">
        <v>1737</v>
      </c>
      <c r="J474" s="2" t="s">
        <v>1737</v>
      </c>
      <c r="K474" s="83" t="str">
        <f t="shared" si="34"/>
        <v/>
      </c>
      <c r="L474" s="83" t="str">
        <f t="shared" si="35"/>
        <v/>
      </c>
      <c r="M474" s="84" t="str">
        <f t="shared" si="36"/>
        <v/>
      </c>
      <c r="N474" s="2">
        <v>31</v>
      </c>
      <c r="O474" s="2" t="str">
        <f t="shared" si="37"/>
        <v/>
      </c>
      <c r="P474" s="101" t="str">
        <f t="shared" si="38"/>
        <v/>
      </c>
      <c r="Q474" s="92">
        <v>3</v>
      </c>
      <c r="R474" s="87"/>
    </row>
    <row r="475" spans="1:18" x14ac:dyDescent="0.25">
      <c r="A475" s="2">
        <v>2020</v>
      </c>
      <c r="B475" s="2" t="s">
        <v>1284</v>
      </c>
      <c r="C475" s="2" t="s">
        <v>1286</v>
      </c>
      <c r="D475" s="4">
        <v>44104</v>
      </c>
      <c r="F475" s="2" t="s">
        <v>1737</v>
      </c>
      <c r="H475" s="2" t="s">
        <v>1737</v>
      </c>
      <c r="I475" s="2" t="s">
        <v>1737</v>
      </c>
      <c r="J475" s="2" t="s">
        <v>1737</v>
      </c>
      <c r="K475" s="83" t="str">
        <f t="shared" si="34"/>
        <v/>
      </c>
      <c r="L475" s="83" t="str">
        <f t="shared" si="35"/>
        <v/>
      </c>
      <c r="M475" s="84" t="str">
        <f t="shared" si="36"/>
        <v/>
      </c>
      <c r="N475" s="2">
        <v>30</v>
      </c>
      <c r="O475" s="2" t="str">
        <f t="shared" si="37"/>
        <v/>
      </c>
      <c r="P475" s="101" t="str">
        <f t="shared" si="38"/>
        <v/>
      </c>
      <c r="Q475" s="92">
        <v>3</v>
      </c>
      <c r="R475" s="87"/>
    </row>
    <row r="476" spans="1:18" x14ac:dyDescent="0.25">
      <c r="A476" s="2">
        <v>2020</v>
      </c>
      <c r="B476" s="2" t="s">
        <v>1284</v>
      </c>
      <c r="C476" s="2" t="s">
        <v>1286</v>
      </c>
      <c r="D476" s="4">
        <v>44135</v>
      </c>
      <c r="F476" s="2" t="s">
        <v>1737</v>
      </c>
      <c r="H476" s="2" t="s">
        <v>1737</v>
      </c>
      <c r="I476" s="2" t="s">
        <v>1737</v>
      </c>
      <c r="J476" s="2" t="s">
        <v>1737</v>
      </c>
      <c r="K476" s="83" t="str">
        <f t="shared" si="34"/>
        <v/>
      </c>
      <c r="L476" s="83" t="str">
        <f t="shared" si="35"/>
        <v/>
      </c>
      <c r="M476" s="84" t="str">
        <f t="shared" si="36"/>
        <v/>
      </c>
      <c r="N476" s="2">
        <v>31</v>
      </c>
      <c r="O476" s="2" t="str">
        <f t="shared" si="37"/>
        <v/>
      </c>
      <c r="P476" s="101" t="str">
        <f t="shared" si="38"/>
        <v/>
      </c>
      <c r="Q476" s="92">
        <v>3</v>
      </c>
      <c r="R476" s="87"/>
    </row>
    <row r="477" spans="1:18" x14ac:dyDescent="0.25">
      <c r="A477" s="2">
        <v>2020</v>
      </c>
      <c r="B477" s="2" t="s">
        <v>1284</v>
      </c>
      <c r="C477" s="2" t="s">
        <v>1286</v>
      </c>
      <c r="D477" s="4">
        <v>44165</v>
      </c>
      <c r="F477" s="2">
        <v>0</v>
      </c>
      <c r="H477" s="2">
        <v>0</v>
      </c>
      <c r="I477" s="2">
        <v>0.4</v>
      </c>
      <c r="J477" s="2">
        <v>0.3</v>
      </c>
      <c r="K477" s="83">
        <f t="shared" si="34"/>
        <v>0</v>
      </c>
      <c r="L477" s="83">
        <f t="shared" si="35"/>
        <v>0</v>
      </c>
      <c r="M477" s="84">
        <f t="shared" si="36"/>
        <v>0</v>
      </c>
      <c r="N477" s="2">
        <v>30</v>
      </c>
      <c r="O477" s="2" t="str">
        <f t="shared" si="37"/>
        <v/>
      </c>
      <c r="P477" s="101">
        <f t="shared" si="38"/>
        <v>0</v>
      </c>
      <c r="Q477" s="92">
        <v>3</v>
      </c>
      <c r="R477" s="87"/>
    </row>
    <row r="478" spans="1:18" x14ac:dyDescent="0.25">
      <c r="A478" s="2">
        <v>2020</v>
      </c>
      <c r="B478" s="2" t="s">
        <v>1284</v>
      </c>
      <c r="C478" s="2" t="s">
        <v>1286</v>
      </c>
      <c r="D478" s="103">
        <v>44196</v>
      </c>
      <c r="E478" s="102"/>
      <c r="F478" s="102">
        <v>0</v>
      </c>
      <c r="G478" s="102"/>
      <c r="H478" s="102">
        <v>0</v>
      </c>
      <c r="I478" s="102">
        <v>0.4</v>
      </c>
      <c r="J478" s="102">
        <v>0.4</v>
      </c>
      <c r="K478" s="83">
        <f t="shared" si="34"/>
        <v>0</v>
      </c>
      <c r="L478" s="83">
        <f t="shared" si="35"/>
        <v>0</v>
      </c>
      <c r="M478" s="84">
        <f t="shared" si="36"/>
        <v>0</v>
      </c>
      <c r="N478" s="2">
        <v>31</v>
      </c>
      <c r="O478" s="2" t="str">
        <f t="shared" si="37"/>
        <v/>
      </c>
      <c r="P478" s="101">
        <f t="shared" si="38"/>
        <v>0</v>
      </c>
      <c r="Q478" s="92">
        <v>3</v>
      </c>
      <c r="R478" s="87"/>
    </row>
    <row r="479" spans="1:18" x14ac:dyDescent="0.25">
      <c r="A479" s="2">
        <v>2020</v>
      </c>
      <c r="B479" s="2" t="s">
        <v>1284</v>
      </c>
      <c r="C479" s="2" t="s">
        <v>1286</v>
      </c>
      <c r="D479" s="4">
        <v>43861</v>
      </c>
      <c r="F479" s="2">
        <v>0</v>
      </c>
      <c r="H479" s="2">
        <v>0</v>
      </c>
      <c r="I479" s="2">
        <v>25.7</v>
      </c>
      <c r="J479" s="2">
        <v>7.4</v>
      </c>
      <c r="K479" s="83">
        <f t="shared" si="34"/>
        <v>0</v>
      </c>
      <c r="L479" s="83">
        <f t="shared" si="35"/>
        <v>0</v>
      </c>
      <c r="M479" s="84">
        <f t="shared" si="36"/>
        <v>0</v>
      </c>
      <c r="N479" s="2">
        <v>31</v>
      </c>
      <c r="O479" s="2" t="str">
        <f t="shared" si="37"/>
        <v/>
      </c>
      <c r="P479" s="101">
        <f t="shared" si="38"/>
        <v>0</v>
      </c>
      <c r="Q479" s="92">
        <v>4</v>
      </c>
      <c r="R479" s="87"/>
    </row>
    <row r="480" spans="1:18" x14ac:dyDescent="0.25">
      <c r="A480" s="2">
        <v>2020</v>
      </c>
      <c r="B480" s="2" t="s">
        <v>1284</v>
      </c>
      <c r="C480" s="2" t="s">
        <v>1286</v>
      </c>
      <c r="D480" s="4">
        <v>43890</v>
      </c>
      <c r="F480" s="2" t="s">
        <v>1737</v>
      </c>
      <c r="H480" s="2" t="s">
        <v>1737</v>
      </c>
      <c r="I480" s="2" t="s">
        <v>1737</v>
      </c>
      <c r="J480" s="2" t="s">
        <v>1737</v>
      </c>
      <c r="K480" s="83" t="str">
        <f t="shared" si="34"/>
        <v/>
      </c>
      <c r="L480" s="83" t="str">
        <f t="shared" si="35"/>
        <v/>
      </c>
      <c r="M480" s="84" t="str">
        <f t="shared" si="36"/>
        <v/>
      </c>
      <c r="N480" s="2">
        <v>28</v>
      </c>
      <c r="O480" s="2" t="str">
        <f t="shared" si="37"/>
        <v/>
      </c>
      <c r="P480" s="101" t="str">
        <f t="shared" si="38"/>
        <v/>
      </c>
      <c r="Q480" s="92">
        <v>4</v>
      </c>
      <c r="R480" s="87"/>
    </row>
    <row r="481" spans="1:18" x14ac:dyDescent="0.25">
      <c r="A481" s="2">
        <v>2020</v>
      </c>
      <c r="B481" s="2" t="s">
        <v>1284</v>
      </c>
      <c r="C481" s="2" t="s">
        <v>1286</v>
      </c>
      <c r="D481" s="4">
        <v>43921</v>
      </c>
      <c r="F481" s="2" t="s">
        <v>1737</v>
      </c>
      <c r="H481" s="2" t="s">
        <v>1737</v>
      </c>
      <c r="I481" s="2" t="s">
        <v>1737</v>
      </c>
      <c r="J481" s="2" t="s">
        <v>1737</v>
      </c>
      <c r="K481" s="83" t="str">
        <f t="shared" si="34"/>
        <v/>
      </c>
      <c r="L481" s="83" t="str">
        <f t="shared" si="35"/>
        <v/>
      </c>
      <c r="M481" s="84" t="str">
        <f t="shared" si="36"/>
        <v/>
      </c>
      <c r="N481" s="2">
        <v>31</v>
      </c>
      <c r="O481" s="2" t="str">
        <f t="shared" si="37"/>
        <v/>
      </c>
      <c r="P481" s="101" t="str">
        <f t="shared" si="38"/>
        <v/>
      </c>
      <c r="Q481" s="92">
        <v>4</v>
      </c>
      <c r="R481" s="87"/>
    </row>
    <row r="482" spans="1:18" x14ac:dyDescent="0.25">
      <c r="A482" s="2">
        <v>2020</v>
      </c>
      <c r="B482" s="2" t="s">
        <v>1284</v>
      </c>
      <c r="C482" s="2" t="s">
        <v>1286</v>
      </c>
      <c r="D482" s="4">
        <v>43951</v>
      </c>
      <c r="F482" s="2" t="s">
        <v>1737</v>
      </c>
      <c r="H482" s="2" t="s">
        <v>1737</v>
      </c>
      <c r="I482" s="2" t="s">
        <v>1737</v>
      </c>
      <c r="J482" s="2" t="s">
        <v>1737</v>
      </c>
      <c r="K482" s="83" t="str">
        <f t="shared" si="34"/>
        <v/>
      </c>
      <c r="L482" s="83" t="str">
        <f t="shared" si="35"/>
        <v/>
      </c>
      <c r="M482" s="84" t="str">
        <f t="shared" si="36"/>
        <v/>
      </c>
      <c r="N482" s="2">
        <v>30</v>
      </c>
      <c r="O482" s="2" t="str">
        <f t="shared" si="37"/>
        <v/>
      </c>
      <c r="P482" s="101" t="str">
        <f t="shared" si="38"/>
        <v/>
      </c>
      <c r="Q482" s="92">
        <v>4</v>
      </c>
      <c r="R482" s="87"/>
    </row>
    <row r="483" spans="1:18" x14ac:dyDescent="0.25">
      <c r="A483" s="2">
        <v>2020</v>
      </c>
      <c r="B483" s="2" t="s">
        <v>1284</v>
      </c>
      <c r="C483" s="2" t="s">
        <v>1286</v>
      </c>
      <c r="D483" s="4">
        <v>43982</v>
      </c>
      <c r="F483" s="2" t="s">
        <v>1737</v>
      </c>
      <c r="H483" s="2" t="s">
        <v>1737</v>
      </c>
      <c r="I483" s="2" t="s">
        <v>1737</v>
      </c>
      <c r="J483" s="2" t="s">
        <v>1737</v>
      </c>
      <c r="K483" s="83" t="str">
        <f t="shared" si="34"/>
        <v/>
      </c>
      <c r="L483" s="83" t="str">
        <f t="shared" si="35"/>
        <v/>
      </c>
      <c r="M483" s="84" t="str">
        <f t="shared" si="36"/>
        <v/>
      </c>
      <c r="N483" s="2">
        <v>31</v>
      </c>
      <c r="O483" s="2" t="str">
        <f t="shared" si="37"/>
        <v/>
      </c>
      <c r="P483" s="101" t="str">
        <f t="shared" si="38"/>
        <v/>
      </c>
      <c r="Q483" s="92">
        <v>4</v>
      </c>
      <c r="R483" s="87"/>
    </row>
    <row r="484" spans="1:18" x14ac:dyDescent="0.25">
      <c r="A484" s="2">
        <v>2020</v>
      </c>
      <c r="B484" s="2" t="s">
        <v>1284</v>
      </c>
      <c r="C484" s="2" t="s">
        <v>1286</v>
      </c>
      <c r="D484" s="4">
        <v>44012</v>
      </c>
      <c r="F484" s="2">
        <v>0</v>
      </c>
      <c r="H484" s="2">
        <v>0</v>
      </c>
      <c r="I484" s="2">
        <v>0.1</v>
      </c>
      <c r="J484" s="2">
        <v>0.1</v>
      </c>
      <c r="K484" s="83">
        <f t="shared" si="34"/>
        <v>0</v>
      </c>
      <c r="L484" s="83">
        <f t="shared" si="35"/>
        <v>0</v>
      </c>
      <c r="M484" s="84">
        <f t="shared" si="36"/>
        <v>0</v>
      </c>
      <c r="N484" s="2">
        <v>30</v>
      </c>
      <c r="O484" s="2" t="str">
        <f t="shared" si="37"/>
        <v/>
      </c>
      <c r="P484" s="101">
        <f t="shared" si="38"/>
        <v>0</v>
      </c>
      <c r="Q484" s="92">
        <v>4</v>
      </c>
      <c r="R484" s="87"/>
    </row>
    <row r="485" spans="1:18" x14ac:dyDescent="0.25">
      <c r="A485" s="2">
        <v>2020</v>
      </c>
      <c r="B485" s="2" t="s">
        <v>1284</v>
      </c>
      <c r="C485" s="2" t="s">
        <v>1286</v>
      </c>
      <c r="D485" s="4">
        <v>44043</v>
      </c>
      <c r="F485" s="2">
        <v>0</v>
      </c>
      <c r="H485" s="2">
        <v>0</v>
      </c>
      <c r="I485" s="2">
        <v>16.5</v>
      </c>
      <c r="J485" s="2">
        <v>16.5</v>
      </c>
      <c r="K485" s="83">
        <f t="shared" si="34"/>
        <v>0</v>
      </c>
      <c r="L485" s="83">
        <f t="shared" si="35"/>
        <v>0</v>
      </c>
      <c r="M485" s="84">
        <f t="shared" si="36"/>
        <v>0</v>
      </c>
      <c r="N485" s="2">
        <v>31</v>
      </c>
      <c r="O485" s="2" t="str">
        <f t="shared" si="37"/>
        <v/>
      </c>
      <c r="P485" s="101">
        <f t="shared" si="38"/>
        <v>0</v>
      </c>
      <c r="Q485" s="92">
        <v>4</v>
      </c>
      <c r="R485" s="87"/>
    </row>
    <row r="486" spans="1:18" x14ac:dyDescent="0.25">
      <c r="A486" s="2">
        <v>2020</v>
      </c>
      <c r="B486" s="2" t="s">
        <v>1284</v>
      </c>
      <c r="C486" s="2" t="s">
        <v>1286</v>
      </c>
      <c r="D486" s="4">
        <v>44074</v>
      </c>
      <c r="F486" s="2" t="s">
        <v>1737</v>
      </c>
      <c r="H486" s="2" t="s">
        <v>1737</v>
      </c>
      <c r="I486" s="2" t="s">
        <v>1737</v>
      </c>
      <c r="J486" s="2" t="s">
        <v>1737</v>
      </c>
      <c r="K486" s="83" t="str">
        <f t="shared" si="34"/>
        <v/>
      </c>
      <c r="L486" s="83" t="str">
        <f t="shared" si="35"/>
        <v/>
      </c>
      <c r="M486" s="84" t="str">
        <f t="shared" si="36"/>
        <v/>
      </c>
      <c r="N486" s="2">
        <v>31</v>
      </c>
      <c r="O486" s="2" t="str">
        <f t="shared" si="37"/>
        <v/>
      </c>
      <c r="P486" s="101" t="str">
        <f t="shared" si="38"/>
        <v/>
      </c>
      <c r="Q486" s="92">
        <v>4</v>
      </c>
      <c r="R486" s="87"/>
    </row>
    <row r="487" spans="1:18" x14ac:dyDescent="0.25">
      <c r="A487" s="2">
        <v>2020</v>
      </c>
      <c r="B487" s="2" t="s">
        <v>1284</v>
      </c>
      <c r="C487" s="2" t="s">
        <v>1286</v>
      </c>
      <c r="D487" s="4">
        <v>44104</v>
      </c>
      <c r="F487" s="2" t="s">
        <v>1737</v>
      </c>
      <c r="H487" s="2" t="s">
        <v>1737</v>
      </c>
      <c r="I487" s="2" t="s">
        <v>1737</v>
      </c>
      <c r="J487" s="2" t="s">
        <v>1737</v>
      </c>
      <c r="K487" s="83" t="str">
        <f t="shared" si="34"/>
        <v/>
      </c>
      <c r="L487" s="83" t="str">
        <f t="shared" si="35"/>
        <v/>
      </c>
      <c r="M487" s="84" t="str">
        <f t="shared" si="36"/>
        <v/>
      </c>
      <c r="N487" s="2">
        <v>30</v>
      </c>
      <c r="O487" s="2" t="str">
        <f t="shared" si="37"/>
        <v/>
      </c>
      <c r="P487" s="101" t="str">
        <f t="shared" si="38"/>
        <v/>
      </c>
      <c r="Q487" s="92">
        <v>4</v>
      </c>
      <c r="R487" s="87"/>
    </row>
    <row r="488" spans="1:18" x14ac:dyDescent="0.25">
      <c r="A488" s="2">
        <v>2020</v>
      </c>
      <c r="B488" s="2" t="s">
        <v>1284</v>
      </c>
      <c r="C488" s="2" t="s">
        <v>1286</v>
      </c>
      <c r="D488" s="4">
        <v>44135</v>
      </c>
      <c r="F488" s="2" t="s">
        <v>1737</v>
      </c>
      <c r="H488" s="2" t="s">
        <v>1737</v>
      </c>
      <c r="I488" s="2" t="s">
        <v>1737</v>
      </c>
      <c r="J488" s="2" t="s">
        <v>1737</v>
      </c>
      <c r="K488" s="83" t="str">
        <f t="shared" si="34"/>
        <v/>
      </c>
      <c r="L488" s="83" t="str">
        <f t="shared" si="35"/>
        <v/>
      </c>
      <c r="M488" s="84" t="str">
        <f t="shared" si="36"/>
        <v/>
      </c>
      <c r="N488" s="2">
        <v>31</v>
      </c>
      <c r="O488" s="2" t="str">
        <f t="shared" si="37"/>
        <v/>
      </c>
      <c r="P488" s="101" t="str">
        <f t="shared" si="38"/>
        <v/>
      </c>
      <c r="Q488" s="92">
        <v>4</v>
      </c>
      <c r="R488" s="87"/>
    </row>
    <row r="489" spans="1:18" x14ac:dyDescent="0.25">
      <c r="A489" s="2">
        <v>2020</v>
      </c>
      <c r="B489" s="2" t="s">
        <v>1284</v>
      </c>
      <c r="C489" s="2" t="s">
        <v>1286</v>
      </c>
      <c r="D489" s="103">
        <v>44165</v>
      </c>
      <c r="E489" s="102"/>
      <c r="F489" s="102">
        <v>0</v>
      </c>
      <c r="G489" s="102"/>
      <c r="H489" s="102">
        <v>0</v>
      </c>
      <c r="I489" s="102">
        <v>0.2</v>
      </c>
      <c r="J489" s="102">
        <v>0.2</v>
      </c>
      <c r="K489" s="83">
        <f t="shared" si="34"/>
        <v>0</v>
      </c>
      <c r="L489" s="83">
        <f t="shared" si="35"/>
        <v>0</v>
      </c>
      <c r="M489" s="84">
        <f t="shared" si="36"/>
        <v>0</v>
      </c>
      <c r="N489" s="2">
        <v>30</v>
      </c>
      <c r="O489" s="2" t="str">
        <f t="shared" si="37"/>
        <v/>
      </c>
      <c r="P489" s="101">
        <f t="shared" si="38"/>
        <v>0</v>
      </c>
      <c r="Q489" s="92">
        <v>4</v>
      </c>
      <c r="R489" s="87"/>
    </row>
    <row r="490" spans="1:18" x14ac:dyDescent="0.25">
      <c r="A490" s="2">
        <v>2020</v>
      </c>
      <c r="B490" s="2" t="s">
        <v>1284</v>
      </c>
      <c r="C490" s="109" t="s">
        <v>1286</v>
      </c>
      <c r="D490" s="4">
        <v>44196</v>
      </c>
      <c r="F490" s="2">
        <v>0</v>
      </c>
      <c r="H490" s="2">
        <v>0</v>
      </c>
      <c r="I490" s="2">
        <v>0.1</v>
      </c>
      <c r="J490" s="2">
        <v>0.1</v>
      </c>
      <c r="K490" s="83">
        <f t="shared" si="34"/>
        <v>0</v>
      </c>
      <c r="L490" s="83">
        <f t="shared" si="35"/>
        <v>0</v>
      </c>
      <c r="M490" s="84">
        <f t="shared" si="36"/>
        <v>0</v>
      </c>
      <c r="N490" s="2">
        <v>31</v>
      </c>
      <c r="O490" s="2" t="str">
        <f t="shared" si="37"/>
        <v/>
      </c>
      <c r="P490" s="101">
        <f t="shared" si="38"/>
        <v>0</v>
      </c>
      <c r="Q490" s="92">
        <v>4</v>
      </c>
      <c r="R490" s="87"/>
    </row>
    <row r="491" spans="1:18" x14ac:dyDescent="0.25">
      <c r="A491" s="2">
        <v>2020</v>
      </c>
      <c r="B491" s="2" t="s">
        <v>1284</v>
      </c>
      <c r="C491" s="2" t="s">
        <v>1286</v>
      </c>
      <c r="D491" s="4">
        <v>43861</v>
      </c>
      <c r="F491" s="2">
        <v>0</v>
      </c>
      <c r="H491" s="2">
        <v>0</v>
      </c>
      <c r="I491" s="2">
        <v>0.1</v>
      </c>
      <c r="J491" s="2">
        <v>7.1</v>
      </c>
      <c r="K491" s="83">
        <f t="shared" si="34"/>
        <v>0</v>
      </c>
      <c r="L491" s="83">
        <f t="shared" si="35"/>
        <v>0</v>
      </c>
      <c r="M491" s="84">
        <f t="shared" si="36"/>
        <v>0</v>
      </c>
      <c r="N491" s="2">
        <v>31</v>
      </c>
      <c r="O491" s="2" t="str">
        <f t="shared" si="37"/>
        <v/>
      </c>
      <c r="P491" s="101">
        <f t="shared" si="38"/>
        <v>0</v>
      </c>
      <c r="Q491" s="92">
        <v>5</v>
      </c>
      <c r="R491" s="87"/>
    </row>
    <row r="492" spans="1:18" x14ac:dyDescent="0.25">
      <c r="A492" s="2">
        <v>2020</v>
      </c>
      <c r="B492" s="2" t="s">
        <v>1284</v>
      </c>
      <c r="C492" s="2" t="s">
        <v>1286</v>
      </c>
      <c r="D492" s="4">
        <v>43890</v>
      </c>
      <c r="F492" s="2">
        <v>0</v>
      </c>
      <c r="H492" s="2">
        <v>0</v>
      </c>
      <c r="I492" s="2">
        <v>0.2</v>
      </c>
      <c r="J492" s="2">
        <v>1.4</v>
      </c>
      <c r="K492" s="83">
        <f t="shared" si="34"/>
        <v>0</v>
      </c>
      <c r="L492" s="83">
        <f t="shared" si="35"/>
        <v>0</v>
      </c>
      <c r="M492" s="84">
        <f t="shared" si="36"/>
        <v>0</v>
      </c>
      <c r="N492" s="2">
        <v>28</v>
      </c>
      <c r="O492" s="2" t="str">
        <f t="shared" si="37"/>
        <v/>
      </c>
      <c r="P492" s="101">
        <f t="shared" si="38"/>
        <v>0</v>
      </c>
      <c r="Q492" s="92">
        <v>5</v>
      </c>
      <c r="R492" s="87"/>
    </row>
    <row r="493" spans="1:18" x14ac:dyDescent="0.25">
      <c r="A493" s="2">
        <v>2020</v>
      </c>
      <c r="B493" s="2" t="s">
        <v>1284</v>
      </c>
      <c r="C493" s="2" t="s">
        <v>1286</v>
      </c>
      <c r="D493" s="4">
        <v>43921</v>
      </c>
      <c r="F493" s="2" t="s">
        <v>1737</v>
      </c>
      <c r="H493" s="2" t="s">
        <v>1737</v>
      </c>
      <c r="I493" s="2">
        <v>0.3</v>
      </c>
      <c r="J493" s="2" t="s">
        <v>1737</v>
      </c>
      <c r="K493" s="83" t="str">
        <f t="shared" si="34"/>
        <v/>
      </c>
      <c r="L493" s="83" t="str">
        <f t="shared" si="35"/>
        <v/>
      </c>
      <c r="M493" s="84" t="str">
        <f t="shared" si="36"/>
        <v/>
      </c>
      <c r="N493" s="2">
        <v>31</v>
      </c>
      <c r="O493" s="2" t="str">
        <f t="shared" si="37"/>
        <v/>
      </c>
      <c r="P493" s="101" t="str">
        <f t="shared" si="38"/>
        <v/>
      </c>
      <c r="Q493" s="92">
        <v>5</v>
      </c>
      <c r="R493" s="87"/>
    </row>
    <row r="494" spans="1:18" x14ac:dyDescent="0.25">
      <c r="A494" s="2">
        <v>2020</v>
      </c>
      <c r="B494" s="2" t="s">
        <v>1284</v>
      </c>
      <c r="C494" s="2" t="s">
        <v>1286</v>
      </c>
      <c r="D494" s="4">
        <v>43951</v>
      </c>
      <c r="F494" s="2" t="s">
        <v>1737</v>
      </c>
      <c r="H494" s="2" t="s">
        <v>1737</v>
      </c>
      <c r="I494" s="2">
        <v>1.4</v>
      </c>
      <c r="J494" s="2" t="s">
        <v>1737</v>
      </c>
      <c r="K494" s="83" t="str">
        <f t="shared" si="34"/>
        <v/>
      </c>
      <c r="L494" s="83" t="str">
        <f t="shared" si="35"/>
        <v/>
      </c>
      <c r="M494" s="84" t="str">
        <f t="shared" si="36"/>
        <v/>
      </c>
      <c r="N494" s="2">
        <v>30</v>
      </c>
      <c r="O494" s="2" t="str">
        <f t="shared" si="37"/>
        <v/>
      </c>
      <c r="P494" s="101" t="str">
        <f t="shared" si="38"/>
        <v/>
      </c>
      <c r="Q494" s="92">
        <v>5</v>
      </c>
      <c r="R494" s="87"/>
    </row>
    <row r="495" spans="1:18" x14ac:dyDescent="0.25">
      <c r="A495" s="2">
        <v>2020</v>
      </c>
      <c r="B495" s="2" t="s">
        <v>1284</v>
      </c>
      <c r="C495" s="2" t="s">
        <v>1286</v>
      </c>
      <c r="D495" s="4">
        <v>43982</v>
      </c>
      <c r="F495" s="2" t="s">
        <v>1737</v>
      </c>
      <c r="H495" s="2" t="s">
        <v>1737</v>
      </c>
      <c r="I495" s="2">
        <v>16.5</v>
      </c>
      <c r="J495" s="2" t="s">
        <v>1737</v>
      </c>
      <c r="K495" s="83" t="str">
        <f t="shared" si="34"/>
        <v/>
      </c>
      <c r="L495" s="83" t="str">
        <f t="shared" si="35"/>
        <v/>
      </c>
      <c r="M495" s="84" t="str">
        <f t="shared" si="36"/>
        <v/>
      </c>
      <c r="N495" s="2">
        <v>31</v>
      </c>
      <c r="O495" s="2" t="str">
        <f t="shared" si="37"/>
        <v/>
      </c>
      <c r="P495" s="101" t="str">
        <f t="shared" si="38"/>
        <v/>
      </c>
      <c r="Q495" s="92">
        <v>5</v>
      </c>
      <c r="R495" s="87"/>
    </row>
    <row r="496" spans="1:18" x14ac:dyDescent="0.25">
      <c r="A496" s="2">
        <v>2020</v>
      </c>
      <c r="B496" s="2" t="s">
        <v>1284</v>
      </c>
      <c r="C496" s="2" t="s">
        <v>1286</v>
      </c>
      <c r="D496" s="4">
        <v>44012</v>
      </c>
      <c r="F496" s="2">
        <v>0</v>
      </c>
      <c r="H496" s="2">
        <v>0</v>
      </c>
      <c r="I496" s="2">
        <v>29.4</v>
      </c>
      <c r="J496" s="2">
        <v>0.1</v>
      </c>
      <c r="K496" s="83">
        <f t="shared" si="34"/>
        <v>0</v>
      </c>
      <c r="L496" s="83">
        <f t="shared" si="35"/>
        <v>0</v>
      </c>
      <c r="M496" s="84">
        <f t="shared" si="36"/>
        <v>0</v>
      </c>
      <c r="N496" s="2">
        <v>30</v>
      </c>
      <c r="O496" s="2" t="str">
        <f t="shared" si="37"/>
        <v/>
      </c>
      <c r="P496" s="101">
        <f t="shared" si="38"/>
        <v>0</v>
      </c>
      <c r="Q496" s="92">
        <v>5</v>
      </c>
      <c r="R496" s="87"/>
    </row>
    <row r="497" spans="1:18" x14ac:dyDescent="0.25">
      <c r="A497" s="2">
        <v>2020</v>
      </c>
      <c r="B497" s="2" t="s">
        <v>1284</v>
      </c>
      <c r="C497" s="2" t="s">
        <v>1286</v>
      </c>
      <c r="D497" s="4">
        <v>44043</v>
      </c>
      <c r="F497" s="2">
        <v>0</v>
      </c>
      <c r="H497" s="2">
        <v>0</v>
      </c>
      <c r="I497" s="2" t="s">
        <v>1737</v>
      </c>
      <c r="J497" s="2">
        <v>16.5</v>
      </c>
      <c r="K497" s="83" t="str">
        <f t="shared" si="34"/>
        <v/>
      </c>
      <c r="L497" s="83">
        <f t="shared" si="35"/>
        <v>0</v>
      </c>
      <c r="M497" s="84">
        <f t="shared" si="36"/>
        <v>0</v>
      </c>
      <c r="N497" s="2">
        <v>31</v>
      </c>
      <c r="O497" s="2" t="str">
        <f t="shared" si="37"/>
        <v/>
      </c>
      <c r="P497" s="101">
        <f t="shared" si="38"/>
        <v>0</v>
      </c>
      <c r="Q497" s="92">
        <v>5</v>
      </c>
      <c r="R497" s="87"/>
    </row>
    <row r="498" spans="1:18" x14ac:dyDescent="0.25">
      <c r="A498" s="2">
        <v>2020</v>
      </c>
      <c r="B498" s="2" t="s">
        <v>1284</v>
      </c>
      <c r="C498" s="2" t="s">
        <v>1286</v>
      </c>
      <c r="D498" s="4">
        <v>44074</v>
      </c>
      <c r="F498" s="2" t="s">
        <v>1737</v>
      </c>
      <c r="H498" s="2" t="s">
        <v>1737</v>
      </c>
      <c r="I498" s="2" t="s">
        <v>1737</v>
      </c>
      <c r="J498" s="2" t="s">
        <v>1737</v>
      </c>
      <c r="K498" s="83" t="str">
        <f t="shared" si="34"/>
        <v/>
      </c>
      <c r="L498" s="83" t="str">
        <f t="shared" si="35"/>
        <v/>
      </c>
      <c r="M498" s="84" t="str">
        <f t="shared" si="36"/>
        <v/>
      </c>
      <c r="N498" s="2">
        <v>31</v>
      </c>
      <c r="O498" s="2" t="str">
        <f t="shared" si="37"/>
        <v/>
      </c>
      <c r="P498" s="101" t="str">
        <f t="shared" si="38"/>
        <v/>
      </c>
      <c r="Q498" s="92">
        <v>5</v>
      </c>
      <c r="R498" s="87"/>
    </row>
    <row r="499" spans="1:18" x14ac:dyDescent="0.25">
      <c r="A499" s="2">
        <v>2020</v>
      </c>
      <c r="B499" s="2" t="s">
        <v>1284</v>
      </c>
      <c r="C499" s="2" t="s">
        <v>1286</v>
      </c>
      <c r="D499" s="4">
        <v>44104</v>
      </c>
      <c r="F499" s="2" t="s">
        <v>1737</v>
      </c>
      <c r="H499" s="2" t="s">
        <v>1737</v>
      </c>
      <c r="I499" s="2" t="s">
        <v>1737</v>
      </c>
      <c r="J499" s="2" t="s">
        <v>1737</v>
      </c>
      <c r="K499" s="83" t="str">
        <f t="shared" si="34"/>
        <v/>
      </c>
      <c r="L499" s="83" t="str">
        <f t="shared" si="35"/>
        <v/>
      </c>
      <c r="M499" s="84" t="str">
        <f t="shared" si="36"/>
        <v/>
      </c>
      <c r="N499" s="2">
        <v>30</v>
      </c>
      <c r="O499" s="2" t="str">
        <f t="shared" si="37"/>
        <v/>
      </c>
      <c r="P499" s="101" t="str">
        <f t="shared" si="38"/>
        <v/>
      </c>
      <c r="Q499" s="92">
        <v>5</v>
      </c>
      <c r="R499" s="87"/>
    </row>
    <row r="500" spans="1:18" x14ac:dyDescent="0.25">
      <c r="A500" s="2">
        <v>2020</v>
      </c>
      <c r="B500" s="2" t="s">
        <v>1284</v>
      </c>
      <c r="C500" s="2" t="s">
        <v>1286</v>
      </c>
      <c r="D500" s="4">
        <v>44135</v>
      </c>
      <c r="F500" s="2" t="s">
        <v>1737</v>
      </c>
      <c r="H500" s="2" t="s">
        <v>1737</v>
      </c>
      <c r="I500" s="2" t="s">
        <v>1737</v>
      </c>
      <c r="J500" s="2" t="s">
        <v>1737</v>
      </c>
      <c r="K500" s="83" t="str">
        <f t="shared" si="34"/>
        <v/>
      </c>
      <c r="L500" s="83" t="str">
        <f t="shared" si="35"/>
        <v/>
      </c>
      <c r="M500" s="84" t="str">
        <f t="shared" si="36"/>
        <v/>
      </c>
      <c r="N500" s="2">
        <v>31</v>
      </c>
      <c r="O500" s="2" t="str">
        <f t="shared" si="37"/>
        <v/>
      </c>
      <c r="P500" s="101" t="str">
        <f t="shared" si="38"/>
        <v/>
      </c>
      <c r="Q500" s="92">
        <v>5</v>
      </c>
      <c r="R500" s="87"/>
    </row>
    <row r="501" spans="1:18" x14ac:dyDescent="0.25">
      <c r="A501" s="2">
        <v>2020</v>
      </c>
      <c r="B501" s="2" t="s">
        <v>1284</v>
      </c>
      <c r="C501" s="2" t="s">
        <v>1286</v>
      </c>
      <c r="D501" s="4">
        <v>44165</v>
      </c>
      <c r="F501" s="2">
        <v>0</v>
      </c>
      <c r="H501" s="2">
        <v>0</v>
      </c>
      <c r="I501" s="2" t="s">
        <v>1737</v>
      </c>
      <c r="J501" s="2">
        <v>0.3</v>
      </c>
      <c r="K501" s="83" t="str">
        <f t="shared" si="34"/>
        <v/>
      </c>
      <c r="L501" s="83">
        <f t="shared" si="35"/>
        <v>0</v>
      </c>
      <c r="M501" s="84">
        <f t="shared" si="36"/>
        <v>0</v>
      </c>
      <c r="N501" s="2">
        <v>30</v>
      </c>
      <c r="O501" s="2" t="str">
        <f t="shared" si="37"/>
        <v/>
      </c>
      <c r="P501" s="101">
        <f t="shared" si="38"/>
        <v>0</v>
      </c>
      <c r="Q501" s="92">
        <v>5</v>
      </c>
      <c r="R501" s="87"/>
    </row>
    <row r="502" spans="1:18" x14ac:dyDescent="0.25">
      <c r="A502" s="2">
        <v>2020</v>
      </c>
      <c r="B502" s="2" t="s">
        <v>1284</v>
      </c>
      <c r="C502" s="2" t="s">
        <v>1286</v>
      </c>
      <c r="D502" s="4">
        <v>44196</v>
      </c>
      <c r="F502" s="2">
        <v>0</v>
      </c>
      <c r="H502" s="2">
        <v>0</v>
      </c>
      <c r="I502" s="2" t="s">
        <v>1737</v>
      </c>
      <c r="J502" s="2">
        <v>0.2</v>
      </c>
      <c r="K502" s="83" t="str">
        <f t="shared" si="34"/>
        <v/>
      </c>
      <c r="L502" s="83">
        <f t="shared" si="35"/>
        <v>0</v>
      </c>
      <c r="M502" s="84">
        <f t="shared" si="36"/>
        <v>0</v>
      </c>
      <c r="N502" s="2">
        <v>31</v>
      </c>
      <c r="O502" s="2" t="str">
        <f t="shared" si="37"/>
        <v/>
      </c>
      <c r="P502" s="101">
        <f t="shared" si="38"/>
        <v>0</v>
      </c>
      <c r="Q502" s="92">
        <v>5</v>
      </c>
      <c r="R502" s="87"/>
    </row>
    <row r="503" spans="1:18" x14ac:dyDescent="0.25">
      <c r="A503" s="2">
        <v>2020</v>
      </c>
      <c r="B503" s="2" t="s">
        <v>1288</v>
      </c>
      <c r="C503" s="2" t="s">
        <v>1156</v>
      </c>
      <c r="F503" s="102"/>
      <c r="G503" s="102"/>
      <c r="H503" s="102"/>
      <c r="I503" s="102"/>
      <c r="J503" s="102"/>
      <c r="K503" s="83">
        <f t="shared" si="34"/>
        <v>0</v>
      </c>
      <c r="L503" s="83">
        <f t="shared" si="35"/>
        <v>0</v>
      </c>
      <c r="M503" s="84" t="str">
        <f t="shared" si="36"/>
        <v/>
      </c>
      <c r="O503" s="2" t="str">
        <f t="shared" si="37"/>
        <v/>
      </c>
      <c r="P503" s="101">
        <f t="shared" si="38"/>
        <v>0</v>
      </c>
      <c r="Q503" s="20">
        <v>1</v>
      </c>
      <c r="R503" s="87" t="s">
        <v>1759</v>
      </c>
    </row>
    <row r="504" spans="1:18" x14ac:dyDescent="0.25">
      <c r="A504" s="2">
        <v>2020</v>
      </c>
      <c r="B504" s="2" t="s">
        <v>1760</v>
      </c>
      <c r="C504" s="2" t="s">
        <v>1761</v>
      </c>
      <c r="E504" s="109"/>
      <c r="K504" s="83">
        <f t="shared" si="34"/>
        <v>0</v>
      </c>
      <c r="L504" s="83">
        <f t="shared" si="35"/>
        <v>0</v>
      </c>
      <c r="M504" s="84" t="str">
        <f t="shared" si="36"/>
        <v/>
      </c>
      <c r="O504" s="2" t="str">
        <f t="shared" si="37"/>
        <v/>
      </c>
      <c r="P504" s="101">
        <f t="shared" si="38"/>
        <v>0</v>
      </c>
      <c r="Q504" s="20">
        <v>2</v>
      </c>
      <c r="R504" s="87" t="s">
        <v>1759</v>
      </c>
    </row>
    <row r="505" spans="1:18" x14ac:dyDescent="0.25">
      <c r="A505" s="2">
        <v>2020</v>
      </c>
      <c r="B505" s="2" t="s">
        <v>1760</v>
      </c>
      <c r="C505" s="2" t="s">
        <v>1761</v>
      </c>
      <c r="D505" s="4">
        <v>43921</v>
      </c>
      <c r="E505" s="109"/>
      <c r="F505" s="2">
        <v>0</v>
      </c>
      <c r="H505" s="2">
        <v>0</v>
      </c>
      <c r="I505" s="2">
        <v>0.45</v>
      </c>
      <c r="J505" s="2">
        <v>0.45</v>
      </c>
      <c r="K505" s="83">
        <f t="shared" si="34"/>
        <v>0</v>
      </c>
      <c r="L505" s="83">
        <f t="shared" si="35"/>
        <v>0</v>
      </c>
      <c r="M505" s="84">
        <f t="shared" si="36"/>
        <v>0</v>
      </c>
      <c r="N505" s="2">
        <v>90</v>
      </c>
      <c r="O505" s="2" t="str">
        <f t="shared" si="37"/>
        <v/>
      </c>
      <c r="P505" s="101">
        <f t="shared" si="38"/>
        <v>0</v>
      </c>
      <c r="Q505" s="92">
        <v>4</v>
      </c>
      <c r="R505" s="87"/>
    </row>
    <row r="506" spans="1:18" x14ac:dyDescent="0.25">
      <c r="A506" s="2">
        <v>2020</v>
      </c>
      <c r="B506" s="2" t="s">
        <v>1760</v>
      </c>
      <c r="C506" s="2" t="s">
        <v>1761</v>
      </c>
      <c r="D506" s="4">
        <v>44012</v>
      </c>
      <c r="E506" s="109"/>
      <c r="F506" s="2">
        <f>5/1000</f>
        <v>5.0000000000000001E-3</v>
      </c>
      <c r="H506" s="2">
        <f>5/1000</f>
        <v>5.0000000000000001E-3</v>
      </c>
      <c r="I506" s="2">
        <v>0.5</v>
      </c>
      <c r="J506" s="2">
        <v>0.5</v>
      </c>
      <c r="K506" s="83">
        <f t="shared" si="34"/>
        <v>9.4625000000000004E-3</v>
      </c>
      <c r="L506" s="83">
        <f t="shared" si="35"/>
        <v>0.86108750000000001</v>
      </c>
      <c r="M506" s="84">
        <f t="shared" si="36"/>
        <v>9.4625000000000004E-3</v>
      </c>
      <c r="N506" s="2">
        <v>91</v>
      </c>
      <c r="O506" s="2">
        <f t="shared" si="37"/>
        <v>0.28781802374999998</v>
      </c>
      <c r="P506" s="101">
        <f t="shared" si="38"/>
        <v>1.8986979375000002</v>
      </c>
      <c r="Q506" s="92">
        <v>4</v>
      </c>
      <c r="R506" s="87"/>
    </row>
    <row r="507" spans="1:18" x14ac:dyDescent="0.25">
      <c r="A507" s="2">
        <v>2020</v>
      </c>
      <c r="B507" s="2" t="s">
        <v>1760</v>
      </c>
      <c r="C507" s="2" t="s">
        <v>1761</v>
      </c>
      <c r="D507" s="4">
        <v>44104</v>
      </c>
      <c r="E507" s="109"/>
      <c r="F507" s="2">
        <v>0</v>
      </c>
      <c r="H507" s="2">
        <v>0</v>
      </c>
      <c r="I507" s="2">
        <v>0.2</v>
      </c>
      <c r="J507" s="2">
        <v>0.2</v>
      </c>
      <c r="K507" s="83">
        <f t="shared" si="34"/>
        <v>0</v>
      </c>
      <c r="L507" s="83">
        <f t="shared" si="35"/>
        <v>0</v>
      </c>
      <c r="M507" s="84">
        <f t="shared" si="36"/>
        <v>0</v>
      </c>
      <c r="N507" s="2">
        <v>92</v>
      </c>
      <c r="O507" s="2" t="str">
        <f t="shared" si="37"/>
        <v/>
      </c>
      <c r="P507" s="101">
        <f t="shared" si="38"/>
        <v>0</v>
      </c>
      <c r="Q507" s="92">
        <v>4</v>
      </c>
      <c r="R507" s="87"/>
    </row>
    <row r="508" spans="1:18" x14ac:dyDescent="0.25">
      <c r="A508" s="2">
        <v>2020</v>
      </c>
      <c r="B508" s="2" t="s">
        <v>1760</v>
      </c>
      <c r="C508" s="2" t="s">
        <v>1761</v>
      </c>
      <c r="D508" s="4">
        <v>44196</v>
      </c>
      <c r="F508" s="2">
        <f>5/1000</f>
        <v>5.0000000000000001E-3</v>
      </c>
      <c r="H508" s="2">
        <f>5/1000</f>
        <v>5.0000000000000001E-3</v>
      </c>
      <c r="I508" s="2">
        <v>3.52</v>
      </c>
      <c r="J508" s="2">
        <v>3.52</v>
      </c>
      <c r="K508" s="83">
        <f t="shared" si="34"/>
        <v>6.6616000000000009E-2</v>
      </c>
      <c r="L508" s="83">
        <f t="shared" si="35"/>
        <v>6.1286720000000008</v>
      </c>
      <c r="M508" s="84">
        <f t="shared" si="36"/>
        <v>6.6616000000000009E-2</v>
      </c>
      <c r="N508" s="2">
        <v>92</v>
      </c>
      <c r="O508" s="2">
        <f t="shared" si="37"/>
        <v>2.0262388872000003</v>
      </c>
      <c r="P508" s="101">
        <f t="shared" si="38"/>
        <v>13.513721760000003</v>
      </c>
      <c r="Q508" s="92">
        <v>4</v>
      </c>
      <c r="R508" s="87"/>
    </row>
    <row r="509" spans="1:18" x14ac:dyDescent="0.25">
      <c r="A509" s="2">
        <v>2020</v>
      </c>
      <c r="B509" s="2" t="s">
        <v>1760</v>
      </c>
      <c r="C509" s="2" t="s">
        <v>1761</v>
      </c>
      <c r="D509" s="4">
        <v>43861</v>
      </c>
      <c r="F509" s="2">
        <v>0</v>
      </c>
      <c r="H509" s="2">
        <v>0</v>
      </c>
      <c r="I509" s="2">
        <v>0.03</v>
      </c>
      <c r="J509" s="2">
        <v>0.02</v>
      </c>
      <c r="K509" s="83">
        <f t="shared" si="34"/>
        <v>0</v>
      </c>
      <c r="L509" s="83">
        <f t="shared" si="35"/>
        <v>0</v>
      </c>
      <c r="M509" s="84">
        <f t="shared" si="36"/>
        <v>0</v>
      </c>
      <c r="N509" s="2">
        <v>31</v>
      </c>
      <c r="O509" s="2" t="str">
        <f t="shared" si="37"/>
        <v/>
      </c>
      <c r="P509" s="101">
        <f t="shared" si="38"/>
        <v>0</v>
      </c>
      <c r="Q509" s="92">
        <v>5</v>
      </c>
      <c r="R509" s="87" t="s">
        <v>1762</v>
      </c>
    </row>
    <row r="510" spans="1:18" x14ac:dyDescent="0.25">
      <c r="A510" s="2">
        <v>2020</v>
      </c>
      <c r="B510" s="2" t="s">
        <v>1760</v>
      </c>
      <c r="C510" s="2" t="s">
        <v>1761</v>
      </c>
      <c r="D510" s="4">
        <v>43890</v>
      </c>
      <c r="F510" s="2">
        <v>0</v>
      </c>
      <c r="H510" s="2">
        <v>0</v>
      </c>
      <c r="I510" s="2">
        <v>2.5000000000000001E-2</v>
      </c>
      <c r="J510" s="2">
        <v>2.3E-2</v>
      </c>
      <c r="K510" s="83">
        <f t="shared" si="34"/>
        <v>0</v>
      </c>
      <c r="L510" s="83">
        <f t="shared" si="35"/>
        <v>0</v>
      </c>
      <c r="M510" s="84">
        <f t="shared" si="36"/>
        <v>0</v>
      </c>
      <c r="N510" s="2">
        <v>28</v>
      </c>
      <c r="O510" s="2" t="str">
        <f t="shared" si="37"/>
        <v/>
      </c>
      <c r="P510" s="101">
        <f t="shared" si="38"/>
        <v>0</v>
      </c>
      <c r="Q510" s="92">
        <v>5</v>
      </c>
      <c r="R510" s="87"/>
    </row>
    <row r="511" spans="1:18" x14ac:dyDescent="0.25">
      <c r="A511" s="2">
        <v>2020</v>
      </c>
      <c r="B511" s="2" t="s">
        <v>1760</v>
      </c>
      <c r="C511" s="2" t="s">
        <v>1761</v>
      </c>
      <c r="D511" s="4">
        <v>43921</v>
      </c>
      <c r="F511" s="2">
        <v>0</v>
      </c>
      <c r="H511" s="2">
        <v>0</v>
      </c>
      <c r="I511" s="2">
        <v>2.4E-2</v>
      </c>
      <c r="J511" s="2">
        <v>2.3E-2</v>
      </c>
      <c r="K511" s="83">
        <f t="shared" si="34"/>
        <v>0</v>
      </c>
      <c r="L511" s="83">
        <f t="shared" si="35"/>
        <v>0</v>
      </c>
      <c r="M511" s="84">
        <f t="shared" si="36"/>
        <v>0</v>
      </c>
      <c r="N511" s="2">
        <v>31</v>
      </c>
      <c r="O511" s="2" t="str">
        <f t="shared" si="37"/>
        <v/>
      </c>
      <c r="P511" s="101">
        <f t="shared" si="38"/>
        <v>0</v>
      </c>
      <c r="Q511" s="92">
        <v>5</v>
      </c>
      <c r="R511" s="87"/>
    </row>
    <row r="512" spans="1:18" x14ac:dyDescent="0.25">
      <c r="A512" s="2">
        <v>2020</v>
      </c>
      <c r="B512" s="2" t="s">
        <v>1760</v>
      </c>
      <c r="C512" s="2" t="s">
        <v>1761</v>
      </c>
      <c r="D512" s="4">
        <v>43951</v>
      </c>
      <c r="F512" s="2">
        <v>0</v>
      </c>
      <c r="H512" s="2">
        <v>0</v>
      </c>
      <c r="I512" s="2">
        <v>2.5000000000000001E-2</v>
      </c>
      <c r="J512" s="2">
        <v>2.3E-2</v>
      </c>
      <c r="K512" s="83">
        <f t="shared" si="34"/>
        <v>0</v>
      </c>
      <c r="L512" s="83">
        <f t="shared" si="35"/>
        <v>0</v>
      </c>
      <c r="M512" s="84">
        <f t="shared" si="36"/>
        <v>0</v>
      </c>
      <c r="N512" s="2">
        <v>30</v>
      </c>
      <c r="O512" s="2" t="str">
        <f t="shared" si="37"/>
        <v/>
      </c>
      <c r="P512" s="101">
        <f t="shared" si="38"/>
        <v>0</v>
      </c>
      <c r="Q512" s="92">
        <v>5</v>
      </c>
      <c r="R512" s="87"/>
    </row>
    <row r="513" spans="1:18" x14ac:dyDescent="0.25">
      <c r="A513" s="2">
        <v>2020</v>
      </c>
      <c r="B513" s="2" t="s">
        <v>1760</v>
      </c>
      <c r="C513" s="2" t="s">
        <v>1761</v>
      </c>
      <c r="D513" s="4">
        <v>43982</v>
      </c>
      <c r="F513" s="2">
        <v>0</v>
      </c>
      <c r="H513" s="2">
        <v>0</v>
      </c>
      <c r="I513" s="2">
        <v>2.7E-2</v>
      </c>
      <c r="J513" s="2">
        <v>2.4E-2</v>
      </c>
      <c r="K513" s="83">
        <f t="shared" si="34"/>
        <v>0</v>
      </c>
      <c r="L513" s="83">
        <f t="shared" si="35"/>
        <v>0</v>
      </c>
      <c r="M513" s="84">
        <f t="shared" si="36"/>
        <v>0</v>
      </c>
      <c r="N513" s="2">
        <v>31</v>
      </c>
      <c r="O513" s="2" t="str">
        <f t="shared" si="37"/>
        <v/>
      </c>
      <c r="P513" s="101">
        <f t="shared" si="38"/>
        <v>0</v>
      </c>
      <c r="Q513" s="92">
        <v>5</v>
      </c>
      <c r="R513" s="87"/>
    </row>
    <row r="514" spans="1:18" x14ac:dyDescent="0.25">
      <c r="A514" s="2">
        <v>2020</v>
      </c>
      <c r="B514" s="2" t="s">
        <v>1760</v>
      </c>
      <c r="C514" s="2" t="s">
        <v>1761</v>
      </c>
      <c r="D514" s="4">
        <v>44012</v>
      </c>
      <c r="F514" s="2">
        <v>0</v>
      </c>
      <c r="H514" s="2">
        <v>0</v>
      </c>
      <c r="I514" s="2">
        <v>2.5999999999999999E-2</v>
      </c>
      <c r="J514" s="2">
        <v>1.7000000000000001E-2</v>
      </c>
      <c r="K514" s="83">
        <f t="shared" si="34"/>
        <v>0</v>
      </c>
      <c r="L514" s="83">
        <f t="shared" si="35"/>
        <v>0</v>
      </c>
      <c r="M514" s="84">
        <f t="shared" si="36"/>
        <v>0</v>
      </c>
      <c r="N514" s="2">
        <v>30</v>
      </c>
      <c r="O514" s="2" t="str">
        <f t="shared" si="37"/>
        <v/>
      </c>
      <c r="P514" s="101">
        <f t="shared" si="38"/>
        <v>0</v>
      </c>
      <c r="Q514" s="92">
        <v>5</v>
      </c>
      <c r="R514" s="87"/>
    </row>
    <row r="515" spans="1:18" x14ac:dyDescent="0.25">
      <c r="A515" s="2">
        <v>2020</v>
      </c>
      <c r="B515" s="2" t="s">
        <v>1760</v>
      </c>
      <c r="C515" s="2" t="s">
        <v>1761</v>
      </c>
      <c r="D515" s="4">
        <v>44043</v>
      </c>
      <c r="F515" s="2">
        <v>0</v>
      </c>
      <c r="H515" s="2">
        <v>0</v>
      </c>
      <c r="I515" s="2">
        <v>2.4E-2</v>
      </c>
      <c r="J515" s="2">
        <v>1.4999999999999999E-2</v>
      </c>
      <c r="K515" s="83">
        <f t="shared" si="34"/>
        <v>0</v>
      </c>
      <c r="L515" s="83">
        <f t="shared" si="35"/>
        <v>0</v>
      </c>
      <c r="M515" s="84">
        <f t="shared" si="36"/>
        <v>0</v>
      </c>
      <c r="N515" s="2">
        <v>31</v>
      </c>
      <c r="O515" s="2" t="str">
        <f t="shared" si="37"/>
        <v/>
      </c>
      <c r="P515" s="101">
        <f t="shared" si="38"/>
        <v>0</v>
      </c>
      <c r="Q515" s="92">
        <v>5</v>
      </c>
      <c r="R515" s="87"/>
    </row>
    <row r="516" spans="1:18" x14ac:dyDescent="0.25">
      <c r="A516" s="2">
        <v>2020</v>
      </c>
      <c r="B516" s="2" t="s">
        <v>1760</v>
      </c>
      <c r="C516" s="102" t="s">
        <v>1761</v>
      </c>
      <c r="D516" s="103">
        <v>44074</v>
      </c>
      <c r="E516" s="102"/>
      <c r="F516" s="102">
        <v>0</v>
      </c>
      <c r="G516" s="102"/>
      <c r="H516" s="102">
        <v>0</v>
      </c>
      <c r="I516" s="102">
        <v>2.5000000000000001E-2</v>
      </c>
      <c r="J516" s="102">
        <v>2.3E-2</v>
      </c>
      <c r="K516" s="83">
        <f t="shared" si="34"/>
        <v>0</v>
      </c>
      <c r="L516" s="83">
        <f t="shared" si="35"/>
        <v>0</v>
      </c>
      <c r="M516" s="84">
        <f t="shared" si="36"/>
        <v>0</v>
      </c>
      <c r="N516" s="2">
        <v>31</v>
      </c>
      <c r="O516" s="2" t="str">
        <f t="shared" si="37"/>
        <v/>
      </c>
      <c r="P516" s="101">
        <f t="shared" si="38"/>
        <v>0</v>
      </c>
      <c r="Q516" s="92">
        <v>5</v>
      </c>
      <c r="R516" s="87"/>
    </row>
    <row r="517" spans="1:18" x14ac:dyDescent="0.25">
      <c r="A517" s="2">
        <v>2020</v>
      </c>
      <c r="B517" s="109" t="s">
        <v>1760</v>
      </c>
      <c r="C517" s="2" t="s">
        <v>1761</v>
      </c>
      <c r="D517" s="4">
        <v>44104</v>
      </c>
      <c r="F517" s="2" t="s">
        <v>1737</v>
      </c>
      <c r="H517" s="2" t="s">
        <v>1737</v>
      </c>
      <c r="I517" s="2" t="s">
        <v>1737</v>
      </c>
      <c r="J517" s="2" t="s">
        <v>1737</v>
      </c>
      <c r="K517" s="83" t="str">
        <f t="shared" ref="K517:K540" si="39">IFERROR(+F517*I517*3.785,"")</f>
        <v/>
      </c>
      <c r="L517" s="83" t="str">
        <f t="shared" ref="L517:L540" si="40">IFERROR(H517*J517*3.785*N517,"")</f>
        <v/>
      </c>
      <c r="M517" s="84" t="str">
        <f t="shared" ref="M517:M540" si="41">IFERROR(+L517/N517,"")</f>
        <v/>
      </c>
      <c r="N517" s="2">
        <v>30</v>
      </c>
      <c r="O517" s="2" t="str">
        <f t="shared" ref="O517:O540" si="42">IF(AND(L517&gt;0,L517&lt;&gt;""), L517/(N517/30.4167),"")</f>
        <v/>
      </c>
      <c r="P517" s="101" t="str">
        <f t="shared" si="38"/>
        <v/>
      </c>
      <c r="Q517" s="92">
        <v>5</v>
      </c>
      <c r="R517" s="87"/>
    </row>
    <row r="518" spans="1:18" x14ac:dyDescent="0.25">
      <c r="A518" s="2">
        <v>2020</v>
      </c>
      <c r="B518" s="109" t="s">
        <v>1760</v>
      </c>
      <c r="C518" s="2" t="s">
        <v>1761</v>
      </c>
      <c r="D518" s="4">
        <v>44135</v>
      </c>
      <c r="F518" s="2" t="s">
        <v>1737</v>
      </c>
      <c r="H518" s="2" t="s">
        <v>1737</v>
      </c>
      <c r="I518" s="2" t="s">
        <v>1737</v>
      </c>
      <c r="J518" s="2" t="s">
        <v>1737</v>
      </c>
      <c r="K518" s="83" t="str">
        <f t="shared" si="39"/>
        <v/>
      </c>
      <c r="L518" s="83" t="str">
        <f t="shared" si="40"/>
        <v/>
      </c>
      <c r="M518" s="84" t="str">
        <f t="shared" si="41"/>
        <v/>
      </c>
      <c r="N518" s="2">
        <v>31</v>
      </c>
      <c r="O518" s="2" t="str">
        <f t="shared" si="42"/>
        <v/>
      </c>
      <c r="P518" s="101" t="str">
        <f t="shared" si="38"/>
        <v/>
      </c>
      <c r="Q518" s="92">
        <v>5</v>
      </c>
      <c r="R518" s="87"/>
    </row>
    <row r="519" spans="1:18" x14ac:dyDescent="0.25">
      <c r="A519" s="2">
        <v>2020</v>
      </c>
      <c r="B519" s="109" t="s">
        <v>1760</v>
      </c>
      <c r="C519" s="2" t="s">
        <v>1761</v>
      </c>
      <c r="D519" s="4">
        <v>44165</v>
      </c>
      <c r="F519" s="2">
        <v>0</v>
      </c>
      <c r="H519" s="2">
        <v>0</v>
      </c>
      <c r="I519" s="2">
        <v>0.4</v>
      </c>
      <c r="J519" s="2">
        <v>0.23</v>
      </c>
      <c r="K519" s="83">
        <f t="shared" si="39"/>
        <v>0</v>
      </c>
      <c r="L519" s="83">
        <f t="shared" si="40"/>
        <v>0</v>
      </c>
      <c r="M519" s="84">
        <f t="shared" si="41"/>
        <v>0</v>
      </c>
      <c r="N519" s="2">
        <v>30</v>
      </c>
      <c r="O519" s="2" t="str">
        <f t="shared" si="42"/>
        <v/>
      </c>
      <c r="P519" s="101">
        <f t="shared" si="38"/>
        <v>0</v>
      </c>
      <c r="Q519" s="92">
        <v>5</v>
      </c>
      <c r="R519" s="87"/>
    </row>
    <row r="520" spans="1:18" x14ac:dyDescent="0.25">
      <c r="A520" s="2">
        <v>2020</v>
      </c>
      <c r="B520" s="109" t="s">
        <v>1760</v>
      </c>
      <c r="C520" s="2" t="s">
        <v>1761</v>
      </c>
      <c r="D520" s="4">
        <v>44196</v>
      </c>
      <c r="F520" s="2">
        <v>0</v>
      </c>
      <c r="H520" s="2">
        <v>0</v>
      </c>
      <c r="I520" s="2">
        <v>0.04</v>
      </c>
      <c r="J520" s="2">
        <v>0.03</v>
      </c>
      <c r="K520" s="83">
        <f t="shared" si="39"/>
        <v>0</v>
      </c>
      <c r="L520" s="83">
        <f t="shared" si="40"/>
        <v>0</v>
      </c>
      <c r="M520" s="84">
        <f t="shared" si="41"/>
        <v>0</v>
      </c>
      <c r="N520" s="2">
        <v>31</v>
      </c>
      <c r="O520" s="2" t="str">
        <f t="shared" si="42"/>
        <v/>
      </c>
      <c r="P520" s="101">
        <f t="shared" si="38"/>
        <v>0</v>
      </c>
      <c r="Q520" s="92">
        <v>5</v>
      </c>
      <c r="R520" s="87"/>
    </row>
    <row r="521" spans="1:18" x14ac:dyDescent="0.25">
      <c r="A521" s="2">
        <v>2020</v>
      </c>
      <c r="B521" s="109" t="s">
        <v>1760</v>
      </c>
      <c r="C521" s="2" t="s">
        <v>1761</v>
      </c>
      <c r="D521" s="4">
        <v>43921</v>
      </c>
      <c r="F521" s="2" t="s">
        <v>1737</v>
      </c>
      <c r="H521" s="2" t="s">
        <v>1737</v>
      </c>
      <c r="I521" s="2" t="s">
        <v>1737</v>
      </c>
      <c r="J521" s="2" t="s">
        <v>1737</v>
      </c>
      <c r="K521" s="83" t="str">
        <f t="shared" si="39"/>
        <v/>
      </c>
      <c r="L521" s="83" t="str">
        <f t="shared" si="40"/>
        <v/>
      </c>
      <c r="M521" s="84" t="str">
        <f t="shared" si="41"/>
        <v/>
      </c>
      <c r="N521" s="2">
        <v>90</v>
      </c>
      <c r="O521" s="2" t="str">
        <f t="shared" si="42"/>
        <v/>
      </c>
      <c r="P521" s="101" t="str">
        <f t="shared" si="38"/>
        <v/>
      </c>
      <c r="Q521" s="92">
        <v>9</v>
      </c>
      <c r="R521" s="87"/>
    </row>
    <row r="522" spans="1:18" x14ac:dyDescent="0.25">
      <c r="A522" s="2">
        <v>2020</v>
      </c>
      <c r="B522" s="109" t="s">
        <v>1760</v>
      </c>
      <c r="C522" s="2" t="s">
        <v>1761</v>
      </c>
      <c r="D522" s="103">
        <v>44012</v>
      </c>
      <c r="E522" s="102"/>
      <c r="F522" s="102" t="s">
        <v>1737</v>
      </c>
      <c r="G522" s="102"/>
      <c r="H522" s="102" t="s">
        <v>1737</v>
      </c>
      <c r="I522" s="102" t="s">
        <v>1737</v>
      </c>
      <c r="J522" s="102" t="s">
        <v>1737</v>
      </c>
      <c r="K522" s="83" t="str">
        <f t="shared" si="39"/>
        <v/>
      </c>
      <c r="L522" s="83" t="str">
        <f t="shared" si="40"/>
        <v/>
      </c>
      <c r="M522" s="84" t="str">
        <f t="shared" si="41"/>
        <v/>
      </c>
      <c r="N522" s="2">
        <v>91</v>
      </c>
      <c r="O522" s="2" t="str">
        <f t="shared" si="42"/>
        <v/>
      </c>
      <c r="P522" s="101" t="str">
        <f t="shared" si="38"/>
        <v/>
      </c>
      <c r="Q522" s="92">
        <v>9</v>
      </c>
      <c r="R522" s="87"/>
    </row>
    <row r="523" spans="1:18" x14ac:dyDescent="0.25">
      <c r="A523" s="2">
        <v>2020</v>
      </c>
      <c r="B523" s="109" t="s">
        <v>1760</v>
      </c>
      <c r="C523" s="109" t="s">
        <v>1761</v>
      </c>
      <c r="D523" s="4">
        <v>44104</v>
      </c>
      <c r="F523" s="2" t="s">
        <v>1737</v>
      </c>
      <c r="H523" s="2" t="s">
        <v>1737</v>
      </c>
      <c r="I523" s="2" t="s">
        <v>1737</v>
      </c>
      <c r="J523" s="2" t="s">
        <v>1737</v>
      </c>
      <c r="K523" s="83" t="str">
        <f t="shared" si="39"/>
        <v/>
      </c>
      <c r="L523" s="83" t="str">
        <f t="shared" si="40"/>
        <v/>
      </c>
      <c r="M523" s="84" t="str">
        <f t="shared" si="41"/>
        <v/>
      </c>
      <c r="N523" s="2">
        <v>92</v>
      </c>
      <c r="O523" s="2" t="str">
        <f t="shared" si="42"/>
        <v/>
      </c>
      <c r="P523" s="101" t="str">
        <f t="shared" si="38"/>
        <v/>
      </c>
      <c r="Q523" s="92">
        <v>9</v>
      </c>
      <c r="R523" s="87"/>
    </row>
    <row r="524" spans="1:18" x14ac:dyDescent="0.25">
      <c r="A524" s="2">
        <v>2020</v>
      </c>
      <c r="B524" s="109" t="s">
        <v>1760</v>
      </c>
      <c r="C524" s="109" t="s">
        <v>1761</v>
      </c>
      <c r="D524" s="4">
        <v>44196</v>
      </c>
      <c r="F524" s="2" t="s">
        <v>1737</v>
      </c>
      <c r="H524" s="2" t="s">
        <v>1737</v>
      </c>
      <c r="I524" s="2" t="s">
        <v>1737</v>
      </c>
      <c r="J524" s="2" t="s">
        <v>1737</v>
      </c>
      <c r="K524" s="83" t="str">
        <f t="shared" si="39"/>
        <v/>
      </c>
      <c r="L524" s="83" t="str">
        <f t="shared" si="40"/>
        <v/>
      </c>
      <c r="M524" s="84" t="str">
        <f t="shared" si="41"/>
        <v/>
      </c>
      <c r="N524" s="2">
        <v>92</v>
      </c>
      <c r="O524" s="2" t="str">
        <f t="shared" si="42"/>
        <v/>
      </c>
      <c r="P524" s="101" t="str">
        <f t="shared" si="38"/>
        <v/>
      </c>
      <c r="Q524" s="92">
        <v>9</v>
      </c>
      <c r="R524" s="87"/>
    </row>
    <row r="525" spans="1:18" x14ac:dyDescent="0.25">
      <c r="A525" s="2">
        <v>2020</v>
      </c>
      <c r="B525" s="109" t="s">
        <v>1760</v>
      </c>
      <c r="C525" s="109" t="s">
        <v>1761</v>
      </c>
      <c r="D525" s="4">
        <v>43921</v>
      </c>
      <c r="F525" s="2" t="s">
        <v>1737</v>
      </c>
      <c r="H525" s="2" t="s">
        <v>1737</v>
      </c>
      <c r="I525" s="2" t="s">
        <v>1737</v>
      </c>
      <c r="J525" s="2" t="s">
        <v>1737</v>
      </c>
      <c r="K525" s="83" t="str">
        <f t="shared" si="39"/>
        <v/>
      </c>
      <c r="L525" s="83" t="str">
        <f t="shared" si="40"/>
        <v/>
      </c>
      <c r="M525" s="84" t="str">
        <f t="shared" si="41"/>
        <v/>
      </c>
      <c r="N525" s="2">
        <v>90</v>
      </c>
      <c r="O525" s="2" t="str">
        <f t="shared" si="42"/>
        <v/>
      </c>
      <c r="P525" s="101" t="str">
        <f t="shared" si="38"/>
        <v/>
      </c>
      <c r="Q525" s="92">
        <v>10</v>
      </c>
      <c r="R525" s="87"/>
    </row>
    <row r="526" spans="1:18" x14ac:dyDescent="0.25">
      <c r="A526" s="2">
        <v>2020</v>
      </c>
      <c r="B526" s="109" t="s">
        <v>1760</v>
      </c>
      <c r="C526" s="109" t="s">
        <v>1761</v>
      </c>
      <c r="D526" s="4">
        <v>44012</v>
      </c>
      <c r="F526" s="2" t="s">
        <v>1737</v>
      </c>
      <c r="H526" s="2" t="s">
        <v>1737</v>
      </c>
      <c r="I526" s="2" t="s">
        <v>1737</v>
      </c>
      <c r="J526" s="2" t="s">
        <v>1737</v>
      </c>
      <c r="K526" s="83" t="str">
        <f t="shared" si="39"/>
        <v/>
      </c>
      <c r="L526" s="83" t="str">
        <f t="shared" si="40"/>
        <v/>
      </c>
      <c r="M526" s="84" t="str">
        <f t="shared" si="41"/>
        <v/>
      </c>
      <c r="N526" s="2">
        <v>91</v>
      </c>
      <c r="O526" s="2" t="str">
        <f t="shared" si="42"/>
        <v/>
      </c>
      <c r="P526" s="101" t="str">
        <f t="shared" si="38"/>
        <v/>
      </c>
      <c r="Q526" s="92">
        <v>10</v>
      </c>
      <c r="R526" s="87"/>
    </row>
    <row r="527" spans="1:18" x14ac:dyDescent="0.25">
      <c r="A527" s="2">
        <v>2020</v>
      </c>
      <c r="B527" s="109" t="s">
        <v>1760</v>
      </c>
      <c r="C527" s="109" t="s">
        <v>1761</v>
      </c>
      <c r="D527" s="4">
        <v>44104</v>
      </c>
      <c r="F527" s="2" t="s">
        <v>1737</v>
      </c>
      <c r="H527" s="2" t="s">
        <v>1737</v>
      </c>
      <c r="I527" s="2" t="s">
        <v>1737</v>
      </c>
      <c r="J527" s="2" t="s">
        <v>1737</v>
      </c>
      <c r="K527" s="83" t="str">
        <f t="shared" si="39"/>
        <v/>
      </c>
      <c r="L527" s="83" t="str">
        <f t="shared" si="40"/>
        <v/>
      </c>
      <c r="M527" s="84" t="str">
        <f t="shared" si="41"/>
        <v/>
      </c>
      <c r="N527" s="2">
        <v>92</v>
      </c>
      <c r="O527" s="2" t="str">
        <f t="shared" si="42"/>
        <v/>
      </c>
      <c r="P527" s="101" t="str">
        <f t="shared" si="38"/>
        <v/>
      </c>
      <c r="Q527" s="92">
        <v>10</v>
      </c>
      <c r="R527" s="87"/>
    </row>
    <row r="528" spans="1:18" x14ac:dyDescent="0.25">
      <c r="A528" s="2">
        <v>2020</v>
      </c>
      <c r="B528" s="109" t="s">
        <v>1760</v>
      </c>
      <c r="C528" s="109" t="s">
        <v>1761</v>
      </c>
      <c r="D528" s="4">
        <v>44196</v>
      </c>
      <c r="F528" s="2" t="s">
        <v>1737</v>
      </c>
      <c r="H528" s="2" t="s">
        <v>1737</v>
      </c>
      <c r="I528" s="2" t="s">
        <v>1737</v>
      </c>
      <c r="J528" s="2" t="s">
        <v>1737</v>
      </c>
      <c r="K528" s="83" t="str">
        <f t="shared" si="39"/>
        <v/>
      </c>
      <c r="L528" s="83" t="str">
        <f t="shared" si="40"/>
        <v/>
      </c>
      <c r="M528" s="84" t="str">
        <f t="shared" si="41"/>
        <v/>
      </c>
      <c r="N528" s="2">
        <v>92</v>
      </c>
      <c r="O528" s="2" t="str">
        <f t="shared" si="42"/>
        <v/>
      </c>
      <c r="P528" s="101" t="str">
        <f t="shared" si="38"/>
        <v/>
      </c>
      <c r="Q528" s="92">
        <v>10</v>
      </c>
      <c r="R528" s="87"/>
    </row>
    <row r="529" spans="1:18" x14ac:dyDescent="0.25">
      <c r="A529" s="2">
        <v>2020</v>
      </c>
      <c r="B529" s="109" t="s">
        <v>1760</v>
      </c>
      <c r="C529" s="109" t="s">
        <v>1761</v>
      </c>
      <c r="D529" s="103">
        <v>43861</v>
      </c>
      <c r="E529" s="102"/>
      <c r="F529" t="s">
        <v>1737</v>
      </c>
      <c r="G529" s="102"/>
      <c r="H529" t="s">
        <v>1737</v>
      </c>
      <c r="I529" t="s">
        <v>1737</v>
      </c>
      <c r="J529" t="s">
        <v>1737</v>
      </c>
      <c r="K529" s="83" t="str">
        <f t="shared" si="39"/>
        <v/>
      </c>
      <c r="L529" s="83" t="str">
        <f t="shared" si="40"/>
        <v/>
      </c>
      <c r="M529" s="84" t="str">
        <f t="shared" si="41"/>
        <v/>
      </c>
      <c r="N529" s="2">
        <v>31</v>
      </c>
      <c r="O529" s="2" t="str">
        <f t="shared" si="42"/>
        <v/>
      </c>
      <c r="P529" s="101" t="str">
        <f t="shared" si="38"/>
        <v/>
      </c>
      <c r="Q529" s="92">
        <v>60</v>
      </c>
      <c r="R529" s="87"/>
    </row>
    <row r="530" spans="1:18" x14ac:dyDescent="0.25">
      <c r="A530" s="2">
        <v>2020</v>
      </c>
      <c r="B530" s="109" t="s">
        <v>1760</v>
      </c>
      <c r="C530" s="109" t="s">
        <v>1761</v>
      </c>
      <c r="D530" s="4">
        <v>43890</v>
      </c>
      <c r="F530" s="2" t="s">
        <v>1737</v>
      </c>
      <c r="H530" s="2" t="s">
        <v>1737</v>
      </c>
      <c r="I530" s="2" t="s">
        <v>1737</v>
      </c>
      <c r="J530" s="2" t="s">
        <v>1737</v>
      </c>
      <c r="K530" s="83" t="str">
        <f t="shared" si="39"/>
        <v/>
      </c>
      <c r="L530" s="83" t="str">
        <f t="shared" si="40"/>
        <v/>
      </c>
      <c r="M530" s="84" t="str">
        <f t="shared" si="41"/>
        <v/>
      </c>
      <c r="N530" s="2">
        <v>28</v>
      </c>
      <c r="O530" s="2" t="str">
        <f t="shared" si="42"/>
        <v/>
      </c>
      <c r="P530" s="101" t="str">
        <f t="shared" si="38"/>
        <v/>
      </c>
      <c r="Q530" s="92">
        <v>60</v>
      </c>
      <c r="R530" s="87"/>
    </row>
    <row r="531" spans="1:18" x14ac:dyDescent="0.25">
      <c r="A531" s="2">
        <v>2020</v>
      </c>
      <c r="B531" s="2" t="s">
        <v>1760</v>
      </c>
      <c r="C531" s="115" t="s">
        <v>1761</v>
      </c>
      <c r="D531" s="4">
        <v>43921</v>
      </c>
      <c r="F531" s="2" t="s">
        <v>1737</v>
      </c>
      <c r="H531" s="2" t="s">
        <v>1737</v>
      </c>
      <c r="I531" s="2" t="s">
        <v>1737</v>
      </c>
      <c r="J531" s="2" t="s">
        <v>1737</v>
      </c>
      <c r="K531" s="83" t="str">
        <f t="shared" si="39"/>
        <v/>
      </c>
      <c r="L531" s="83" t="str">
        <f t="shared" si="40"/>
        <v/>
      </c>
      <c r="M531" s="84" t="str">
        <f t="shared" si="41"/>
        <v/>
      </c>
      <c r="N531" s="2">
        <v>31</v>
      </c>
      <c r="O531" s="2" t="str">
        <f t="shared" si="42"/>
        <v/>
      </c>
      <c r="P531" s="101" t="str">
        <f t="shared" si="38"/>
        <v/>
      </c>
      <c r="Q531" s="92">
        <v>60</v>
      </c>
      <c r="R531" s="87"/>
    </row>
    <row r="532" spans="1:18" x14ac:dyDescent="0.25">
      <c r="A532" s="2">
        <v>2020</v>
      </c>
      <c r="B532" s="2" t="s">
        <v>1760</v>
      </c>
      <c r="C532" s="109" t="s">
        <v>1761</v>
      </c>
      <c r="D532" s="4">
        <v>43951</v>
      </c>
      <c r="F532" s="2" t="s">
        <v>1737</v>
      </c>
      <c r="H532" s="2" t="s">
        <v>1737</v>
      </c>
      <c r="I532" s="2" t="s">
        <v>1737</v>
      </c>
      <c r="J532" s="2" t="s">
        <v>1737</v>
      </c>
      <c r="K532" s="83" t="str">
        <f t="shared" si="39"/>
        <v/>
      </c>
      <c r="L532" s="83" t="str">
        <f t="shared" si="40"/>
        <v/>
      </c>
      <c r="M532" s="84" t="str">
        <f t="shared" si="41"/>
        <v/>
      </c>
      <c r="N532" s="2">
        <v>30</v>
      </c>
      <c r="O532" s="2" t="str">
        <f t="shared" si="42"/>
        <v/>
      </c>
      <c r="P532" s="101" t="str">
        <f t="shared" si="38"/>
        <v/>
      </c>
      <c r="Q532" s="92">
        <v>60</v>
      </c>
      <c r="R532" s="87"/>
    </row>
    <row r="533" spans="1:18" x14ac:dyDescent="0.25">
      <c r="A533" s="2">
        <v>2020</v>
      </c>
      <c r="B533" s="2" t="s">
        <v>1760</v>
      </c>
      <c r="C533" s="109" t="s">
        <v>1761</v>
      </c>
      <c r="D533" s="4">
        <v>43982</v>
      </c>
      <c r="F533" s="2" t="s">
        <v>1737</v>
      </c>
      <c r="H533" s="2" t="s">
        <v>1737</v>
      </c>
      <c r="I533" s="2" t="s">
        <v>1737</v>
      </c>
      <c r="J533" s="2" t="s">
        <v>1737</v>
      </c>
      <c r="K533" s="83" t="str">
        <f t="shared" si="39"/>
        <v/>
      </c>
      <c r="L533" s="83" t="str">
        <f t="shared" si="40"/>
        <v/>
      </c>
      <c r="M533" s="84" t="str">
        <f t="shared" si="41"/>
        <v/>
      </c>
      <c r="N533" s="2">
        <v>31</v>
      </c>
      <c r="O533" s="2" t="str">
        <f t="shared" si="42"/>
        <v/>
      </c>
      <c r="P533" s="101" t="str">
        <f t="shared" si="38"/>
        <v/>
      </c>
      <c r="Q533" s="92">
        <v>60</v>
      </c>
      <c r="R533" s="87"/>
    </row>
    <row r="534" spans="1:18" x14ac:dyDescent="0.25">
      <c r="A534" s="2">
        <v>2020</v>
      </c>
      <c r="B534" s="2" t="s">
        <v>1760</v>
      </c>
      <c r="C534" s="109" t="s">
        <v>1761</v>
      </c>
      <c r="D534" s="4">
        <v>44012</v>
      </c>
      <c r="F534" s="2" t="s">
        <v>1737</v>
      </c>
      <c r="H534" s="2" t="s">
        <v>1737</v>
      </c>
      <c r="I534" s="2" t="s">
        <v>1737</v>
      </c>
      <c r="J534" s="2" t="s">
        <v>1737</v>
      </c>
      <c r="K534" s="83" t="str">
        <f t="shared" si="39"/>
        <v/>
      </c>
      <c r="L534" s="83" t="str">
        <f t="shared" si="40"/>
        <v/>
      </c>
      <c r="M534" s="84" t="str">
        <f t="shared" si="41"/>
        <v/>
      </c>
      <c r="N534" s="2">
        <v>30</v>
      </c>
      <c r="O534" s="2" t="str">
        <f t="shared" si="42"/>
        <v/>
      </c>
      <c r="P534" s="101" t="str">
        <f t="shared" si="38"/>
        <v/>
      </c>
      <c r="Q534" s="92">
        <v>60</v>
      </c>
      <c r="R534" s="87"/>
    </row>
    <row r="535" spans="1:18" x14ac:dyDescent="0.25">
      <c r="A535" s="2">
        <v>2020</v>
      </c>
      <c r="B535" s="2" t="s">
        <v>1760</v>
      </c>
      <c r="C535" s="109" t="s">
        <v>1761</v>
      </c>
      <c r="D535" s="4">
        <v>44043</v>
      </c>
      <c r="F535" s="2" t="s">
        <v>1737</v>
      </c>
      <c r="H535" s="2" t="s">
        <v>1737</v>
      </c>
      <c r="I535" s="2" t="s">
        <v>1737</v>
      </c>
      <c r="J535" s="2" t="s">
        <v>1737</v>
      </c>
      <c r="K535" s="83" t="str">
        <f t="shared" si="39"/>
        <v/>
      </c>
      <c r="L535" s="83" t="str">
        <f t="shared" si="40"/>
        <v/>
      </c>
      <c r="M535" s="84" t="str">
        <f t="shared" si="41"/>
        <v/>
      </c>
      <c r="N535" s="2">
        <v>31</v>
      </c>
      <c r="O535" s="2" t="str">
        <f t="shared" si="42"/>
        <v/>
      </c>
      <c r="P535" s="106" t="str">
        <f t="shared" ref="P535:P540" si="43">IFERROR(L535*2.205,"")</f>
        <v/>
      </c>
      <c r="Q535" s="92">
        <v>60</v>
      </c>
      <c r="R535" s="87"/>
    </row>
    <row r="536" spans="1:18" x14ac:dyDescent="0.25">
      <c r="A536" s="2">
        <v>2020</v>
      </c>
      <c r="B536" s="2" t="s">
        <v>1760</v>
      </c>
      <c r="C536" s="109" t="s">
        <v>1761</v>
      </c>
      <c r="D536" s="4">
        <v>44074</v>
      </c>
      <c r="F536" s="2" t="s">
        <v>1737</v>
      </c>
      <c r="H536" s="2" t="s">
        <v>1737</v>
      </c>
      <c r="I536" s="2" t="s">
        <v>1737</v>
      </c>
      <c r="J536" s="2" t="s">
        <v>1737</v>
      </c>
      <c r="K536" s="83" t="str">
        <f t="shared" si="39"/>
        <v/>
      </c>
      <c r="L536" s="83" t="str">
        <f t="shared" si="40"/>
        <v/>
      </c>
      <c r="M536" s="84" t="str">
        <f t="shared" si="41"/>
        <v/>
      </c>
      <c r="N536" s="2">
        <v>31</v>
      </c>
      <c r="O536" s="109" t="str">
        <f t="shared" si="42"/>
        <v/>
      </c>
      <c r="P536" s="101" t="str">
        <f t="shared" si="43"/>
        <v/>
      </c>
      <c r="Q536" s="92">
        <v>60</v>
      </c>
      <c r="R536" s="87"/>
    </row>
    <row r="537" spans="1:18" x14ac:dyDescent="0.25">
      <c r="A537" s="2">
        <v>2020</v>
      </c>
      <c r="B537" s="2" t="s">
        <v>1760</v>
      </c>
      <c r="C537" s="109" t="s">
        <v>1761</v>
      </c>
      <c r="D537" s="4">
        <v>44104</v>
      </c>
      <c r="F537" s="2" t="s">
        <v>1737</v>
      </c>
      <c r="H537" s="2" t="s">
        <v>1737</v>
      </c>
      <c r="I537" s="2" t="s">
        <v>1737</v>
      </c>
      <c r="J537" s="2" t="s">
        <v>1737</v>
      </c>
      <c r="K537" s="83" t="str">
        <f t="shared" si="39"/>
        <v/>
      </c>
      <c r="L537" s="83" t="str">
        <f t="shared" si="40"/>
        <v/>
      </c>
      <c r="M537" s="84" t="str">
        <f t="shared" si="41"/>
        <v/>
      </c>
      <c r="N537" s="2">
        <v>30</v>
      </c>
      <c r="O537" s="109" t="str">
        <f t="shared" si="42"/>
        <v/>
      </c>
      <c r="P537" s="101" t="str">
        <f t="shared" si="43"/>
        <v/>
      </c>
      <c r="Q537" s="92">
        <v>60</v>
      </c>
      <c r="R537" s="87"/>
    </row>
    <row r="538" spans="1:18" x14ac:dyDescent="0.25">
      <c r="A538" s="2">
        <v>2020</v>
      </c>
      <c r="B538" s="2" t="s">
        <v>1760</v>
      </c>
      <c r="C538" s="109" t="s">
        <v>1761</v>
      </c>
      <c r="D538" s="4">
        <v>44135</v>
      </c>
      <c r="F538" s="2" t="s">
        <v>1737</v>
      </c>
      <c r="H538" s="2" t="s">
        <v>1737</v>
      </c>
      <c r="I538" s="2" t="s">
        <v>1737</v>
      </c>
      <c r="J538" s="2" t="s">
        <v>1737</v>
      </c>
      <c r="K538" s="83" t="str">
        <f t="shared" si="39"/>
        <v/>
      </c>
      <c r="L538" s="83" t="str">
        <f t="shared" si="40"/>
        <v/>
      </c>
      <c r="M538" s="84" t="str">
        <f t="shared" si="41"/>
        <v/>
      </c>
      <c r="N538" s="2">
        <v>31</v>
      </c>
      <c r="O538" s="109" t="str">
        <f t="shared" si="42"/>
        <v/>
      </c>
      <c r="P538" s="101" t="str">
        <f t="shared" si="43"/>
        <v/>
      </c>
      <c r="Q538" s="92">
        <v>60</v>
      </c>
      <c r="R538" s="87"/>
    </row>
    <row r="539" spans="1:18" x14ac:dyDescent="0.25">
      <c r="A539" s="2">
        <v>2020</v>
      </c>
      <c r="B539" s="2" t="s">
        <v>1760</v>
      </c>
      <c r="C539" s="109" t="s">
        <v>1761</v>
      </c>
      <c r="D539" s="4">
        <v>44165</v>
      </c>
      <c r="F539" s="2" t="s">
        <v>1737</v>
      </c>
      <c r="H539" s="2" t="s">
        <v>1737</v>
      </c>
      <c r="I539" s="2" t="s">
        <v>1737</v>
      </c>
      <c r="J539" s="2" t="s">
        <v>1737</v>
      </c>
      <c r="K539" s="83" t="str">
        <f t="shared" si="39"/>
        <v/>
      </c>
      <c r="L539" s="83" t="str">
        <f t="shared" si="40"/>
        <v/>
      </c>
      <c r="M539" s="84" t="str">
        <f t="shared" si="41"/>
        <v/>
      </c>
      <c r="N539" s="2">
        <v>30</v>
      </c>
      <c r="O539" s="109" t="str">
        <f t="shared" si="42"/>
        <v/>
      </c>
      <c r="P539" s="101" t="str">
        <f t="shared" si="43"/>
        <v/>
      </c>
      <c r="Q539" s="92">
        <v>60</v>
      </c>
      <c r="R539" s="87"/>
    </row>
    <row r="540" spans="1:18" x14ac:dyDescent="0.25">
      <c r="A540" s="2">
        <v>2020</v>
      </c>
      <c r="B540" s="2" t="s">
        <v>1760</v>
      </c>
      <c r="C540" s="109" t="s">
        <v>1761</v>
      </c>
      <c r="D540" s="4">
        <v>44196</v>
      </c>
      <c r="F540" s="2" t="s">
        <v>1737</v>
      </c>
      <c r="H540" s="2" t="s">
        <v>1737</v>
      </c>
      <c r="I540" s="2" t="s">
        <v>1737</v>
      </c>
      <c r="J540" s="2" t="s">
        <v>1737</v>
      </c>
      <c r="K540" s="83" t="str">
        <f t="shared" si="39"/>
        <v/>
      </c>
      <c r="L540" s="83" t="str">
        <f t="shared" si="40"/>
        <v/>
      </c>
      <c r="M540" s="84" t="str">
        <f t="shared" si="41"/>
        <v/>
      </c>
      <c r="N540" s="2">
        <v>31</v>
      </c>
      <c r="O540" s="109" t="str">
        <f t="shared" si="42"/>
        <v/>
      </c>
      <c r="P540" s="85" t="str">
        <f t="shared" si="43"/>
        <v/>
      </c>
      <c r="Q540" s="111">
        <v>60</v>
      </c>
      <c r="R540" s="87"/>
    </row>
    <row r="541" spans="1:18" x14ac:dyDescent="0.25">
      <c r="C541" s="109"/>
      <c r="O541" s="109"/>
    </row>
    <row r="542" spans="1:18" x14ac:dyDescent="0.25">
      <c r="C542" s="109"/>
      <c r="O542" s="109"/>
    </row>
    <row r="543" spans="1:18" x14ac:dyDescent="0.25">
      <c r="C543" s="109"/>
      <c r="O543" s="109"/>
    </row>
    <row r="544" spans="1:18" x14ac:dyDescent="0.25">
      <c r="C544" s="109"/>
      <c r="O544" s="109"/>
    </row>
    <row r="545" spans="3:17" x14ac:dyDescent="0.25">
      <c r="C545" s="109"/>
      <c r="O545" s="109"/>
    </row>
    <row r="546" spans="3:17" x14ac:dyDescent="0.25">
      <c r="C546" s="109"/>
      <c r="O546" s="109"/>
    </row>
    <row r="547" spans="3:17" x14ac:dyDescent="0.25">
      <c r="C547" s="109"/>
      <c r="O547" s="109"/>
    </row>
    <row r="548" spans="3:17" x14ac:dyDescent="0.25">
      <c r="P548" s="23"/>
      <c r="Q548" s="119"/>
    </row>
  </sheetData>
  <autoFilter ref="A3:R540" xr:uid="{937EF50B-5591-47E0-9F68-F5DB8F2E6C3F}"/>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FF59-6938-4304-84BA-824811FFCD9D}">
  <sheetPr codeName="Sheet16" filterMode="1"/>
  <dimension ref="A1:CN338"/>
  <sheetViews>
    <sheetView topLeftCell="B1" workbookViewId="0">
      <selection activeCell="AI234" sqref="AI234"/>
    </sheetView>
  </sheetViews>
  <sheetFormatPr defaultRowHeight="15" x14ac:dyDescent="0.25"/>
  <cols>
    <col min="1" max="1" width="2.7109375" hidden="1" customWidth="1"/>
    <col min="3" max="3" width="14.28515625" bestFit="1" customWidth="1"/>
    <col min="4" max="4" width="13.140625" customWidth="1"/>
    <col min="5" max="5" width="19.42578125" bestFit="1" customWidth="1"/>
    <col min="6" max="6" width="37.42578125" customWidth="1"/>
    <col min="7" max="7" width="39.85546875" customWidth="1"/>
    <col min="8" max="8" width="18.7109375" customWidth="1"/>
    <col min="9" max="9" width="26" customWidth="1"/>
    <col min="10" max="10" width="17.85546875" customWidth="1"/>
    <col min="11" max="11" width="10" customWidth="1"/>
    <col min="12" max="12" width="7.140625" customWidth="1"/>
    <col min="13" max="13" width="24.42578125" customWidth="1"/>
    <col min="14" max="14" width="9.5703125" customWidth="1"/>
    <col min="15" max="15" width="11.28515625" customWidth="1"/>
    <col min="16" max="16" width="25.28515625" customWidth="1"/>
    <col min="17" max="18" width="20" customWidth="1"/>
    <col min="19" max="19" width="42.5703125" customWidth="1"/>
    <col min="20" max="20" width="47.42578125" customWidth="1"/>
    <col min="21" max="21" width="14.85546875" customWidth="1"/>
    <col min="22" max="22" width="20" customWidth="1"/>
    <col min="23" max="23" width="68.28515625" customWidth="1"/>
    <col min="24" max="24" width="12.140625" customWidth="1"/>
    <col min="25" max="25" width="17.42578125" customWidth="1"/>
    <col min="26" max="26" width="68.28515625" customWidth="1"/>
    <col min="27" max="27" width="15.5703125" customWidth="1"/>
    <col min="28" max="28" width="19" customWidth="1"/>
    <col min="29" max="29" width="51.5703125" customWidth="1"/>
    <col min="30" max="30" width="13.42578125" customWidth="1"/>
    <col min="31" max="31" width="26.140625" customWidth="1"/>
    <col min="32" max="32" width="42.140625" customWidth="1"/>
    <col min="33" max="33" width="34.85546875" style="7" bestFit="1" customWidth="1"/>
    <col min="34" max="34" width="33" customWidth="1"/>
    <col min="35" max="35" width="15.140625" style="19" bestFit="1" customWidth="1"/>
    <col min="36" max="36" width="87" bestFit="1" customWidth="1"/>
    <col min="37" max="37" width="21.42578125" customWidth="1"/>
    <col min="38" max="38" width="22.28515625" bestFit="1" customWidth="1"/>
    <col min="39" max="39" width="26.42578125" customWidth="1"/>
    <col min="40" max="40" width="24.85546875" customWidth="1"/>
    <col min="41" max="41" width="31.85546875" customWidth="1"/>
    <col min="42" max="42" width="41.28515625" customWidth="1"/>
    <col min="43" max="43" width="19.5703125" customWidth="1"/>
    <col min="44" max="44" width="33.85546875" customWidth="1"/>
    <col min="45" max="45" width="23.28515625" customWidth="1"/>
    <col min="46" max="46" width="20.28515625" customWidth="1"/>
    <col min="47" max="47" width="24.28515625" customWidth="1"/>
    <col min="48" max="48" width="23.5703125" customWidth="1"/>
    <col min="49" max="49" width="19.28515625" customWidth="1"/>
    <col min="50" max="50" width="15" customWidth="1"/>
    <col min="51" max="51" width="41.7109375" customWidth="1"/>
    <col min="52" max="52" width="18.5703125" customWidth="1"/>
    <col min="53" max="53" width="13.5703125" customWidth="1"/>
    <col min="54" max="54" width="28.5703125" customWidth="1"/>
    <col min="55" max="55" width="20.28515625" customWidth="1"/>
    <col min="56" max="56" width="19.28515625" customWidth="1"/>
    <col min="57" max="57" width="20.42578125" customWidth="1"/>
    <col min="58" max="58" width="21.85546875" customWidth="1"/>
    <col min="59" max="59" width="23.140625" customWidth="1"/>
    <col min="60" max="60" width="21.42578125" customWidth="1"/>
    <col min="61" max="61" width="28.5703125" customWidth="1"/>
    <col min="62" max="62" width="33.42578125" customWidth="1"/>
    <col min="63" max="63" width="16" customWidth="1"/>
    <col min="64" max="64" width="36.140625" customWidth="1"/>
    <col min="65" max="65" width="18.28515625" customWidth="1"/>
    <col min="66" max="66" width="27.140625" customWidth="1"/>
    <col min="67" max="67" width="27.28515625" customWidth="1"/>
    <col min="68" max="68" width="40" customWidth="1"/>
    <col min="69" max="69" width="27.7109375" customWidth="1"/>
    <col min="70" max="70" width="19.85546875" customWidth="1"/>
    <col min="71" max="71" width="20.28515625" customWidth="1"/>
    <col min="72" max="72" width="20.140625" customWidth="1"/>
    <col min="73" max="73" width="32.85546875" customWidth="1"/>
    <col min="74" max="74" width="27.7109375" customWidth="1"/>
    <col min="75" max="75" width="15.85546875" customWidth="1"/>
    <col min="76" max="76" width="35.42578125" customWidth="1"/>
    <col min="77" max="77" width="29.85546875" customWidth="1"/>
    <col min="78" max="78" width="32.28515625" customWidth="1"/>
    <col min="79" max="79" width="19.7109375" customWidth="1"/>
    <col min="80" max="80" width="23.42578125" customWidth="1"/>
    <col min="81" max="81" width="27.140625" customWidth="1"/>
    <col min="82" max="82" width="15.85546875" customWidth="1"/>
    <col min="83" max="83" width="28.42578125" customWidth="1"/>
    <col min="84" max="84" width="18" customWidth="1"/>
    <col min="85" max="85" width="20.42578125" customWidth="1"/>
    <col min="86" max="86" width="20.140625" customWidth="1"/>
    <col min="87" max="87" width="16.5703125" customWidth="1"/>
    <col min="88" max="88" width="27.42578125" customWidth="1"/>
    <col min="89" max="89" width="27.85546875" customWidth="1"/>
    <col min="90" max="90" width="28" customWidth="1"/>
    <col min="91" max="91" width="35.28515625" customWidth="1"/>
    <col min="92" max="92" width="15.85546875" bestFit="1" customWidth="1"/>
  </cols>
  <sheetData>
    <row r="1" spans="1:92" x14ac:dyDescent="0.25">
      <c r="A1" t="s">
        <v>1448</v>
      </c>
      <c r="B1" s="64" t="s">
        <v>1449</v>
      </c>
      <c r="C1" s="64" t="s">
        <v>1107</v>
      </c>
      <c r="D1" s="64" t="s">
        <v>1450</v>
      </c>
      <c r="E1" s="64" t="s">
        <v>1451</v>
      </c>
      <c r="F1" s="64" t="s">
        <v>1109</v>
      </c>
      <c r="G1" s="64" t="s">
        <v>1110</v>
      </c>
      <c r="H1" s="64" t="s">
        <v>1452</v>
      </c>
      <c r="I1" s="64" t="s">
        <v>1453</v>
      </c>
      <c r="J1" s="64" t="s">
        <v>1454</v>
      </c>
      <c r="K1" s="64" t="s">
        <v>1455</v>
      </c>
      <c r="L1" s="64" t="s">
        <v>1456</v>
      </c>
      <c r="M1" s="64" t="s">
        <v>1457</v>
      </c>
      <c r="N1" s="64" t="s">
        <v>1458</v>
      </c>
      <c r="O1" s="64" t="s">
        <v>1459</v>
      </c>
      <c r="P1" s="64" t="s">
        <v>1460</v>
      </c>
      <c r="Q1" s="64" t="s">
        <v>1461</v>
      </c>
      <c r="R1" s="64" t="s">
        <v>1462</v>
      </c>
      <c r="S1" s="64" t="s">
        <v>1463</v>
      </c>
      <c r="T1" s="64" t="s">
        <v>1464</v>
      </c>
      <c r="U1" s="64" t="s">
        <v>1465</v>
      </c>
      <c r="V1" s="64" t="s">
        <v>1467</v>
      </c>
      <c r="W1" s="64" t="s">
        <v>1468</v>
      </c>
      <c r="X1" s="64" t="s">
        <v>1763</v>
      </c>
      <c r="Y1" s="64" t="s">
        <v>1471</v>
      </c>
      <c r="Z1" s="64" t="s">
        <v>1472</v>
      </c>
      <c r="AA1" s="64" t="s">
        <v>1473</v>
      </c>
      <c r="AB1" s="64" t="s">
        <v>1474</v>
      </c>
      <c r="AC1" s="64" t="s">
        <v>1475</v>
      </c>
      <c r="AD1" s="64" t="s">
        <v>1476</v>
      </c>
      <c r="AE1" s="64" t="s">
        <v>1477</v>
      </c>
      <c r="AF1" s="65" t="s">
        <v>1478</v>
      </c>
      <c r="AG1" s="66" t="s">
        <v>1479</v>
      </c>
      <c r="AH1" s="65" t="s">
        <v>1480</v>
      </c>
      <c r="AI1" s="67" t="s">
        <v>1481</v>
      </c>
      <c r="AJ1" s="65" t="s">
        <v>1482</v>
      </c>
      <c r="AK1" s="65" t="s">
        <v>1483</v>
      </c>
      <c r="AL1" s="65" t="s">
        <v>1484</v>
      </c>
      <c r="AM1" s="68" t="s">
        <v>1485</v>
      </c>
      <c r="AN1" s="68" t="s">
        <v>1486</v>
      </c>
      <c r="AO1" s="68" t="s">
        <v>1487</v>
      </c>
      <c r="AP1" s="68" t="s">
        <v>1488</v>
      </c>
      <c r="AQ1" s="68" t="s">
        <v>1489</v>
      </c>
      <c r="AR1" s="68" t="s">
        <v>1490</v>
      </c>
      <c r="AS1" s="68" t="s">
        <v>1491</v>
      </c>
      <c r="AT1" s="68" t="s">
        <v>1492</v>
      </c>
      <c r="AU1" s="68" t="s">
        <v>1493</v>
      </c>
      <c r="AV1" s="68" t="s">
        <v>1494</v>
      </c>
      <c r="AW1" s="68" t="s">
        <v>1495</v>
      </c>
      <c r="AX1" s="68" t="s">
        <v>1496</v>
      </c>
      <c r="AY1" s="68" t="s">
        <v>1497</v>
      </c>
      <c r="AZ1" s="68" t="s">
        <v>1498</v>
      </c>
      <c r="BA1" s="68" t="s">
        <v>1499</v>
      </c>
      <c r="BB1" s="68" t="s">
        <v>1500</v>
      </c>
      <c r="BC1" s="68" t="s">
        <v>1501</v>
      </c>
      <c r="BD1" s="68" t="s">
        <v>1502</v>
      </c>
      <c r="BE1" s="68" t="s">
        <v>1503</v>
      </c>
      <c r="BF1" s="68" t="s">
        <v>1504</v>
      </c>
      <c r="BG1" s="68" t="s">
        <v>1505</v>
      </c>
      <c r="BH1" s="68" t="s">
        <v>1506</v>
      </c>
      <c r="BI1" s="68" t="s">
        <v>1507</v>
      </c>
      <c r="BJ1" s="68" t="s">
        <v>1508</v>
      </c>
      <c r="BK1" s="68" t="s">
        <v>1509</v>
      </c>
      <c r="BL1" s="68" t="s">
        <v>1510</v>
      </c>
      <c r="BM1" s="68" t="s">
        <v>1511</v>
      </c>
      <c r="BN1" s="68" t="s">
        <v>1512</v>
      </c>
      <c r="BO1" s="68" t="s">
        <v>1513</v>
      </c>
      <c r="BP1" s="68" t="s">
        <v>1514</v>
      </c>
      <c r="BQ1" s="68" t="s">
        <v>1515</v>
      </c>
      <c r="BR1" s="68" t="s">
        <v>1516</v>
      </c>
      <c r="BS1" s="68" t="s">
        <v>1517</v>
      </c>
      <c r="BT1" s="68" t="s">
        <v>1518</v>
      </c>
      <c r="BU1" s="68" t="s">
        <v>1519</v>
      </c>
      <c r="BV1" s="68" t="s">
        <v>1520</v>
      </c>
      <c r="BW1" s="68" t="s">
        <v>1521</v>
      </c>
      <c r="BX1" s="68" t="s">
        <v>1522</v>
      </c>
      <c r="BY1" s="68" t="s">
        <v>1523</v>
      </c>
      <c r="BZ1" s="68" t="s">
        <v>1524</v>
      </c>
      <c r="CA1" s="68" t="s">
        <v>1525</v>
      </c>
      <c r="CB1" s="68" t="s">
        <v>1526</v>
      </c>
      <c r="CC1" s="68" t="s">
        <v>1527</v>
      </c>
      <c r="CD1" s="68" t="s">
        <v>1528</v>
      </c>
      <c r="CE1" s="68" t="s">
        <v>1529</v>
      </c>
      <c r="CF1" s="68" t="s">
        <v>1530</v>
      </c>
      <c r="CG1" s="68" t="s">
        <v>1531</v>
      </c>
      <c r="CH1" s="68" t="s">
        <v>1532</v>
      </c>
      <c r="CI1" s="68" t="s">
        <v>1533</v>
      </c>
      <c r="CJ1" s="68" t="s">
        <v>1534</v>
      </c>
      <c r="CK1" s="68" t="s">
        <v>1535</v>
      </c>
      <c r="CL1" s="68" t="s">
        <v>1536</v>
      </c>
      <c r="CM1" s="68" t="s">
        <v>1537</v>
      </c>
      <c r="CN1" s="68" t="s">
        <v>1538</v>
      </c>
    </row>
    <row r="2" spans="1:92" hidden="1" x14ac:dyDescent="0.25">
      <c r="B2" s="2" t="s">
        <v>1134</v>
      </c>
      <c r="C2" s="2">
        <v>2015</v>
      </c>
      <c r="D2" s="2"/>
      <c r="E2" s="2" t="s">
        <v>1764</v>
      </c>
      <c r="F2" s="2" t="s">
        <v>1765</v>
      </c>
      <c r="G2" s="2" t="s">
        <v>1766</v>
      </c>
      <c r="H2" s="2" t="s">
        <v>1767</v>
      </c>
      <c r="I2" s="2" t="s">
        <v>1572</v>
      </c>
      <c r="J2" s="2" t="s">
        <v>1768</v>
      </c>
      <c r="K2" s="2">
        <v>55016</v>
      </c>
      <c r="L2" s="2"/>
      <c r="M2" s="21">
        <v>110000423667</v>
      </c>
      <c r="N2" s="2">
        <v>44.789444000000003</v>
      </c>
      <c r="O2" s="2">
        <v>-92.908332999999999</v>
      </c>
      <c r="P2" s="2">
        <v>1315214170755</v>
      </c>
      <c r="Q2" s="2">
        <v>107062</v>
      </c>
      <c r="R2" s="2" t="s">
        <v>1393</v>
      </c>
      <c r="S2" s="2">
        <v>4</v>
      </c>
      <c r="T2" s="2" t="s">
        <v>1409</v>
      </c>
      <c r="U2" s="2">
        <v>4</v>
      </c>
      <c r="V2" s="2" t="s">
        <v>1556</v>
      </c>
      <c r="W2" s="2"/>
      <c r="X2" s="2">
        <v>237</v>
      </c>
      <c r="Y2" s="2" t="s">
        <v>1556</v>
      </c>
      <c r="Z2" s="2"/>
      <c r="AA2" s="2" t="s">
        <v>1544</v>
      </c>
      <c r="AB2" s="2">
        <v>325998</v>
      </c>
      <c r="AC2" s="2" t="s">
        <v>283</v>
      </c>
      <c r="AD2" s="2"/>
      <c r="AE2" s="2"/>
      <c r="AF2" s="2" t="s">
        <v>1769</v>
      </c>
      <c r="AG2" s="2" t="s">
        <v>1770</v>
      </c>
      <c r="AH2" s="2" t="s">
        <v>1771</v>
      </c>
      <c r="AI2" s="2" t="s">
        <v>1772</v>
      </c>
      <c r="AJ2" s="2" t="s">
        <v>1593</v>
      </c>
      <c r="AK2" s="2" t="s">
        <v>1547</v>
      </c>
      <c r="AL2" s="2"/>
      <c r="AM2" s="69" t="s">
        <v>1549</v>
      </c>
      <c r="AN2" s="2" t="s">
        <v>1549</v>
      </c>
      <c r="AO2" s="2" t="s">
        <v>1549</v>
      </c>
      <c r="AP2" s="2" t="s">
        <v>1549</v>
      </c>
      <c r="AQ2" s="2" t="s">
        <v>1549</v>
      </c>
      <c r="AR2" s="2" t="s">
        <v>1549</v>
      </c>
      <c r="AS2" s="2" t="s">
        <v>1549</v>
      </c>
      <c r="AT2" s="2"/>
      <c r="AU2" s="2"/>
      <c r="AV2" s="2"/>
      <c r="AW2" s="2"/>
      <c r="AX2" s="2"/>
      <c r="AY2" s="2" t="s">
        <v>1548</v>
      </c>
      <c r="AZ2" s="2"/>
      <c r="BA2" s="2"/>
      <c r="BB2" s="2"/>
      <c r="BC2" s="2"/>
      <c r="BD2" s="2"/>
      <c r="BE2" s="2"/>
      <c r="BF2" s="2"/>
      <c r="BG2" s="2"/>
      <c r="BH2" s="2"/>
      <c r="BI2" s="2"/>
      <c r="BJ2" s="2"/>
      <c r="BK2" s="2"/>
      <c r="BL2" s="2" t="s">
        <v>1549</v>
      </c>
      <c r="BM2" s="2" t="s">
        <v>1549</v>
      </c>
      <c r="BN2" s="2" t="s">
        <v>1549</v>
      </c>
      <c r="BO2" s="2"/>
      <c r="BP2" s="2" t="s">
        <v>1549</v>
      </c>
      <c r="BQ2" s="2"/>
      <c r="BR2" s="2"/>
      <c r="BS2" s="2"/>
      <c r="BT2" s="2"/>
      <c r="BU2" s="2"/>
      <c r="BV2" s="2"/>
      <c r="BW2" s="2"/>
      <c r="BX2" s="2" t="s">
        <v>1549</v>
      </c>
      <c r="BY2" s="2"/>
      <c r="BZ2" s="2"/>
      <c r="CA2" s="2"/>
      <c r="CB2" s="2"/>
      <c r="CC2" s="2"/>
      <c r="CD2" s="2"/>
      <c r="CE2" s="2" t="s">
        <v>1548</v>
      </c>
      <c r="CF2" s="2"/>
      <c r="CG2" s="2"/>
      <c r="CH2" s="2"/>
      <c r="CI2" s="2"/>
      <c r="CJ2" s="2"/>
      <c r="CK2" s="2"/>
      <c r="CL2" s="2"/>
      <c r="CM2" s="2"/>
      <c r="CN2" s="2"/>
    </row>
    <row r="3" spans="1:92" hidden="1" x14ac:dyDescent="0.25">
      <c r="B3" s="2" t="s">
        <v>1134</v>
      </c>
      <c r="C3" s="2">
        <v>2015</v>
      </c>
      <c r="D3" s="2"/>
      <c r="E3" s="2" t="s">
        <v>1773</v>
      </c>
      <c r="F3" s="2" t="s">
        <v>1774</v>
      </c>
      <c r="G3" s="2" t="s">
        <v>1775</v>
      </c>
      <c r="H3" s="2" t="s">
        <v>1776</v>
      </c>
      <c r="I3" s="2" t="s">
        <v>1777</v>
      </c>
      <c r="J3" s="2" t="s">
        <v>1778</v>
      </c>
      <c r="K3" s="2">
        <v>71753</v>
      </c>
      <c r="L3" s="2"/>
      <c r="M3" s="21">
        <v>110000743508</v>
      </c>
      <c r="N3" s="2">
        <v>33.175600000000003</v>
      </c>
      <c r="O3" s="2">
        <v>-93.216899999999995</v>
      </c>
      <c r="P3" s="2">
        <v>1315213665452</v>
      </c>
      <c r="Q3" s="2">
        <v>107062</v>
      </c>
      <c r="R3" s="2" t="s">
        <v>1393</v>
      </c>
      <c r="S3" s="2">
        <v>6</v>
      </c>
      <c r="T3" s="2" t="s">
        <v>1442</v>
      </c>
      <c r="U3" s="2">
        <v>800</v>
      </c>
      <c r="V3" s="2" t="s">
        <v>1556</v>
      </c>
      <c r="W3" s="2"/>
      <c r="X3" s="2">
        <v>780</v>
      </c>
      <c r="Y3" s="2" t="s">
        <v>1556</v>
      </c>
      <c r="Z3" s="2"/>
      <c r="AA3" s="2" t="s">
        <v>1544</v>
      </c>
      <c r="AB3" s="2">
        <v>325180</v>
      </c>
      <c r="AC3" s="2" t="s">
        <v>258</v>
      </c>
      <c r="AD3" s="2"/>
      <c r="AE3" s="2"/>
      <c r="AF3" s="2" t="s">
        <v>1574</v>
      </c>
      <c r="AG3" s="2" t="s">
        <v>1570</v>
      </c>
      <c r="AH3" s="2" t="s">
        <v>1779</v>
      </c>
      <c r="AI3" s="2" t="s">
        <v>1772</v>
      </c>
      <c r="AJ3" s="2" t="s">
        <v>1593</v>
      </c>
      <c r="AK3" s="2" t="s">
        <v>1547</v>
      </c>
      <c r="AL3" s="2"/>
      <c r="AM3" s="69" t="s">
        <v>1549</v>
      </c>
      <c r="AN3" s="2" t="s">
        <v>1549</v>
      </c>
      <c r="AO3" s="2" t="s">
        <v>1549</v>
      </c>
      <c r="AP3" s="2" t="s">
        <v>1549</v>
      </c>
      <c r="AQ3" s="2" t="s">
        <v>1549</v>
      </c>
      <c r="AR3" s="2" t="s">
        <v>1549</v>
      </c>
      <c r="AS3" s="2" t="s">
        <v>1548</v>
      </c>
      <c r="AT3" s="2"/>
      <c r="AU3" s="2"/>
      <c r="AV3" s="2"/>
      <c r="AW3" s="2"/>
      <c r="AX3" s="2"/>
      <c r="AY3" s="2" t="s">
        <v>1549</v>
      </c>
      <c r="AZ3" s="2"/>
      <c r="BA3" s="2"/>
      <c r="BB3" s="2"/>
      <c r="BC3" s="2"/>
      <c r="BD3" s="2"/>
      <c r="BE3" s="2"/>
      <c r="BF3" s="2"/>
      <c r="BG3" s="2"/>
      <c r="BH3" s="2"/>
      <c r="BI3" s="2"/>
      <c r="BJ3" s="2"/>
      <c r="BK3" s="2"/>
      <c r="BL3" s="2" t="s">
        <v>1549</v>
      </c>
      <c r="BM3" s="2" t="s">
        <v>1549</v>
      </c>
      <c r="BN3" s="2" t="s">
        <v>1549</v>
      </c>
      <c r="BO3" s="2"/>
      <c r="BP3" s="2" t="s">
        <v>1549</v>
      </c>
      <c r="BQ3" s="2"/>
      <c r="BR3" s="2"/>
      <c r="BS3" s="2"/>
      <c r="BT3" s="2"/>
      <c r="BU3" s="2"/>
      <c r="BV3" s="2"/>
      <c r="BW3" s="2"/>
      <c r="BX3" s="2" t="s">
        <v>1549</v>
      </c>
      <c r="BY3" s="2"/>
      <c r="BZ3" s="2"/>
      <c r="CA3" s="2"/>
      <c r="CB3" s="2"/>
      <c r="CC3" s="2"/>
      <c r="CD3" s="2"/>
      <c r="CE3" s="2" t="s">
        <v>1549</v>
      </c>
      <c r="CF3" s="2"/>
      <c r="CG3" s="2"/>
      <c r="CH3" s="2"/>
      <c r="CI3" s="2"/>
      <c r="CJ3" s="2"/>
      <c r="CK3" s="2"/>
      <c r="CL3" s="2"/>
      <c r="CM3" s="2"/>
      <c r="CN3" s="2"/>
    </row>
    <row r="4" spans="1:92" hidden="1" x14ac:dyDescent="0.25">
      <c r="B4" s="2" t="s">
        <v>1134</v>
      </c>
      <c r="C4" s="2">
        <v>2016</v>
      </c>
      <c r="D4" s="2"/>
      <c r="E4" s="2" t="s">
        <v>1773</v>
      </c>
      <c r="F4" s="2" t="s">
        <v>1774</v>
      </c>
      <c r="G4" s="2" t="s">
        <v>1775</v>
      </c>
      <c r="H4" s="2" t="s">
        <v>1776</v>
      </c>
      <c r="I4" s="2" t="s">
        <v>1777</v>
      </c>
      <c r="J4" s="2" t="s">
        <v>1778</v>
      </c>
      <c r="K4" s="2">
        <v>71753</v>
      </c>
      <c r="L4" s="2"/>
      <c r="M4" s="21">
        <v>110000743508</v>
      </c>
      <c r="N4" s="2">
        <v>33.175600000000003</v>
      </c>
      <c r="O4" s="2">
        <v>-93.216899999999995</v>
      </c>
      <c r="P4" s="2">
        <v>1316215094653</v>
      </c>
      <c r="Q4" s="2">
        <v>107062</v>
      </c>
      <c r="R4" s="2" t="s">
        <v>1393</v>
      </c>
      <c r="S4" s="2">
        <v>5</v>
      </c>
      <c r="T4" s="2" t="s">
        <v>1423</v>
      </c>
      <c r="U4" s="2">
        <v>788</v>
      </c>
      <c r="V4" s="2" t="s">
        <v>1556</v>
      </c>
      <c r="W4" s="2"/>
      <c r="X4" s="2">
        <v>980</v>
      </c>
      <c r="Y4" s="2" t="s">
        <v>1556</v>
      </c>
      <c r="Z4" s="2"/>
      <c r="AA4" s="2" t="s">
        <v>1544</v>
      </c>
      <c r="AB4" s="2">
        <v>325180</v>
      </c>
      <c r="AC4" s="2" t="s">
        <v>258</v>
      </c>
      <c r="AD4" s="2"/>
      <c r="AE4" s="2"/>
      <c r="AF4" s="2" t="s">
        <v>1574</v>
      </c>
      <c r="AG4" s="5" t="s">
        <v>1570</v>
      </c>
      <c r="AH4" s="2" t="s">
        <v>1779</v>
      </c>
      <c r="AI4" s="2" t="s">
        <v>1772</v>
      </c>
      <c r="AJ4" s="2" t="s">
        <v>1593</v>
      </c>
      <c r="AK4" s="2" t="s">
        <v>1547</v>
      </c>
      <c r="AL4" s="2"/>
      <c r="AM4" s="69" t="s">
        <v>1549</v>
      </c>
      <c r="AN4" s="2" t="s">
        <v>1549</v>
      </c>
      <c r="AO4" s="2" t="s">
        <v>1549</v>
      </c>
      <c r="AP4" s="2" t="s">
        <v>1549</v>
      </c>
      <c r="AQ4" s="2" t="s">
        <v>1549</v>
      </c>
      <c r="AR4" s="2" t="s">
        <v>1549</v>
      </c>
      <c r="AS4" s="2" t="s">
        <v>1548</v>
      </c>
      <c r="AT4" s="2"/>
      <c r="AU4" s="2"/>
      <c r="AV4" s="2"/>
      <c r="AW4" s="2"/>
      <c r="AX4" s="2"/>
      <c r="AY4" s="2" t="s">
        <v>1549</v>
      </c>
      <c r="AZ4" s="2"/>
      <c r="BA4" s="2"/>
      <c r="BB4" s="2"/>
      <c r="BC4" s="2"/>
      <c r="BD4" s="2"/>
      <c r="BE4" s="2"/>
      <c r="BF4" s="2"/>
      <c r="BG4" s="2"/>
      <c r="BH4" s="2"/>
      <c r="BI4" s="2"/>
      <c r="BJ4" s="2"/>
      <c r="BK4" s="2"/>
      <c r="BL4" s="2" t="s">
        <v>1549</v>
      </c>
      <c r="BM4" s="2" t="s">
        <v>1549</v>
      </c>
      <c r="BN4" s="2" t="s">
        <v>1549</v>
      </c>
      <c r="BO4" s="2"/>
      <c r="BP4" s="2" t="s">
        <v>1549</v>
      </c>
      <c r="BQ4" s="2"/>
      <c r="BR4" s="2"/>
      <c r="BS4" s="2"/>
      <c r="BT4" s="2"/>
      <c r="BU4" s="2"/>
      <c r="BV4" s="2"/>
      <c r="BW4" s="2"/>
      <c r="BX4" s="2" t="s">
        <v>1549</v>
      </c>
      <c r="BY4" s="2"/>
      <c r="BZ4" s="2"/>
      <c r="CA4" s="2"/>
      <c r="CB4" s="2"/>
      <c r="CC4" s="2"/>
      <c r="CD4" s="2"/>
      <c r="CE4" s="2" t="s">
        <v>1549</v>
      </c>
      <c r="CF4" s="2"/>
      <c r="CG4" s="2"/>
      <c r="CH4" s="2"/>
      <c r="CI4" s="2"/>
      <c r="CJ4" s="2"/>
      <c r="CK4" s="2"/>
      <c r="CL4" s="2"/>
      <c r="CM4" s="2"/>
      <c r="CN4" s="2"/>
    </row>
    <row r="5" spans="1:92" hidden="1" x14ac:dyDescent="0.25">
      <c r="B5" s="2" t="s">
        <v>1134</v>
      </c>
      <c r="C5" s="2">
        <v>2017</v>
      </c>
      <c r="D5" s="2"/>
      <c r="E5" s="2" t="s">
        <v>1773</v>
      </c>
      <c r="F5" s="2" t="s">
        <v>1774</v>
      </c>
      <c r="G5" s="2" t="s">
        <v>1775</v>
      </c>
      <c r="H5" s="2" t="s">
        <v>1776</v>
      </c>
      <c r="I5" s="2" t="s">
        <v>1777</v>
      </c>
      <c r="J5" s="2" t="s">
        <v>1778</v>
      </c>
      <c r="K5" s="2">
        <v>71753</v>
      </c>
      <c r="L5" s="2"/>
      <c r="M5" s="21">
        <v>110000743508</v>
      </c>
      <c r="N5" s="2">
        <v>33.175600000000003</v>
      </c>
      <c r="O5" s="2">
        <v>-93.216899999999995</v>
      </c>
      <c r="P5" s="2">
        <v>1317215863147</v>
      </c>
      <c r="Q5" s="2">
        <v>107062</v>
      </c>
      <c r="R5" s="2" t="s">
        <v>1393</v>
      </c>
      <c r="S5" s="2">
        <v>5</v>
      </c>
      <c r="T5" s="2" t="s">
        <v>1423</v>
      </c>
      <c r="U5" s="2">
        <v>793</v>
      </c>
      <c r="V5" s="2" t="s">
        <v>1556</v>
      </c>
      <c r="W5" s="2"/>
      <c r="X5" s="2">
        <v>980</v>
      </c>
      <c r="Y5" s="2" t="s">
        <v>1556</v>
      </c>
      <c r="Z5" s="2"/>
      <c r="AA5" s="2" t="s">
        <v>1544</v>
      </c>
      <c r="AB5" s="2">
        <v>325180</v>
      </c>
      <c r="AC5" s="2" t="s">
        <v>258</v>
      </c>
      <c r="AD5" s="2"/>
      <c r="AE5" s="2"/>
      <c r="AF5" s="2" t="s">
        <v>1574</v>
      </c>
      <c r="AG5" s="5" t="s">
        <v>1570</v>
      </c>
      <c r="AH5" s="2" t="s">
        <v>1779</v>
      </c>
      <c r="AI5" s="2" t="s">
        <v>1772</v>
      </c>
      <c r="AJ5" s="2" t="s">
        <v>1593</v>
      </c>
      <c r="AK5" s="2" t="s">
        <v>1547</v>
      </c>
      <c r="AL5" s="2"/>
      <c r="AM5" s="69" t="s">
        <v>1549</v>
      </c>
      <c r="AN5" s="2" t="s">
        <v>1549</v>
      </c>
      <c r="AO5" s="2" t="s">
        <v>1549</v>
      </c>
      <c r="AP5" s="2" t="s">
        <v>1549</v>
      </c>
      <c r="AQ5" s="2" t="s">
        <v>1549</v>
      </c>
      <c r="AR5" s="2" t="s">
        <v>1549</v>
      </c>
      <c r="AS5" s="2" t="s">
        <v>1548</v>
      </c>
      <c r="AT5" s="2"/>
      <c r="AU5" s="2"/>
      <c r="AV5" s="2"/>
      <c r="AW5" s="2"/>
      <c r="AX5" s="2"/>
      <c r="AY5" s="2" t="s">
        <v>1549</v>
      </c>
      <c r="AZ5" s="2"/>
      <c r="BA5" s="2"/>
      <c r="BB5" s="2"/>
      <c r="BC5" s="2"/>
      <c r="BD5" s="2"/>
      <c r="BE5" s="2"/>
      <c r="BF5" s="2"/>
      <c r="BG5" s="2"/>
      <c r="BH5" s="2"/>
      <c r="BI5" s="2"/>
      <c r="BJ5" s="2"/>
      <c r="BK5" s="2"/>
      <c r="BL5" s="2" t="s">
        <v>1549</v>
      </c>
      <c r="BM5" s="2" t="s">
        <v>1549</v>
      </c>
      <c r="BN5" s="2" t="s">
        <v>1549</v>
      </c>
      <c r="BO5" s="2"/>
      <c r="BP5" s="2" t="s">
        <v>1549</v>
      </c>
      <c r="BQ5" s="2"/>
      <c r="BR5" s="2"/>
      <c r="BS5" s="2"/>
      <c r="BT5" s="2"/>
      <c r="BU5" s="2"/>
      <c r="BV5" s="2"/>
      <c r="BW5" s="2"/>
      <c r="BX5" s="2" t="s">
        <v>1549</v>
      </c>
      <c r="BY5" s="2"/>
      <c r="BZ5" s="2"/>
      <c r="CA5" s="2"/>
      <c r="CB5" s="2"/>
      <c r="CC5" s="2"/>
      <c r="CD5" s="2"/>
      <c r="CE5" s="2" t="s">
        <v>1549</v>
      </c>
      <c r="CF5" s="2"/>
      <c r="CG5" s="2"/>
      <c r="CH5" s="2"/>
      <c r="CI5" s="2"/>
      <c r="CJ5" s="2"/>
      <c r="CK5" s="2"/>
      <c r="CL5" s="2"/>
      <c r="CM5" s="2"/>
      <c r="CN5" s="2"/>
    </row>
    <row r="6" spans="1:92" hidden="1" x14ac:dyDescent="0.25">
      <c r="B6" s="2" t="s">
        <v>1134</v>
      </c>
      <c r="C6" s="2">
        <v>2018</v>
      </c>
      <c r="D6" s="2"/>
      <c r="E6" s="2" t="s">
        <v>1773</v>
      </c>
      <c r="F6" s="2" t="s">
        <v>1774</v>
      </c>
      <c r="G6" s="2" t="s">
        <v>1775</v>
      </c>
      <c r="H6" s="2" t="s">
        <v>1776</v>
      </c>
      <c r="I6" s="2" t="s">
        <v>1777</v>
      </c>
      <c r="J6" s="2" t="s">
        <v>1778</v>
      </c>
      <c r="K6" s="2">
        <v>71753</v>
      </c>
      <c r="L6" s="2"/>
      <c r="M6" s="21">
        <v>110000743508</v>
      </c>
      <c r="N6" s="2">
        <v>33.175600000000003</v>
      </c>
      <c r="O6" s="2">
        <v>-93.216899999999995</v>
      </c>
      <c r="P6" s="2">
        <v>1318216927222</v>
      </c>
      <c r="Q6" s="2">
        <v>107062</v>
      </c>
      <c r="R6" s="2" t="s">
        <v>1393</v>
      </c>
      <c r="S6" s="2">
        <v>5</v>
      </c>
      <c r="T6" s="2" t="s">
        <v>1423</v>
      </c>
      <c r="U6" s="2">
        <v>880</v>
      </c>
      <c r="V6" s="2" t="s">
        <v>1556</v>
      </c>
      <c r="W6" s="2"/>
      <c r="X6" s="2">
        <v>217</v>
      </c>
      <c r="Y6" s="2" t="s">
        <v>1556</v>
      </c>
      <c r="Z6" s="2"/>
      <c r="AA6" s="2" t="s">
        <v>1544</v>
      </c>
      <c r="AB6" s="2">
        <v>325180</v>
      </c>
      <c r="AC6" s="2" t="s">
        <v>258</v>
      </c>
      <c r="AD6" s="2"/>
      <c r="AE6" s="2"/>
      <c r="AF6" s="2" t="s">
        <v>1578</v>
      </c>
      <c r="AG6" s="5" t="s">
        <v>1570</v>
      </c>
      <c r="AH6" s="2" t="s">
        <v>1779</v>
      </c>
      <c r="AI6" s="2" t="s">
        <v>1772</v>
      </c>
      <c r="AJ6" s="2" t="s">
        <v>1593</v>
      </c>
      <c r="AK6" s="2" t="s">
        <v>1547</v>
      </c>
      <c r="AL6" s="2"/>
      <c r="AM6" s="69" t="s">
        <v>1549</v>
      </c>
      <c r="AN6" s="2" t="s">
        <v>1549</v>
      </c>
      <c r="AO6" s="2" t="s">
        <v>1549</v>
      </c>
      <c r="AP6" s="2" t="s">
        <v>1549</v>
      </c>
      <c r="AQ6" s="2" t="s">
        <v>1549</v>
      </c>
      <c r="AR6" s="2" t="s">
        <v>1549</v>
      </c>
      <c r="AS6" s="2" t="s">
        <v>1548</v>
      </c>
      <c r="AT6" s="2" t="s">
        <v>1549</v>
      </c>
      <c r="AU6" s="2" t="s">
        <v>1548</v>
      </c>
      <c r="AV6" s="2" t="s">
        <v>1549</v>
      </c>
      <c r="AW6" s="2" t="s">
        <v>1549</v>
      </c>
      <c r="AX6" s="2" t="s">
        <v>1549</v>
      </c>
      <c r="AY6" s="2" t="s">
        <v>1549</v>
      </c>
      <c r="AZ6" s="2" t="s">
        <v>1549</v>
      </c>
      <c r="BA6" s="2" t="s">
        <v>1549</v>
      </c>
      <c r="BB6" s="2" t="s">
        <v>1549</v>
      </c>
      <c r="BC6" s="2" t="s">
        <v>1549</v>
      </c>
      <c r="BD6" s="2" t="s">
        <v>1549</v>
      </c>
      <c r="BE6" s="2" t="s">
        <v>1549</v>
      </c>
      <c r="BF6" s="2" t="s">
        <v>1549</v>
      </c>
      <c r="BG6" s="2" t="s">
        <v>1549</v>
      </c>
      <c r="BH6" s="2" t="s">
        <v>1549</v>
      </c>
      <c r="BI6" s="2" t="s">
        <v>1549</v>
      </c>
      <c r="BJ6" s="2" t="s">
        <v>1549</v>
      </c>
      <c r="BK6" s="2" t="s">
        <v>1549</v>
      </c>
      <c r="BL6" s="2" t="s">
        <v>1549</v>
      </c>
      <c r="BM6" s="2" t="s">
        <v>1549</v>
      </c>
      <c r="BN6" s="2" t="s">
        <v>1549</v>
      </c>
      <c r="BO6" s="2" t="s">
        <v>1549</v>
      </c>
      <c r="BP6" s="2" t="s">
        <v>1549</v>
      </c>
      <c r="BQ6" s="2" t="s">
        <v>1549</v>
      </c>
      <c r="BR6" s="2" t="s">
        <v>1549</v>
      </c>
      <c r="BS6" s="2" t="s">
        <v>1549</v>
      </c>
      <c r="BT6" s="2" t="s">
        <v>1549</v>
      </c>
      <c r="BU6" s="2" t="s">
        <v>1549</v>
      </c>
      <c r="BV6" s="2" t="s">
        <v>1549</v>
      </c>
      <c r="BW6" s="2" t="s">
        <v>1549</v>
      </c>
      <c r="BX6" s="2" t="s">
        <v>1549</v>
      </c>
      <c r="BY6" s="2" t="s">
        <v>1549</v>
      </c>
      <c r="BZ6" s="2" t="s">
        <v>1549</v>
      </c>
      <c r="CA6" s="2" t="s">
        <v>1549</v>
      </c>
      <c r="CB6" s="2" t="s">
        <v>1549</v>
      </c>
      <c r="CC6" s="2" t="s">
        <v>1549</v>
      </c>
      <c r="CD6" s="2" t="s">
        <v>1549</v>
      </c>
      <c r="CE6" s="2" t="s">
        <v>1549</v>
      </c>
      <c r="CF6" s="2" t="s">
        <v>1549</v>
      </c>
      <c r="CG6" s="2" t="s">
        <v>1549</v>
      </c>
      <c r="CH6" s="2" t="s">
        <v>1549</v>
      </c>
      <c r="CI6" s="2" t="s">
        <v>1549</v>
      </c>
      <c r="CJ6" s="2" t="s">
        <v>1549</v>
      </c>
      <c r="CK6" s="2" t="s">
        <v>1549</v>
      </c>
      <c r="CL6" s="2" t="s">
        <v>1549</v>
      </c>
      <c r="CM6" s="2" t="s">
        <v>1549</v>
      </c>
      <c r="CN6" s="2" t="s">
        <v>1549</v>
      </c>
    </row>
    <row r="7" spans="1:92" hidden="1" x14ac:dyDescent="0.25">
      <c r="B7" s="2" t="s">
        <v>1134</v>
      </c>
      <c r="C7" s="2">
        <v>2019</v>
      </c>
      <c r="D7" s="4">
        <v>43992</v>
      </c>
      <c r="E7" s="2" t="s">
        <v>1773</v>
      </c>
      <c r="F7" s="2" t="s">
        <v>1774</v>
      </c>
      <c r="G7" s="2" t="s">
        <v>1775</v>
      </c>
      <c r="H7" s="2" t="s">
        <v>1776</v>
      </c>
      <c r="I7" s="2" t="s">
        <v>1777</v>
      </c>
      <c r="J7" s="2" t="s">
        <v>1778</v>
      </c>
      <c r="K7" s="2">
        <v>71753</v>
      </c>
      <c r="L7" s="2"/>
      <c r="M7" s="21">
        <v>110000743508</v>
      </c>
      <c r="N7" s="2">
        <v>33.175600000000003</v>
      </c>
      <c r="O7" s="2">
        <v>-93.216899999999995</v>
      </c>
      <c r="P7" s="2">
        <v>1319217857667</v>
      </c>
      <c r="Q7" s="2">
        <v>107062</v>
      </c>
      <c r="R7" s="2" t="s">
        <v>1393</v>
      </c>
      <c r="S7" s="2">
        <v>5</v>
      </c>
      <c r="T7" s="2" t="s">
        <v>1423</v>
      </c>
      <c r="U7" s="2">
        <v>880</v>
      </c>
      <c r="V7" s="2" t="s">
        <v>1556</v>
      </c>
      <c r="W7" s="2"/>
      <c r="X7" s="2">
        <v>219</v>
      </c>
      <c r="Y7" s="2" t="s">
        <v>1556</v>
      </c>
      <c r="Z7" s="2"/>
      <c r="AA7" s="2" t="s">
        <v>1544</v>
      </c>
      <c r="AB7" s="2">
        <v>325180</v>
      </c>
      <c r="AC7" s="2" t="s">
        <v>258</v>
      </c>
      <c r="AD7" s="2"/>
      <c r="AE7" s="2"/>
      <c r="AF7" s="2" t="s">
        <v>1578</v>
      </c>
      <c r="AG7" s="5" t="s">
        <v>1570</v>
      </c>
      <c r="AH7" s="2" t="s">
        <v>1779</v>
      </c>
      <c r="AI7" s="2" t="s">
        <v>1772</v>
      </c>
      <c r="AJ7" s="2" t="s">
        <v>1593</v>
      </c>
      <c r="AK7" s="2" t="s">
        <v>1547</v>
      </c>
      <c r="AL7" s="2"/>
      <c r="AM7" s="69" t="s">
        <v>1549</v>
      </c>
      <c r="AN7" s="2" t="s">
        <v>1549</v>
      </c>
      <c r="AO7" s="2" t="s">
        <v>1549</v>
      </c>
      <c r="AP7" s="2" t="s">
        <v>1549</v>
      </c>
      <c r="AQ7" s="2" t="s">
        <v>1549</v>
      </c>
      <c r="AR7" s="2" t="s">
        <v>1549</v>
      </c>
      <c r="AS7" s="2" t="s">
        <v>1548</v>
      </c>
      <c r="AT7" s="2" t="s">
        <v>1549</v>
      </c>
      <c r="AU7" s="2" t="s">
        <v>1548</v>
      </c>
      <c r="AV7" s="2" t="s">
        <v>1549</v>
      </c>
      <c r="AW7" s="2" t="s">
        <v>1549</v>
      </c>
      <c r="AX7" s="2" t="s">
        <v>1549</v>
      </c>
      <c r="AY7" s="2" t="s">
        <v>1549</v>
      </c>
      <c r="AZ7" s="2" t="s">
        <v>1549</v>
      </c>
      <c r="BA7" s="2" t="s">
        <v>1549</v>
      </c>
      <c r="BB7" s="2" t="s">
        <v>1549</v>
      </c>
      <c r="BC7" s="2" t="s">
        <v>1549</v>
      </c>
      <c r="BD7" s="2" t="s">
        <v>1549</v>
      </c>
      <c r="BE7" s="2" t="s">
        <v>1549</v>
      </c>
      <c r="BF7" s="2" t="s">
        <v>1549</v>
      </c>
      <c r="BG7" s="2" t="s">
        <v>1549</v>
      </c>
      <c r="BH7" s="2" t="s">
        <v>1549</v>
      </c>
      <c r="BI7" s="2" t="s">
        <v>1549</v>
      </c>
      <c r="BJ7" s="2" t="s">
        <v>1549</v>
      </c>
      <c r="BK7" s="2" t="s">
        <v>1549</v>
      </c>
      <c r="BL7" s="2" t="s">
        <v>1549</v>
      </c>
      <c r="BM7" s="2" t="s">
        <v>1549</v>
      </c>
      <c r="BN7" s="2" t="s">
        <v>1549</v>
      </c>
      <c r="BO7" s="2" t="s">
        <v>1549</v>
      </c>
      <c r="BP7" s="2" t="s">
        <v>1549</v>
      </c>
      <c r="BQ7" s="2" t="s">
        <v>1549</v>
      </c>
      <c r="BR7" s="2" t="s">
        <v>1549</v>
      </c>
      <c r="BS7" s="2" t="s">
        <v>1549</v>
      </c>
      <c r="BT7" s="2" t="s">
        <v>1549</v>
      </c>
      <c r="BU7" s="2" t="s">
        <v>1549</v>
      </c>
      <c r="BV7" s="2" t="s">
        <v>1549</v>
      </c>
      <c r="BW7" s="2" t="s">
        <v>1549</v>
      </c>
      <c r="BX7" s="2" t="s">
        <v>1549</v>
      </c>
      <c r="BY7" s="2" t="s">
        <v>1549</v>
      </c>
      <c r="BZ7" s="2" t="s">
        <v>1549</v>
      </c>
      <c r="CA7" s="2" t="s">
        <v>1549</v>
      </c>
      <c r="CB7" s="2" t="s">
        <v>1549</v>
      </c>
      <c r="CC7" s="2" t="s">
        <v>1549</v>
      </c>
      <c r="CD7" s="2" t="s">
        <v>1549</v>
      </c>
      <c r="CE7" s="2" t="s">
        <v>1549</v>
      </c>
      <c r="CF7" s="2" t="s">
        <v>1549</v>
      </c>
      <c r="CG7" s="2" t="s">
        <v>1549</v>
      </c>
      <c r="CH7" s="2" t="s">
        <v>1549</v>
      </c>
      <c r="CI7" s="2" t="s">
        <v>1549</v>
      </c>
      <c r="CJ7" s="2" t="s">
        <v>1549</v>
      </c>
      <c r="CK7" s="2" t="s">
        <v>1549</v>
      </c>
      <c r="CL7" s="2" t="s">
        <v>1549</v>
      </c>
      <c r="CM7" s="2" t="s">
        <v>1549</v>
      </c>
      <c r="CN7" s="2" t="s">
        <v>1549</v>
      </c>
    </row>
    <row r="8" spans="1:92" hidden="1" x14ac:dyDescent="0.25">
      <c r="B8" s="2" t="s">
        <v>1134</v>
      </c>
      <c r="C8" s="2">
        <v>2020</v>
      </c>
      <c r="D8" s="4"/>
      <c r="E8" s="2" t="s">
        <v>1773</v>
      </c>
      <c r="F8" s="2" t="s">
        <v>1774</v>
      </c>
      <c r="G8" s="2" t="s">
        <v>1775</v>
      </c>
      <c r="H8" s="2" t="s">
        <v>1776</v>
      </c>
      <c r="I8" s="2" t="s">
        <v>1777</v>
      </c>
      <c r="J8" s="2" t="s">
        <v>1778</v>
      </c>
      <c r="K8" s="2">
        <v>71753</v>
      </c>
      <c r="L8" s="2" t="s">
        <v>1552</v>
      </c>
      <c r="M8" s="21">
        <v>110000743508</v>
      </c>
      <c r="N8" s="2">
        <v>33.175600000000003</v>
      </c>
      <c r="O8" s="2">
        <v>-93.216899999999995</v>
      </c>
      <c r="P8" s="2" t="s">
        <v>1780</v>
      </c>
      <c r="Q8" s="2" t="s">
        <v>1554</v>
      </c>
      <c r="R8" s="2" t="s">
        <v>1393</v>
      </c>
      <c r="S8" s="2">
        <v>5</v>
      </c>
      <c r="T8" s="2" t="s">
        <v>1552</v>
      </c>
      <c r="U8" s="2">
        <v>880</v>
      </c>
      <c r="V8" s="2" t="s">
        <v>1556</v>
      </c>
      <c r="W8" s="2" t="s">
        <v>1552</v>
      </c>
      <c r="X8" s="2">
        <v>220</v>
      </c>
      <c r="Y8" s="2" t="s">
        <v>1556</v>
      </c>
      <c r="Z8" s="2" t="s">
        <v>1552</v>
      </c>
      <c r="AA8" s="2" t="s">
        <v>1544</v>
      </c>
      <c r="AB8" s="2">
        <v>325180</v>
      </c>
      <c r="AC8" s="2" t="s">
        <v>258</v>
      </c>
      <c r="AD8" s="2" t="s">
        <v>1552</v>
      </c>
      <c r="AE8" s="2" t="s">
        <v>1552</v>
      </c>
      <c r="AF8" s="2" t="s">
        <v>1578</v>
      </c>
      <c r="AG8" s="5" t="s">
        <v>1570</v>
      </c>
      <c r="AH8" s="2" t="s">
        <v>1779</v>
      </c>
      <c r="AI8" s="2" t="s">
        <v>1772</v>
      </c>
      <c r="AJ8" s="2" t="s">
        <v>1593</v>
      </c>
      <c r="AK8" s="2" t="s">
        <v>1547</v>
      </c>
      <c r="AL8" s="2" t="s">
        <v>1552</v>
      </c>
      <c r="AM8" s="69" t="s">
        <v>1549</v>
      </c>
      <c r="AN8" s="2" t="s">
        <v>1549</v>
      </c>
      <c r="AO8" s="2" t="s">
        <v>1549</v>
      </c>
      <c r="AP8" s="2" t="s">
        <v>1549</v>
      </c>
      <c r="AQ8" s="2" t="s">
        <v>1549</v>
      </c>
      <c r="AR8" s="2" t="s">
        <v>1549</v>
      </c>
      <c r="AS8" s="2" t="s">
        <v>1548</v>
      </c>
      <c r="AT8" s="2" t="s">
        <v>1549</v>
      </c>
      <c r="AU8" s="2" t="s">
        <v>1548</v>
      </c>
      <c r="AV8" s="2" t="s">
        <v>1549</v>
      </c>
      <c r="AW8" s="2" t="s">
        <v>1549</v>
      </c>
      <c r="AX8" s="2" t="s">
        <v>1549</v>
      </c>
      <c r="AY8" s="2" t="s">
        <v>1549</v>
      </c>
      <c r="AZ8" s="2" t="s">
        <v>1549</v>
      </c>
      <c r="BA8" s="2" t="s">
        <v>1549</v>
      </c>
      <c r="BB8" s="2" t="s">
        <v>1549</v>
      </c>
      <c r="BC8" s="2" t="s">
        <v>1549</v>
      </c>
      <c r="BD8" s="2" t="s">
        <v>1549</v>
      </c>
      <c r="BE8" s="2" t="s">
        <v>1549</v>
      </c>
      <c r="BF8" s="2" t="s">
        <v>1549</v>
      </c>
      <c r="BG8" s="2" t="s">
        <v>1549</v>
      </c>
      <c r="BH8" s="2" t="s">
        <v>1549</v>
      </c>
      <c r="BI8" s="2" t="s">
        <v>1549</v>
      </c>
      <c r="BJ8" s="2" t="s">
        <v>1549</v>
      </c>
      <c r="BK8" s="2" t="s">
        <v>1549</v>
      </c>
      <c r="BL8" s="2" t="s">
        <v>1549</v>
      </c>
      <c r="BM8" s="2" t="s">
        <v>1549</v>
      </c>
      <c r="BN8" s="2" t="s">
        <v>1549</v>
      </c>
      <c r="BO8" s="2" t="s">
        <v>1549</v>
      </c>
      <c r="BP8" s="2" t="s">
        <v>1549</v>
      </c>
      <c r="BQ8" s="2" t="s">
        <v>1549</v>
      </c>
      <c r="BR8" s="2" t="s">
        <v>1549</v>
      </c>
      <c r="BS8" s="2" t="s">
        <v>1549</v>
      </c>
      <c r="BT8" s="2" t="s">
        <v>1549</v>
      </c>
      <c r="BU8" s="2" t="s">
        <v>1549</v>
      </c>
      <c r="BV8" s="2" t="s">
        <v>1549</v>
      </c>
      <c r="BW8" s="2" t="s">
        <v>1549</v>
      </c>
      <c r="BX8" s="2" t="s">
        <v>1549</v>
      </c>
      <c r="BY8" s="2" t="s">
        <v>1549</v>
      </c>
      <c r="BZ8" s="2" t="s">
        <v>1549</v>
      </c>
      <c r="CA8" s="2" t="s">
        <v>1549</v>
      </c>
      <c r="CB8" s="2" t="s">
        <v>1549</v>
      </c>
      <c r="CC8" s="2" t="s">
        <v>1549</v>
      </c>
      <c r="CD8" s="2" t="s">
        <v>1549</v>
      </c>
      <c r="CE8" s="2" t="s">
        <v>1549</v>
      </c>
      <c r="CF8" s="2" t="s">
        <v>1549</v>
      </c>
      <c r="CG8" s="2" t="s">
        <v>1549</v>
      </c>
      <c r="CH8" s="2" t="s">
        <v>1549</v>
      </c>
      <c r="CI8" s="2" t="s">
        <v>1549</v>
      </c>
      <c r="CJ8" s="2" t="s">
        <v>1549</v>
      </c>
      <c r="CK8" s="2" t="s">
        <v>1549</v>
      </c>
      <c r="CL8" s="2" t="s">
        <v>1549</v>
      </c>
      <c r="CM8" s="2" t="s">
        <v>1549</v>
      </c>
      <c r="CN8" s="2" t="s">
        <v>1549</v>
      </c>
    </row>
    <row r="9" spans="1:92" hidden="1" x14ac:dyDescent="0.25">
      <c r="B9" s="2" t="s">
        <v>1781</v>
      </c>
      <c r="C9" s="2">
        <v>2015</v>
      </c>
      <c r="D9" s="2"/>
      <c r="E9" s="2" t="s">
        <v>1782</v>
      </c>
      <c r="F9" s="2" t="s">
        <v>1783</v>
      </c>
      <c r="G9" s="2" t="s">
        <v>1784</v>
      </c>
      <c r="H9" s="2" t="s">
        <v>1785</v>
      </c>
      <c r="I9" s="2" t="s">
        <v>1786</v>
      </c>
      <c r="J9" s="2" t="s">
        <v>1787</v>
      </c>
      <c r="K9" s="2">
        <v>53085</v>
      </c>
      <c r="L9" s="2"/>
      <c r="M9" s="21">
        <v>110000605872</v>
      </c>
      <c r="N9" s="2">
        <v>43.674059999999997</v>
      </c>
      <c r="O9" s="2">
        <v>-87.781469999999999</v>
      </c>
      <c r="P9" s="2">
        <v>1315214314205</v>
      </c>
      <c r="Q9" s="2">
        <v>107062</v>
      </c>
      <c r="R9" s="2" t="s">
        <v>1393</v>
      </c>
      <c r="S9" s="2"/>
      <c r="T9" s="2" t="e">
        <v>#N/A</v>
      </c>
      <c r="U9" s="2">
        <v>0</v>
      </c>
      <c r="V9" s="2"/>
      <c r="W9" s="2"/>
      <c r="X9" s="2">
        <v>0</v>
      </c>
      <c r="Y9" s="2"/>
      <c r="Z9" s="2"/>
      <c r="AA9" s="2" t="s">
        <v>1544</v>
      </c>
      <c r="AB9" s="2">
        <v>325199</v>
      </c>
      <c r="AC9" s="2" t="s">
        <v>261</v>
      </c>
      <c r="AD9" s="2"/>
      <c r="AE9" s="2"/>
      <c r="AF9" s="2" t="s">
        <v>1788</v>
      </c>
      <c r="AG9" s="2"/>
      <c r="AH9" s="2" t="s">
        <v>1789</v>
      </c>
      <c r="AI9" s="2" t="s">
        <v>1772</v>
      </c>
      <c r="AJ9" s="2" t="s">
        <v>1790</v>
      </c>
      <c r="AK9" s="2" t="s">
        <v>1547</v>
      </c>
      <c r="AL9" s="2"/>
      <c r="AM9" s="69" t="s">
        <v>1549</v>
      </c>
      <c r="AN9" s="2" t="s">
        <v>1549</v>
      </c>
      <c r="AO9" s="2" t="s">
        <v>1549</v>
      </c>
      <c r="AP9" s="2" t="s">
        <v>1549</v>
      </c>
      <c r="AQ9" s="2" t="s">
        <v>1549</v>
      </c>
      <c r="AR9" s="2" t="s">
        <v>1549</v>
      </c>
      <c r="AS9" s="2" t="s">
        <v>1549</v>
      </c>
      <c r="AT9" s="2"/>
      <c r="AU9" s="2"/>
      <c r="AV9" s="2"/>
      <c r="AW9" s="2"/>
      <c r="AX9" s="2"/>
      <c r="AY9" s="2" t="s">
        <v>1549</v>
      </c>
      <c r="AZ9" s="2"/>
      <c r="BA9" s="2"/>
      <c r="BB9" s="2"/>
      <c r="BC9" s="2"/>
      <c r="BD9" s="2"/>
      <c r="BE9" s="2"/>
      <c r="BF9" s="2"/>
      <c r="BG9" s="2"/>
      <c r="BH9" s="2"/>
      <c r="BI9" s="2"/>
      <c r="BJ9" s="2"/>
      <c r="BK9" s="2"/>
      <c r="BL9" s="2" t="s">
        <v>1549</v>
      </c>
      <c r="BM9" s="2" t="s">
        <v>1549</v>
      </c>
      <c r="BN9" s="2" t="s">
        <v>1549</v>
      </c>
      <c r="BO9" s="2"/>
      <c r="BP9" s="2" t="s">
        <v>1549</v>
      </c>
      <c r="BQ9" s="2"/>
      <c r="BR9" s="2"/>
      <c r="BS9" s="2"/>
      <c r="BT9" s="2"/>
      <c r="BU9" s="2"/>
      <c r="BV9" s="2"/>
      <c r="BW9" s="2"/>
      <c r="BX9" s="2" t="s">
        <v>1549</v>
      </c>
      <c r="BY9" s="2"/>
      <c r="BZ9" s="2"/>
      <c r="CA9" s="2"/>
      <c r="CB9" s="2"/>
      <c r="CC9" s="2"/>
      <c r="CD9" s="2"/>
      <c r="CE9" s="2" t="s">
        <v>1549</v>
      </c>
      <c r="CF9" s="2"/>
      <c r="CG9" s="2"/>
      <c r="CH9" s="2"/>
      <c r="CI9" s="2"/>
      <c r="CJ9" s="2"/>
      <c r="CK9" s="2"/>
      <c r="CL9" s="2"/>
      <c r="CM9" s="2"/>
      <c r="CN9" s="2"/>
    </row>
    <row r="10" spans="1:92" hidden="1" x14ac:dyDescent="0.25">
      <c r="B10" s="2" t="s">
        <v>1781</v>
      </c>
      <c r="C10" s="2">
        <v>2018</v>
      </c>
      <c r="D10" s="2"/>
      <c r="E10" s="2" t="s">
        <v>1782</v>
      </c>
      <c r="F10" s="2" t="s">
        <v>1783</v>
      </c>
      <c r="G10" s="2" t="s">
        <v>1784</v>
      </c>
      <c r="H10" s="2" t="s">
        <v>1785</v>
      </c>
      <c r="I10" s="2" t="s">
        <v>1786</v>
      </c>
      <c r="J10" s="2" t="s">
        <v>1787</v>
      </c>
      <c r="K10" s="2">
        <v>53085</v>
      </c>
      <c r="L10" s="2"/>
      <c r="M10" s="21">
        <v>110000605872</v>
      </c>
      <c r="N10" s="2">
        <v>43.674059999999997</v>
      </c>
      <c r="O10" s="2">
        <v>-87.781469999999999</v>
      </c>
      <c r="P10" s="2">
        <v>1318217514518</v>
      </c>
      <c r="Q10" s="2">
        <v>107062</v>
      </c>
      <c r="R10" s="2" t="s">
        <v>1393</v>
      </c>
      <c r="S10" s="2"/>
      <c r="T10" s="2" t="e">
        <v>#N/A</v>
      </c>
      <c r="U10" s="2">
        <v>0</v>
      </c>
      <c r="V10" s="2"/>
      <c r="W10" s="2"/>
      <c r="X10" s="2">
        <v>0</v>
      </c>
      <c r="Y10" s="2"/>
      <c r="Z10" s="2"/>
      <c r="AA10" s="2" t="s">
        <v>1544</v>
      </c>
      <c r="AB10" s="2">
        <v>325199</v>
      </c>
      <c r="AC10" s="2" t="s">
        <v>261</v>
      </c>
      <c r="AD10" s="2"/>
      <c r="AE10" s="2"/>
      <c r="AF10" s="2" t="s">
        <v>1788</v>
      </c>
      <c r="AG10" s="5"/>
      <c r="AH10" s="2" t="s">
        <v>1789</v>
      </c>
      <c r="AI10" s="2" t="s">
        <v>1772</v>
      </c>
      <c r="AJ10" s="2" t="s">
        <v>1790</v>
      </c>
      <c r="AK10" s="2" t="s">
        <v>1547</v>
      </c>
      <c r="AL10" s="2"/>
      <c r="AM10" s="69" t="s">
        <v>1549</v>
      </c>
      <c r="AN10" s="2" t="s">
        <v>1549</v>
      </c>
      <c r="AO10" s="2" t="s">
        <v>1549</v>
      </c>
      <c r="AP10" s="2" t="s">
        <v>1549</v>
      </c>
      <c r="AQ10" s="2" t="s">
        <v>1549</v>
      </c>
      <c r="AR10" s="2" t="s">
        <v>1549</v>
      </c>
      <c r="AS10" s="2" t="s">
        <v>1549</v>
      </c>
      <c r="AT10" s="2"/>
      <c r="AU10" s="2"/>
      <c r="AV10" s="2"/>
      <c r="AW10" s="2"/>
      <c r="AX10" s="2"/>
      <c r="AY10" s="2" t="s">
        <v>1549</v>
      </c>
      <c r="AZ10" s="2"/>
      <c r="BA10" s="2"/>
      <c r="BB10" s="2"/>
      <c r="BC10" s="2"/>
      <c r="BD10" s="2"/>
      <c r="BE10" s="2"/>
      <c r="BF10" s="2"/>
      <c r="BG10" s="2"/>
      <c r="BH10" s="2"/>
      <c r="BI10" s="2"/>
      <c r="BJ10" s="2"/>
      <c r="BK10" s="2"/>
      <c r="BL10" s="2" t="s">
        <v>1549</v>
      </c>
      <c r="BM10" s="2" t="s">
        <v>1549</v>
      </c>
      <c r="BN10" s="2" t="s">
        <v>1549</v>
      </c>
      <c r="BO10" s="2"/>
      <c r="BP10" s="2" t="s">
        <v>1549</v>
      </c>
      <c r="BQ10" s="2"/>
      <c r="BR10" s="2"/>
      <c r="BS10" s="2"/>
      <c r="BT10" s="2"/>
      <c r="BU10" s="2"/>
      <c r="BV10" s="2"/>
      <c r="BW10" s="2"/>
      <c r="BX10" s="2" t="s">
        <v>1549</v>
      </c>
      <c r="BY10" s="2"/>
      <c r="BZ10" s="2"/>
      <c r="CA10" s="2"/>
      <c r="CB10" s="2"/>
      <c r="CC10" s="2"/>
      <c r="CD10" s="2"/>
      <c r="CE10" s="2" t="s">
        <v>1549</v>
      </c>
      <c r="CF10" s="2"/>
      <c r="CG10" s="2"/>
      <c r="CH10" s="2"/>
      <c r="CI10" s="2"/>
      <c r="CJ10" s="2"/>
      <c r="CK10" s="2"/>
      <c r="CL10" s="2"/>
      <c r="CM10" s="2"/>
      <c r="CN10" s="2"/>
    </row>
    <row r="11" spans="1:92" x14ac:dyDescent="0.25">
      <c r="B11" s="2" t="s">
        <v>1134</v>
      </c>
      <c r="C11" s="2">
        <v>2017</v>
      </c>
      <c r="D11" s="2"/>
      <c r="E11" s="2" t="s">
        <v>1539</v>
      </c>
      <c r="F11" s="2" t="s">
        <v>1540</v>
      </c>
      <c r="G11" s="2" t="s">
        <v>1541</v>
      </c>
      <c r="H11" s="2" t="s">
        <v>1194</v>
      </c>
      <c r="I11" s="2" t="s">
        <v>1542</v>
      </c>
      <c r="J11" s="2" t="s">
        <v>1195</v>
      </c>
      <c r="K11" s="2">
        <v>42029</v>
      </c>
      <c r="L11" s="2"/>
      <c r="M11" s="21">
        <v>110000380061</v>
      </c>
      <c r="N11" s="2">
        <v>37.056699000000002</v>
      </c>
      <c r="O11" s="2">
        <v>-88.365727000000007</v>
      </c>
      <c r="P11" s="2">
        <v>1317215973088</v>
      </c>
      <c r="Q11" s="2">
        <v>107062</v>
      </c>
      <c r="R11" s="2" t="s">
        <v>1393</v>
      </c>
      <c r="S11" s="2">
        <v>4</v>
      </c>
      <c r="T11" s="2" t="s">
        <v>1409</v>
      </c>
      <c r="U11" s="2">
        <v>0</v>
      </c>
      <c r="V11" s="2" t="s">
        <v>1543</v>
      </c>
      <c r="W11" s="2"/>
      <c r="X11" s="2">
        <v>1</v>
      </c>
      <c r="Y11" s="2" t="s">
        <v>1543</v>
      </c>
      <c r="Z11" s="2"/>
      <c r="AA11" s="2" t="s">
        <v>1544</v>
      </c>
      <c r="AB11" s="2">
        <v>325199</v>
      </c>
      <c r="AC11" s="2" t="s">
        <v>261</v>
      </c>
      <c r="AD11" s="2"/>
      <c r="AE11" s="2"/>
      <c r="AF11" s="2" t="s">
        <v>1545</v>
      </c>
      <c r="AG11" s="5"/>
      <c r="AH11" s="2" t="s">
        <v>1140</v>
      </c>
      <c r="AI11" s="2" t="s">
        <v>1772</v>
      </c>
      <c r="AJ11" s="2" t="s">
        <v>1546</v>
      </c>
      <c r="AK11" s="2" t="s">
        <v>1547</v>
      </c>
      <c r="AL11" s="2"/>
      <c r="AM11" s="69" t="s">
        <v>1548</v>
      </c>
      <c r="AN11" s="2" t="s">
        <v>1549</v>
      </c>
      <c r="AO11" s="2" t="s">
        <v>1549</v>
      </c>
      <c r="AP11" s="2" t="s">
        <v>1549</v>
      </c>
      <c r="AQ11" s="2" t="s">
        <v>1548</v>
      </c>
      <c r="AR11" s="2" t="s">
        <v>1549</v>
      </c>
      <c r="AS11" s="2" t="s">
        <v>1549</v>
      </c>
      <c r="AT11" s="2"/>
      <c r="AU11" s="2"/>
      <c r="AV11" s="2"/>
      <c r="AW11" s="2"/>
      <c r="AX11" s="2"/>
      <c r="AY11" s="2" t="s">
        <v>1549</v>
      </c>
      <c r="AZ11" s="2"/>
      <c r="BA11" s="2"/>
      <c r="BB11" s="2"/>
      <c r="BC11" s="2"/>
      <c r="BD11" s="2"/>
      <c r="BE11" s="2"/>
      <c r="BF11" s="2"/>
      <c r="BG11" s="2"/>
      <c r="BH11" s="2"/>
      <c r="BI11" s="2"/>
      <c r="BJ11" s="2"/>
      <c r="BK11" s="2"/>
      <c r="BL11" s="2" t="s">
        <v>1549</v>
      </c>
      <c r="BM11" s="2" t="s">
        <v>1549</v>
      </c>
      <c r="BN11" s="2" t="s">
        <v>1549</v>
      </c>
      <c r="BO11" s="2"/>
      <c r="BP11" s="2" t="s">
        <v>1549</v>
      </c>
      <c r="BQ11" s="2"/>
      <c r="BR11" s="2"/>
      <c r="BS11" s="2"/>
      <c r="BT11" s="2"/>
      <c r="BU11" s="2"/>
      <c r="BV11" s="2"/>
      <c r="BW11" s="2"/>
      <c r="BX11" s="2" t="s">
        <v>1549</v>
      </c>
      <c r="BY11" s="2"/>
      <c r="BZ11" s="2"/>
      <c r="CA11" s="2"/>
      <c r="CB11" s="2"/>
      <c r="CC11" s="2"/>
      <c r="CD11" s="2"/>
      <c r="CE11" s="2" t="s">
        <v>1549</v>
      </c>
      <c r="CF11" s="2"/>
      <c r="CG11" s="2"/>
      <c r="CH11" s="2"/>
      <c r="CI11" s="2"/>
      <c r="CJ11" s="2"/>
      <c r="CK11" s="2"/>
      <c r="CL11" s="2"/>
      <c r="CM11" s="2"/>
      <c r="CN11" s="2"/>
    </row>
    <row r="12" spans="1:92" x14ac:dyDescent="0.25">
      <c r="B12" s="2" t="s">
        <v>1134</v>
      </c>
      <c r="C12" s="2">
        <v>2018</v>
      </c>
      <c r="D12" s="2"/>
      <c r="E12" s="2" t="s">
        <v>1539</v>
      </c>
      <c r="F12" s="2" t="s">
        <v>1540</v>
      </c>
      <c r="G12" s="2" t="s">
        <v>1541</v>
      </c>
      <c r="H12" s="2" t="s">
        <v>1194</v>
      </c>
      <c r="I12" s="2" t="s">
        <v>1542</v>
      </c>
      <c r="J12" s="2" t="s">
        <v>1195</v>
      </c>
      <c r="K12" s="2">
        <v>42029</v>
      </c>
      <c r="L12" s="2"/>
      <c r="M12" s="21">
        <v>110000380061</v>
      </c>
      <c r="N12" s="2">
        <v>37.056699000000002</v>
      </c>
      <c r="O12" s="2">
        <v>-88.365727000000007</v>
      </c>
      <c r="P12" s="2">
        <v>1318216717355</v>
      </c>
      <c r="Q12" s="2">
        <v>107062</v>
      </c>
      <c r="R12" s="2" t="s">
        <v>1393</v>
      </c>
      <c r="S12" s="2">
        <v>3</v>
      </c>
      <c r="T12" s="2" t="s">
        <v>1550</v>
      </c>
      <c r="U12" s="2">
        <v>0</v>
      </c>
      <c r="V12" s="2" t="s">
        <v>1543</v>
      </c>
      <c r="W12" s="2"/>
      <c r="X12" s="2">
        <v>0</v>
      </c>
      <c r="Y12" s="2" t="s">
        <v>1543</v>
      </c>
      <c r="Z12" s="2"/>
      <c r="AA12" s="2" t="s">
        <v>1544</v>
      </c>
      <c r="AB12" s="2">
        <v>325199</v>
      </c>
      <c r="AC12" s="2" t="s">
        <v>261</v>
      </c>
      <c r="AD12" s="2"/>
      <c r="AE12" s="2"/>
      <c r="AF12" s="2" t="s">
        <v>1551</v>
      </c>
      <c r="AG12" s="5"/>
      <c r="AH12" s="2" t="s">
        <v>1140</v>
      </c>
      <c r="AI12" s="2" t="s">
        <v>1772</v>
      </c>
      <c r="AJ12" s="2" t="s">
        <v>1546</v>
      </c>
      <c r="AK12" s="2" t="s">
        <v>1547</v>
      </c>
      <c r="AL12" s="2"/>
      <c r="AM12" s="69" t="s">
        <v>1548</v>
      </c>
      <c r="AN12" s="2" t="s">
        <v>1549</v>
      </c>
      <c r="AO12" s="2" t="s">
        <v>1549</v>
      </c>
      <c r="AP12" s="2" t="s">
        <v>1549</v>
      </c>
      <c r="AQ12" s="2" t="s">
        <v>1548</v>
      </c>
      <c r="AR12" s="2" t="s">
        <v>1549</v>
      </c>
      <c r="AS12" s="2" t="s">
        <v>1549</v>
      </c>
      <c r="AT12" s="2" t="s">
        <v>1549</v>
      </c>
      <c r="AU12" s="2" t="s">
        <v>1549</v>
      </c>
      <c r="AV12" s="2" t="s">
        <v>1549</v>
      </c>
      <c r="AW12" s="2" t="s">
        <v>1549</v>
      </c>
      <c r="AX12" s="2" t="s">
        <v>1549</v>
      </c>
      <c r="AY12" s="2" t="s">
        <v>1549</v>
      </c>
      <c r="AZ12" s="2" t="s">
        <v>1549</v>
      </c>
      <c r="BA12" s="2" t="s">
        <v>1549</v>
      </c>
      <c r="BB12" s="2" t="s">
        <v>1549</v>
      </c>
      <c r="BC12" s="2" t="s">
        <v>1549</v>
      </c>
      <c r="BD12" s="2" t="s">
        <v>1549</v>
      </c>
      <c r="BE12" s="2" t="s">
        <v>1549</v>
      </c>
      <c r="BF12" s="2" t="s">
        <v>1549</v>
      </c>
      <c r="BG12" s="2" t="s">
        <v>1549</v>
      </c>
      <c r="BH12" s="2" t="s">
        <v>1549</v>
      </c>
      <c r="BI12" s="2" t="s">
        <v>1549</v>
      </c>
      <c r="BJ12" s="2" t="s">
        <v>1549</v>
      </c>
      <c r="BK12" s="2" t="s">
        <v>1549</v>
      </c>
      <c r="BL12" s="2" t="s">
        <v>1549</v>
      </c>
      <c r="BM12" s="2" t="s">
        <v>1549</v>
      </c>
      <c r="BN12" s="2" t="s">
        <v>1548</v>
      </c>
      <c r="BO12" s="2" t="s">
        <v>1549</v>
      </c>
      <c r="BP12" s="2" t="s">
        <v>1549</v>
      </c>
      <c r="BQ12" s="2" t="s">
        <v>1549</v>
      </c>
      <c r="BR12" s="2" t="s">
        <v>1549</v>
      </c>
      <c r="BS12" s="2" t="s">
        <v>1549</v>
      </c>
      <c r="BT12" s="2" t="s">
        <v>1549</v>
      </c>
      <c r="BU12" s="2" t="s">
        <v>1549</v>
      </c>
      <c r="BV12" s="2" t="s">
        <v>1549</v>
      </c>
      <c r="BW12" s="2" t="s">
        <v>1549</v>
      </c>
      <c r="BX12" s="2" t="s">
        <v>1549</v>
      </c>
      <c r="BY12" s="2" t="s">
        <v>1549</v>
      </c>
      <c r="BZ12" s="2" t="s">
        <v>1549</v>
      </c>
      <c r="CA12" s="2" t="s">
        <v>1549</v>
      </c>
      <c r="CB12" s="2" t="s">
        <v>1549</v>
      </c>
      <c r="CC12" s="2" t="s">
        <v>1549</v>
      </c>
      <c r="CD12" s="2" t="s">
        <v>1549</v>
      </c>
      <c r="CE12" s="2" t="s">
        <v>1549</v>
      </c>
      <c r="CF12" s="2" t="s">
        <v>1549</v>
      </c>
      <c r="CG12" s="2" t="s">
        <v>1549</v>
      </c>
      <c r="CH12" s="2" t="s">
        <v>1549</v>
      </c>
      <c r="CI12" s="2" t="s">
        <v>1549</v>
      </c>
      <c r="CJ12" s="2" t="s">
        <v>1549</v>
      </c>
      <c r="CK12" s="2" t="s">
        <v>1549</v>
      </c>
      <c r="CL12" s="2" t="s">
        <v>1549</v>
      </c>
      <c r="CM12" s="2" t="s">
        <v>1549</v>
      </c>
      <c r="CN12" s="2" t="s">
        <v>1549</v>
      </c>
    </row>
    <row r="13" spans="1:92" x14ac:dyDescent="0.25">
      <c r="B13" s="2" t="s">
        <v>1134</v>
      </c>
      <c r="C13" s="2">
        <v>2019</v>
      </c>
      <c r="D13" s="4">
        <v>43966</v>
      </c>
      <c r="E13" s="2" t="s">
        <v>1539</v>
      </c>
      <c r="F13" s="2" t="s">
        <v>1540</v>
      </c>
      <c r="G13" s="2" t="s">
        <v>1541</v>
      </c>
      <c r="H13" s="2" t="s">
        <v>1194</v>
      </c>
      <c r="I13" s="2" t="s">
        <v>1542</v>
      </c>
      <c r="J13" s="2" t="s">
        <v>1195</v>
      </c>
      <c r="K13" s="2">
        <v>42029</v>
      </c>
      <c r="L13" s="2"/>
      <c r="M13" s="21">
        <v>110000380061</v>
      </c>
      <c r="N13" s="2">
        <v>37.056699000000002</v>
      </c>
      <c r="O13" s="2">
        <v>-88.365727000000007</v>
      </c>
      <c r="P13" s="2">
        <v>1319217757309</v>
      </c>
      <c r="Q13" s="2">
        <v>107062</v>
      </c>
      <c r="R13" s="2" t="s">
        <v>1393</v>
      </c>
      <c r="S13" s="2">
        <v>4</v>
      </c>
      <c r="T13" s="2" t="s">
        <v>1409</v>
      </c>
      <c r="U13" s="2">
        <v>0</v>
      </c>
      <c r="V13" s="2" t="s">
        <v>1543</v>
      </c>
      <c r="W13" s="2"/>
      <c r="X13" s="2">
        <v>1</v>
      </c>
      <c r="Y13" s="2" t="s">
        <v>1543</v>
      </c>
      <c r="Z13" s="2"/>
      <c r="AA13" s="2" t="s">
        <v>1544</v>
      </c>
      <c r="AB13" s="2">
        <v>325199</v>
      </c>
      <c r="AC13" s="2" t="s">
        <v>261</v>
      </c>
      <c r="AD13" s="2"/>
      <c r="AE13" s="2"/>
      <c r="AF13" s="2" t="s">
        <v>1551</v>
      </c>
      <c r="AG13" s="5"/>
      <c r="AH13" s="2" t="s">
        <v>1140</v>
      </c>
      <c r="AI13" s="2" t="s">
        <v>1772</v>
      </c>
      <c r="AJ13" s="2" t="s">
        <v>1546</v>
      </c>
      <c r="AK13" s="2" t="s">
        <v>1547</v>
      </c>
      <c r="AL13" s="2"/>
      <c r="AM13" s="69" t="s">
        <v>1548</v>
      </c>
      <c r="AN13" s="2" t="s">
        <v>1549</v>
      </c>
      <c r="AO13" s="2" t="s">
        <v>1549</v>
      </c>
      <c r="AP13" s="2" t="s">
        <v>1549</v>
      </c>
      <c r="AQ13" s="2" t="s">
        <v>1548</v>
      </c>
      <c r="AR13" s="2" t="s">
        <v>1549</v>
      </c>
      <c r="AS13" s="2" t="s">
        <v>1549</v>
      </c>
      <c r="AT13" s="2" t="s">
        <v>1549</v>
      </c>
      <c r="AU13" s="2" t="s">
        <v>1549</v>
      </c>
      <c r="AV13" s="2" t="s">
        <v>1549</v>
      </c>
      <c r="AW13" s="2" t="s">
        <v>1549</v>
      </c>
      <c r="AX13" s="2" t="s">
        <v>1549</v>
      </c>
      <c r="AY13" s="2" t="s">
        <v>1549</v>
      </c>
      <c r="AZ13" s="2" t="s">
        <v>1549</v>
      </c>
      <c r="BA13" s="2" t="s">
        <v>1549</v>
      </c>
      <c r="BB13" s="2" t="s">
        <v>1549</v>
      </c>
      <c r="BC13" s="2" t="s">
        <v>1549</v>
      </c>
      <c r="BD13" s="2" t="s">
        <v>1549</v>
      </c>
      <c r="BE13" s="2" t="s">
        <v>1549</v>
      </c>
      <c r="BF13" s="2" t="s">
        <v>1549</v>
      </c>
      <c r="BG13" s="2" t="s">
        <v>1549</v>
      </c>
      <c r="BH13" s="2" t="s">
        <v>1549</v>
      </c>
      <c r="BI13" s="2" t="s">
        <v>1549</v>
      </c>
      <c r="BJ13" s="2" t="s">
        <v>1549</v>
      </c>
      <c r="BK13" s="2" t="s">
        <v>1549</v>
      </c>
      <c r="BL13" s="2" t="s">
        <v>1549</v>
      </c>
      <c r="BM13" s="2" t="s">
        <v>1549</v>
      </c>
      <c r="BN13" s="2" t="s">
        <v>1548</v>
      </c>
      <c r="BO13" s="2" t="s">
        <v>1549</v>
      </c>
      <c r="BP13" s="2" t="s">
        <v>1549</v>
      </c>
      <c r="BQ13" s="2" t="s">
        <v>1549</v>
      </c>
      <c r="BR13" s="2" t="s">
        <v>1549</v>
      </c>
      <c r="BS13" s="2" t="s">
        <v>1549</v>
      </c>
      <c r="BT13" s="2" t="s">
        <v>1549</v>
      </c>
      <c r="BU13" s="2" t="s">
        <v>1549</v>
      </c>
      <c r="BV13" s="2" t="s">
        <v>1549</v>
      </c>
      <c r="BW13" s="2" t="s">
        <v>1549</v>
      </c>
      <c r="BX13" s="2" t="s">
        <v>1549</v>
      </c>
      <c r="BY13" s="2" t="s">
        <v>1549</v>
      </c>
      <c r="BZ13" s="2" t="s">
        <v>1549</v>
      </c>
      <c r="CA13" s="2" t="s">
        <v>1549</v>
      </c>
      <c r="CB13" s="2" t="s">
        <v>1549</v>
      </c>
      <c r="CC13" s="2" t="s">
        <v>1549</v>
      </c>
      <c r="CD13" s="2" t="s">
        <v>1549</v>
      </c>
      <c r="CE13" s="2" t="s">
        <v>1549</v>
      </c>
      <c r="CF13" s="2" t="s">
        <v>1549</v>
      </c>
      <c r="CG13" s="2" t="s">
        <v>1549</v>
      </c>
      <c r="CH13" s="2" t="s">
        <v>1549</v>
      </c>
      <c r="CI13" s="2" t="s">
        <v>1549</v>
      </c>
      <c r="CJ13" s="2" t="s">
        <v>1549</v>
      </c>
      <c r="CK13" s="2" t="s">
        <v>1549</v>
      </c>
      <c r="CL13" s="2" t="s">
        <v>1549</v>
      </c>
      <c r="CM13" s="2" t="s">
        <v>1549</v>
      </c>
      <c r="CN13" s="2" t="s">
        <v>1549</v>
      </c>
    </row>
    <row r="14" spans="1:92" x14ac:dyDescent="0.25">
      <c r="B14" s="2" t="s">
        <v>1134</v>
      </c>
      <c r="C14" s="2">
        <v>2020</v>
      </c>
      <c r="D14" s="4"/>
      <c r="E14" s="2" t="s">
        <v>1539</v>
      </c>
      <c r="F14" s="2" t="s">
        <v>1540</v>
      </c>
      <c r="G14" s="2" t="s">
        <v>1541</v>
      </c>
      <c r="H14" s="2" t="s">
        <v>1194</v>
      </c>
      <c r="I14" s="2" t="s">
        <v>1542</v>
      </c>
      <c r="J14" s="2" t="s">
        <v>1195</v>
      </c>
      <c r="K14" s="2">
        <v>42029</v>
      </c>
      <c r="L14" s="2" t="s">
        <v>1552</v>
      </c>
      <c r="M14" s="21">
        <v>110000380061</v>
      </c>
      <c r="N14" s="2">
        <v>37.056699000000002</v>
      </c>
      <c r="O14" s="2">
        <v>-88.365727000000007</v>
      </c>
      <c r="P14" s="2" t="s">
        <v>1553</v>
      </c>
      <c r="Q14" s="2" t="s">
        <v>1554</v>
      </c>
      <c r="R14" s="2" t="s">
        <v>1393</v>
      </c>
      <c r="S14" s="2">
        <v>4</v>
      </c>
      <c r="T14" s="2" t="s">
        <v>1552</v>
      </c>
      <c r="U14" s="2">
        <v>0</v>
      </c>
      <c r="V14" s="2" t="s">
        <v>1543</v>
      </c>
      <c r="W14" s="2" t="s">
        <v>1552</v>
      </c>
      <c r="X14" s="2">
        <v>1</v>
      </c>
      <c r="Y14" s="2" t="s">
        <v>1543</v>
      </c>
      <c r="Z14" s="2" t="s">
        <v>1552</v>
      </c>
      <c r="AA14" s="2" t="s">
        <v>1544</v>
      </c>
      <c r="AB14" s="2">
        <v>325199</v>
      </c>
      <c r="AC14" s="2" t="s">
        <v>261</v>
      </c>
      <c r="AD14" s="2" t="s">
        <v>1552</v>
      </c>
      <c r="AE14" s="2" t="s">
        <v>1552</v>
      </c>
      <c r="AF14" s="2" t="s">
        <v>1551</v>
      </c>
      <c r="AG14" s="5" t="s">
        <v>1552</v>
      </c>
      <c r="AH14" s="2" t="s">
        <v>1140</v>
      </c>
      <c r="AI14" s="2" t="s">
        <v>1772</v>
      </c>
      <c r="AJ14" s="2" t="s">
        <v>1546</v>
      </c>
      <c r="AK14" s="2" t="s">
        <v>1547</v>
      </c>
      <c r="AL14" s="2" t="s">
        <v>1552</v>
      </c>
      <c r="AM14" s="69" t="s">
        <v>1548</v>
      </c>
      <c r="AN14" s="2" t="s">
        <v>1549</v>
      </c>
      <c r="AO14" s="2" t="s">
        <v>1549</v>
      </c>
      <c r="AP14" s="2" t="s">
        <v>1549</v>
      </c>
      <c r="AQ14" s="2" t="s">
        <v>1548</v>
      </c>
      <c r="AR14" s="2" t="s">
        <v>1549</v>
      </c>
      <c r="AS14" s="2" t="s">
        <v>1549</v>
      </c>
      <c r="AT14" s="2" t="s">
        <v>1549</v>
      </c>
      <c r="AU14" s="2" t="s">
        <v>1549</v>
      </c>
      <c r="AV14" s="2" t="s">
        <v>1549</v>
      </c>
      <c r="AW14" s="2" t="s">
        <v>1549</v>
      </c>
      <c r="AX14" s="2" t="s">
        <v>1549</v>
      </c>
      <c r="AY14" s="2" t="s">
        <v>1549</v>
      </c>
      <c r="AZ14" s="2" t="s">
        <v>1549</v>
      </c>
      <c r="BA14" s="2" t="s">
        <v>1549</v>
      </c>
      <c r="BB14" s="2" t="s">
        <v>1549</v>
      </c>
      <c r="BC14" s="2" t="s">
        <v>1549</v>
      </c>
      <c r="BD14" s="2" t="s">
        <v>1549</v>
      </c>
      <c r="BE14" s="2" t="s">
        <v>1549</v>
      </c>
      <c r="BF14" s="2" t="s">
        <v>1549</v>
      </c>
      <c r="BG14" s="2" t="s">
        <v>1549</v>
      </c>
      <c r="BH14" s="2" t="s">
        <v>1549</v>
      </c>
      <c r="BI14" s="2" t="s">
        <v>1549</v>
      </c>
      <c r="BJ14" s="2" t="s">
        <v>1549</v>
      </c>
      <c r="BK14" s="2" t="s">
        <v>1549</v>
      </c>
      <c r="BL14" s="2" t="s">
        <v>1549</v>
      </c>
      <c r="BM14" s="2" t="s">
        <v>1549</v>
      </c>
      <c r="BN14" s="2" t="s">
        <v>1548</v>
      </c>
      <c r="BO14" s="2" t="s">
        <v>1549</v>
      </c>
      <c r="BP14" s="2" t="s">
        <v>1549</v>
      </c>
      <c r="BQ14" s="2" t="s">
        <v>1549</v>
      </c>
      <c r="BR14" s="2" t="s">
        <v>1549</v>
      </c>
      <c r="BS14" s="2" t="s">
        <v>1549</v>
      </c>
      <c r="BT14" s="2" t="s">
        <v>1549</v>
      </c>
      <c r="BU14" s="2" t="s">
        <v>1549</v>
      </c>
      <c r="BV14" s="2" t="s">
        <v>1549</v>
      </c>
      <c r="BW14" s="2" t="s">
        <v>1549</v>
      </c>
      <c r="BX14" s="2" t="s">
        <v>1549</v>
      </c>
      <c r="BY14" s="2" t="s">
        <v>1549</v>
      </c>
      <c r="BZ14" s="2" t="s">
        <v>1549</v>
      </c>
      <c r="CA14" s="2" t="s">
        <v>1549</v>
      </c>
      <c r="CB14" s="2" t="s">
        <v>1549</v>
      </c>
      <c r="CC14" s="2" t="s">
        <v>1549</v>
      </c>
      <c r="CD14" s="2" t="s">
        <v>1549</v>
      </c>
      <c r="CE14" s="2" t="s">
        <v>1549</v>
      </c>
      <c r="CF14" s="2" t="s">
        <v>1549</v>
      </c>
      <c r="CG14" s="2" t="s">
        <v>1549</v>
      </c>
      <c r="CH14" s="2" t="s">
        <v>1549</v>
      </c>
      <c r="CI14" s="2" t="s">
        <v>1549</v>
      </c>
      <c r="CJ14" s="2" t="s">
        <v>1549</v>
      </c>
      <c r="CK14" s="2" t="s">
        <v>1549</v>
      </c>
      <c r="CL14" s="2" t="s">
        <v>1549</v>
      </c>
      <c r="CM14" s="2" t="s">
        <v>1549</v>
      </c>
      <c r="CN14" s="2" t="s">
        <v>1549</v>
      </c>
    </row>
    <row r="15" spans="1:92" x14ac:dyDescent="0.25">
      <c r="B15" s="2" t="s">
        <v>1134</v>
      </c>
      <c r="C15" s="2">
        <v>2015</v>
      </c>
      <c r="D15" s="2"/>
      <c r="E15" s="2" t="s">
        <v>1539</v>
      </c>
      <c r="F15" s="2" t="s">
        <v>1540</v>
      </c>
      <c r="G15" s="2" t="s">
        <v>1541</v>
      </c>
      <c r="H15" s="2" t="s">
        <v>1194</v>
      </c>
      <c r="I15" s="2" t="s">
        <v>1542</v>
      </c>
      <c r="J15" s="2" t="s">
        <v>1195</v>
      </c>
      <c r="K15" s="2">
        <v>42029</v>
      </c>
      <c r="L15" s="2"/>
      <c r="M15" s="21">
        <v>110000380061</v>
      </c>
      <c r="N15" s="2">
        <v>37.056699000000002</v>
      </c>
      <c r="O15" s="2">
        <v>-88.365727000000007</v>
      </c>
      <c r="P15" s="2">
        <v>1315213625597</v>
      </c>
      <c r="Q15" s="2">
        <v>107062</v>
      </c>
      <c r="R15" s="2" t="s">
        <v>1393</v>
      </c>
      <c r="S15" s="2">
        <v>4</v>
      </c>
      <c r="T15" s="2" t="s">
        <v>1409</v>
      </c>
      <c r="U15" s="2">
        <v>0</v>
      </c>
      <c r="V15" s="2" t="s">
        <v>1543</v>
      </c>
      <c r="W15" s="2"/>
      <c r="X15" s="2">
        <v>1</v>
      </c>
      <c r="Y15" s="2" t="s">
        <v>1543</v>
      </c>
      <c r="Z15" s="2"/>
      <c r="AA15" s="2" t="s">
        <v>1544</v>
      </c>
      <c r="AB15" s="2">
        <v>325180</v>
      </c>
      <c r="AC15" s="2" t="s">
        <v>258</v>
      </c>
      <c r="AD15" s="2"/>
      <c r="AE15" s="2"/>
      <c r="AF15" s="2" t="s">
        <v>1555</v>
      </c>
      <c r="AG15" s="2"/>
      <c r="AH15" s="2" t="s">
        <v>1140</v>
      </c>
      <c r="AI15" s="2" t="s">
        <v>1772</v>
      </c>
      <c r="AJ15" s="2" t="s">
        <v>1546</v>
      </c>
      <c r="AK15" s="2" t="s">
        <v>1547</v>
      </c>
      <c r="AL15" s="2"/>
      <c r="AM15" s="69" t="s">
        <v>1548</v>
      </c>
      <c r="AN15" s="2" t="s">
        <v>1549</v>
      </c>
      <c r="AO15" s="2" t="s">
        <v>1549</v>
      </c>
      <c r="AP15" s="2" t="s">
        <v>1549</v>
      </c>
      <c r="AQ15" s="2" t="s">
        <v>1548</v>
      </c>
      <c r="AR15" s="2" t="s">
        <v>1549</v>
      </c>
      <c r="AS15" s="2" t="s">
        <v>1549</v>
      </c>
      <c r="AT15" s="2"/>
      <c r="AU15" s="2"/>
      <c r="AV15" s="2"/>
      <c r="AW15" s="2"/>
      <c r="AX15" s="2"/>
      <c r="AY15" s="2" t="s">
        <v>1549</v>
      </c>
      <c r="AZ15" s="2"/>
      <c r="BA15" s="2"/>
      <c r="BB15" s="2"/>
      <c r="BC15" s="2"/>
      <c r="BD15" s="2"/>
      <c r="BE15" s="2"/>
      <c r="BF15" s="2"/>
      <c r="BG15" s="2"/>
      <c r="BH15" s="2"/>
      <c r="BI15" s="2"/>
      <c r="BJ15" s="2"/>
      <c r="BK15" s="2"/>
      <c r="BL15" s="2" t="s">
        <v>1549</v>
      </c>
      <c r="BM15" s="2" t="s">
        <v>1549</v>
      </c>
      <c r="BN15" s="2" t="s">
        <v>1549</v>
      </c>
      <c r="BO15" s="2"/>
      <c r="BP15" s="2" t="s">
        <v>1549</v>
      </c>
      <c r="BQ15" s="2"/>
      <c r="BR15" s="2"/>
      <c r="BS15" s="2"/>
      <c r="BT15" s="2"/>
      <c r="BU15" s="2"/>
      <c r="BV15" s="2"/>
      <c r="BW15" s="2"/>
      <c r="BX15" s="2" t="s">
        <v>1549</v>
      </c>
      <c r="BY15" s="2"/>
      <c r="BZ15" s="2"/>
      <c r="CA15" s="2"/>
      <c r="CB15" s="2"/>
      <c r="CC15" s="2"/>
      <c r="CD15" s="2"/>
      <c r="CE15" s="2" t="s">
        <v>1549</v>
      </c>
      <c r="CF15" s="2"/>
      <c r="CG15" s="2"/>
      <c r="CH15" s="2"/>
      <c r="CI15" s="2"/>
      <c r="CJ15" s="2"/>
      <c r="CK15" s="2"/>
      <c r="CL15" s="2"/>
      <c r="CM15" s="2"/>
      <c r="CN15" s="2"/>
    </row>
    <row r="16" spans="1:92" x14ac:dyDescent="0.25">
      <c r="B16" s="2" t="s">
        <v>1134</v>
      </c>
      <c r="C16" s="2">
        <v>2016</v>
      </c>
      <c r="D16" s="2"/>
      <c r="E16" s="2" t="s">
        <v>1539</v>
      </c>
      <c r="F16" s="2" t="s">
        <v>1540</v>
      </c>
      <c r="G16" s="2" t="s">
        <v>1541</v>
      </c>
      <c r="H16" s="2" t="s">
        <v>1194</v>
      </c>
      <c r="I16" s="2" t="s">
        <v>1542</v>
      </c>
      <c r="J16" s="2" t="s">
        <v>1195</v>
      </c>
      <c r="K16" s="2">
        <v>42029</v>
      </c>
      <c r="L16" s="2"/>
      <c r="M16" s="21">
        <v>110000380061</v>
      </c>
      <c r="N16" s="2">
        <v>37.056699000000002</v>
      </c>
      <c r="O16" s="2">
        <v>-88.365727000000007</v>
      </c>
      <c r="P16" s="2">
        <v>1316215091606</v>
      </c>
      <c r="Q16" s="2">
        <v>107062</v>
      </c>
      <c r="R16" s="2" t="s">
        <v>1393</v>
      </c>
      <c r="S16" s="2">
        <v>4</v>
      </c>
      <c r="T16" s="2" t="s">
        <v>1409</v>
      </c>
      <c r="U16" s="2">
        <v>0</v>
      </c>
      <c r="V16" s="2" t="s">
        <v>1543</v>
      </c>
      <c r="W16" s="2"/>
      <c r="X16" s="2">
        <v>1</v>
      </c>
      <c r="Y16" s="2" t="s">
        <v>1543</v>
      </c>
      <c r="Z16" s="2"/>
      <c r="AA16" s="2" t="s">
        <v>1544</v>
      </c>
      <c r="AB16" s="2">
        <v>325180</v>
      </c>
      <c r="AC16" s="2" t="s">
        <v>258</v>
      </c>
      <c r="AD16" s="2"/>
      <c r="AE16" s="2"/>
      <c r="AF16" s="2" t="s">
        <v>1545</v>
      </c>
      <c r="AG16" s="2"/>
      <c r="AH16" s="2" t="s">
        <v>1140</v>
      </c>
      <c r="AI16" s="2" t="s">
        <v>1772</v>
      </c>
      <c r="AJ16" s="2" t="s">
        <v>1546</v>
      </c>
      <c r="AK16" s="2" t="s">
        <v>1547</v>
      </c>
      <c r="AL16" s="2"/>
      <c r="AM16" s="69" t="s">
        <v>1548</v>
      </c>
      <c r="AN16" s="2" t="s">
        <v>1549</v>
      </c>
      <c r="AO16" s="2" t="s">
        <v>1549</v>
      </c>
      <c r="AP16" s="2" t="s">
        <v>1549</v>
      </c>
      <c r="AQ16" s="2" t="s">
        <v>1548</v>
      </c>
      <c r="AR16" s="2" t="s">
        <v>1549</v>
      </c>
      <c r="AS16" s="2" t="s">
        <v>1549</v>
      </c>
      <c r="AT16" s="2"/>
      <c r="AU16" s="2"/>
      <c r="AV16" s="2"/>
      <c r="AW16" s="2"/>
      <c r="AX16" s="2"/>
      <c r="AY16" s="2" t="s">
        <v>1549</v>
      </c>
      <c r="AZ16" s="2"/>
      <c r="BA16" s="2"/>
      <c r="BB16" s="2"/>
      <c r="BC16" s="2"/>
      <c r="BD16" s="2"/>
      <c r="BE16" s="2"/>
      <c r="BF16" s="2"/>
      <c r="BG16" s="2"/>
      <c r="BH16" s="2"/>
      <c r="BI16" s="2"/>
      <c r="BJ16" s="2"/>
      <c r="BK16" s="2"/>
      <c r="BL16" s="2" t="s">
        <v>1549</v>
      </c>
      <c r="BM16" s="2" t="s">
        <v>1549</v>
      </c>
      <c r="BN16" s="2" t="s">
        <v>1549</v>
      </c>
      <c r="BO16" s="2"/>
      <c r="BP16" s="2" t="s">
        <v>1549</v>
      </c>
      <c r="BQ16" s="2"/>
      <c r="BR16" s="2"/>
      <c r="BS16" s="2"/>
      <c r="BT16" s="2"/>
      <c r="BU16" s="2"/>
      <c r="BV16" s="2"/>
      <c r="BW16" s="2"/>
      <c r="BX16" s="2" t="s">
        <v>1549</v>
      </c>
      <c r="BY16" s="2"/>
      <c r="BZ16" s="2"/>
      <c r="CA16" s="2"/>
      <c r="CB16" s="2"/>
      <c r="CC16" s="2"/>
      <c r="CD16" s="2"/>
      <c r="CE16" s="2" t="s">
        <v>1549</v>
      </c>
      <c r="CF16" s="2"/>
      <c r="CG16" s="2"/>
      <c r="CH16" s="2"/>
      <c r="CI16" s="2"/>
      <c r="CJ16" s="2"/>
      <c r="CK16" s="2"/>
      <c r="CL16" s="2"/>
      <c r="CM16" s="2"/>
      <c r="CN16" s="2"/>
    </row>
    <row r="17" spans="2:92" hidden="1" x14ac:dyDescent="0.25">
      <c r="B17" s="2" t="s">
        <v>1134</v>
      </c>
      <c r="C17" s="2">
        <v>2015</v>
      </c>
      <c r="D17" s="2"/>
      <c r="E17" s="2" t="s">
        <v>1791</v>
      </c>
      <c r="F17" s="2" t="s">
        <v>1792</v>
      </c>
      <c r="G17" s="2" t="s">
        <v>1793</v>
      </c>
      <c r="H17" s="2" t="s">
        <v>1794</v>
      </c>
      <c r="I17" s="2" t="s">
        <v>1795</v>
      </c>
      <c r="J17" s="2" t="s">
        <v>1778</v>
      </c>
      <c r="K17" s="2">
        <v>71836</v>
      </c>
      <c r="L17" s="2"/>
      <c r="M17" s="21">
        <v>110000597729</v>
      </c>
      <c r="N17" s="2">
        <v>33.693600000000004</v>
      </c>
      <c r="O17" s="2">
        <v>-94.416600000000003</v>
      </c>
      <c r="P17" s="2">
        <v>1315214114098</v>
      </c>
      <c r="Q17" s="2">
        <v>107062</v>
      </c>
      <c r="R17" s="2" t="s">
        <v>1393</v>
      </c>
      <c r="S17" s="2">
        <v>3</v>
      </c>
      <c r="T17" s="2" t="s">
        <v>1550</v>
      </c>
      <c r="U17" s="2">
        <v>0.87</v>
      </c>
      <c r="V17" s="2" t="s">
        <v>1556</v>
      </c>
      <c r="W17" s="2"/>
      <c r="X17" s="2">
        <v>5.19</v>
      </c>
      <c r="Y17" s="2" t="s">
        <v>1556</v>
      </c>
      <c r="Z17" s="2"/>
      <c r="AA17" s="2" t="s">
        <v>1544</v>
      </c>
      <c r="AB17" s="2">
        <v>327310</v>
      </c>
      <c r="AC17" s="2" t="s">
        <v>306</v>
      </c>
      <c r="AD17" s="2"/>
      <c r="AE17" s="2"/>
      <c r="AF17" s="2" t="s">
        <v>1796</v>
      </c>
      <c r="AG17" s="2" t="s">
        <v>1586</v>
      </c>
      <c r="AH17" s="43" t="s">
        <v>1797</v>
      </c>
      <c r="AI17" s="2" t="s">
        <v>1772</v>
      </c>
      <c r="AJ17" s="2" t="s">
        <v>1798</v>
      </c>
      <c r="AK17" s="2" t="s">
        <v>1547</v>
      </c>
      <c r="AL17" s="2"/>
      <c r="AM17" s="69" t="s">
        <v>1549</v>
      </c>
      <c r="AN17" s="2" t="s">
        <v>1549</v>
      </c>
      <c r="AO17" s="2" t="s">
        <v>1549</v>
      </c>
      <c r="AP17" s="2" t="s">
        <v>1549</v>
      </c>
      <c r="AQ17" s="2" t="s">
        <v>1549</v>
      </c>
      <c r="AR17" s="2" t="s">
        <v>1549</v>
      </c>
      <c r="AS17" s="2" t="s">
        <v>1549</v>
      </c>
      <c r="AT17" s="2"/>
      <c r="AU17" s="2"/>
      <c r="AV17" s="2"/>
      <c r="AW17" s="2"/>
      <c r="AX17" s="2"/>
      <c r="AY17" s="2" t="s">
        <v>1549</v>
      </c>
      <c r="AZ17" s="2"/>
      <c r="BA17" s="2"/>
      <c r="BB17" s="2"/>
      <c r="BC17" s="2"/>
      <c r="BD17" s="2"/>
      <c r="BE17" s="2"/>
      <c r="BF17" s="2"/>
      <c r="BG17" s="2"/>
      <c r="BH17" s="2"/>
      <c r="BI17" s="2"/>
      <c r="BJ17" s="2"/>
      <c r="BK17" s="2"/>
      <c r="BL17" s="2" t="s">
        <v>1549</v>
      </c>
      <c r="BM17" s="2" t="s">
        <v>1549</v>
      </c>
      <c r="BN17" s="2" t="s">
        <v>1549</v>
      </c>
      <c r="BO17" s="2"/>
      <c r="BP17" s="2" t="s">
        <v>1549</v>
      </c>
      <c r="BQ17" s="2"/>
      <c r="BR17" s="2"/>
      <c r="BS17" s="2"/>
      <c r="BT17" s="2"/>
      <c r="BU17" s="2"/>
      <c r="BV17" s="2"/>
      <c r="BW17" s="2"/>
      <c r="BX17" s="2" t="s">
        <v>1549</v>
      </c>
      <c r="BY17" s="2"/>
      <c r="BZ17" s="2"/>
      <c r="CA17" s="2"/>
      <c r="CB17" s="2"/>
      <c r="CC17" s="2"/>
      <c r="CD17" s="2"/>
      <c r="CE17" s="2" t="s">
        <v>1548</v>
      </c>
      <c r="CF17" s="2"/>
      <c r="CG17" s="2"/>
      <c r="CH17" s="2"/>
      <c r="CI17" s="2"/>
      <c r="CJ17" s="2"/>
      <c r="CK17" s="2"/>
      <c r="CL17" s="2"/>
      <c r="CM17" s="2"/>
      <c r="CN17" s="2"/>
    </row>
    <row r="18" spans="2:92" hidden="1" x14ac:dyDescent="0.25">
      <c r="B18" s="2" t="s">
        <v>1134</v>
      </c>
      <c r="C18" s="2">
        <v>2016</v>
      </c>
      <c r="D18" s="2"/>
      <c r="E18" s="2" t="s">
        <v>1791</v>
      </c>
      <c r="F18" s="2" t="s">
        <v>1792</v>
      </c>
      <c r="G18" s="2" t="s">
        <v>1793</v>
      </c>
      <c r="H18" s="2" t="s">
        <v>1794</v>
      </c>
      <c r="I18" s="2" t="s">
        <v>1795</v>
      </c>
      <c r="J18" s="2" t="s">
        <v>1778</v>
      </c>
      <c r="K18" s="2">
        <v>71836</v>
      </c>
      <c r="L18" s="2"/>
      <c r="M18" s="21">
        <v>110000597729</v>
      </c>
      <c r="N18" s="2">
        <v>33.693600000000004</v>
      </c>
      <c r="O18" s="2">
        <v>-94.416600000000003</v>
      </c>
      <c r="P18" s="2">
        <v>1316215685874</v>
      </c>
      <c r="Q18" s="2">
        <v>107062</v>
      </c>
      <c r="R18" s="2" t="s">
        <v>1393</v>
      </c>
      <c r="S18" s="2">
        <v>3</v>
      </c>
      <c r="T18" s="2" t="s">
        <v>1550</v>
      </c>
      <c r="U18" s="2">
        <v>0.53</v>
      </c>
      <c r="V18" s="2" t="s">
        <v>1556</v>
      </c>
      <c r="W18" s="2"/>
      <c r="X18" s="2">
        <v>5</v>
      </c>
      <c r="Y18" s="2" t="s">
        <v>1556</v>
      </c>
      <c r="Z18" s="2"/>
      <c r="AA18" s="2" t="s">
        <v>1544</v>
      </c>
      <c r="AB18" s="2">
        <v>327310</v>
      </c>
      <c r="AC18" s="2" t="s">
        <v>306</v>
      </c>
      <c r="AD18" s="2"/>
      <c r="AE18" s="2"/>
      <c r="AF18" s="2" t="s">
        <v>1796</v>
      </c>
      <c r="AG18" s="2" t="s">
        <v>1586</v>
      </c>
      <c r="AH18" s="43" t="s">
        <v>1797</v>
      </c>
      <c r="AI18" s="2" t="s">
        <v>1772</v>
      </c>
      <c r="AJ18" s="2" t="s">
        <v>1798</v>
      </c>
      <c r="AK18" s="2" t="s">
        <v>1547</v>
      </c>
      <c r="AL18" s="2"/>
      <c r="AM18" s="69" t="s">
        <v>1549</v>
      </c>
      <c r="AN18" s="2" t="s">
        <v>1549</v>
      </c>
      <c r="AO18" s="2" t="s">
        <v>1549</v>
      </c>
      <c r="AP18" s="2" t="s">
        <v>1549</v>
      </c>
      <c r="AQ18" s="2" t="s">
        <v>1549</v>
      </c>
      <c r="AR18" s="2" t="s">
        <v>1549</v>
      </c>
      <c r="AS18" s="2" t="s">
        <v>1549</v>
      </c>
      <c r="AT18" s="2"/>
      <c r="AU18" s="2"/>
      <c r="AV18" s="2"/>
      <c r="AW18" s="2"/>
      <c r="AX18" s="2"/>
      <c r="AY18" s="2" t="s">
        <v>1549</v>
      </c>
      <c r="AZ18" s="2"/>
      <c r="BA18" s="2"/>
      <c r="BB18" s="2"/>
      <c r="BC18" s="2"/>
      <c r="BD18" s="2"/>
      <c r="BE18" s="2"/>
      <c r="BF18" s="2"/>
      <c r="BG18" s="2"/>
      <c r="BH18" s="2"/>
      <c r="BI18" s="2"/>
      <c r="BJ18" s="2"/>
      <c r="BK18" s="2"/>
      <c r="BL18" s="2" t="s">
        <v>1549</v>
      </c>
      <c r="BM18" s="2" t="s">
        <v>1549</v>
      </c>
      <c r="BN18" s="2" t="s">
        <v>1549</v>
      </c>
      <c r="BO18" s="2"/>
      <c r="BP18" s="2" t="s">
        <v>1549</v>
      </c>
      <c r="BQ18" s="2"/>
      <c r="BR18" s="2"/>
      <c r="BS18" s="2"/>
      <c r="BT18" s="2"/>
      <c r="BU18" s="2"/>
      <c r="BV18" s="2"/>
      <c r="BW18" s="2"/>
      <c r="BX18" s="2" t="s">
        <v>1549</v>
      </c>
      <c r="BY18" s="2"/>
      <c r="BZ18" s="2"/>
      <c r="CA18" s="2"/>
      <c r="CB18" s="2"/>
      <c r="CC18" s="2"/>
      <c r="CD18" s="2"/>
      <c r="CE18" s="2" t="s">
        <v>1548</v>
      </c>
      <c r="CF18" s="2"/>
      <c r="CG18" s="2"/>
      <c r="CH18" s="2"/>
      <c r="CI18" s="2"/>
      <c r="CJ18" s="2"/>
      <c r="CK18" s="2"/>
      <c r="CL18" s="2"/>
      <c r="CM18" s="2"/>
      <c r="CN18" s="2"/>
    </row>
    <row r="19" spans="2:92" hidden="1" x14ac:dyDescent="0.25">
      <c r="B19" s="2" t="s">
        <v>1134</v>
      </c>
      <c r="C19" s="2">
        <v>2017</v>
      </c>
      <c r="D19" s="2"/>
      <c r="E19" s="2" t="s">
        <v>1791</v>
      </c>
      <c r="F19" s="2" t="s">
        <v>1792</v>
      </c>
      <c r="G19" s="2" t="s">
        <v>1793</v>
      </c>
      <c r="H19" s="2" t="s">
        <v>1794</v>
      </c>
      <c r="I19" s="2" t="s">
        <v>1795</v>
      </c>
      <c r="J19" s="2" t="s">
        <v>1778</v>
      </c>
      <c r="K19" s="2">
        <v>71836</v>
      </c>
      <c r="L19" s="2"/>
      <c r="M19" s="21">
        <v>110000597729</v>
      </c>
      <c r="N19" s="2">
        <v>33.693600000000004</v>
      </c>
      <c r="O19" s="2">
        <v>-94.416600000000003</v>
      </c>
      <c r="P19" s="2">
        <v>1317216500761</v>
      </c>
      <c r="Q19" s="2">
        <v>107062</v>
      </c>
      <c r="R19" s="2" t="s">
        <v>1393</v>
      </c>
      <c r="S19" s="2">
        <v>3</v>
      </c>
      <c r="T19" s="2" t="s">
        <v>1550</v>
      </c>
      <c r="U19" s="2">
        <v>250</v>
      </c>
      <c r="V19" s="2" t="s">
        <v>1556</v>
      </c>
      <c r="W19" s="2"/>
      <c r="X19" s="2">
        <v>5</v>
      </c>
      <c r="Y19" s="2" t="s">
        <v>1556</v>
      </c>
      <c r="Z19" s="2"/>
      <c r="AA19" s="2" t="s">
        <v>1544</v>
      </c>
      <c r="AB19" s="2">
        <v>327310</v>
      </c>
      <c r="AC19" s="2" t="s">
        <v>306</v>
      </c>
      <c r="AD19" s="2"/>
      <c r="AE19" s="2"/>
      <c r="AF19" s="2" t="s">
        <v>1796</v>
      </c>
      <c r="AG19" s="5" t="s">
        <v>1586</v>
      </c>
      <c r="AH19" s="43" t="s">
        <v>1797</v>
      </c>
      <c r="AI19" s="2" t="s">
        <v>1772</v>
      </c>
      <c r="AJ19" s="2" t="s">
        <v>1798</v>
      </c>
      <c r="AK19" s="2" t="s">
        <v>1547</v>
      </c>
      <c r="AL19" s="2"/>
      <c r="AM19" s="69" t="s">
        <v>1549</v>
      </c>
      <c r="AN19" s="2" t="s">
        <v>1549</v>
      </c>
      <c r="AO19" s="2" t="s">
        <v>1549</v>
      </c>
      <c r="AP19" s="2" t="s">
        <v>1549</v>
      </c>
      <c r="AQ19" s="2" t="s">
        <v>1549</v>
      </c>
      <c r="AR19" s="2" t="s">
        <v>1549</v>
      </c>
      <c r="AS19" s="2" t="s">
        <v>1549</v>
      </c>
      <c r="AT19" s="2"/>
      <c r="AU19" s="2"/>
      <c r="AV19" s="2"/>
      <c r="AW19" s="2"/>
      <c r="AX19" s="2"/>
      <c r="AY19" s="2" t="s">
        <v>1549</v>
      </c>
      <c r="AZ19" s="2"/>
      <c r="BA19" s="2"/>
      <c r="BB19" s="2"/>
      <c r="BC19" s="2"/>
      <c r="BD19" s="2"/>
      <c r="BE19" s="2"/>
      <c r="BF19" s="2"/>
      <c r="BG19" s="2"/>
      <c r="BH19" s="2"/>
      <c r="BI19" s="2"/>
      <c r="BJ19" s="2"/>
      <c r="BK19" s="2"/>
      <c r="BL19" s="2" t="s">
        <v>1549</v>
      </c>
      <c r="BM19" s="2" t="s">
        <v>1549</v>
      </c>
      <c r="BN19" s="2" t="s">
        <v>1549</v>
      </c>
      <c r="BO19" s="2"/>
      <c r="BP19" s="2" t="s">
        <v>1549</v>
      </c>
      <c r="BQ19" s="2"/>
      <c r="BR19" s="2"/>
      <c r="BS19" s="2"/>
      <c r="BT19" s="2"/>
      <c r="BU19" s="2"/>
      <c r="BV19" s="2"/>
      <c r="BW19" s="2"/>
      <c r="BX19" s="2" t="s">
        <v>1549</v>
      </c>
      <c r="BY19" s="2"/>
      <c r="BZ19" s="2"/>
      <c r="CA19" s="2"/>
      <c r="CB19" s="2"/>
      <c r="CC19" s="2"/>
      <c r="CD19" s="2"/>
      <c r="CE19" s="2" t="s">
        <v>1548</v>
      </c>
      <c r="CF19" s="2"/>
      <c r="CG19" s="2"/>
      <c r="CH19" s="2"/>
      <c r="CI19" s="2"/>
      <c r="CJ19" s="2"/>
      <c r="CK19" s="2"/>
      <c r="CL19" s="2"/>
      <c r="CM19" s="2"/>
      <c r="CN19" s="2"/>
    </row>
    <row r="20" spans="2:92" hidden="1" x14ac:dyDescent="0.25">
      <c r="B20" s="2" t="s">
        <v>1134</v>
      </c>
      <c r="C20" s="2">
        <v>2018</v>
      </c>
      <c r="D20" s="2"/>
      <c r="E20" s="2" t="s">
        <v>1791</v>
      </c>
      <c r="F20" s="2" t="s">
        <v>1792</v>
      </c>
      <c r="G20" s="2" t="s">
        <v>1793</v>
      </c>
      <c r="H20" s="2" t="s">
        <v>1794</v>
      </c>
      <c r="I20" s="2" t="s">
        <v>1795</v>
      </c>
      <c r="J20" s="2" t="s">
        <v>1778</v>
      </c>
      <c r="K20" s="2">
        <v>71836</v>
      </c>
      <c r="L20" s="2"/>
      <c r="M20" s="21">
        <v>110000597729</v>
      </c>
      <c r="N20" s="2">
        <v>33.693600000000004</v>
      </c>
      <c r="O20" s="2">
        <v>-94.416600000000003</v>
      </c>
      <c r="P20" s="2">
        <v>1318217327055</v>
      </c>
      <c r="Q20" s="2">
        <v>107062</v>
      </c>
      <c r="R20" s="2" t="s">
        <v>1393</v>
      </c>
      <c r="S20" s="2">
        <v>4</v>
      </c>
      <c r="T20" s="2" t="s">
        <v>1409</v>
      </c>
      <c r="U20" s="2">
        <v>250</v>
      </c>
      <c r="V20" s="2" t="s">
        <v>1556</v>
      </c>
      <c r="W20" s="2"/>
      <c r="X20" s="2">
        <v>250</v>
      </c>
      <c r="Y20" s="2" t="s">
        <v>1556</v>
      </c>
      <c r="Z20" s="2"/>
      <c r="AA20" s="2" t="s">
        <v>1544</v>
      </c>
      <c r="AB20" s="2">
        <v>327310</v>
      </c>
      <c r="AC20" s="2" t="s">
        <v>306</v>
      </c>
      <c r="AD20" s="2"/>
      <c r="AE20" s="2"/>
      <c r="AF20" s="2" t="s">
        <v>1796</v>
      </c>
      <c r="AG20" s="5" t="s">
        <v>1799</v>
      </c>
      <c r="AH20" s="43" t="s">
        <v>1797</v>
      </c>
      <c r="AI20" s="2" t="s">
        <v>1772</v>
      </c>
      <c r="AJ20" s="2" t="s">
        <v>1798</v>
      </c>
      <c r="AK20" s="2" t="s">
        <v>1547</v>
      </c>
      <c r="AL20" s="2"/>
      <c r="AM20" s="69" t="s">
        <v>1549</v>
      </c>
      <c r="AN20" s="2" t="s">
        <v>1549</v>
      </c>
      <c r="AO20" s="2" t="s">
        <v>1549</v>
      </c>
      <c r="AP20" s="2" t="s">
        <v>1549</v>
      </c>
      <c r="AQ20" s="2" t="s">
        <v>1549</v>
      </c>
      <c r="AR20" s="2" t="s">
        <v>1549</v>
      </c>
      <c r="AS20" s="2" t="s">
        <v>1549</v>
      </c>
      <c r="AT20" s="2" t="s">
        <v>1549</v>
      </c>
      <c r="AU20" s="2" t="s">
        <v>1549</v>
      </c>
      <c r="AV20" s="2" t="s">
        <v>1549</v>
      </c>
      <c r="AW20" s="2" t="s">
        <v>1549</v>
      </c>
      <c r="AX20" s="2" t="s">
        <v>1549</v>
      </c>
      <c r="AY20" s="2" t="s">
        <v>1549</v>
      </c>
      <c r="AZ20" s="2" t="s">
        <v>1549</v>
      </c>
      <c r="BA20" s="2" t="s">
        <v>1549</v>
      </c>
      <c r="BB20" s="2" t="s">
        <v>1549</v>
      </c>
      <c r="BC20" s="2" t="s">
        <v>1549</v>
      </c>
      <c r="BD20" s="2" t="s">
        <v>1549</v>
      </c>
      <c r="BE20" s="2" t="s">
        <v>1549</v>
      </c>
      <c r="BF20" s="2" t="s">
        <v>1549</v>
      </c>
      <c r="BG20" s="2" t="s">
        <v>1549</v>
      </c>
      <c r="BH20" s="2" t="s">
        <v>1549</v>
      </c>
      <c r="BI20" s="2" t="s">
        <v>1549</v>
      </c>
      <c r="BJ20" s="2" t="s">
        <v>1549</v>
      </c>
      <c r="BK20" s="2" t="s">
        <v>1549</v>
      </c>
      <c r="BL20" s="2" t="s">
        <v>1549</v>
      </c>
      <c r="BM20" s="2" t="s">
        <v>1549</v>
      </c>
      <c r="BN20" s="2" t="s">
        <v>1549</v>
      </c>
      <c r="BO20" s="2" t="s">
        <v>1549</v>
      </c>
      <c r="BP20" s="2" t="s">
        <v>1549</v>
      </c>
      <c r="BQ20" s="2" t="s">
        <v>1549</v>
      </c>
      <c r="BR20" s="2" t="s">
        <v>1549</v>
      </c>
      <c r="BS20" s="2" t="s">
        <v>1549</v>
      </c>
      <c r="BT20" s="2" t="s">
        <v>1549</v>
      </c>
      <c r="BU20" s="2" t="s">
        <v>1549</v>
      </c>
      <c r="BV20" s="2" t="s">
        <v>1549</v>
      </c>
      <c r="BW20" s="2" t="s">
        <v>1549</v>
      </c>
      <c r="BX20" s="2" t="s">
        <v>1549</v>
      </c>
      <c r="BY20" s="2" t="s">
        <v>1549</v>
      </c>
      <c r="BZ20" s="2" t="s">
        <v>1549</v>
      </c>
      <c r="CA20" s="2" t="s">
        <v>1549</v>
      </c>
      <c r="CB20" s="2" t="s">
        <v>1549</v>
      </c>
      <c r="CC20" s="2" t="s">
        <v>1549</v>
      </c>
      <c r="CD20" s="2" t="s">
        <v>1549</v>
      </c>
      <c r="CE20" s="2" t="s">
        <v>1548</v>
      </c>
      <c r="CF20" s="2" t="s">
        <v>1549</v>
      </c>
      <c r="CG20" s="2" t="s">
        <v>1549</v>
      </c>
      <c r="CH20" s="2" t="s">
        <v>1549</v>
      </c>
      <c r="CI20" s="2" t="s">
        <v>1548</v>
      </c>
      <c r="CJ20" s="2" t="s">
        <v>1549</v>
      </c>
      <c r="CK20" s="2" t="s">
        <v>1549</v>
      </c>
      <c r="CL20" s="2" t="s">
        <v>1549</v>
      </c>
      <c r="CM20" s="2" t="s">
        <v>1549</v>
      </c>
      <c r="CN20" s="2" t="s">
        <v>1549</v>
      </c>
    </row>
    <row r="21" spans="2:92" hidden="1" x14ac:dyDescent="0.25">
      <c r="B21" s="2" t="s">
        <v>1134</v>
      </c>
      <c r="C21" s="2">
        <v>2019</v>
      </c>
      <c r="D21" s="4">
        <v>44011</v>
      </c>
      <c r="E21" s="2" t="s">
        <v>1791</v>
      </c>
      <c r="F21" s="2" t="s">
        <v>1792</v>
      </c>
      <c r="G21" s="2" t="s">
        <v>1793</v>
      </c>
      <c r="H21" s="2" t="s">
        <v>1794</v>
      </c>
      <c r="I21" s="2" t="s">
        <v>1795</v>
      </c>
      <c r="J21" s="2" t="s">
        <v>1778</v>
      </c>
      <c r="K21" s="2">
        <v>71836</v>
      </c>
      <c r="L21" s="2"/>
      <c r="M21" s="21">
        <v>110000597729</v>
      </c>
      <c r="N21" s="2">
        <v>33.693600000000004</v>
      </c>
      <c r="O21" s="2">
        <v>-94.416600000000003</v>
      </c>
      <c r="P21" s="2">
        <v>1319218258111</v>
      </c>
      <c r="Q21" s="2">
        <v>107062</v>
      </c>
      <c r="R21" s="2" t="s">
        <v>1393</v>
      </c>
      <c r="S21" s="2">
        <v>3</v>
      </c>
      <c r="T21" s="2" t="s">
        <v>1550</v>
      </c>
      <c r="U21" s="2">
        <v>25</v>
      </c>
      <c r="V21" s="2" t="s">
        <v>1556</v>
      </c>
      <c r="W21" s="2"/>
      <c r="X21" s="2">
        <v>2.8</v>
      </c>
      <c r="Y21" s="2" t="s">
        <v>1556</v>
      </c>
      <c r="Z21" s="2"/>
      <c r="AA21" s="2" t="s">
        <v>1544</v>
      </c>
      <c r="AB21" s="2">
        <v>327310</v>
      </c>
      <c r="AC21" s="2" t="s">
        <v>306</v>
      </c>
      <c r="AD21" s="2"/>
      <c r="AE21" s="2"/>
      <c r="AF21" s="2" t="s">
        <v>1796</v>
      </c>
      <c r="AG21" s="5" t="s">
        <v>1799</v>
      </c>
      <c r="AH21" s="43" t="s">
        <v>1797</v>
      </c>
      <c r="AI21" s="2" t="s">
        <v>1772</v>
      </c>
      <c r="AJ21" s="2" t="s">
        <v>1798</v>
      </c>
      <c r="AK21" s="2" t="s">
        <v>1547</v>
      </c>
      <c r="AL21" s="2"/>
      <c r="AM21" s="69" t="s">
        <v>1549</v>
      </c>
      <c r="AN21" s="2" t="s">
        <v>1549</v>
      </c>
      <c r="AO21" s="2" t="s">
        <v>1549</v>
      </c>
      <c r="AP21" s="2" t="s">
        <v>1549</v>
      </c>
      <c r="AQ21" s="2" t="s">
        <v>1549</v>
      </c>
      <c r="AR21" s="2" t="s">
        <v>1549</v>
      </c>
      <c r="AS21" s="2" t="s">
        <v>1549</v>
      </c>
      <c r="AT21" s="2" t="s">
        <v>1549</v>
      </c>
      <c r="AU21" s="2" t="s">
        <v>1549</v>
      </c>
      <c r="AV21" s="2" t="s">
        <v>1549</v>
      </c>
      <c r="AW21" s="2" t="s">
        <v>1549</v>
      </c>
      <c r="AX21" s="2" t="s">
        <v>1549</v>
      </c>
      <c r="AY21" s="2" t="s">
        <v>1549</v>
      </c>
      <c r="AZ21" s="2" t="s">
        <v>1549</v>
      </c>
      <c r="BA21" s="2" t="s">
        <v>1549</v>
      </c>
      <c r="BB21" s="2" t="s">
        <v>1549</v>
      </c>
      <c r="BC21" s="2" t="s">
        <v>1549</v>
      </c>
      <c r="BD21" s="2" t="s">
        <v>1549</v>
      </c>
      <c r="BE21" s="2" t="s">
        <v>1549</v>
      </c>
      <c r="BF21" s="2" t="s">
        <v>1549</v>
      </c>
      <c r="BG21" s="2" t="s">
        <v>1549</v>
      </c>
      <c r="BH21" s="2" t="s">
        <v>1549</v>
      </c>
      <c r="BI21" s="2" t="s">
        <v>1549</v>
      </c>
      <c r="BJ21" s="2" t="s">
        <v>1549</v>
      </c>
      <c r="BK21" s="2" t="s">
        <v>1549</v>
      </c>
      <c r="BL21" s="2" t="s">
        <v>1549</v>
      </c>
      <c r="BM21" s="2" t="s">
        <v>1549</v>
      </c>
      <c r="BN21" s="2" t="s">
        <v>1549</v>
      </c>
      <c r="BO21" s="2" t="s">
        <v>1549</v>
      </c>
      <c r="BP21" s="2" t="s">
        <v>1549</v>
      </c>
      <c r="BQ21" s="2" t="s">
        <v>1549</v>
      </c>
      <c r="BR21" s="2" t="s">
        <v>1549</v>
      </c>
      <c r="BS21" s="2" t="s">
        <v>1549</v>
      </c>
      <c r="BT21" s="2" t="s">
        <v>1549</v>
      </c>
      <c r="BU21" s="2" t="s">
        <v>1549</v>
      </c>
      <c r="BV21" s="2" t="s">
        <v>1549</v>
      </c>
      <c r="BW21" s="2" t="s">
        <v>1549</v>
      </c>
      <c r="BX21" s="2" t="s">
        <v>1549</v>
      </c>
      <c r="BY21" s="2" t="s">
        <v>1549</v>
      </c>
      <c r="BZ21" s="2" t="s">
        <v>1549</v>
      </c>
      <c r="CA21" s="2" t="s">
        <v>1549</v>
      </c>
      <c r="CB21" s="2" t="s">
        <v>1549</v>
      </c>
      <c r="CC21" s="2" t="s">
        <v>1549</v>
      </c>
      <c r="CD21" s="2" t="s">
        <v>1549</v>
      </c>
      <c r="CE21" s="2" t="s">
        <v>1548</v>
      </c>
      <c r="CF21" s="2" t="s">
        <v>1549</v>
      </c>
      <c r="CG21" s="2" t="s">
        <v>1549</v>
      </c>
      <c r="CH21" s="2" t="s">
        <v>1549</v>
      </c>
      <c r="CI21" s="2" t="s">
        <v>1548</v>
      </c>
      <c r="CJ21" s="2" t="s">
        <v>1549</v>
      </c>
      <c r="CK21" s="2" t="s">
        <v>1549</v>
      </c>
      <c r="CL21" s="2" t="s">
        <v>1549</v>
      </c>
      <c r="CM21" s="2" t="s">
        <v>1549</v>
      </c>
      <c r="CN21" s="2" t="s">
        <v>1549</v>
      </c>
    </row>
    <row r="22" spans="2:92" hidden="1" x14ac:dyDescent="0.25">
      <c r="B22" s="2" t="s">
        <v>1134</v>
      </c>
      <c r="C22" s="2">
        <v>2020</v>
      </c>
      <c r="D22" s="4"/>
      <c r="E22" s="2" t="s">
        <v>1791</v>
      </c>
      <c r="F22" s="2" t="s">
        <v>1792</v>
      </c>
      <c r="G22" s="2" t="s">
        <v>1793</v>
      </c>
      <c r="H22" s="2" t="s">
        <v>1794</v>
      </c>
      <c r="I22" s="2" t="s">
        <v>1795</v>
      </c>
      <c r="J22" s="2" t="s">
        <v>1778</v>
      </c>
      <c r="K22" s="2">
        <v>71836</v>
      </c>
      <c r="L22" s="2" t="s">
        <v>1552</v>
      </c>
      <c r="M22" s="21">
        <v>110000597729</v>
      </c>
      <c r="N22" s="2">
        <v>33.693600000000004</v>
      </c>
      <c r="O22" s="2">
        <v>-94.416600000000003</v>
      </c>
      <c r="P22" s="2" t="s">
        <v>1800</v>
      </c>
      <c r="Q22" s="2" t="s">
        <v>1554</v>
      </c>
      <c r="R22" s="2" t="s">
        <v>1393</v>
      </c>
      <c r="S22" s="2">
        <v>3</v>
      </c>
      <c r="T22" s="2" t="s">
        <v>1552</v>
      </c>
      <c r="U22" s="2">
        <v>58</v>
      </c>
      <c r="V22" s="2" t="s">
        <v>1556</v>
      </c>
      <c r="W22" s="2" t="s">
        <v>1552</v>
      </c>
      <c r="X22" s="2">
        <v>3.8</v>
      </c>
      <c r="Y22" s="2" t="s">
        <v>1556</v>
      </c>
      <c r="Z22" s="2" t="s">
        <v>1552</v>
      </c>
      <c r="AA22" s="2" t="s">
        <v>1544</v>
      </c>
      <c r="AB22" s="2">
        <v>327310</v>
      </c>
      <c r="AC22" s="2" t="s">
        <v>306</v>
      </c>
      <c r="AD22" s="2" t="s">
        <v>1552</v>
      </c>
      <c r="AE22" s="2" t="s">
        <v>1552</v>
      </c>
      <c r="AF22" s="2" t="s">
        <v>1796</v>
      </c>
      <c r="AG22" s="5" t="s">
        <v>1799</v>
      </c>
      <c r="AH22" s="43" t="s">
        <v>1797</v>
      </c>
      <c r="AI22" s="2" t="s">
        <v>1772</v>
      </c>
      <c r="AJ22" s="2" t="s">
        <v>1798</v>
      </c>
      <c r="AK22" s="2" t="s">
        <v>1547</v>
      </c>
      <c r="AL22" s="2" t="s">
        <v>1552</v>
      </c>
      <c r="AM22" s="69" t="s">
        <v>1549</v>
      </c>
      <c r="AN22" s="2" t="s">
        <v>1549</v>
      </c>
      <c r="AO22" s="2" t="s">
        <v>1549</v>
      </c>
      <c r="AP22" s="2" t="s">
        <v>1549</v>
      </c>
      <c r="AQ22" s="2" t="s">
        <v>1549</v>
      </c>
      <c r="AR22" s="2" t="s">
        <v>1549</v>
      </c>
      <c r="AS22" s="2" t="s">
        <v>1549</v>
      </c>
      <c r="AT22" s="2" t="s">
        <v>1549</v>
      </c>
      <c r="AU22" s="2" t="s">
        <v>1549</v>
      </c>
      <c r="AV22" s="2" t="s">
        <v>1549</v>
      </c>
      <c r="AW22" s="2" t="s">
        <v>1549</v>
      </c>
      <c r="AX22" s="2" t="s">
        <v>1549</v>
      </c>
      <c r="AY22" s="2" t="s">
        <v>1549</v>
      </c>
      <c r="AZ22" s="2" t="s">
        <v>1549</v>
      </c>
      <c r="BA22" s="2" t="s">
        <v>1549</v>
      </c>
      <c r="BB22" s="2" t="s">
        <v>1549</v>
      </c>
      <c r="BC22" s="2" t="s">
        <v>1549</v>
      </c>
      <c r="BD22" s="2" t="s">
        <v>1549</v>
      </c>
      <c r="BE22" s="2" t="s">
        <v>1549</v>
      </c>
      <c r="BF22" s="2" t="s">
        <v>1549</v>
      </c>
      <c r="BG22" s="2" t="s">
        <v>1549</v>
      </c>
      <c r="BH22" s="2" t="s">
        <v>1549</v>
      </c>
      <c r="BI22" s="2" t="s">
        <v>1549</v>
      </c>
      <c r="BJ22" s="2" t="s">
        <v>1549</v>
      </c>
      <c r="BK22" s="2" t="s">
        <v>1549</v>
      </c>
      <c r="BL22" s="2" t="s">
        <v>1549</v>
      </c>
      <c r="BM22" s="2" t="s">
        <v>1549</v>
      </c>
      <c r="BN22" s="2" t="s">
        <v>1549</v>
      </c>
      <c r="BO22" s="2" t="s">
        <v>1549</v>
      </c>
      <c r="BP22" s="2" t="s">
        <v>1549</v>
      </c>
      <c r="BQ22" s="2" t="s">
        <v>1549</v>
      </c>
      <c r="BR22" s="2" t="s">
        <v>1549</v>
      </c>
      <c r="BS22" s="2" t="s">
        <v>1549</v>
      </c>
      <c r="BT22" s="2" t="s">
        <v>1549</v>
      </c>
      <c r="BU22" s="2" t="s">
        <v>1549</v>
      </c>
      <c r="BV22" s="2" t="s">
        <v>1549</v>
      </c>
      <c r="BW22" s="2" t="s">
        <v>1549</v>
      </c>
      <c r="BX22" s="2" t="s">
        <v>1549</v>
      </c>
      <c r="BY22" s="2" t="s">
        <v>1549</v>
      </c>
      <c r="BZ22" s="2" t="s">
        <v>1549</v>
      </c>
      <c r="CA22" s="2" t="s">
        <v>1549</v>
      </c>
      <c r="CB22" s="2" t="s">
        <v>1549</v>
      </c>
      <c r="CC22" s="2" t="s">
        <v>1549</v>
      </c>
      <c r="CD22" s="2" t="s">
        <v>1549</v>
      </c>
      <c r="CE22" s="2" t="s">
        <v>1548</v>
      </c>
      <c r="CF22" s="2" t="s">
        <v>1549</v>
      </c>
      <c r="CG22" s="2" t="s">
        <v>1549</v>
      </c>
      <c r="CH22" s="2" t="s">
        <v>1549</v>
      </c>
      <c r="CI22" s="2" t="s">
        <v>1548</v>
      </c>
      <c r="CJ22" s="2" t="s">
        <v>1549</v>
      </c>
      <c r="CK22" s="2" t="s">
        <v>1549</v>
      </c>
      <c r="CL22" s="2" t="s">
        <v>1549</v>
      </c>
      <c r="CM22" s="2" t="s">
        <v>1549</v>
      </c>
      <c r="CN22" s="2" t="s">
        <v>1549</v>
      </c>
    </row>
    <row r="23" spans="2:92" hidden="1" x14ac:dyDescent="0.25">
      <c r="B23" s="2" t="s">
        <v>1134</v>
      </c>
      <c r="C23" s="2">
        <v>2015</v>
      </c>
      <c r="D23" s="2"/>
      <c r="E23" s="2" t="s">
        <v>1801</v>
      </c>
      <c r="F23" s="2" t="s">
        <v>1802</v>
      </c>
      <c r="G23" s="2" t="s">
        <v>1803</v>
      </c>
      <c r="H23" s="2" t="s">
        <v>1804</v>
      </c>
      <c r="I23" s="2" t="s">
        <v>1805</v>
      </c>
      <c r="J23" s="2" t="s">
        <v>1711</v>
      </c>
      <c r="K23" s="2">
        <v>66720</v>
      </c>
      <c r="L23" s="2"/>
      <c r="M23" s="21">
        <v>110000445929</v>
      </c>
      <c r="N23" s="2">
        <v>37.698785999999998</v>
      </c>
      <c r="O23" s="2">
        <v>-95.459748000000005</v>
      </c>
      <c r="P23" s="2">
        <v>1315214195505</v>
      </c>
      <c r="Q23" s="2">
        <v>107062</v>
      </c>
      <c r="R23" s="2" t="s">
        <v>1393</v>
      </c>
      <c r="S23" s="2">
        <v>3</v>
      </c>
      <c r="T23" s="2" t="s">
        <v>1550</v>
      </c>
      <c r="U23" s="2">
        <v>2.5099999999999998</v>
      </c>
      <c r="V23" s="2" t="s">
        <v>1556</v>
      </c>
      <c r="W23" s="2"/>
      <c r="X23" s="2">
        <v>3.42</v>
      </c>
      <c r="Y23" s="2" t="s">
        <v>1556</v>
      </c>
      <c r="Z23" s="2"/>
      <c r="AA23" s="2" t="s">
        <v>1544</v>
      </c>
      <c r="AB23" s="2">
        <v>327310</v>
      </c>
      <c r="AC23" s="2" t="s">
        <v>306</v>
      </c>
      <c r="AD23" s="2"/>
      <c r="AE23" s="2"/>
      <c r="AF23" s="2" t="s">
        <v>1796</v>
      </c>
      <c r="AG23" s="2" t="s">
        <v>1586</v>
      </c>
      <c r="AH23" s="43" t="s">
        <v>1797</v>
      </c>
      <c r="AI23" s="2" t="s">
        <v>1772</v>
      </c>
      <c r="AJ23" s="2" t="s">
        <v>1798</v>
      </c>
      <c r="AK23" s="2" t="s">
        <v>1547</v>
      </c>
      <c r="AL23" s="2"/>
      <c r="AM23" s="69" t="s">
        <v>1549</v>
      </c>
      <c r="AN23" s="2" t="s">
        <v>1549</v>
      </c>
      <c r="AO23" s="2" t="s">
        <v>1549</v>
      </c>
      <c r="AP23" s="2" t="s">
        <v>1549</v>
      </c>
      <c r="AQ23" s="2" t="s">
        <v>1549</v>
      </c>
      <c r="AR23" s="2" t="s">
        <v>1549</v>
      </c>
      <c r="AS23" s="2" t="s">
        <v>1549</v>
      </c>
      <c r="AT23" s="2"/>
      <c r="AU23" s="2"/>
      <c r="AV23" s="2"/>
      <c r="AW23" s="2"/>
      <c r="AX23" s="2"/>
      <c r="AY23" s="2" t="s">
        <v>1549</v>
      </c>
      <c r="AZ23" s="2"/>
      <c r="BA23" s="2"/>
      <c r="BB23" s="2"/>
      <c r="BC23" s="2"/>
      <c r="BD23" s="2"/>
      <c r="BE23" s="2"/>
      <c r="BF23" s="2"/>
      <c r="BG23" s="2"/>
      <c r="BH23" s="2"/>
      <c r="BI23" s="2"/>
      <c r="BJ23" s="2"/>
      <c r="BK23" s="2"/>
      <c r="BL23" s="2" t="s">
        <v>1549</v>
      </c>
      <c r="BM23" s="2" t="s">
        <v>1549</v>
      </c>
      <c r="BN23" s="2" t="s">
        <v>1549</v>
      </c>
      <c r="BO23" s="2"/>
      <c r="BP23" s="2" t="s">
        <v>1549</v>
      </c>
      <c r="BQ23" s="2"/>
      <c r="BR23" s="2"/>
      <c r="BS23" s="2"/>
      <c r="BT23" s="2"/>
      <c r="BU23" s="2"/>
      <c r="BV23" s="2"/>
      <c r="BW23" s="2"/>
      <c r="BX23" s="2" t="s">
        <v>1549</v>
      </c>
      <c r="BY23" s="2"/>
      <c r="BZ23" s="2"/>
      <c r="CA23" s="2"/>
      <c r="CB23" s="2"/>
      <c r="CC23" s="2"/>
      <c r="CD23" s="2"/>
      <c r="CE23" s="2" t="s">
        <v>1548</v>
      </c>
      <c r="CF23" s="2"/>
      <c r="CG23" s="2"/>
      <c r="CH23" s="2"/>
      <c r="CI23" s="2"/>
      <c r="CJ23" s="2"/>
      <c r="CK23" s="2"/>
      <c r="CL23" s="2"/>
      <c r="CM23" s="2"/>
      <c r="CN23" s="2"/>
    </row>
    <row r="24" spans="2:92" hidden="1" x14ac:dyDescent="0.25">
      <c r="B24" s="2" t="s">
        <v>1134</v>
      </c>
      <c r="C24" s="2">
        <v>2016</v>
      </c>
      <c r="D24" s="2"/>
      <c r="E24" s="2" t="s">
        <v>1801</v>
      </c>
      <c r="F24" s="2" t="s">
        <v>1802</v>
      </c>
      <c r="G24" s="2" t="s">
        <v>1803</v>
      </c>
      <c r="H24" s="2" t="s">
        <v>1804</v>
      </c>
      <c r="I24" s="2" t="s">
        <v>1805</v>
      </c>
      <c r="J24" s="2" t="s">
        <v>1711</v>
      </c>
      <c r="K24" s="2">
        <v>66720</v>
      </c>
      <c r="L24" s="2"/>
      <c r="M24" s="21">
        <v>110000445929</v>
      </c>
      <c r="N24" s="2">
        <v>37.698785999999998</v>
      </c>
      <c r="O24" s="2">
        <v>-95.459748000000005</v>
      </c>
      <c r="P24" s="2">
        <v>1316215505963</v>
      </c>
      <c r="Q24" s="2">
        <v>107062</v>
      </c>
      <c r="R24" s="2" t="s">
        <v>1393</v>
      </c>
      <c r="S24" s="2">
        <v>3</v>
      </c>
      <c r="T24" s="2" t="s">
        <v>1550</v>
      </c>
      <c r="U24" s="2">
        <v>4.09</v>
      </c>
      <c r="V24" s="2" t="s">
        <v>1556</v>
      </c>
      <c r="W24" s="2"/>
      <c r="X24" s="2">
        <v>2.82</v>
      </c>
      <c r="Y24" s="2" t="s">
        <v>1556</v>
      </c>
      <c r="Z24" s="2"/>
      <c r="AA24" s="2" t="s">
        <v>1544</v>
      </c>
      <c r="AB24" s="2">
        <v>327310</v>
      </c>
      <c r="AC24" s="2" t="s">
        <v>306</v>
      </c>
      <c r="AD24" s="2"/>
      <c r="AE24" s="2"/>
      <c r="AF24" s="2" t="s">
        <v>1796</v>
      </c>
      <c r="AG24" s="5" t="s">
        <v>1586</v>
      </c>
      <c r="AH24" s="43" t="s">
        <v>1797</v>
      </c>
      <c r="AI24" s="2" t="s">
        <v>1772</v>
      </c>
      <c r="AJ24" s="2" t="s">
        <v>1798</v>
      </c>
      <c r="AK24" s="2" t="s">
        <v>1547</v>
      </c>
      <c r="AL24" s="2"/>
      <c r="AM24" s="69" t="s">
        <v>1549</v>
      </c>
      <c r="AN24" s="2" t="s">
        <v>1549</v>
      </c>
      <c r="AO24" s="2" t="s">
        <v>1549</v>
      </c>
      <c r="AP24" s="2" t="s">
        <v>1549</v>
      </c>
      <c r="AQ24" s="2" t="s">
        <v>1549</v>
      </c>
      <c r="AR24" s="2" t="s">
        <v>1549</v>
      </c>
      <c r="AS24" s="2" t="s">
        <v>1549</v>
      </c>
      <c r="AT24" s="2"/>
      <c r="AU24" s="2"/>
      <c r="AV24" s="2"/>
      <c r="AW24" s="2"/>
      <c r="AX24" s="2"/>
      <c r="AY24" s="2" t="s">
        <v>1549</v>
      </c>
      <c r="AZ24" s="2"/>
      <c r="BA24" s="2"/>
      <c r="BB24" s="2"/>
      <c r="BC24" s="2"/>
      <c r="BD24" s="2"/>
      <c r="BE24" s="2"/>
      <c r="BF24" s="2"/>
      <c r="BG24" s="2"/>
      <c r="BH24" s="2"/>
      <c r="BI24" s="2"/>
      <c r="BJ24" s="2"/>
      <c r="BK24" s="2"/>
      <c r="BL24" s="2" t="s">
        <v>1549</v>
      </c>
      <c r="BM24" s="2" t="s">
        <v>1549</v>
      </c>
      <c r="BN24" s="2" t="s">
        <v>1549</v>
      </c>
      <c r="BO24" s="2"/>
      <c r="BP24" s="2" t="s">
        <v>1549</v>
      </c>
      <c r="BQ24" s="2"/>
      <c r="BR24" s="2"/>
      <c r="BS24" s="2"/>
      <c r="BT24" s="2"/>
      <c r="BU24" s="2"/>
      <c r="BV24" s="2"/>
      <c r="BW24" s="2"/>
      <c r="BX24" s="2" t="s">
        <v>1549</v>
      </c>
      <c r="BY24" s="2"/>
      <c r="BZ24" s="2"/>
      <c r="CA24" s="2"/>
      <c r="CB24" s="2"/>
      <c r="CC24" s="2"/>
      <c r="CD24" s="2"/>
      <c r="CE24" s="2" t="s">
        <v>1548</v>
      </c>
      <c r="CF24" s="2"/>
      <c r="CG24" s="2"/>
      <c r="CH24" s="2"/>
      <c r="CI24" s="2"/>
      <c r="CJ24" s="2"/>
      <c r="CK24" s="2"/>
      <c r="CL24" s="2"/>
      <c r="CM24" s="2"/>
      <c r="CN24" s="2"/>
    </row>
    <row r="25" spans="2:92" hidden="1" x14ac:dyDescent="0.25">
      <c r="B25" s="2" t="s">
        <v>1134</v>
      </c>
      <c r="C25" s="2">
        <v>2017</v>
      </c>
      <c r="D25" s="2"/>
      <c r="E25" s="2" t="s">
        <v>1801</v>
      </c>
      <c r="F25" s="2" t="s">
        <v>1802</v>
      </c>
      <c r="G25" s="2" t="s">
        <v>1803</v>
      </c>
      <c r="H25" s="2" t="s">
        <v>1804</v>
      </c>
      <c r="I25" s="2" t="s">
        <v>1805</v>
      </c>
      <c r="J25" s="2" t="s">
        <v>1711</v>
      </c>
      <c r="K25" s="2">
        <v>66720</v>
      </c>
      <c r="L25" s="2"/>
      <c r="M25" s="21">
        <v>110000445929</v>
      </c>
      <c r="N25" s="2">
        <v>37.698785999999998</v>
      </c>
      <c r="O25" s="2">
        <v>-95.459748000000005</v>
      </c>
      <c r="P25" s="2">
        <v>1317216483065</v>
      </c>
      <c r="Q25" s="2">
        <v>107062</v>
      </c>
      <c r="R25" s="2" t="s">
        <v>1393</v>
      </c>
      <c r="S25" s="2">
        <v>2</v>
      </c>
      <c r="T25" s="2" t="s">
        <v>1649</v>
      </c>
      <c r="U25" s="2">
        <v>1.59</v>
      </c>
      <c r="V25" s="2" t="s">
        <v>1556</v>
      </c>
      <c r="W25" s="2"/>
      <c r="X25" s="2">
        <v>0.41</v>
      </c>
      <c r="Y25" s="2" t="s">
        <v>1556</v>
      </c>
      <c r="Z25" s="2"/>
      <c r="AA25" s="2" t="s">
        <v>1544</v>
      </c>
      <c r="AB25" s="2">
        <v>327310</v>
      </c>
      <c r="AC25" s="2" t="s">
        <v>306</v>
      </c>
      <c r="AD25" s="2"/>
      <c r="AE25" s="2"/>
      <c r="AF25" s="2" t="s">
        <v>1796</v>
      </c>
      <c r="AG25" s="5" t="s">
        <v>1586</v>
      </c>
      <c r="AH25" s="43" t="s">
        <v>1797</v>
      </c>
      <c r="AI25" s="2" t="s">
        <v>1772</v>
      </c>
      <c r="AJ25" s="2" t="s">
        <v>1798</v>
      </c>
      <c r="AK25" s="2" t="s">
        <v>1547</v>
      </c>
      <c r="AL25" s="2"/>
      <c r="AM25" s="69" t="s">
        <v>1549</v>
      </c>
      <c r="AN25" s="2" t="s">
        <v>1549</v>
      </c>
      <c r="AO25" s="2" t="s">
        <v>1549</v>
      </c>
      <c r="AP25" s="2" t="s">
        <v>1549</v>
      </c>
      <c r="AQ25" s="2" t="s">
        <v>1549</v>
      </c>
      <c r="AR25" s="2" t="s">
        <v>1549</v>
      </c>
      <c r="AS25" s="2" t="s">
        <v>1549</v>
      </c>
      <c r="AT25" s="2"/>
      <c r="AU25" s="2"/>
      <c r="AV25" s="2"/>
      <c r="AW25" s="2"/>
      <c r="AX25" s="2"/>
      <c r="AY25" s="2" t="s">
        <v>1549</v>
      </c>
      <c r="AZ25" s="2"/>
      <c r="BA25" s="2"/>
      <c r="BB25" s="2"/>
      <c r="BC25" s="2"/>
      <c r="BD25" s="2"/>
      <c r="BE25" s="2"/>
      <c r="BF25" s="2"/>
      <c r="BG25" s="2"/>
      <c r="BH25" s="2"/>
      <c r="BI25" s="2"/>
      <c r="BJ25" s="2"/>
      <c r="BK25" s="2"/>
      <c r="BL25" s="2" t="s">
        <v>1549</v>
      </c>
      <c r="BM25" s="2" t="s">
        <v>1549</v>
      </c>
      <c r="BN25" s="2" t="s">
        <v>1549</v>
      </c>
      <c r="BO25" s="2"/>
      <c r="BP25" s="2" t="s">
        <v>1549</v>
      </c>
      <c r="BQ25" s="2"/>
      <c r="BR25" s="2"/>
      <c r="BS25" s="2"/>
      <c r="BT25" s="2"/>
      <c r="BU25" s="2"/>
      <c r="BV25" s="2"/>
      <c r="BW25" s="2"/>
      <c r="BX25" s="2" t="s">
        <v>1549</v>
      </c>
      <c r="BY25" s="2"/>
      <c r="BZ25" s="2"/>
      <c r="CA25" s="2"/>
      <c r="CB25" s="2"/>
      <c r="CC25" s="2"/>
      <c r="CD25" s="2"/>
      <c r="CE25" s="2" t="s">
        <v>1548</v>
      </c>
      <c r="CF25" s="2"/>
      <c r="CG25" s="2"/>
      <c r="CH25" s="2"/>
      <c r="CI25" s="2"/>
      <c r="CJ25" s="2"/>
      <c r="CK25" s="2"/>
      <c r="CL25" s="2"/>
      <c r="CM25" s="2"/>
      <c r="CN25" s="2"/>
    </row>
    <row r="26" spans="2:92" hidden="1" x14ac:dyDescent="0.25">
      <c r="B26" s="2" t="s">
        <v>1134</v>
      </c>
      <c r="C26" s="2">
        <v>2018</v>
      </c>
      <c r="D26" s="2"/>
      <c r="E26" s="2" t="s">
        <v>1801</v>
      </c>
      <c r="F26" s="2" t="s">
        <v>1802</v>
      </c>
      <c r="G26" s="2" t="s">
        <v>1803</v>
      </c>
      <c r="H26" s="2" t="s">
        <v>1804</v>
      </c>
      <c r="I26" s="2" t="s">
        <v>1805</v>
      </c>
      <c r="J26" s="2" t="s">
        <v>1711</v>
      </c>
      <c r="K26" s="2">
        <v>66720</v>
      </c>
      <c r="L26" s="2"/>
      <c r="M26" s="21">
        <v>110000445929</v>
      </c>
      <c r="N26" s="2">
        <v>37.698785999999998</v>
      </c>
      <c r="O26" s="2">
        <v>-95.459748000000005</v>
      </c>
      <c r="P26" s="2">
        <v>1318217139486</v>
      </c>
      <c r="Q26" s="2">
        <v>107062</v>
      </c>
      <c r="R26" s="2" t="s">
        <v>1393</v>
      </c>
      <c r="S26" s="2">
        <v>3</v>
      </c>
      <c r="T26" s="2" t="s">
        <v>1550</v>
      </c>
      <c r="U26" s="2">
        <v>13.51</v>
      </c>
      <c r="V26" s="2" t="s">
        <v>1556</v>
      </c>
      <c r="W26" s="2"/>
      <c r="X26" s="2">
        <v>2.82</v>
      </c>
      <c r="Y26" s="2" t="s">
        <v>1556</v>
      </c>
      <c r="Z26" s="2"/>
      <c r="AA26" s="2" t="s">
        <v>1544</v>
      </c>
      <c r="AB26" s="2">
        <v>327310</v>
      </c>
      <c r="AC26" s="2" t="s">
        <v>306</v>
      </c>
      <c r="AD26" s="2"/>
      <c r="AE26" s="2"/>
      <c r="AF26" s="2" t="s">
        <v>1796</v>
      </c>
      <c r="AG26" s="5" t="s">
        <v>1799</v>
      </c>
      <c r="AH26" s="43" t="s">
        <v>1797</v>
      </c>
      <c r="AI26" s="2" t="s">
        <v>1772</v>
      </c>
      <c r="AJ26" s="2" t="s">
        <v>1798</v>
      </c>
      <c r="AK26" s="2" t="s">
        <v>1547</v>
      </c>
      <c r="AL26" s="2"/>
      <c r="AM26" s="69" t="s">
        <v>1549</v>
      </c>
      <c r="AN26" s="2" t="s">
        <v>1549</v>
      </c>
      <c r="AO26" s="2" t="s">
        <v>1549</v>
      </c>
      <c r="AP26" s="2" t="s">
        <v>1549</v>
      </c>
      <c r="AQ26" s="2" t="s">
        <v>1549</v>
      </c>
      <c r="AR26" s="2" t="s">
        <v>1549</v>
      </c>
      <c r="AS26" s="2" t="s">
        <v>1549</v>
      </c>
      <c r="AT26" s="2" t="s">
        <v>1549</v>
      </c>
      <c r="AU26" s="2" t="s">
        <v>1549</v>
      </c>
      <c r="AV26" s="2" t="s">
        <v>1549</v>
      </c>
      <c r="AW26" s="2" t="s">
        <v>1549</v>
      </c>
      <c r="AX26" s="2" t="s">
        <v>1549</v>
      </c>
      <c r="AY26" s="2" t="s">
        <v>1549</v>
      </c>
      <c r="AZ26" s="2" t="s">
        <v>1549</v>
      </c>
      <c r="BA26" s="2" t="s">
        <v>1549</v>
      </c>
      <c r="BB26" s="2" t="s">
        <v>1549</v>
      </c>
      <c r="BC26" s="2" t="s">
        <v>1549</v>
      </c>
      <c r="BD26" s="2" t="s">
        <v>1549</v>
      </c>
      <c r="BE26" s="2" t="s">
        <v>1549</v>
      </c>
      <c r="BF26" s="2" t="s">
        <v>1549</v>
      </c>
      <c r="BG26" s="2" t="s">
        <v>1549</v>
      </c>
      <c r="BH26" s="2" t="s">
        <v>1549</v>
      </c>
      <c r="BI26" s="2" t="s">
        <v>1549</v>
      </c>
      <c r="BJ26" s="2" t="s">
        <v>1549</v>
      </c>
      <c r="BK26" s="2" t="s">
        <v>1549</v>
      </c>
      <c r="BL26" s="2" t="s">
        <v>1549</v>
      </c>
      <c r="BM26" s="2" t="s">
        <v>1549</v>
      </c>
      <c r="BN26" s="2" t="s">
        <v>1549</v>
      </c>
      <c r="BO26" s="2" t="s">
        <v>1549</v>
      </c>
      <c r="BP26" s="2" t="s">
        <v>1549</v>
      </c>
      <c r="BQ26" s="2" t="s">
        <v>1549</v>
      </c>
      <c r="BR26" s="2" t="s">
        <v>1549</v>
      </c>
      <c r="BS26" s="2" t="s">
        <v>1549</v>
      </c>
      <c r="BT26" s="2" t="s">
        <v>1549</v>
      </c>
      <c r="BU26" s="2" t="s">
        <v>1549</v>
      </c>
      <c r="BV26" s="2" t="s">
        <v>1549</v>
      </c>
      <c r="BW26" s="2" t="s">
        <v>1549</v>
      </c>
      <c r="BX26" s="2" t="s">
        <v>1549</v>
      </c>
      <c r="BY26" s="2" t="s">
        <v>1549</v>
      </c>
      <c r="BZ26" s="2" t="s">
        <v>1549</v>
      </c>
      <c r="CA26" s="2" t="s">
        <v>1549</v>
      </c>
      <c r="CB26" s="2" t="s">
        <v>1549</v>
      </c>
      <c r="CC26" s="2" t="s">
        <v>1549</v>
      </c>
      <c r="CD26" s="2" t="s">
        <v>1549</v>
      </c>
      <c r="CE26" s="2" t="s">
        <v>1548</v>
      </c>
      <c r="CF26" s="2" t="s">
        <v>1549</v>
      </c>
      <c r="CG26" s="2" t="s">
        <v>1549</v>
      </c>
      <c r="CH26" s="2" t="s">
        <v>1549</v>
      </c>
      <c r="CI26" s="2" t="s">
        <v>1548</v>
      </c>
      <c r="CJ26" s="2" t="s">
        <v>1549</v>
      </c>
      <c r="CK26" s="2" t="s">
        <v>1549</v>
      </c>
      <c r="CL26" s="2" t="s">
        <v>1549</v>
      </c>
      <c r="CM26" s="2" t="s">
        <v>1549</v>
      </c>
      <c r="CN26" s="2" t="s">
        <v>1549</v>
      </c>
    </row>
    <row r="27" spans="2:92" hidden="1" x14ac:dyDescent="0.25">
      <c r="B27" s="2" t="s">
        <v>1134</v>
      </c>
      <c r="C27" s="2">
        <v>2019</v>
      </c>
      <c r="D27" s="4">
        <v>44011</v>
      </c>
      <c r="E27" s="2" t="s">
        <v>1801</v>
      </c>
      <c r="F27" s="2" t="s">
        <v>1802</v>
      </c>
      <c r="G27" s="2" t="s">
        <v>1803</v>
      </c>
      <c r="H27" s="2" t="s">
        <v>1804</v>
      </c>
      <c r="I27" s="2" t="s">
        <v>1805</v>
      </c>
      <c r="J27" s="2" t="s">
        <v>1711</v>
      </c>
      <c r="K27" s="2">
        <v>66720</v>
      </c>
      <c r="L27" s="2"/>
      <c r="M27" s="21">
        <v>110000445929</v>
      </c>
      <c r="N27" s="2">
        <v>37.698785999999998</v>
      </c>
      <c r="O27" s="2">
        <v>-95.459748000000005</v>
      </c>
      <c r="P27" s="2">
        <v>1319218280927</v>
      </c>
      <c r="Q27" s="2">
        <v>107062</v>
      </c>
      <c r="R27" s="2" t="s">
        <v>1393</v>
      </c>
      <c r="S27" s="2">
        <v>2</v>
      </c>
      <c r="T27" s="2" t="s">
        <v>1649</v>
      </c>
      <c r="U27" s="2">
        <v>0.68</v>
      </c>
      <c r="V27" s="2" t="s">
        <v>1556</v>
      </c>
      <c r="W27" s="2"/>
      <c r="X27" s="2">
        <v>0.17</v>
      </c>
      <c r="Y27" s="2" t="s">
        <v>1556</v>
      </c>
      <c r="Z27" s="2"/>
      <c r="AA27" s="2" t="s">
        <v>1544</v>
      </c>
      <c r="AB27" s="2">
        <v>327310</v>
      </c>
      <c r="AC27" s="2" t="s">
        <v>306</v>
      </c>
      <c r="AD27" s="2"/>
      <c r="AE27" s="2"/>
      <c r="AF27" s="2" t="s">
        <v>1796</v>
      </c>
      <c r="AG27" s="5" t="s">
        <v>1799</v>
      </c>
      <c r="AH27" s="43" t="s">
        <v>1797</v>
      </c>
      <c r="AI27" s="2" t="s">
        <v>1772</v>
      </c>
      <c r="AJ27" s="2" t="s">
        <v>1798</v>
      </c>
      <c r="AK27" s="2" t="s">
        <v>1547</v>
      </c>
      <c r="AL27" s="2"/>
      <c r="AM27" s="69" t="s">
        <v>1549</v>
      </c>
      <c r="AN27" s="2" t="s">
        <v>1549</v>
      </c>
      <c r="AO27" s="2" t="s">
        <v>1549</v>
      </c>
      <c r="AP27" s="2" t="s">
        <v>1549</v>
      </c>
      <c r="AQ27" s="2" t="s">
        <v>1549</v>
      </c>
      <c r="AR27" s="2" t="s">
        <v>1549</v>
      </c>
      <c r="AS27" s="2" t="s">
        <v>1549</v>
      </c>
      <c r="AT27" s="2" t="s">
        <v>1549</v>
      </c>
      <c r="AU27" s="2" t="s">
        <v>1549</v>
      </c>
      <c r="AV27" s="2" t="s">
        <v>1549</v>
      </c>
      <c r="AW27" s="2" t="s">
        <v>1549</v>
      </c>
      <c r="AX27" s="2" t="s">
        <v>1549</v>
      </c>
      <c r="AY27" s="2" t="s">
        <v>1549</v>
      </c>
      <c r="AZ27" s="2" t="s">
        <v>1549</v>
      </c>
      <c r="BA27" s="2" t="s">
        <v>1549</v>
      </c>
      <c r="BB27" s="2" t="s">
        <v>1549</v>
      </c>
      <c r="BC27" s="2" t="s">
        <v>1549</v>
      </c>
      <c r="BD27" s="2" t="s">
        <v>1549</v>
      </c>
      <c r="BE27" s="2" t="s">
        <v>1549</v>
      </c>
      <c r="BF27" s="2" t="s">
        <v>1549</v>
      </c>
      <c r="BG27" s="2" t="s">
        <v>1549</v>
      </c>
      <c r="BH27" s="2" t="s">
        <v>1549</v>
      </c>
      <c r="BI27" s="2" t="s">
        <v>1549</v>
      </c>
      <c r="BJ27" s="2" t="s">
        <v>1549</v>
      </c>
      <c r="BK27" s="2" t="s">
        <v>1549</v>
      </c>
      <c r="BL27" s="2" t="s">
        <v>1549</v>
      </c>
      <c r="BM27" s="2" t="s">
        <v>1549</v>
      </c>
      <c r="BN27" s="2" t="s">
        <v>1549</v>
      </c>
      <c r="BO27" s="2" t="s">
        <v>1549</v>
      </c>
      <c r="BP27" s="2" t="s">
        <v>1549</v>
      </c>
      <c r="BQ27" s="2" t="s">
        <v>1549</v>
      </c>
      <c r="BR27" s="2" t="s">
        <v>1549</v>
      </c>
      <c r="BS27" s="2" t="s">
        <v>1549</v>
      </c>
      <c r="BT27" s="2" t="s">
        <v>1549</v>
      </c>
      <c r="BU27" s="2" t="s">
        <v>1549</v>
      </c>
      <c r="BV27" s="2" t="s">
        <v>1549</v>
      </c>
      <c r="BW27" s="2" t="s">
        <v>1549</v>
      </c>
      <c r="BX27" s="2" t="s">
        <v>1549</v>
      </c>
      <c r="BY27" s="2" t="s">
        <v>1549</v>
      </c>
      <c r="BZ27" s="2" t="s">
        <v>1549</v>
      </c>
      <c r="CA27" s="2" t="s">
        <v>1549</v>
      </c>
      <c r="CB27" s="2" t="s">
        <v>1549</v>
      </c>
      <c r="CC27" s="2" t="s">
        <v>1549</v>
      </c>
      <c r="CD27" s="2" t="s">
        <v>1549</v>
      </c>
      <c r="CE27" s="2" t="s">
        <v>1548</v>
      </c>
      <c r="CF27" s="2" t="s">
        <v>1549</v>
      </c>
      <c r="CG27" s="2" t="s">
        <v>1549</v>
      </c>
      <c r="CH27" s="2" t="s">
        <v>1549</v>
      </c>
      <c r="CI27" s="2" t="s">
        <v>1548</v>
      </c>
      <c r="CJ27" s="2" t="s">
        <v>1549</v>
      </c>
      <c r="CK27" s="2" t="s">
        <v>1549</v>
      </c>
      <c r="CL27" s="2" t="s">
        <v>1549</v>
      </c>
      <c r="CM27" s="2" t="s">
        <v>1549</v>
      </c>
      <c r="CN27" s="2" t="s">
        <v>1549</v>
      </c>
    </row>
    <row r="28" spans="2:92" hidden="1" x14ac:dyDescent="0.25">
      <c r="B28" s="2" t="s">
        <v>1134</v>
      </c>
      <c r="C28" s="2">
        <v>2016</v>
      </c>
      <c r="D28" s="2"/>
      <c r="E28" s="2" t="s">
        <v>1806</v>
      </c>
      <c r="F28" s="2" t="s">
        <v>1807</v>
      </c>
      <c r="G28" s="2" t="s">
        <v>1808</v>
      </c>
      <c r="H28" s="2" t="s">
        <v>1809</v>
      </c>
      <c r="I28" s="2" t="s">
        <v>1810</v>
      </c>
      <c r="J28" s="2" t="s">
        <v>1195</v>
      </c>
      <c r="K28" s="2">
        <v>40361</v>
      </c>
      <c r="L28" s="2"/>
      <c r="M28" s="21">
        <v>110056954112</v>
      </c>
      <c r="N28" s="2">
        <v>38.229722000000002</v>
      </c>
      <c r="O28" s="2">
        <v>-84.252499999999998</v>
      </c>
      <c r="P28" s="2">
        <v>1316215378643</v>
      </c>
      <c r="Q28" s="2">
        <v>107062</v>
      </c>
      <c r="R28" s="2" t="s">
        <v>1393</v>
      </c>
      <c r="S28" s="2">
        <v>3</v>
      </c>
      <c r="T28" s="2" t="s">
        <v>1550</v>
      </c>
      <c r="U28" s="2">
        <v>0</v>
      </c>
      <c r="V28" s="2"/>
      <c r="W28" s="2"/>
      <c r="X28" s="2">
        <v>0</v>
      </c>
      <c r="Y28" s="2"/>
      <c r="Z28" s="2"/>
      <c r="AA28" s="2" t="s">
        <v>1544</v>
      </c>
      <c r="AB28" s="2">
        <v>325199</v>
      </c>
      <c r="AC28" s="2" t="s">
        <v>261</v>
      </c>
      <c r="AD28" s="2"/>
      <c r="AE28" s="2"/>
      <c r="AF28" s="2" t="s">
        <v>1811</v>
      </c>
      <c r="AG28" s="5" t="s">
        <v>1812</v>
      </c>
      <c r="AH28" s="2" t="s">
        <v>1789</v>
      </c>
      <c r="AI28" s="2" t="s">
        <v>1772</v>
      </c>
      <c r="AJ28" s="2" t="s">
        <v>1593</v>
      </c>
      <c r="AK28" s="2" t="s">
        <v>1547</v>
      </c>
      <c r="AL28" s="2"/>
      <c r="AM28" s="69" t="s">
        <v>1549</v>
      </c>
      <c r="AN28" s="2" t="s">
        <v>1549</v>
      </c>
      <c r="AO28" s="2" t="s">
        <v>1549</v>
      </c>
      <c r="AP28" s="2" t="s">
        <v>1549</v>
      </c>
      <c r="AQ28" s="2" t="s">
        <v>1549</v>
      </c>
      <c r="AR28" s="2" t="s">
        <v>1549</v>
      </c>
      <c r="AS28" s="2" t="s">
        <v>1549</v>
      </c>
      <c r="AT28" s="2"/>
      <c r="AU28" s="2"/>
      <c r="AV28" s="2"/>
      <c r="AW28" s="2"/>
      <c r="AX28" s="2"/>
      <c r="AY28" s="2" t="s">
        <v>1549</v>
      </c>
      <c r="AZ28" s="2"/>
      <c r="BA28" s="2"/>
      <c r="BB28" s="2"/>
      <c r="BC28" s="2"/>
      <c r="BD28" s="2"/>
      <c r="BE28" s="2"/>
      <c r="BF28" s="2"/>
      <c r="BG28" s="2"/>
      <c r="BH28" s="2"/>
      <c r="BI28" s="2"/>
      <c r="BJ28" s="2"/>
      <c r="BK28" s="2"/>
      <c r="BL28" s="2" t="s">
        <v>1549</v>
      </c>
      <c r="BM28" s="2" t="s">
        <v>1548</v>
      </c>
      <c r="BN28" s="2" t="s">
        <v>1549</v>
      </c>
      <c r="BO28" s="2"/>
      <c r="BP28" s="2" t="s">
        <v>1549</v>
      </c>
      <c r="BQ28" s="2"/>
      <c r="BR28" s="2"/>
      <c r="BS28" s="2"/>
      <c r="BT28" s="2"/>
      <c r="BU28" s="2"/>
      <c r="BV28" s="2"/>
      <c r="BW28" s="2"/>
      <c r="BX28" s="2" t="s">
        <v>1549</v>
      </c>
      <c r="BY28" s="2"/>
      <c r="BZ28" s="2"/>
      <c r="CA28" s="2"/>
      <c r="CB28" s="2"/>
      <c r="CC28" s="2"/>
      <c r="CD28" s="2"/>
      <c r="CE28" s="2" t="s">
        <v>1549</v>
      </c>
      <c r="CF28" s="2"/>
      <c r="CG28" s="2"/>
      <c r="CH28" s="2"/>
      <c r="CI28" s="2"/>
      <c r="CJ28" s="2"/>
      <c r="CK28" s="2"/>
      <c r="CL28" s="2"/>
      <c r="CM28" s="2"/>
      <c r="CN28" s="2"/>
    </row>
    <row r="29" spans="2:92" hidden="1" x14ac:dyDescent="0.25">
      <c r="B29" s="2" t="s">
        <v>1134</v>
      </c>
      <c r="C29" s="2">
        <v>2017</v>
      </c>
      <c r="D29" s="2"/>
      <c r="E29" s="2" t="s">
        <v>1806</v>
      </c>
      <c r="F29" s="2" t="s">
        <v>1807</v>
      </c>
      <c r="G29" s="2" t="s">
        <v>1808</v>
      </c>
      <c r="H29" s="2" t="s">
        <v>1809</v>
      </c>
      <c r="I29" s="2" t="s">
        <v>1810</v>
      </c>
      <c r="J29" s="2" t="s">
        <v>1195</v>
      </c>
      <c r="K29" s="2">
        <v>40361</v>
      </c>
      <c r="L29" s="2"/>
      <c r="M29" s="21">
        <v>110056954112</v>
      </c>
      <c r="N29" s="2">
        <v>38.229722000000002</v>
      </c>
      <c r="O29" s="2">
        <v>-84.252499999999998</v>
      </c>
      <c r="P29" s="2">
        <v>1317217700665</v>
      </c>
      <c r="Q29" s="2">
        <v>107062</v>
      </c>
      <c r="R29" s="2" t="s">
        <v>1393</v>
      </c>
      <c r="S29" s="2">
        <v>3</v>
      </c>
      <c r="T29" s="2" t="s">
        <v>1550</v>
      </c>
      <c r="U29" s="2">
        <v>0</v>
      </c>
      <c r="V29" s="2"/>
      <c r="W29" s="2"/>
      <c r="X29" s="2">
        <v>0</v>
      </c>
      <c r="Y29" s="2"/>
      <c r="Z29" s="2"/>
      <c r="AA29" s="2" t="s">
        <v>1544</v>
      </c>
      <c r="AB29" s="2">
        <v>325199</v>
      </c>
      <c r="AC29" s="2" t="s">
        <v>261</v>
      </c>
      <c r="AD29" s="2"/>
      <c r="AE29" s="2"/>
      <c r="AF29" s="2" t="s">
        <v>1811</v>
      </c>
      <c r="AG29" s="5" t="s">
        <v>1812</v>
      </c>
      <c r="AH29" s="2" t="s">
        <v>1789</v>
      </c>
      <c r="AI29" s="2" t="s">
        <v>1772</v>
      </c>
      <c r="AJ29" s="2" t="s">
        <v>1593</v>
      </c>
      <c r="AK29" s="2" t="s">
        <v>1547</v>
      </c>
      <c r="AL29" s="2"/>
      <c r="AM29" s="69" t="s">
        <v>1549</v>
      </c>
      <c r="AN29" s="2" t="s">
        <v>1549</v>
      </c>
      <c r="AO29" s="2" t="s">
        <v>1549</v>
      </c>
      <c r="AP29" s="2" t="s">
        <v>1549</v>
      </c>
      <c r="AQ29" s="2" t="s">
        <v>1549</v>
      </c>
      <c r="AR29" s="2" t="s">
        <v>1549</v>
      </c>
      <c r="AS29" s="2" t="s">
        <v>1549</v>
      </c>
      <c r="AT29" s="2"/>
      <c r="AU29" s="2"/>
      <c r="AV29" s="2"/>
      <c r="AW29" s="2"/>
      <c r="AX29" s="2"/>
      <c r="AY29" s="2" t="s">
        <v>1549</v>
      </c>
      <c r="AZ29" s="2"/>
      <c r="BA29" s="2"/>
      <c r="BB29" s="2"/>
      <c r="BC29" s="2"/>
      <c r="BD29" s="2"/>
      <c r="BE29" s="2"/>
      <c r="BF29" s="2"/>
      <c r="BG29" s="2"/>
      <c r="BH29" s="2"/>
      <c r="BI29" s="2"/>
      <c r="BJ29" s="2"/>
      <c r="BK29" s="2"/>
      <c r="BL29" s="2" t="s">
        <v>1549</v>
      </c>
      <c r="BM29" s="2" t="s">
        <v>1548</v>
      </c>
      <c r="BN29" s="2" t="s">
        <v>1549</v>
      </c>
      <c r="BO29" s="2" t="s">
        <v>1549</v>
      </c>
      <c r="BP29" s="2" t="s">
        <v>1549</v>
      </c>
      <c r="BQ29" s="2"/>
      <c r="BR29" s="2"/>
      <c r="BS29" s="2"/>
      <c r="BT29" s="2"/>
      <c r="BU29" s="2"/>
      <c r="BV29" s="2"/>
      <c r="BW29" s="2"/>
      <c r="BX29" s="2" t="s">
        <v>1549</v>
      </c>
      <c r="BY29" s="2"/>
      <c r="BZ29" s="2"/>
      <c r="CA29" s="2"/>
      <c r="CB29" s="2"/>
      <c r="CC29" s="2"/>
      <c r="CD29" s="2"/>
      <c r="CE29" s="2" t="s">
        <v>1549</v>
      </c>
      <c r="CF29" s="2"/>
      <c r="CG29" s="2"/>
      <c r="CH29" s="2"/>
      <c r="CI29" s="2"/>
      <c r="CJ29" s="2"/>
      <c r="CK29" s="2"/>
      <c r="CL29" s="2"/>
      <c r="CM29" s="2"/>
      <c r="CN29" s="2"/>
    </row>
    <row r="30" spans="2:92" hidden="1" x14ac:dyDescent="0.25">
      <c r="B30" s="2" t="s">
        <v>1134</v>
      </c>
      <c r="C30" s="2">
        <v>2018</v>
      </c>
      <c r="D30" s="2"/>
      <c r="E30" s="2" t="s">
        <v>1806</v>
      </c>
      <c r="F30" s="2" t="s">
        <v>1807</v>
      </c>
      <c r="G30" s="2" t="s">
        <v>1808</v>
      </c>
      <c r="H30" s="2" t="s">
        <v>1809</v>
      </c>
      <c r="I30" s="2" t="s">
        <v>1810</v>
      </c>
      <c r="J30" s="2" t="s">
        <v>1195</v>
      </c>
      <c r="K30" s="2">
        <v>40361</v>
      </c>
      <c r="L30" s="2"/>
      <c r="M30" s="21">
        <v>110056954112</v>
      </c>
      <c r="N30" s="2">
        <v>38.229722000000002</v>
      </c>
      <c r="O30" s="2">
        <v>-84.252499999999998</v>
      </c>
      <c r="P30" s="2">
        <v>1318217701059</v>
      </c>
      <c r="Q30" s="2">
        <v>107062</v>
      </c>
      <c r="R30" s="2" t="s">
        <v>1393</v>
      </c>
      <c r="S30" s="2">
        <v>3</v>
      </c>
      <c r="T30" s="2" t="s">
        <v>1550</v>
      </c>
      <c r="U30" s="2">
        <v>0</v>
      </c>
      <c r="V30" s="2"/>
      <c r="W30" s="2"/>
      <c r="X30" s="2">
        <v>0</v>
      </c>
      <c r="Y30" s="2"/>
      <c r="Z30" s="2"/>
      <c r="AA30" s="2" t="s">
        <v>1544</v>
      </c>
      <c r="AB30" s="2">
        <v>325199</v>
      </c>
      <c r="AC30" s="2" t="s">
        <v>261</v>
      </c>
      <c r="AD30" s="2"/>
      <c r="AE30" s="2"/>
      <c r="AF30" s="2" t="s">
        <v>1811</v>
      </c>
      <c r="AG30" s="5" t="s">
        <v>1812</v>
      </c>
      <c r="AH30" s="2" t="s">
        <v>1789</v>
      </c>
      <c r="AI30" s="2" t="s">
        <v>1772</v>
      </c>
      <c r="AJ30" s="2" t="s">
        <v>1593</v>
      </c>
      <c r="AK30" s="2" t="s">
        <v>1547</v>
      </c>
      <c r="AL30" s="2"/>
      <c r="AM30" s="69" t="s">
        <v>1549</v>
      </c>
      <c r="AN30" s="2" t="s">
        <v>1549</v>
      </c>
      <c r="AO30" s="2" t="s">
        <v>1549</v>
      </c>
      <c r="AP30" s="2" t="s">
        <v>1549</v>
      </c>
      <c r="AQ30" s="2" t="s">
        <v>1549</v>
      </c>
      <c r="AR30" s="2" t="s">
        <v>1549</v>
      </c>
      <c r="AS30" s="2" t="s">
        <v>1549</v>
      </c>
      <c r="AT30" s="2" t="s">
        <v>1549</v>
      </c>
      <c r="AU30" s="2" t="s">
        <v>1549</v>
      </c>
      <c r="AV30" s="2" t="s">
        <v>1549</v>
      </c>
      <c r="AW30" s="2" t="s">
        <v>1549</v>
      </c>
      <c r="AX30" s="2" t="s">
        <v>1549</v>
      </c>
      <c r="AY30" s="2" t="s">
        <v>1549</v>
      </c>
      <c r="AZ30" s="2" t="s">
        <v>1549</v>
      </c>
      <c r="BA30" s="2" t="s">
        <v>1549</v>
      </c>
      <c r="BB30" s="2" t="s">
        <v>1549</v>
      </c>
      <c r="BC30" s="2" t="s">
        <v>1549</v>
      </c>
      <c r="BD30" s="2" t="s">
        <v>1549</v>
      </c>
      <c r="BE30" s="2" t="s">
        <v>1549</v>
      </c>
      <c r="BF30" s="2" t="s">
        <v>1549</v>
      </c>
      <c r="BG30" s="2" t="s">
        <v>1549</v>
      </c>
      <c r="BH30" s="2" t="s">
        <v>1549</v>
      </c>
      <c r="BI30" s="2" t="s">
        <v>1549</v>
      </c>
      <c r="BJ30" s="2" t="s">
        <v>1549</v>
      </c>
      <c r="BK30" s="2" t="s">
        <v>1549</v>
      </c>
      <c r="BL30" s="2" t="s">
        <v>1549</v>
      </c>
      <c r="BM30" s="2" t="s">
        <v>1548</v>
      </c>
      <c r="BN30" s="2" t="s">
        <v>1549</v>
      </c>
      <c r="BO30" s="2" t="s">
        <v>1549</v>
      </c>
      <c r="BP30" s="2" t="s">
        <v>1549</v>
      </c>
      <c r="BQ30" s="2" t="s">
        <v>1549</v>
      </c>
      <c r="BR30" s="2" t="s">
        <v>1549</v>
      </c>
      <c r="BS30" s="2" t="s">
        <v>1549</v>
      </c>
      <c r="BT30" s="2" t="s">
        <v>1549</v>
      </c>
      <c r="BU30" s="2" t="s">
        <v>1549</v>
      </c>
      <c r="BV30" s="2" t="s">
        <v>1549</v>
      </c>
      <c r="BW30" s="2" t="s">
        <v>1549</v>
      </c>
      <c r="BX30" s="2" t="s">
        <v>1549</v>
      </c>
      <c r="BY30" s="2" t="s">
        <v>1549</v>
      </c>
      <c r="BZ30" s="2" t="s">
        <v>1549</v>
      </c>
      <c r="CA30" s="2" t="s">
        <v>1549</v>
      </c>
      <c r="CB30" s="2" t="s">
        <v>1549</v>
      </c>
      <c r="CC30" s="2" t="s">
        <v>1549</v>
      </c>
      <c r="CD30" s="2" t="s">
        <v>1549</v>
      </c>
      <c r="CE30" s="2" t="s">
        <v>1549</v>
      </c>
      <c r="CF30" s="2" t="s">
        <v>1549</v>
      </c>
      <c r="CG30" s="2" t="s">
        <v>1549</v>
      </c>
      <c r="CH30" s="2" t="s">
        <v>1549</v>
      </c>
      <c r="CI30" s="2" t="s">
        <v>1549</v>
      </c>
      <c r="CJ30" s="2" t="s">
        <v>1549</v>
      </c>
      <c r="CK30" s="2" t="s">
        <v>1549</v>
      </c>
      <c r="CL30" s="2" t="s">
        <v>1549</v>
      </c>
      <c r="CM30" s="2" t="s">
        <v>1549</v>
      </c>
      <c r="CN30" s="2" t="s">
        <v>1549</v>
      </c>
    </row>
    <row r="31" spans="2:92" x14ac:dyDescent="0.25">
      <c r="B31" s="2" t="s">
        <v>1134</v>
      </c>
      <c r="C31" s="2">
        <v>2015</v>
      </c>
      <c r="D31" s="2"/>
      <c r="E31" s="2" t="s">
        <v>1166</v>
      </c>
      <c r="F31" s="2" t="s">
        <v>1163</v>
      </c>
      <c r="G31" s="2" t="s">
        <v>1164</v>
      </c>
      <c r="H31" s="2" t="s">
        <v>1165</v>
      </c>
      <c r="I31" s="2" t="s">
        <v>1398</v>
      </c>
      <c r="J31" s="2" t="s">
        <v>1138</v>
      </c>
      <c r="K31" s="2">
        <v>70764</v>
      </c>
      <c r="L31" s="2"/>
      <c r="M31" s="21">
        <v>110000613747</v>
      </c>
      <c r="N31" s="2">
        <v>30.262255</v>
      </c>
      <c r="O31" s="2">
        <v>-91.185837000000006</v>
      </c>
      <c r="P31" s="2">
        <v>1315214236008</v>
      </c>
      <c r="Q31" s="2">
        <v>107062</v>
      </c>
      <c r="R31" s="2" t="s">
        <v>1393</v>
      </c>
      <c r="S31" s="2">
        <v>8</v>
      </c>
      <c r="T31" s="2" t="s">
        <v>1399</v>
      </c>
      <c r="U31" s="2">
        <v>9958</v>
      </c>
      <c r="V31" s="2" t="s">
        <v>1556</v>
      </c>
      <c r="W31" s="2"/>
      <c r="X31" s="2">
        <v>26835</v>
      </c>
      <c r="Y31" s="2" t="s">
        <v>1556</v>
      </c>
      <c r="Z31" s="2"/>
      <c r="AA31" s="2" t="s">
        <v>1544</v>
      </c>
      <c r="AB31" s="2">
        <v>325211</v>
      </c>
      <c r="AC31" s="2" t="s">
        <v>262</v>
      </c>
      <c r="AD31" s="2"/>
      <c r="AE31" s="2"/>
      <c r="AF31" s="2" t="s">
        <v>1557</v>
      </c>
      <c r="AG31" s="2" t="s">
        <v>1558</v>
      </c>
      <c r="AH31" s="2" t="s">
        <v>1140</v>
      </c>
      <c r="AI31" s="2" t="s">
        <v>1772</v>
      </c>
      <c r="AJ31" s="2" t="s">
        <v>1559</v>
      </c>
      <c r="AK31" s="2" t="s">
        <v>1547</v>
      </c>
      <c r="AL31" s="2"/>
      <c r="AM31" s="69" t="s">
        <v>1548</v>
      </c>
      <c r="AN31" s="2" t="s">
        <v>1549</v>
      </c>
      <c r="AO31" s="2" t="s">
        <v>1548</v>
      </c>
      <c r="AP31" s="2" t="s">
        <v>1548</v>
      </c>
      <c r="AQ31" s="2" t="s">
        <v>1549</v>
      </c>
      <c r="AR31" s="2" t="s">
        <v>1549</v>
      </c>
      <c r="AS31" s="2" t="s">
        <v>1548</v>
      </c>
      <c r="AT31" s="2"/>
      <c r="AU31" s="2"/>
      <c r="AV31" s="2"/>
      <c r="AW31" s="2"/>
      <c r="AX31" s="2"/>
      <c r="AY31" s="2" t="s">
        <v>1549</v>
      </c>
      <c r="AZ31" s="2"/>
      <c r="BA31" s="2"/>
      <c r="BB31" s="2"/>
      <c r="BC31" s="2"/>
      <c r="BD31" s="2"/>
      <c r="BE31" s="2"/>
      <c r="BF31" s="2"/>
      <c r="BG31" s="2"/>
      <c r="BH31" s="2"/>
      <c r="BI31" s="2"/>
      <c r="BJ31" s="2"/>
      <c r="BK31" s="2"/>
      <c r="BL31" s="2" t="s">
        <v>1549</v>
      </c>
      <c r="BM31" s="2" t="s">
        <v>1548</v>
      </c>
      <c r="BN31" s="2" t="s">
        <v>1549</v>
      </c>
      <c r="BO31" s="2"/>
      <c r="BP31" s="2" t="s">
        <v>1549</v>
      </c>
      <c r="BQ31" s="2"/>
      <c r="BR31" s="2"/>
      <c r="BS31" s="2"/>
      <c r="BT31" s="2"/>
      <c r="BU31" s="2"/>
      <c r="BV31" s="2"/>
      <c r="BW31" s="2"/>
      <c r="BX31" s="2" t="s">
        <v>1549</v>
      </c>
      <c r="BY31" s="2"/>
      <c r="BZ31" s="2"/>
      <c r="CA31" s="2"/>
      <c r="CB31" s="2"/>
      <c r="CC31" s="2"/>
      <c r="CD31" s="2"/>
      <c r="CE31" s="2" t="s">
        <v>1548</v>
      </c>
      <c r="CF31" s="2"/>
      <c r="CG31" s="2"/>
      <c r="CH31" s="2"/>
      <c r="CI31" s="2"/>
      <c r="CJ31" s="2"/>
      <c r="CK31" s="2"/>
      <c r="CL31" s="2"/>
      <c r="CM31" s="2"/>
      <c r="CN31" s="2"/>
    </row>
    <row r="32" spans="2:92" x14ac:dyDescent="0.25">
      <c r="B32" s="2" t="s">
        <v>1134</v>
      </c>
      <c r="C32" s="2">
        <v>2016</v>
      </c>
      <c r="D32" s="2"/>
      <c r="E32" s="2" t="s">
        <v>1166</v>
      </c>
      <c r="F32" s="2" t="s">
        <v>1163</v>
      </c>
      <c r="G32" s="2" t="s">
        <v>1164</v>
      </c>
      <c r="H32" s="2" t="s">
        <v>1165</v>
      </c>
      <c r="I32" s="2" t="s">
        <v>1398</v>
      </c>
      <c r="J32" s="2" t="s">
        <v>1138</v>
      </c>
      <c r="K32" s="2">
        <v>70764</v>
      </c>
      <c r="L32" s="2"/>
      <c r="M32" s="21">
        <v>110000613747</v>
      </c>
      <c r="N32" s="2">
        <v>30.262255</v>
      </c>
      <c r="O32" s="2">
        <v>-91.185837000000006</v>
      </c>
      <c r="P32" s="2">
        <v>1316215220373</v>
      </c>
      <c r="Q32" s="2">
        <v>107062</v>
      </c>
      <c r="R32" s="2" t="s">
        <v>1393</v>
      </c>
      <c r="S32" s="2">
        <v>8</v>
      </c>
      <c r="T32" s="2" t="s">
        <v>1399</v>
      </c>
      <c r="U32" s="2">
        <v>8535</v>
      </c>
      <c r="V32" s="2" t="s">
        <v>1556</v>
      </c>
      <c r="W32" s="2"/>
      <c r="X32" s="2">
        <v>1828</v>
      </c>
      <c r="Y32" s="2" t="s">
        <v>1556</v>
      </c>
      <c r="Z32" s="2"/>
      <c r="AA32" s="2" t="s">
        <v>1544</v>
      </c>
      <c r="AB32" s="2">
        <v>325211</v>
      </c>
      <c r="AC32" s="2" t="s">
        <v>262</v>
      </c>
      <c r="AD32" s="2"/>
      <c r="AE32" s="2"/>
      <c r="AF32" s="2" t="s">
        <v>1557</v>
      </c>
      <c r="AG32" s="2" t="s">
        <v>1558</v>
      </c>
      <c r="AH32" s="2" t="s">
        <v>1140</v>
      </c>
      <c r="AI32" s="2" t="s">
        <v>1772</v>
      </c>
      <c r="AJ32" s="2" t="s">
        <v>1559</v>
      </c>
      <c r="AK32" s="2" t="s">
        <v>1547</v>
      </c>
      <c r="AL32" s="2"/>
      <c r="AM32" s="69" t="s">
        <v>1548</v>
      </c>
      <c r="AN32" s="2" t="s">
        <v>1549</v>
      </c>
      <c r="AO32" s="2" t="s">
        <v>1548</v>
      </c>
      <c r="AP32" s="2" t="s">
        <v>1548</v>
      </c>
      <c r="AQ32" s="2" t="s">
        <v>1549</v>
      </c>
      <c r="AR32" s="2" t="s">
        <v>1549</v>
      </c>
      <c r="AS32" s="2" t="s">
        <v>1548</v>
      </c>
      <c r="AT32" s="2"/>
      <c r="AU32" s="2"/>
      <c r="AV32" s="2"/>
      <c r="AW32" s="2"/>
      <c r="AX32" s="2"/>
      <c r="AY32" s="2" t="s">
        <v>1549</v>
      </c>
      <c r="AZ32" s="2"/>
      <c r="BA32" s="2"/>
      <c r="BB32" s="2"/>
      <c r="BC32" s="2"/>
      <c r="BD32" s="2"/>
      <c r="BE32" s="2"/>
      <c r="BF32" s="2"/>
      <c r="BG32" s="2"/>
      <c r="BH32" s="2"/>
      <c r="BI32" s="2"/>
      <c r="BJ32" s="2"/>
      <c r="BK32" s="2"/>
      <c r="BL32" s="2" t="s">
        <v>1549</v>
      </c>
      <c r="BM32" s="2" t="s">
        <v>1548</v>
      </c>
      <c r="BN32" s="2" t="s">
        <v>1549</v>
      </c>
      <c r="BO32" s="2"/>
      <c r="BP32" s="2" t="s">
        <v>1549</v>
      </c>
      <c r="BQ32" s="2"/>
      <c r="BR32" s="2"/>
      <c r="BS32" s="2"/>
      <c r="BT32" s="2"/>
      <c r="BU32" s="2"/>
      <c r="BV32" s="2"/>
      <c r="BW32" s="2"/>
      <c r="BX32" s="2" t="s">
        <v>1549</v>
      </c>
      <c r="BY32" s="2"/>
      <c r="BZ32" s="2"/>
      <c r="CA32" s="2"/>
      <c r="CB32" s="2"/>
      <c r="CC32" s="2"/>
      <c r="CD32" s="2"/>
      <c r="CE32" s="2" t="s">
        <v>1548</v>
      </c>
      <c r="CF32" s="2"/>
      <c r="CG32" s="2"/>
      <c r="CH32" s="2"/>
      <c r="CI32" s="2"/>
      <c r="CJ32" s="2"/>
      <c r="CK32" s="2"/>
      <c r="CL32" s="2"/>
      <c r="CM32" s="2"/>
      <c r="CN32" s="2"/>
    </row>
    <row r="33" spans="2:92" x14ac:dyDescent="0.25">
      <c r="B33" s="2" t="s">
        <v>1134</v>
      </c>
      <c r="C33" s="2">
        <v>2017</v>
      </c>
      <c r="D33" s="2"/>
      <c r="E33" s="2" t="s">
        <v>1166</v>
      </c>
      <c r="F33" s="2" t="s">
        <v>1163</v>
      </c>
      <c r="G33" s="2" t="s">
        <v>1164</v>
      </c>
      <c r="H33" s="2" t="s">
        <v>1165</v>
      </c>
      <c r="I33" s="2" t="s">
        <v>1398</v>
      </c>
      <c r="J33" s="2" t="s">
        <v>1138</v>
      </c>
      <c r="K33" s="2">
        <v>70764</v>
      </c>
      <c r="L33" s="2"/>
      <c r="M33" s="21">
        <v>110000613747</v>
      </c>
      <c r="N33" s="2">
        <v>30.262255</v>
      </c>
      <c r="O33" s="2">
        <v>-91.185837000000006</v>
      </c>
      <c r="P33" s="2">
        <v>1317216416545</v>
      </c>
      <c r="Q33" s="2">
        <v>107062</v>
      </c>
      <c r="R33" s="2" t="s">
        <v>1393</v>
      </c>
      <c r="S33" s="2">
        <v>8</v>
      </c>
      <c r="T33" s="2" t="s">
        <v>1399</v>
      </c>
      <c r="U33" s="2">
        <v>9433</v>
      </c>
      <c r="V33" s="2" t="s">
        <v>1556</v>
      </c>
      <c r="W33" s="2"/>
      <c r="X33" s="2">
        <v>2078</v>
      </c>
      <c r="Y33" s="2" t="s">
        <v>1556</v>
      </c>
      <c r="Z33" s="2"/>
      <c r="AA33" s="2" t="s">
        <v>1544</v>
      </c>
      <c r="AB33" s="2">
        <v>325211</v>
      </c>
      <c r="AC33" s="2" t="s">
        <v>262</v>
      </c>
      <c r="AD33" s="2"/>
      <c r="AE33" s="2"/>
      <c r="AF33" s="2" t="s">
        <v>1557</v>
      </c>
      <c r="AG33" s="5" t="s">
        <v>1558</v>
      </c>
      <c r="AH33" s="2" t="s">
        <v>1140</v>
      </c>
      <c r="AI33" s="2" t="s">
        <v>1772</v>
      </c>
      <c r="AJ33" s="2" t="s">
        <v>1559</v>
      </c>
      <c r="AK33" s="2" t="s">
        <v>1547</v>
      </c>
      <c r="AL33" s="2"/>
      <c r="AM33" s="69" t="s">
        <v>1548</v>
      </c>
      <c r="AN33" s="2" t="s">
        <v>1549</v>
      </c>
      <c r="AO33" s="2" t="s">
        <v>1548</v>
      </c>
      <c r="AP33" s="2" t="s">
        <v>1548</v>
      </c>
      <c r="AQ33" s="2" t="s">
        <v>1549</v>
      </c>
      <c r="AR33" s="2" t="s">
        <v>1549</v>
      </c>
      <c r="AS33" s="2" t="s">
        <v>1548</v>
      </c>
      <c r="AT33" s="2"/>
      <c r="AU33" s="2"/>
      <c r="AV33" s="2"/>
      <c r="AW33" s="2"/>
      <c r="AX33" s="2"/>
      <c r="AY33" s="2" t="s">
        <v>1549</v>
      </c>
      <c r="AZ33" s="2"/>
      <c r="BA33" s="2"/>
      <c r="BB33" s="2"/>
      <c r="BC33" s="2"/>
      <c r="BD33" s="2"/>
      <c r="BE33" s="2"/>
      <c r="BF33" s="2"/>
      <c r="BG33" s="2"/>
      <c r="BH33" s="2"/>
      <c r="BI33" s="2"/>
      <c r="BJ33" s="2"/>
      <c r="BK33" s="2"/>
      <c r="BL33" s="2" t="s">
        <v>1549</v>
      </c>
      <c r="BM33" s="2" t="s">
        <v>1548</v>
      </c>
      <c r="BN33" s="2" t="s">
        <v>1549</v>
      </c>
      <c r="BO33" s="2"/>
      <c r="BP33" s="2" t="s">
        <v>1549</v>
      </c>
      <c r="BQ33" s="2"/>
      <c r="BR33" s="2"/>
      <c r="BS33" s="2"/>
      <c r="BT33" s="2"/>
      <c r="BU33" s="2"/>
      <c r="BV33" s="2"/>
      <c r="BW33" s="2"/>
      <c r="BX33" s="2" t="s">
        <v>1549</v>
      </c>
      <c r="BY33" s="2"/>
      <c r="BZ33" s="2"/>
      <c r="CA33" s="2"/>
      <c r="CB33" s="2"/>
      <c r="CC33" s="2"/>
      <c r="CD33" s="2"/>
      <c r="CE33" s="2" t="s">
        <v>1548</v>
      </c>
      <c r="CF33" s="2"/>
      <c r="CG33" s="2"/>
      <c r="CH33" s="2"/>
      <c r="CI33" s="2"/>
      <c r="CJ33" s="2"/>
      <c r="CK33" s="2"/>
      <c r="CL33" s="2"/>
      <c r="CM33" s="2"/>
      <c r="CN33" s="2"/>
    </row>
    <row r="34" spans="2:92" x14ac:dyDescent="0.25">
      <c r="B34" s="2" t="s">
        <v>1134</v>
      </c>
      <c r="C34" s="2">
        <v>2018</v>
      </c>
      <c r="D34" s="2"/>
      <c r="E34" s="2" t="s">
        <v>1166</v>
      </c>
      <c r="F34" s="2" t="s">
        <v>1163</v>
      </c>
      <c r="G34" s="2" t="s">
        <v>1164</v>
      </c>
      <c r="H34" s="2" t="s">
        <v>1165</v>
      </c>
      <c r="I34" s="2" t="s">
        <v>1398</v>
      </c>
      <c r="J34" s="2" t="s">
        <v>1138</v>
      </c>
      <c r="K34" s="2">
        <v>70764</v>
      </c>
      <c r="L34" s="2"/>
      <c r="M34" s="21">
        <v>110000613747</v>
      </c>
      <c r="N34" s="2">
        <v>30.262255</v>
      </c>
      <c r="O34" s="2">
        <v>-91.185837000000006</v>
      </c>
      <c r="P34" s="2">
        <v>1318217214218</v>
      </c>
      <c r="Q34" s="2">
        <v>107062</v>
      </c>
      <c r="R34" s="2" t="s">
        <v>1393</v>
      </c>
      <c r="S34" s="2">
        <v>8</v>
      </c>
      <c r="T34" s="2" t="s">
        <v>1399</v>
      </c>
      <c r="U34" s="2">
        <v>7777</v>
      </c>
      <c r="V34" s="2" t="s">
        <v>1556</v>
      </c>
      <c r="W34" s="2"/>
      <c r="X34" s="2">
        <v>2226</v>
      </c>
      <c r="Y34" s="2" t="s">
        <v>1556</v>
      </c>
      <c r="Z34" s="2"/>
      <c r="AA34" s="2" t="s">
        <v>1544</v>
      </c>
      <c r="AB34" s="2">
        <v>325211</v>
      </c>
      <c r="AC34" s="2" t="s">
        <v>262</v>
      </c>
      <c r="AD34" s="2"/>
      <c r="AE34" s="2"/>
      <c r="AF34" s="2" t="s">
        <v>1557</v>
      </c>
      <c r="AG34" s="5" t="s">
        <v>1560</v>
      </c>
      <c r="AH34" s="2" t="s">
        <v>1140</v>
      </c>
      <c r="AI34" s="2" t="s">
        <v>1772</v>
      </c>
      <c r="AJ34" s="2" t="s">
        <v>1559</v>
      </c>
      <c r="AK34" s="2" t="s">
        <v>1547</v>
      </c>
      <c r="AL34" s="2"/>
      <c r="AM34" s="69" t="s">
        <v>1548</v>
      </c>
      <c r="AN34" s="2" t="s">
        <v>1549</v>
      </c>
      <c r="AO34" s="2" t="s">
        <v>1548</v>
      </c>
      <c r="AP34" s="2" t="s">
        <v>1548</v>
      </c>
      <c r="AQ34" s="2" t="s">
        <v>1549</v>
      </c>
      <c r="AR34" s="2" t="s">
        <v>1549</v>
      </c>
      <c r="AS34" s="2" t="s">
        <v>1548</v>
      </c>
      <c r="AT34" s="2" t="s">
        <v>1549</v>
      </c>
      <c r="AU34" s="2" t="s">
        <v>1549</v>
      </c>
      <c r="AV34" s="2" t="s">
        <v>1548</v>
      </c>
      <c r="AW34" s="2" t="s">
        <v>1549</v>
      </c>
      <c r="AX34" s="2" t="s">
        <v>1549</v>
      </c>
      <c r="AY34" s="2" t="s">
        <v>1549</v>
      </c>
      <c r="AZ34" s="2" t="s">
        <v>1549</v>
      </c>
      <c r="BA34" s="2" t="s">
        <v>1549</v>
      </c>
      <c r="BB34" s="2" t="s">
        <v>1549</v>
      </c>
      <c r="BC34" s="2" t="s">
        <v>1549</v>
      </c>
      <c r="BD34" s="2" t="s">
        <v>1549</v>
      </c>
      <c r="BE34" s="2" t="s">
        <v>1549</v>
      </c>
      <c r="BF34" s="2" t="s">
        <v>1549</v>
      </c>
      <c r="BG34" s="2" t="s">
        <v>1549</v>
      </c>
      <c r="BH34" s="2" t="s">
        <v>1549</v>
      </c>
      <c r="BI34" s="2" t="s">
        <v>1549</v>
      </c>
      <c r="BJ34" s="2" t="s">
        <v>1549</v>
      </c>
      <c r="BK34" s="2" t="s">
        <v>1549</v>
      </c>
      <c r="BL34" s="2" t="s">
        <v>1549</v>
      </c>
      <c r="BM34" s="2" t="s">
        <v>1548</v>
      </c>
      <c r="BN34" s="2" t="s">
        <v>1549</v>
      </c>
      <c r="BO34" s="2" t="s">
        <v>1549</v>
      </c>
      <c r="BP34" s="2" t="s">
        <v>1549</v>
      </c>
      <c r="BQ34" s="2" t="s">
        <v>1549</v>
      </c>
      <c r="BR34" s="2" t="s">
        <v>1549</v>
      </c>
      <c r="BS34" s="2" t="s">
        <v>1549</v>
      </c>
      <c r="BT34" s="2" t="s">
        <v>1549</v>
      </c>
      <c r="BU34" s="2" t="s">
        <v>1549</v>
      </c>
      <c r="BV34" s="2" t="s">
        <v>1549</v>
      </c>
      <c r="BW34" s="2" t="s">
        <v>1549</v>
      </c>
      <c r="BX34" s="2" t="s">
        <v>1549</v>
      </c>
      <c r="BY34" s="2" t="s">
        <v>1549</v>
      </c>
      <c r="BZ34" s="2" t="s">
        <v>1549</v>
      </c>
      <c r="CA34" s="2" t="s">
        <v>1549</v>
      </c>
      <c r="CB34" s="2" t="s">
        <v>1549</v>
      </c>
      <c r="CC34" s="2" t="s">
        <v>1549</v>
      </c>
      <c r="CD34" s="2" t="s">
        <v>1549</v>
      </c>
      <c r="CE34" s="2" t="s">
        <v>1548</v>
      </c>
      <c r="CF34" s="2" t="s">
        <v>1549</v>
      </c>
      <c r="CG34" s="2" t="s">
        <v>1549</v>
      </c>
      <c r="CH34" s="2" t="s">
        <v>1549</v>
      </c>
      <c r="CI34" s="2" t="s">
        <v>1549</v>
      </c>
      <c r="CJ34" s="2" t="s">
        <v>1549</v>
      </c>
      <c r="CK34" s="2" t="s">
        <v>1548</v>
      </c>
      <c r="CL34" s="2" t="s">
        <v>1549</v>
      </c>
      <c r="CM34" s="2" t="s">
        <v>1549</v>
      </c>
      <c r="CN34" s="2" t="s">
        <v>1549</v>
      </c>
    </row>
    <row r="35" spans="2:92" x14ac:dyDescent="0.25">
      <c r="B35" s="2" t="s">
        <v>1134</v>
      </c>
      <c r="C35" s="2">
        <v>2019</v>
      </c>
      <c r="D35" s="4">
        <v>44011</v>
      </c>
      <c r="E35" s="2" t="s">
        <v>1166</v>
      </c>
      <c r="F35" s="2" t="s">
        <v>1163</v>
      </c>
      <c r="G35" s="2" t="s">
        <v>1164</v>
      </c>
      <c r="H35" s="2" t="s">
        <v>1165</v>
      </c>
      <c r="I35" s="2" t="s">
        <v>1398</v>
      </c>
      <c r="J35" s="2" t="s">
        <v>1138</v>
      </c>
      <c r="K35" s="2">
        <v>70764</v>
      </c>
      <c r="L35" s="2"/>
      <c r="M35" s="21">
        <v>110000613747</v>
      </c>
      <c r="N35" s="2">
        <v>30.262255</v>
      </c>
      <c r="O35" s="2">
        <v>-91.185837000000006</v>
      </c>
      <c r="P35" s="2">
        <v>1319218291122</v>
      </c>
      <c r="Q35" s="2">
        <v>107062</v>
      </c>
      <c r="R35" s="2" t="s">
        <v>1393</v>
      </c>
      <c r="S35" s="2">
        <v>8</v>
      </c>
      <c r="T35" s="2" t="s">
        <v>1399</v>
      </c>
      <c r="U35" s="2">
        <v>12675</v>
      </c>
      <c r="V35" s="2" t="s">
        <v>1556</v>
      </c>
      <c r="W35" s="2"/>
      <c r="X35" s="2">
        <v>2404</v>
      </c>
      <c r="Y35" s="2" t="s">
        <v>1556</v>
      </c>
      <c r="Z35" s="2"/>
      <c r="AA35" s="2" t="s">
        <v>1544</v>
      </c>
      <c r="AB35" s="2">
        <v>325211</v>
      </c>
      <c r="AC35" s="2" t="s">
        <v>262</v>
      </c>
      <c r="AD35" s="2"/>
      <c r="AE35" s="2"/>
      <c r="AF35" s="2" t="s">
        <v>1557</v>
      </c>
      <c r="AG35" s="5" t="s">
        <v>1561</v>
      </c>
      <c r="AH35" s="2" t="s">
        <v>1140</v>
      </c>
      <c r="AI35" s="2" t="s">
        <v>1772</v>
      </c>
      <c r="AJ35" s="2" t="s">
        <v>1559</v>
      </c>
      <c r="AK35" s="2" t="s">
        <v>1547</v>
      </c>
      <c r="AL35" s="2"/>
      <c r="AM35" s="69" t="s">
        <v>1548</v>
      </c>
      <c r="AN35" s="2" t="s">
        <v>1549</v>
      </c>
      <c r="AO35" s="2" t="s">
        <v>1548</v>
      </c>
      <c r="AP35" s="2" t="s">
        <v>1548</v>
      </c>
      <c r="AQ35" s="2" t="s">
        <v>1549</v>
      </c>
      <c r="AR35" s="2" t="s">
        <v>1549</v>
      </c>
      <c r="AS35" s="2" t="s">
        <v>1548</v>
      </c>
      <c r="AT35" s="2" t="s">
        <v>1549</v>
      </c>
      <c r="AU35" s="2" t="s">
        <v>1549</v>
      </c>
      <c r="AV35" s="2" t="s">
        <v>1548</v>
      </c>
      <c r="AW35" s="2" t="s">
        <v>1549</v>
      </c>
      <c r="AX35" s="2" t="s">
        <v>1549</v>
      </c>
      <c r="AY35" s="2" t="s">
        <v>1549</v>
      </c>
      <c r="AZ35" s="2" t="s">
        <v>1549</v>
      </c>
      <c r="BA35" s="2" t="s">
        <v>1549</v>
      </c>
      <c r="BB35" s="2" t="s">
        <v>1549</v>
      </c>
      <c r="BC35" s="2" t="s">
        <v>1549</v>
      </c>
      <c r="BD35" s="2" t="s">
        <v>1549</v>
      </c>
      <c r="BE35" s="2" t="s">
        <v>1549</v>
      </c>
      <c r="BF35" s="2" t="s">
        <v>1549</v>
      </c>
      <c r="BG35" s="2" t="s">
        <v>1549</v>
      </c>
      <c r="BH35" s="2" t="s">
        <v>1549</v>
      </c>
      <c r="BI35" s="2" t="s">
        <v>1549</v>
      </c>
      <c r="BJ35" s="2" t="s">
        <v>1549</v>
      </c>
      <c r="BK35" s="2" t="s">
        <v>1549</v>
      </c>
      <c r="BL35" s="2" t="s">
        <v>1549</v>
      </c>
      <c r="BM35" s="2" t="s">
        <v>1548</v>
      </c>
      <c r="BN35" s="2" t="s">
        <v>1549</v>
      </c>
      <c r="BO35" s="2" t="s">
        <v>1549</v>
      </c>
      <c r="BP35" s="2" t="s">
        <v>1549</v>
      </c>
      <c r="BQ35" s="2" t="s">
        <v>1549</v>
      </c>
      <c r="BR35" s="2" t="s">
        <v>1549</v>
      </c>
      <c r="BS35" s="2" t="s">
        <v>1549</v>
      </c>
      <c r="BT35" s="2" t="s">
        <v>1549</v>
      </c>
      <c r="BU35" s="2" t="s">
        <v>1549</v>
      </c>
      <c r="BV35" s="2" t="s">
        <v>1549</v>
      </c>
      <c r="BW35" s="2" t="s">
        <v>1549</v>
      </c>
      <c r="BX35" s="2" t="s">
        <v>1549</v>
      </c>
      <c r="BY35" s="2" t="s">
        <v>1549</v>
      </c>
      <c r="BZ35" s="2" t="s">
        <v>1549</v>
      </c>
      <c r="CA35" s="2" t="s">
        <v>1549</v>
      </c>
      <c r="CB35" s="2" t="s">
        <v>1549</v>
      </c>
      <c r="CC35" s="2" t="s">
        <v>1549</v>
      </c>
      <c r="CD35" s="2" t="s">
        <v>1549</v>
      </c>
      <c r="CE35" s="2" t="s">
        <v>1548</v>
      </c>
      <c r="CF35" s="2" t="s">
        <v>1549</v>
      </c>
      <c r="CG35" s="2" t="s">
        <v>1549</v>
      </c>
      <c r="CH35" s="2" t="s">
        <v>1549</v>
      </c>
      <c r="CI35" s="2" t="s">
        <v>1549</v>
      </c>
      <c r="CJ35" s="2" t="s">
        <v>1549</v>
      </c>
      <c r="CK35" s="2" t="s">
        <v>1548</v>
      </c>
      <c r="CL35" s="2" t="s">
        <v>1549</v>
      </c>
      <c r="CM35" s="2" t="s">
        <v>1549</v>
      </c>
      <c r="CN35" s="2" t="s">
        <v>1549</v>
      </c>
    </row>
    <row r="36" spans="2:92" x14ac:dyDescent="0.25">
      <c r="B36" s="2" t="s">
        <v>1134</v>
      </c>
      <c r="C36" s="2">
        <v>2020</v>
      </c>
      <c r="D36" s="4"/>
      <c r="E36" s="2" t="s">
        <v>1166</v>
      </c>
      <c r="F36" s="2" t="s">
        <v>1163</v>
      </c>
      <c r="G36" s="2" t="s">
        <v>1164</v>
      </c>
      <c r="H36" s="2" t="s">
        <v>1165</v>
      </c>
      <c r="I36" s="2" t="s">
        <v>1398</v>
      </c>
      <c r="J36" s="2" t="s">
        <v>1138</v>
      </c>
      <c r="K36" s="2">
        <v>70764</v>
      </c>
      <c r="L36" s="2" t="s">
        <v>1552</v>
      </c>
      <c r="M36" s="21">
        <v>110000613747</v>
      </c>
      <c r="N36" s="2">
        <v>30.262255</v>
      </c>
      <c r="O36" s="2">
        <v>-91.185837000000006</v>
      </c>
      <c r="P36" s="2" t="s">
        <v>1562</v>
      </c>
      <c r="Q36" s="2" t="s">
        <v>1554</v>
      </c>
      <c r="R36" s="2" t="s">
        <v>1393</v>
      </c>
      <c r="S36" s="2">
        <v>8</v>
      </c>
      <c r="T36" s="2" t="s">
        <v>1552</v>
      </c>
      <c r="U36" s="2">
        <v>10377</v>
      </c>
      <c r="V36" s="2" t="s">
        <v>1556</v>
      </c>
      <c r="W36" s="2" t="s">
        <v>1552</v>
      </c>
      <c r="X36" s="2">
        <v>1231</v>
      </c>
      <c r="Y36" s="2" t="s">
        <v>1556</v>
      </c>
      <c r="Z36" s="2" t="s">
        <v>1552</v>
      </c>
      <c r="AA36" s="2" t="s">
        <v>1544</v>
      </c>
      <c r="AB36" s="2">
        <v>325211</v>
      </c>
      <c r="AC36" s="2" t="s">
        <v>262</v>
      </c>
      <c r="AD36" s="2" t="s">
        <v>1552</v>
      </c>
      <c r="AE36" s="2" t="s">
        <v>1552</v>
      </c>
      <c r="AF36" s="2" t="s">
        <v>1557</v>
      </c>
      <c r="AG36" s="5" t="s">
        <v>1560</v>
      </c>
      <c r="AH36" s="2" t="s">
        <v>1140</v>
      </c>
      <c r="AI36" s="2" t="s">
        <v>1772</v>
      </c>
      <c r="AJ36" s="2" t="s">
        <v>1559</v>
      </c>
      <c r="AK36" s="2" t="s">
        <v>1547</v>
      </c>
      <c r="AL36" s="2" t="s">
        <v>1552</v>
      </c>
      <c r="AM36" s="69" t="s">
        <v>1548</v>
      </c>
      <c r="AN36" s="2" t="s">
        <v>1549</v>
      </c>
      <c r="AO36" s="2" t="s">
        <v>1548</v>
      </c>
      <c r="AP36" s="2" t="s">
        <v>1548</v>
      </c>
      <c r="AQ36" s="2" t="s">
        <v>1549</v>
      </c>
      <c r="AR36" s="2" t="s">
        <v>1549</v>
      </c>
      <c r="AS36" s="2" t="s">
        <v>1548</v>
      </c>
      <c r="AT36" s="2" t="s">
        <v>1549</v>
      </c>
      <c r="AU36" s="2" t="s">
        <v>1549</v>
      </c>
      <c r="AV36" s="2" t="s">
        <v>1548</v>
      </c>
      <c r="AW36" s="2" t="s">
        <v>1549</v>
      </c>
      <c r="AX36" s="2" t="s">
        <v>1549</v>
      </c>
      <c r="AY36" s="2" t="s">
        <v>1549</v>
      </c>
      <c r="AZ36" s="2" t="s">
        <v>1549</v>
      </c>
      <c r="BA36" s="2" t="s">
        <v>1549</v>
      </c>
      <c r="BB36" s="2" t="s">
        <v>1549</v>
      </c>
      <c r="BC36" s="2" t="s">
        <v>1549</v>
      </c>
      <c r="BD36" s="2" t="s">
        <v>1549</v>
      </c>
      <c r="BE36" s="2" t="s">
        <v>1549</v>
      </c>
      <c r="BF36" s="2" t="s">
        <v>1549</v>
      </c>
      <c r="BG36" s="2" t="s">
        <v>1549</v>
      </c>
      <c r="BH36" s="2" t="s">
        <v>1549</v>
      </c>
      <c r="BI36" s="2" t="s">
        <v>1549</v>
      </c>
      <c r="BJ36" s="2" t="s">
        <v>1549</v>
      </c>
      <c r="BK36" s="2" t="s">
        <v>1549</v>
      </c>
      <c r="BL36" s="2" t="s">
        <v>1549</v>
      </c>
      <c r="BM36" s="2" t="s">
        <v>1548</v>
      </c>
      <c r="BN36" s="2" t="s">
        <v>1549</v>
      </c>
      <c r="BO36" s="2" t="s">
        <v>1549</v>
      </c>
      <c r="BP36" s="2" t="s">
        <v>1549</v>
      </c>
      <c r="BQ36" s="2" t="s">
        <v>1549</v>
      </c>
      <c r="BR36" s="2" t="s">
        <v>1549</v>
      </c>
      <c r="BS36" s="2" t="s">
        <v>1549</v>
      </c>
      <c r="BT36" s="2" t="s">
        <v>1549</v>
      </c>
      <c r="BU36" s="2" t="s">
        <v>1549</v>
      </c>
      <c r="BV36" s="2" t="s">
        <v>1549</v>
      </c>
      <c r="BW36" s="2" t="s">
        <v>1549</v>
      </c>
      <c r="BX36" s="2" t="s">
        <v>1549</v>
      </c>
      <c r="BY36" s="2" t="s">
        <v>1549</v>
      </c>
      <c r="BZ36" s="2" t="s">
        <v>1549</v>
      </c>
      <c r="CA36" s="2" t="s">
        <v>1549</v>
      </c>
      <c r="CB36" s="2" t="s">
        <v>1549</v>
      </c>
      <c r="CC36" s="2" t="s">
        <v>1549</v>
      </c>
      <c r="CD36" s="2" t="s">
        <v>1549</v>
      </c>
      <c r="CE36" s="2" t="s">
        <v>1548</v>
      </c>
      <c r="CF36" s="2" t="s">
        <v>1549</v>
      </c>
      <c r="CG36" s="2" t="s">
        <v>1549</v>
      </c>
      <c r="CH36" s="2" t="s">
        <v>1549</v>
      </c>
      <c r="CI36" s="2" t="s">
        <v>1549</v>
      </c>
      <c r="CJ36" s="2" t="s">
        <v>1549</v>
      </c>
      <c r="CK36" s="2" t="s">
        <v>1548</v>
      </c>
      <c r="CL36" s="2" t="s">
        <v>1549</v>
      </c>
      <c r="CM36" s="2" t="s">
        <v>1549</v>
      </c>
      <c r="CN36" s="2" t="s">
        <v>1549</v>
      </c>
    </row>
    <row r="37" spans="2:92" hidden="1" x14ac:dyDescent="0.25">
      <c r="B37" s="2" t="s">
        <v>1134</v>
      </c>
      <c r="C37" s="2">
        <v>2015</v>
      </c>
      <c r="D37" s="2"/>
      <c r="E37" s="2" t="s">
        <v>1813</v>
      </c>
      <c r="F37" s="2" t="s">
        <v>1814</v>
      </c>
      <c r="G37" s="2" t="s">
        <v>1815</v>
      </c>
      <c r="H37" s="2" t="s">
        <v>1816</v>
      </c>
      <c r="I37" s="2" t="s">
        <v>1816</v>
      </c>
      <c r="J37" s="2" t="s">
        <v>1817</v>
      </c>
      <c r="K37" s="2">
        <v>60901</v>
      </c>
      <c r="L37" s="2"/>
      <c r="M37" s="21">
        <v>110043972207</v>
      </c>
      <c r="N37" s="2">
        <v>41.085541999999997</v>
      </c>
      <c r="O37" s="2">
        <v>-87.880542000000005</v>
      </c>
      <c r="P37" s="2">
        <v>1315218179442</v>
      </c>
      <c r="Q37" s="2">
        <v>107062</v>
      </c>
      <c r="R37" s="2" t="s">
        <v>1393</v>
      </c>
      <c r="S37" s="2">
        <v>5</v>
      </c>
      <c r="T37" s="2" t="s">
        <v>1423</v>
      </c>
      <c r="U37" s="2">
        <v>6200</v>
      </c>
      <c r="V37" s="2" t="s">
        <v>1594</v>
      </c>
      <c r="W37" s="2"/>
      <c r="X37" s="2">
        <v>1700</v>
      </c>
      <c r="Y37" s="2" t="s">
        <v>1613</v>
      </c>
      <c r="Z37" s="2"/>
      <c r="AA37" s="2" t="s">
        <v>1544</v>
      </c>
      <c r="AB37" s="2">
        <v>325613</v>
      </c>
      <c r="AC37" s="2" t="s">
        <v>277</v>
      </c>
      <c r="AD37" s="2"/>
      <c r="AE37" s="2"/>
      <c r="AF37" s="2" t="s">
        <v>1818</v>
      </c>
      <c r="AG37" s="2" t="s">
        <v>1586</v>
      </c>
      <c r="AH37" s="2" t="s">
        <v>1819</v>
      </c>
      <c r="AI37" s="2" t="s">
        <v>1772</v>
      </c>
      <c r="AJ37" s="2" t="s">
        <v>1593</v>
      </c>
      <c r="AK37" s="2" t="s">
        <v>1547</v>
      </c>
      <c r="AL37" s="2"/>
      <c r="AM37" s="69" t="s">
        <v>1549</v>
      </c>
      <c r="AN37" s="2" t="s">
        <v>1549</v>
      </c>
      <c r="AO37" s="2" t="s">
        <v>1549</v>
      </c>
      <c r="AP37" s="2" t="s">
        <v>1549</v>
      </c>
      <c r="AQ37" s="2" t="s">
        <v>1549</v>
      </c>
      <c r="AR37" s="2" t="s">
        <v>1549</v>
      </c>
      <c r="AS37" s="2" t="s">
        <v>1549</v>
      </c>
      <c r="AT37" s="2"/>
      <c r="AU37" s="2"/>
      <c r="AV37" s="2"/>
      <c r="AW37" s="2"/>
      <c r="AX37" s="2"/>
      <c r="AY37" s="2" t="s">
        <v>1549</v>
      </c>
      <c r="AZ37" s="2"/>
      <c r="BA37" s="2"/>
      <c r="BB37" s="2"/>
      <c r="BC37" s="2"/>
      <c r="BD37" s="2"/>
      <c r="BE37" s="2"/>
      <c r="BF37" s="2"/>
      <c r="BG37" s="2"/>
      <c r="BH37" s="2"/>
      <c r="BI37" s="2"/>
      <c r="BJ37" s="2"/>
      <c r="BK37" s="2"/>
      <c r="BL37" s="2" t="s">
        <v>1549</v>
      </c>
      <c r="BM37" s="2" t="s">
        <v>1549</v>
      </c>
      <c r="BN37" s="2" t="s">
        <v>1549</v>
      </c>
      <c r="BO37" s="2" t="s">
        <v>1549</v>
      </c>
      <c r="BP37" s="2" t="s">
        <v>1548</v>
      </c>
      <c r="BQ37" s="2"/>
      <c r="BR37" s="2"/>
      <c r="BS37" s="2"/>
      <c r="BT37" s="2"/>
      <c r="BU37" s="2"/>
      <c r="BV37" s="2"/>
      <c r="BW37" s="2"/>
      <c r="BX37" s="2" t="s">
        <v>1549</v>
      </c>
      <c r="BY37" s="2"/>
      <c r="BZ37" s="2"/>
      <c r="CA37" s="2"/>
      <c r="CB37" s="2"/>
      <c r="CC37" s="2"/>
      <c r="CD37" s="2"/>
      <c r="CE37" s="2" t="s">
        <v>1549</v>
      </c>
      <c r="CF37" s="2"/>
      <c r="CG37" s="2"/>
      <c r="CH37" s="2"/>
      <c r="CI37" s="2"/>
      <c r="CJ37" s="2"/>
      <c r="CK37" s="2"/>
      <c r="CL37" s="2"/>
      <c r="CM37" s="2"/>
      <c r="CN37" s="2"/>
    </row>
    <row r="38" spans="2:92" hidden="1" x14ac:dyDescent="0.25">
      <c r="B38" s="2" t="s">
        <v>1134</v>
      </c>
      <c r="C38" s="2">
        <v>2016</v>
      </c>
      <c r="D38" s="2"/>
      <c r="E38" s="2" t="s">
        <v>1813</v>
      </c>
      <c r="F38" s="2" t="s">
        <v>1814</v>
      </c>
      <c r="G38" s="2" t="s">
        <v>1815</v>
      </c>
      <c r="H38" s="2" t="s">
        <v>1816</v>
      </c>
      <c r="I38" s="2" t="s">
        <v>1816</v>
      </c>
      <c r="J38" s="2" t="s">
        <v>1817</v>
      </c>
      <c r="K38" s="2">
        <v>60901</v>
      </c>
      <c r="L38" s="2"/>
      <c r="M38" s="21">
        <v>110043972207</v>
      </c>
      <c r="N38" s="2">
        <v>41.085541999999997</v>
      </c>
      <c r="O38" s="2">
        <v>-87.880542000000005</v>
      </c>
      <c r="P38" s="2">
        <v>1316218179428</v>
      </c>
      <c r="Q38" s="2">
        <v>107062</v>
      </c>
      <c r="R38" s="2" t="s">
        <v>1393</v>
      </c>
      <c r="S38" s="2">
        <v>5</v>
      </c>
      <c r="T38" s="2" t="s">
        <v>1423</v>
      </c>
      <c r="U38" s="2">
        <v>4600</v>
      </c>
      <c r="V38" s="2" t="s">
        <v>1594</v>
      </c>
      <c r="W38" s="2"/>
      <c r="X38" s="2">
        <v>750</v>
      </c>
      <c r="Y38" s="2" t="s">
        <v>1613</v>
      </c>
      <c r="Z38" s="2"/>
      <c r="AA38" s="2" t="s">
        <v>1544</v>
      </c>
      <c r="AB38" s="2">
        <v>325613</v>
      </c>
      <c r="AC38" s="2" t="s">
        <v>277</v>
      </c>
      <c r="AD38" s="2"/>
      <c r="AE38" s="2"/>
      <c r="AF38" s="2" t="s">
        <v>1820</v>
      </c>
      <c r="AG38" s="2" t="s">
        <v>1586</v>
      </c>
      <c r="AH38" s="2" t="s">
        <v>1819</v>
      </c>
      <c r="AI38" s="2" t="s">
        <v>1772</v>
      </c>
      <c r="AJ38" s="2" t="s">
        <v>1593</v>
      </c>
      <c r="AK38" s="2" t="s">
        <v>1547</v>
      </c>
      <c r="AL38" s="2"/>
      <c r="AM38" s="69" t="s">
        <v>1549</v>
      </c>
      <c r="AN38" s="2" t="s">
        <v>1549</v>
      </c>
      <c r="AO38" s="2" t="s">
        <v>1549</v>
      </c>
      <c r="AP38" s="2" t="s">
        <v>1549</v>
      </c>
      <c r="AQ38" s="2" t="s">
        <v>1549</v>
      </c>
      <c r="AR38" s="2" t="s">
        <v>1549</v>
      </c>
      <c r="AS38" s="2" t="s">
        <v>1549</v>
      </c>
      <c r="AT38" s="2"/>
      <c r="AU38" s="2"/>
      <c r="AV38" s="2"/>
      <c r="AW38" s="2"/>
      <c r="AX38" s="2"/>
      <c r="AY38" s="2" t="s">
        <v>1549</v>
      </c>
      <c r="AZ38" s="2"/>
      <c r="BA38" s="2"/>
      <c r="BB38" s="2"/>
      <c r="BC38" s="2"/>
      <c r="BD38" s="2"/>
      <c r="BE38" s="2"/>
      <c r="BF38" s="2"/>
      <c r="BG38" s="2"/>
      <c r="BH38" s="2"/>
      <c r="BI38" s="2"/>
      <c r="BJ38" s="2"/>
      <c r="BK38" s="2"/>
      <c r="BL38" s="2" t="s">
        <v>1549</v>
      </c>
      <c r="BM38" s="2" t="s">
        <v>1549</v>
      </c>
      <c r="BN38" s="2" t="s">
        <v>1549</v>
      </c>
      <c r="BO38" s="2" t="s">
        <v>1549</v>
      </c>
      <c r="BP38" s="2" t="s">
        <v>1548</v>
      </c>
      <c r="BQ38" s="2"/>
      <c r="BR38" s="2"/>
      <c r="BS38" s="2"/>
      <c r="BT38" s="2"/>
      <c r="BU38" s="2"/>
      <c r="BV38" s="2"/>
      <c r="BW38" s="2"/>
      <c r="BX38" s="2" t="s">
        <v>1549</v>
      </c>
      <c r="BY38" s="2"/>
      <c r="BZ38" s="2"/>
      <c r="CA38" s="2"/>
      <c r="CB38" s="2"/>
      <c r="CC38" s="2"/>
      <c r="CD38" s="2"/>
      <c r="CE38" s="2" t="s">
        <v>1549</v>
      </c>
      <c r="CF38" s="2"/>
      <c r="CG38" s="2"/>
      <c r="CH38" s="2"/>
      <c r="CI38" s="2"/>
      <c r="CJ38" s="2"/>
      <c r="CK38" s="2"/>
      <c r="CL38" s="2"/>
      <c r="CM38" s="2"/>
      <c r="CN38" s="2"/>
    </row>
    <row r="39" spans="2:92" hidden="1" x14ac:dyDescent="0.25">
      <c r="B39" s="2" t="s">
        <v>1134</v>
      </c>
      <c r="C39" s="2">
        <v>2017</v>
      </c>
      <c r="D39" s="2"/>
      <c r="E39" s="2" t="s">
        <v>1813</v>
      </c>
      <c r="F39" s="2" t="s">
        <v>1814</v>
      </c>
      <c r="G39" s="2" t="s">
        <v>1815</v>
      </c>
      <c r="H39" s="2" t="s">
        <v>1816</v>
      </c>
      <c r="I39" s="2" t="s">
        <v>1816</v>
      </c>
      <c r="J39" s="2" t="s">
        <v>1817</v>
      </c>
      <c r="K39" s="2">
        <v>60901</v>
      </c>
      <c r="L39" s="2"/>
      <c r="M39" s="21">
        <v>110043972207</v>
      </c>
      <c r="N39" s="2">
        <v>41.085541999999997</v>
      </c>
      <c r="O39" s="2">
        <v>-87.880542000000005</v>
      </c>
      <c r="P39" s="2">
        <v>1317218179404</v>
      </c>
      <c r="Q39" s="2">
        <v>107062</v>
      </c>
      <c r="R39" s="2" t="s">
        <v>1393</v>
      </c>
      <c r="S39" s="2">
        <v>5</v>
      </c>
      <c r="T39" s="2" t="s">
        <v>1423</v>
      </c>
      <c r="U39" s="2">
        <v>4800</v>
      </c>
      <c r="V39" s="2" t="s">
        <v>1594</v>
      </c>
      <c r="W39" s="2"/>
      <c r="X39" s="2">
        <v>750</v>
      </c>
      <c r="Y39" s="2" t="s">
        <v>1613</v>
      </c>
      <c r="Z39" s="2"/>
      <c r="AA39" s="2" t="s">
        <v>1544</v>
      </c>
      <c r="AB39" s="2">
        <v>325613</v>
      </c>
      <c r="AC39" s="2" t="s">
        <v>277</v>
      </c>
      <c r="AD39" s="2"/>
      <c r="AE39" s="2"/>
      <c r="AF39" s="2" t="s">
        <v>1820</v>
      </c>
      <c r="AG39" s="5" t="s">
        <v>1586</v>
      </c>
      <c r="AH39" s="2" t="s">
        <v>1819</v>
      </c>
      <c r="AI39" s="2" t="s">
        <v>1772</v>
      </c>
      <c r="AJ39" s="2" t="s">
        <v>1593</v>
      </c>
      <c r="AK39" s="2" t="s">
        <v>1547</v>
      </c>
      <c r="AL39" s="2"/>
      <c r="AM39" s="69" t="s">
        <v>1549</v>
      </c>
      <c r="AN39" s="2" t="s">
        <v>1549</v>
      </c>
      <c r="AO39" s="2" t="s">
        <v>1549</v>
      </c>
      <c r="AP39" s="2" t="s">
        <v>1549</v>
      </c>
      <c r="AQ39" s="2" t="s">
        <v>1549</v>
      </c>
      <c r="AR39" s="2" t="s">
        <v>1549</v>
      </c>
      <c r="AS39" s="2" t="s">
        <v>1549</v>
      </c>
      <c r="AT39" s="2"/>
      <c r="AU39" s="2"/>
      <c r="AV39" s="2"/>
      <c r="AW39" s="2"/>
      <c r="AX39" s="2"/>
      <c r="AY39" s="2" t="s">
        <v>1549</v>
      </c>
      <c r="AZ39" s="2"/>
      <c r="BA39" s="2"/>
      <c r="BB39" s="2"/>
      <c r="BC39" s="2"/>
      <c r="BD39" s="2"/>
      <c r="BE39" s="2"/>
      <c r="BF39" s="2"/>
      <c r="BG39" s="2"/>
      <c r="BH39" s="2"/>
      <c r="BI39" s="2"/>
      <c r="BJ39" s="2"/>
      <c r="BK39" s="2"/>
      <c r="BL39" s="2" t="s">
        <v>1549</v>
      </c>
      <c r="BM39" s="2" t="s">
        <v>1549</v>
      </c>
      <c r="BN39" s="2" t="s">
        <v>1549</v>
      </c>
      <c r="BO39" s="2" t="s">
        <v>1549</v>
      </c>
      <c r="BP39" s="2" t="s">
        <v>1548</v>
      </c>
      <c r="BQ39" s="2"/>
      <c r="BR39" s="2"/>
      <c r="BS39" s="2"/>
      <c r="BT39" s="2"/>
      <c r="BU39" s="2"/>
      <c r="BV39" s="2"/>
      <c r="BW39" s="2"/>
      <c r="BX39" s="2" t="s">
        <v>1549</v>
      </c>
      <c r="BY39" s="2"/>
      <c r="BZ39" s="2"/>
      <c r="CA39" s="2"/>
      <c r="CB39" s="2"/>
      <c r="CC39" s="2"/>
      <c r="CD39" s="2"/>
      <c r="CE39" s="2" t="s">
        <v>1549</v>
      </c>
      <c r="CF39" s="2"/>
      <c r="CG39" s="2"/>
      <c r="CH39" s="2"/>
      <c r="CI39" s="2"/>
      <c r="CJ39" s="2"/>
      <c r="CK39" s="2"/>
      <c r="CL39" s="2"/>
      <c r="CM39" s="2"/>
      <c r="CN39" s="2"/>
    </row>
    <row r="40" spans="2:92" hidden="1" x14ac:dyDescent="0.25">
      <c r="B40" s="2" t="s">
        <v>1134</v>
      </c>
      <c r="C40" s="2">
        <v>2018</v>
      </c>
      <c r="D40" s="2"/>
      <c r="E40" s="2" t="s">
        <v>1813</v>
      </c>
      <c r="F40" s="2" t="s">
        <v>1814</v>
      </c>
      <c r="G40" s="2" t="s">
        <v>1815</v>
      </c>
      <c r="H40" s="2" t="s">
        <v>1816</v>
      </c>
      <c r="I40" s="2" t="s">
        <v>1816</v>
      </c>
      <c r="J40" s="2" t="s">
        <v>1817</v>
      </c>
      <c r="K40" s="2">
        <v>60901</v>
      </c>
      <c r="L40" s="2"/>
      <c r="M40" s="21">
        <v>110043972207</v>
      </c>
      <c r="N40" s="2">
        <v>41.085541999999997</v>
      </c>
      <c r="O40" s="2">
        <v>-87.880542000000005</v>
      </c>
      <c r="P40" s="2">
        <v>1318218179366</v>
      </c>
      <c r="Q40" s="2">
        <v>107062</v>
      </c>
      <c r="R40" s="2" t="s">
        <v>1393</v>
      </c>
      <c r="S40" s="2">
        <v>5</v>
      </c>
      <c r="T40" s="2" t="s">
        <v>1423</v>
      </c>
      <c r="U40" s="2">
        <v>26000</v>
      </c>
      <c r="V40" s="2" t="s">
        <v>1613</v>
      </c>
      <c r="W40" s="2"/>
      <c r="X40" s="2">
        <v>1700</v>
      </c>
      <c r="Y40" s="2" t="s">
        <v>1613</v>
      </c>
      <c r="Z40" s="2"/>
      <c r="AA40" s="2" t="s">
        <v>1544</v>
      </c>
      <c r="AB40" s="2">
        <v>325613</v>
      </c>
      <c r="AC40" s="2" t="s">
        <v>277</v>
      </c>
      <c r="AD40" s="2"/>
      <c r="AE40" s="2"/>
      <c r="AF40" s="2" t="s">
        <v>1820</v>
      </c>
      <c r="AG40" s="5" t="s">
        <v>1821</v>
      </c>
      <c r="AH40" s="2" t="s">
        <v>1819</v>
      </c>
      <c r="AI40" s="2" t="s">
        <v>1772</v>
      </c>
      <c r="AJ40" s="2" t="s">
        <v>1593</v>
      </c>
      <c r="AK40" s="2" t="s">
        <v>1547</v>
      </c>
      <c r="AL40" s="2"/>
      <c r="AM40" s="69" t="s">
        <v>1549</v>
      </c>
      <c r="AN40" s="2" t="s">
        <v>1549</v>
      </c>
      <c r="AO40" s="2" t="s">
        <v>1549</v>
      </c>
      <c r="AP40" s="2" t="s">
        <v>1549</v>
      </c>
      <c r="AQ40" s="2" t="s">
        <v>1549</v>
      </c>
      <c r="AR40" s="2" t="s">
        <v>1549</v>
      </c>
      <c r="AS40" s="2" t="s">
        <v>1549</v>
      </c>
      <c r="AT40" s="2" t="s">
        <v>1549</v>
      </c>
      <c r="AU40" s="2" t="s">
        <v>1549</v>
      </c>
      <c r="AV40" s="2" t="s">
        <v>1549</v>
      </c>
      <c r="AW40" s="2" t="s">
        <v>1549</v>
      </c>
      <c r="AX40" s="2" t="s">
        <v>1549</v>
      </c>
      <c r="AY40" s="2" t="s">
        <v>1549</v>
      </c>
      <c r="AZ40" s="2" t="s">
        <v>1549</v>
      </c>
      <c r="BA40" s="2" t="s">
        <v>1549</v>
      </c>
      <c r="BB40" s="2" t="s">
        <v>1549</v>
      </c>
      <c r="BC40" s="2" t="s">
        <v>1549</v>
      </c>
      <c r="BD40" s="2" t="s">
        <v>1549</v>
      </c>
      <c r="BE40" s="2" t="s">
        <v>1549</v>
      </c>
      <c r="BF40" s="2" t="s">
        <v>1549</v>
      </c>
      <c r="BG40" s="2" t="s">
        <v>1549</v>
      </c>
      <c r="BH40" s="2" t="s">
        <v>1549</v>
      </c>
      <c r="BI40" s="2" t="s">
        <v>1549</v>
      </c>
      <c r="BJ40" s="2" t="s">
        <v>1549</v>
      </c>
      <c r="BK40" s="2" t="s">
        <v>1549</v>
      </c>
      <c r="BL40" s="2" t="s">
        <v>1549</v>
      </c>
      <c r="BM40" s="2" t="s">
        <v>1549</v>
      </c>
      <c r="BN40" s="2" t="s">
        <v>1549</v>
      </c>
      <c r="BO40" s="2" t="s">
        <v>1549</v>
      </c>
      <c r="BP40" s="2" t="s">
        <v>1548</v>
      </c>
      <c r="BQ40" s="2" t="s">
        <v>1548</v>
      </c>
      <c r="BR40" s="2" t="s">
        <v>1549</v>
      </c>
      <c r="BS40" s="2" t="s">
        <v>1549</v>
      </c>
      <c r="BT40" s="2" t="s">
        <v>1549</v>
      </c>
      <c r="BU40" s="2" t="s">
        <v>1549</v>
      </c>
      <c r="BV40" s="2" t="s">
        <v>1549</v>
      </c>
      <c r="BW40" s="2" t="s">
        <v>1549</v>
      </c>
      <c r="BX40" s="2" t="s">
        <v>1549</v>
      </c>
      <c r="BY40" s="2" t="s">
        <v>1549</v>
      </c>
      <c r="BZ40" s="2" t="s">
        <v>1549</v>
      </c>
      <c r="CA40" s="2" t="s">
        <v>1549</v>
      </c>
      <c r="CB40" s="2" t="s">
        <v>1549</v>
      </c>
      <c r="CC40" s="2" t="s">
        <v>1549</v>
      </c>
      <c r="CD40" s="2" t="s">
        <v>1549</v>
      </c>
      <c r="CE40" s="2" t="s">
        <v>1549</v>
      </c>
      <c r="CF40" s="2" t="s">
        <v>1549</v>
      </c>
      <c r="CG40" s="2" t="s">
        <v>1549</v>
      </c>
      <c r="CH40" s="2" t="s">
        <v>1549</v>
      </c>
      <c r="CI40" s="2" t="s">
        <v>1549</v>
      </c>
      <c r="CJ40" s="2" t="s">
        <v>1549</v>
      </c>
      <c r="CK40" s="2" t="s">
        <v>1549</v>
      </c>
      <c r="CL40" s="2" t="s">
        <v>1549</v>
      </c>
      <c r="CM40" s="2" t="s">
        <v>1549</v>
      </c>
      <c r="CN40" s="2" t="s">
        <v>1549</v>
      </c>
    </row>
    <row r="41" spans="2:92" hidden="1" x14ac:dyDescent="0.25">
      <c r="B41" s="2" t="s">
        <v>1134</v>
      </c>
      <c r="C41" s="2">
        <v>2019</v>
      </c>
      <c r="D41" s="4">
        <v>44008</v>
      </c>
      <c r="E41" s="2" t="s">
        <v>1813</v>
      </c>
      <c r="F41" s="2" t="s">
        <v>1814</v>
      </c>
      <c r="G41" s="2" t="s">
        <v>1815</v>
      </c>
      <c r="H41" s="2" t="s">
        <v>1816</v>
      </c>
      <c r="I41" s="2" t="s">
        <v>1816</v>
      </c>
      <c r="J41" s="2" t="s">
        <v>1817</v>
      </c>
      <c r="K41" s="2">
        <v>60901</v>
      </c>
      <c r="L41" s="2"/>
      <c r="M41" s="21">
        <v>110043972207</v>
      </c>
      <c r="N41" s="2">
        <v>41.085541999999997</v>
      </c>
      <c r="O41" s="2">
        <v>-87.880542000000005</v>
      </c>
      <c r="P41" s="2">
        <v>1319218179392</v>
      </c>
      <c r="Q41" s="2">
        <v>107062</v>
      </c>
      <c r="R41" s="2" t="s">
        <v>1393</v>
      </c>
      <c r="S41" s="2">
        <v>5</v>
      </c>
      <c r="T41" s="2" t="s">
        <v>1423</v>
      </c>
      <c r="U41" s="2">
        <v>5100</v>
      </c>
      <c r="V41" s="2" t="s">
        <v>1594</v>
      </c>
      <c r="W41" s="2"/>
      <c r="X41" s="2">
        <v>1900</v>
      </c>
      <c r="Y41" s="2" t="s">
        <v>1613</v>
      </c>
      <c r="Z41" s="2"/>
      <c r="AA41" s="2" t="s">
        <v>1544</v>
      </c>
      <c r="AB41" s="2">
        <v>325613</v>
      </c>
      <c r="AC41" s="2" t="s">
        <v>277</v>
      </c>
      <c r="AD41" s="2"/>
      <c r="AE41" s="2"/>
      <c r="AF41" s="2" t="s">
        <v>1820</v>
      </c>
      <c r="AG41" s="5" t="s">
        <v>1821</v>
      </c>
      <c r="AH41" s="2" t="s">
        <v>1822</v>
      </c>
      <c r="AI41" s="2" t="s">
        <v>1772</v>
      </c>
      <c r="AJ41" s="2" t="s">
        <v>1593</v>
      </c>
      <c r="AK41" s="2" t="s">
        <v>1547</v>
      </c>
      <c r="AL41" s="2"/>
      <c r="AM41" s="69" t="s">
        <v>1549</v>
      </c>
      <c r="AN41" s="2" t="s">
        <v>1549</v>
      </c>
      <c r="AO41" s="2" t="s">
        <v>1549</v>
      </c>
      <c r="AP41" s="2" t="s">
        <v>1549</v>
      </c>
      <c r="AQ41" s="2" t="s">
        <v>1549</v>
      </c>
      <c r="AR41" s="2" t="s">
        <v>1549</v>
      </c>
      <c r="AS41" s="2" t="s">
        <v>1549</v>
      </c>
      <c r="AT41" s="2" t="s">
        <v>1549</v>
      </c>
      <c r="AU41" s="2" t="s">
        <v>1549</v>
      </c>
      <c r="AV41" s="2" t="s">
        <v>1549</v>
      </c>
      <c r="AW41" s="2" t="s">
        <v>1549</v>
      </c>
      <c r="AX41" s="2" t="s">
        <v>1549</v>
      </c>
      <c r="AY41" s="2" t="s">
        <v>1549</v>
      </c>
      <c r="AZ41" s="2" t="s">
        <v>1549</v>
      </c>
      <c r="BA41" s="2" t="s">
        <v>1549</v>
      </c>
      <c r="BB41" s="2" t="s">
        <v>1549</v>
      </c>
      <c r="BC41" s="2" t="s">
        <v>1549</v>
      </c>
      <c r="BD41" s="2" t="s">
        <v>1549</v>
      </c>
      <c r="BE41" s="2" t="s">
        <v>1549</v>
      </c>
      <c r="BF41" s="2" t="s">
        <v>1549</v>
      </c>
      <c r="BG41" s="2" t="s">
        <v>1549</v>
      </c>
      <c r="BH41" s="2" t="s">
        <v>1549</v>
      </c>
      <c r="BI41" s="2" t="s">
        <v>1549</v>
      </c>
      <c r="BJ41" s="2" t="s">
        <v>1549</v>
      </c>
      <c r="BK41" s="2" t="s">
        <v>1549</v>
      </c>
      <c r="BL41" s="2" t="s">
        <v>1549</v>
      </c>
      <c r="BM41" s="2" t="s">
        <v>1549</v>
      </c>
      <c r="BN41" s="2" t="s">
        <v>1549</v>
      </c>
      <c r="BO41" s="2" t="s">
        <v>1549</v>
      </c>
      <c r="BP41" s="2" t="s">
        <v>1548</v>
      </c>
      <c r="BQ41" s="2" t="s">
        <v>1548</v>
      </c>
      <c r="BR41" s="2" t="s">
        <v>1549</v>
      </c>
      <c r="BS41" s="2" t="s">
        <v>1549</v>
      </c>
      <c r="BT41" s="2" t="s">
        <v>1549</v>
      </c>
      <c r="BU41" s="2" t="s">
        <v>1549</v>
      </c>
      <c r="BV41" s="2" t="s">
        <v>1549</v>
      </c>
      <c r="BW41" s="2" t="s">
        <v>1549</v>
      </c>
      <c r="BX41" s="2" t="s">
        <v>1549</v>
      </c>
      <c r="BY41" s="2" t="s">
        <v>1549</v>
      </c>
      <c r="BZ41" s="2" t="s">
        <v>1549</v>
      </c>
      <c r="CA41" s="2" t="s">
        <v>1549</v>
      </c>
      <c r="CB41" s="2" t="s">
        <v>1549</v>
      </c>
      <c r="CC41" s="2" t="s">
        <v>1549</v>
      </c>
      <c r="CD41" s="2" t="s">
        <v>1549</v>
      </c>
      <c r="CE41" s="2" t="s">
        <v>1549</v>
      </c>
      <c r="CF41" s="2" t="s">
        <v>1549</v>
      </c>
      <c r="CG41" s="2" t="s">
        <v>1549</v>
      </c>
      <c r="CH41" s="2" t="s">
        <v>1549</v>
      </c>
      <c r="CI41" s="2" t="s">
        <v>1549</v>
      </c>
      <c r="CJ41" s="2" t="s">
        <v>1549</v>
      </c>
      <c r="CK41" s="2" t="s">
        <v>1549</v>
      </c>
      <c r="CL41" s="2" t="s">
        <v>1549</v>
      </c>
      <c r="CM41" s="2" t="s">
        <v>1549</v>
      </c>
      <c r="CN41" s="2" t="s">
        <v>1549</v>
      </c>
    </row>
    <row r="42" spans="2:92" hidden="1" x14ac:dyDescent="0.25">
      <c r="B42" s="2" t="s">
        <v>1134</v>
      </c>
      <c r="C42" s="2">
        <v>2020</v>
      </c>
      <c r="D42" s="4"/>
      <c r="E42" s="2" t="s">
        <v>1813</v>
      </c>
      <c r="F42" s="2" t="s">
        <v>1814</v>
      </c>
      <c r="G42" s="2" t="s">
        <v>1815</v>
      </c>
      <c r="H42" s="2" t="s">
        <v>1816</v>
      </c>
      <c r="I42" s="2" t="s">
        <v>1816</v>
      </c>
      <c r="J42" s="2" t="s">
        <v>1817</v>
      </c>
      <c r="K42" s="2">
        <v>60901</v>
      </c>
      <c r="L42" s="2" t="s">
        <v>1552</v>
      </c>
      <c r="M42" s="21">
        <v>110043972207</v>
      </c>
      <c r="N42" s="2">
        <v>41.085541999999997</v>
      </c>
      <c r="O42" s="2">
        <v>-87.880542000000005</v>
      </c>
      <c r="P42" s="2" t="s">
        <v>1823</v>
      </c>
      <c r="Q42" s="2" t="s">
        <v>1554</v>
      </c>
      <c r="R42" s="2" t="s">
        <v>1393</v>
      </c>
      <c r="S42" s="2">
        <v>5</v>
      </c>
      <c r="T42" s="2" t="s">
        <v>1552</v>
      </c>
      <c r="U42" s="2">
        <v>4000</v>
      </c>
      <c r="V42" s="2" t="s">
        <v>1594</v>
      </c>
      <c r="W42" s="2" t="s">
        <v>1552</v>
      </c>
      <c r="X42" s="2">
        <v>1100</v>
      </c>
      <c r="Y42" s="2" t="s">
        <v>1613</v>
      </c>
      <c r="Z42" s="2" t="s">
        <v>1552</v>
      </c>
      <c r="AA42" s="2" t="s">
        <v>1544</v>
      </c>
      <c r="AB42" s="2">
        <v>325613</v>
      </c>
      <c r="AC42" s="2" t="s">
        <v>277</v>
      </c>
      <c r="AD42" s="2" t="s">
        <v>1552</v>
      </c>
      <c r="AE42" s="2" t="s">
        <v>1552</v>
      </c>
      <c r="AF42" s="2" t="s">
        <v>1820</v>
      </c>
      <c r="AG42" s="5" t="s">
        <v>1821</v>
      </c>
      <c r="AH42" s="2" t="s">
        <v>1822</v>
      </c>
      <c r="AI42" s="2" t="s">
        <v>1772</v>
      </c>
      <c r="AJ42" s="2" t="s">
        <v>1593</v>
      </c>
      <c r="AK42" s="2" t="s">
        <v>1547</v>
      </c>
      <c r="AL42" s="2" t="s">
        <v>1552</v>
      </c>
      <c r="AM42" s="69" t="s">
        <v>1549</v>
      </c>
      <c r="AN42" s="2" t="s">
        <v>1549</v>
      </c>
      <c r="AO42" s="2" t="s">
        <v>1549</v>
      </c>
      <c r="AP42" s="2" t="s">
        <v>1549</v>
      </c>
      <c r="AQ42" s="2" t="s">
        <v>1549</v>
      </c>
      <c r="AR42" s="2" t="s">
        <v>1549</v>
      </c>
      <c r="AS42" s="2" t="s">
        <v>1549</v>
      </c>
      <c r="AT42" s="2" t="s">
        <v>1549</v>
      </c>
      <c r="AU42" s="2" t="s">
        <v>1549</v>
      </c>
      <c r="AV42" s="2" t="s">
        <v>1549</v>
      </c>
      <c r="AW42" s="2" t="s">
        <v>1549</v>
      </c>
      <c r="AX42" s="2" t="s">
        <v>1549</v>
      </c>
      <c r="AY42" s="2" t="s">
        <v>1549</v>
      </c>
      <c r="AZ42" s="2" t="s">
        <v>1549</v>
      </c>
      <c r="BA42" s="2" t="s">
        <v>1549</v>
      </c>
      <c r="BB42" s="2" t="s">
        <v>1549</v>
      </c>
      <c r="BC42" s="2" t="s">
        <v>1549</v>
      </c>
      <c r="BD42" s="2" t="s">
        <v>1549</v>
      </c>
      <c r="BE42" s="2" t="s">
        <v>1549</v>
      </c>
      <c r="BF42" s="2" t="s">
        <v>1549</v>
      </c>
      <c r="BG42" s="2" t="s">
        <v>1549</v>
      </c>
      <c r="BH42" s="2" t="s">
        <v>1549</v>
      </c>
      <c r="BI42" s="2" t="s">
        <v>1549</v>
      </c>
      <c r="BJ42" s="2" t="s">
        <v>1549</v>
      </c>
      <c r="BK42" s="2" t="s">
        <v>1549</v>
      </c>
      <c r="BL42" s="2" t="s">
        <v>1549</v>
      </c>
      <c r="BM42" s="2" t="s">
        <v>1549</v>
      </c>
      <c r="BN42" s="2" t="s">
        <v>1549</v>
      </c>
      <c r="BO42" s="2" t="s">
        <v>1549</v>
      </c>
      <c r="BP42" s="2" t="s">
        <v>1548</v>
      </c>
      <c r="BQ42" s="2" t="s">
        <v>1548</v>
      </c>
      <c r="BR42" s="2" t="s">
        <v>1549</v>
      </c>
      <c r="BS42" s="2" t="s">
        <v>1549</v>
      </c>
      <c r="BT42" s="2" t="s">
        <v>1549</v>
      </c>
      <c r="BU42" s="2" t="s">
        <v>1549</v>
      </c>
      <c r="BV42" s="2" t="s">
        <v>1549</v>
      </c>
      <c r="BW42" s="2" t="s">
        <v>1549</v>
      </c>
      <c r="BX42" s="2" t="s">
        <v>1549</v>
      </c>
      <c r="BY42" s="2" t="s">
        <v>1549</v>
      </c>
      <c r="BZ42" s="2" t="s">
        <v>1549</v>
      </c>
      <c r="CA42" s="2" t="s">
        <v>1549</v>
      </c>
      <c r="CB42" s="2" t="s">
        <v>1549</v>
      </c>
      <c r="CC42" s="2" t="s">
        <v>1549</v>
      </c>
      <c r="CD42" s="2" t="s">
        <v>1549</v>
      </c>
      <c r="CE42" s="2" t="s">
        <v>1549</v>
      </c>
      <c r="CF42" s="2" t="s">
        <v>1549</v>
      </c>
      <c r="CG42" s="2" t="s">
        <v>1549</v>
      </c>
      <c r="CH42" s="2" t="s">
        <v>1549</v>
      </c>
      <c r="CI42" s="2" t="s">
        <v>1549</v>
      </c>
      <c r="CJ42" s="2" t="s">
        <v>1549</v>
      </c>
      <c r="CK42" s="2" t="s">
        <v>1549</v>
      </c>
      <c r="CL42" s="2" t="s">
        <v>1549</v>
      </c>
      <c r="CM42" s="2" t="s">
        <v>1549</v>
      </c>
      <c r="CN42" s="2" t="s">
        <v>1549</v>
      </c>
    </row>
    <row r="43" spans="2:92" hidden="1" x14ac:dyDescent="0.25">
      <c r="B43" s="2" t="s">
        <v>1134</v>
      </c>
      <c r="C43" s="2">
        <v>2015</v>
      </c>
      <c r="D43" s="2"/>
      <c r="E43" s="2" t="s">
        <v>1824</v>
      </c>
      <c r="F43" s="2" t="s">
        <v>1825</v>
      </c>
      <c r="G43" s="2" t="s">
        <v>1826</v>
      </c>
      <c r="H43" s="2" t="s">
        <v>1827</v>
      </c>
      <c r="I43" s="2" t="s">
        <v>1828</v>
      </c>
      <c r="J43" s="2" t="s">
        <v>1206</v>
      </c>
      <c r="K43" s="2">
        <v>63461</v>
      </c>
      <c r="L43" s="2"/>
      <c r="M43" s="21">
        <v>110056953765</v>
      </c>
      <c r="N43" s="2">
        <v>39.834117999999997</v>
      </c>
      <c r="O43" s="2">
        <v>-91.436790999999999</v>
      </c>
      <c r="P43" s="2">
        <v>1315214048617</v>
      </c>
      <c r="Q43" s="2">
        <v>107062</v>
      </c>
      <c r="R43" s="2" t="s">
        <v>1393</v>
      </c>
      <c r="S43" s="2">
        <v>6</v>
      </c>
      <c r="T43" s="2" t="s">
        <v>1442</v>
      </c>
      <c r="U43" s="2">
        <v>4303</v>
      </c>
      <c r="V43" s="2" t="s">
        <v>1556</v>
      </c>
      <c r="W43" s="2"/>
      <c r="X43" s="2">
        <v>3291</v>
      </c>
      <c r="Y43" s="2" t="s">
        <v>1556</v>
      </c>
      <c r="Z43" s="2"/>
      <c r="AA43" s="2" t="s">
        <v>1544</v>
      </c>
      <c r="AB43" s="2">
        <v>325320</v>
      </c>
      <c r="AC43" s="2" t="s">
        <v>268</v>
      </c>
      <c r="AD43" s="2"/>
      <c r="AE43" s="2"/>
      <c r="AF43" s="2" t="s">
        <v>1829</v>
      </c>
      <c r="AG43" s="2" t="s">
        <v>1770</v>
      </c>
      <c r="AH43" s="2" t="s">
        <v>1771</v>
      </c>
      <c r="AI43" s="2" t="s">
        <v>1772</v>
      </c>
      <c r="AJ43" s="2" t="s">
        <v>1593</v>
      </c>
      <c r="AK43" s="2" t="s">
        <v>1547</v>
      </c>
      <c r="AL43" s="2"/>
      <c r="AM43" s="69" t="s">
        <v>1549</v>
      </c>
      <c r="AN43" s="2" t="s">
        <v>1549</v>
      </c>
      <c r="AO43" s="2" t="s">
        <v>1549</v>
      </c>
      <c r="AP43" s="2" t="s">
        <v>1549</v>
      </c>
      <c r="AQ43" s="2" t="s">
        <v>1549</v>
      </c>
      <c r="AR43" s="2" t="s">
        <v>1549</v>
      </c>
      <c r="AS43" s="2" t="s">
        <v>1549</v>
      </c>
      <c r="AT43" s="2"/>
      <c r="AU43" s="2"/>
      <c r="AV43" s="2"/>
      <c r="AW43" s="2"/>
      <c r="AX43" s="2"/>
      <c r="AY43" s="2" t="s">
        <v>1548</v>
      </c>
      <c r="AZ43" s="2"/>
      <c r="BA43" s="2"/>
      <c r="BB43" s="2"/>
      <c r="BC43" s="2"/>
      <c r="BD43" s="2"/>
      <c r="BE43" s="2"/>
      <c r="BF43" s="2"/>
      <c r="BG43" s="2"/>
      <c r="BH43" s="2"/>
      <c r="BI43" s="2"/>
      <c r="BJ43" s="2"/>
      <c r="BK43" s="2"/>
      <c r="BL43" s="2" t="s">
        <v>1549</v>
      </c>
      <c r="BM43" s="2" t="s">
        <v>1549</v>
      </c>
      <c r="BN43" s="2" t="s">
        <v>1549</v>
      </c>
      <c r="BO43" s="2"/>
      <c r="BP43" s="2" t="s">
        <v>1548</v>
      </c>
      <c r="BQ43" s="2"/>
      <c r="BR43" s="2"/>
      <c r="BS43" s="2"/>
      <c r="BT43" s="2"/>
      <c r="BU43" s="2"/>
      <c r="BV43" s="2"/>
      <c r="BW43" s="2"/>
      <c r="BX43" s="2" t="s">
        <v>1549</v>
      </c>
      <c r="BY43" s="2"/>
      <c r="BZ43" s="2"/>
      <c r="CA43" s="2"/>
      <c r="CB43" s="2"/>
      <c r="CC43" s="2"/>
      <c r="CD43" s="2"/>
      <c r="CE43" s="2" t="s">
        <v>1549</v>
      </c>
      <c r="CF43" s="2"/>
      <c r="CG43" s="2"/>
      <c r="CH43" s="2"/>
      <c r="CI43" s="2"/>
      <c r="CJ43" s="2"/>
      <c r="CK43" s="2"/>
      <c r="CL43" s="2"/>
      <c r="CM43" s="2"/>
      <c r="CN43" s="2"/>
    </row>
    <row r="44" spans="2:92" hidden="1" x14ac:dyDescent="0.25">
      <c r="B44" s="2" t="s">
        <v>1134</v>
      </c>
      <c r="C44" s="2">
        <v>2016</v>
      </c>
      <c r="D44" s="2"/>
      <c r="E44" s="2" t="s">
        <v>1824</v>
      </c>
      <c r="F44" s="2" t="s">
        <v>1825</v>
      </c>
      <c r="G44" s="2" t="s">
        <v>1826</v>
      </c>
      <c r="H44" s="2" t="s">
        <v>1827</v>
      </c>
      <c r="I44" s="2" t="s">
        <v>1828</v>
      </c>
      <c r="J44" s="2" t="s">
        <v>1206</v>
      </c>
      <c r="K44" s="2">
        <v>63461</v>
      </c>
      <c r="L44" s="2"/>
      <c r="M44" s="21">
        <v>110056953765</v>
      </c>
      <c r="N44" s="2">
        <v>39.834117999999997</v>
      </c>
      <c r="O44" s="2">
        <v>-91.436790999999999</v>
      </c>
      <c r="P44" s="2">
        <v>1316215043769</v>
      </c>
      <c r="Q44" s="2">
        <v>107062</v>
      </c>
      <c r="R44" s="2" t="s">
        <v>1393</v>
      </c>
      <c r="S44" s="2">
        <v>6</v>
      </c>
      <c r="T44" s="2" t="s">
        <v>1442</v>
      </c>
      <c r="U44" s="2">
        <v>2508</v>
      </c>
      <c r="V44" s="2" t="s">
        <v>1594</v>
      </c>
      <c r="W44" s="2"/>
      <c r="X44" s="2">
        <v>2012</v>
      </c>
      <c r="Y44" s="2" t="s">
        <v>1556</v>
      </c>
      <c r="Z44" s="2"/>
      <c r="AA44" s="2" t="s">
        <v>1544</v>
      </c>
      <c r="AB44" s="2">
        <v>325320</v>
      </c>
      <c r="AC44" s="2" t="s">
        <v>268</v>
      </c>
      <c r="AD44" s="2"/>
      <c r="AE44" s="2"/>
      <c r="AF44" s="2" t="s">
        <v>1830</v>
      </c>
      <c r="AG44" s="2" t="s">
        <v>1770</v>
      </c>
      <c r="AH44" s="2" t="s">
        <v>1771</v>
      </c>
      <c r="AI44" s="2" t="s">
        <v>1772</v>
      </c>
      <c r="AJ44" s="2" t="s">
        <v>1593</v>
      </c>
      <c r="AK44" s="2" t="s">
        <v>1547</v>
      </c>
      <c r="AL44" s="2"/>
      <c r="AM44" s="69" t="s">
        <v>1549</v>
      </c>
      <c r="AN44" s="2" t="s">
        <v>1549</v>
      </c>
      <c r="AO44" s="2" t="s">
        <v>1549</v>
      </c>
      <c r="AP44" s="2" t="s">
        <v>1549</v>
      </c>
      <c r="AQ44" s="2" t="s">
        <v>1549</v>
      </c>
      <c r="AR44" s="2" t="s">
        <v>1549</v>
      </c>
      <c r="AS44" s="2" t="s">
        <v>1549</v>
      </c>
      <c r="AT44" s="2"/>
      <c r="AU44" s="2"/>
      <c r="AV44" s="2"/>
      <c r="AW44" s="2"/>
      <c r="AX44" s="2"/>
      <c r="AY44" s="2" t="s">
        <v>1548</v>
      </c>
      <c r="AZ44" s="2"/>
      <c r="BA44" s="2"/>
      <c r="BB44" s="2"/>
      <c r="BC44" s="2"/>
      <c r="BD44" s="2"/>
      <c r="BE44" s="2"/>
      <c r="BF44" s="2"/>
      <c r="BG44" s="2"/>
      <c r="BH44" s="2"/>
      <c r="BI44" s="2"/>
      <c r="BJ44" s="2"/>
      <c r="BK44" s="2"/>
      <c r="BL44" s="2" t="s">
        <v>1549</v>
      </c>
      <c r="BM44" s="2" t="s">
        <v>1549</v>
      </c>
      <c r="BN44" s="2" t="s">
        <v>1549</v>
      </c>
      <c r="BO44" s="2"/>
      <c r="BP44" s="2" t="s">
        <v>1548</v>
      </c>
      <c r="BQ44" s="2"/>
      <c r="BR44" s="2"/>
      <c r="BS44" s="2"/>
      <c r="BT44" s="2"/>
      <c r="BU44" s="2"/>
      <c r="BV44" s="2"/>
      <c r="BW44" s="2"/>
      <c r="BX44" s="2" t="s">
        <v>1549</v>
      </c>
      <c r="BY44" s="2"/>
      <c r="BZ44" s="2"/>
      <c r="CA44" s="2"/>
      <c r="CB44" s="2"/>
      <c r="CC44" s="2"/>
      <c r="CD44" s="2"/>
      <c r="CE44" s="2" t="s">
        <v>1549</v>
      </c>
      <c r="CF44" s="2"/>
      <c r="CG44" s="2"/>
      <c r="CH44" s="2"/>
      <c r="CI44" s="2"/>
      <c r="CJ44" s="2"/>
      <c r="CK44" s="2"/>
      <c r="CL44" s="2"/>
      <c r="CM44" s="2"/>
      <c r="CN44" s="2"/>
    </row>
    <row r="45" spans="2:92" hidden="1" x14ac:dyDescent="0.25">
      <c r="B45" s="2" t="s">
        <v>1134</v>
      </c>
      <c r="C45" s="2">
        <v>2017</v>
      </c>
      <c r="D45" s="2"/>
      <c r="E45" s="2" t="s">
        <v>1824</v>
      </c>
      <c r="F45" s="2" t="s">
        <v>1825</v>
      </c>
      <c r="G45" s="2" t="s">
        <v>1826</v>
      </c>
      <c r="H45" s="2" t="s">
        <v>1827</v>
      </c>
      <c r="I45" s="2" t="s">
        <v>1828</v>
      </c>
      <c r="J45" s="2" t="s">
        <v>1206</v>
      </c>
      <c r="K45" s="2">
        <v>63461</v>
      </c>
      <c r="L45" s="2"/>
      <c r="M45" s="21">
        <v>110056953765</v>
      </c>
      <c r="N45" s="2">
        <v>39.834117999999997</v>
      </c>
      <c r="O45" s="2">
        <v>-91.436790999999999</v>
      </c>
      <c r="P45" s="2">
        <v>1317215971565</v>
      </c>
      <c r="Q45" s="2">
        <v>107062</v>
      </c>
      <c r="R45" s="2" t="s">
        <v>1393</v>
      </c>
      <c r="S45" s="2">
        <v>6</v>
      </c>
      <c r="T45" s="2" t="s">
        <v>1442</v>
      </c>
      <c r="U45" s="2">
        <v>992</v>
      </c>
      <c r="V45" s="2" t="s">
        <v>1594</v>
      </c>
      <c r="W45" s="2"/>
      <c r="X45" s="2">
        <v>1618</v>
      </c>
      <c r="Y45" s="2" t="s">
        <v>1556</v>
      </c>
      <c r="Z45" s="2"/>
      <c r="AA45" s="2" t="s">
        <v>1544</v>
      </c>
      <c r="AB45" s="2">
        <v>325320</v>
      </c>
      <c r="AC45" s="2" t="s">
        <v>268</v>
      </c>
      <c r="AD45" s="2"/>
      <c r="AE45" s="2"/>
      <c r="AF45" s="2" t="s">
        <v>1830</v>
      </c>
      <c r="AG45" s="5" t="s">
        <v>1770</v>
      </c>
      <c r="AH45" s="2" t="s">
        <v>1771</v>
      </c>
      <c r="AI45" s="2" t="s">
        <v>1772</v>
      </c>
      <c r="AJ45" s="2" t="s">
        <v>1593</v>
      </c>
      <c r="AK45" s="2" t="s">
        <v>1547</v>
      </c>
      <c r="AL45" s="2"/>
      <c r="AM45" s="69" t="s">
        <v>1549</v>
      </c>
      <c r="AN45" s="2" t="s">
        <v>1549</v>
      </c>
      <c r="AO45" s="2" t="s">
        <v>1549</v>
      </c>
      <c r="AP45" s="2" t="s">
        <v>1549</v>
      </c>
      <c r="AQ45" s="2" t="s">
        <v>1549</v>
      </c>
      <c r="AR45" s="2" t="s">
        <v>1549</v>
      </c>
      <c r="AS45" s="2" t="s">
        <v>1549</v>
      </c>
      <c r="AT45" s="2"/>
      <c r="AU45" s="2"/>
      <c r="AV45" s="2"/>
      <c r="AW45" s="2"/>
      <c r="AX45" s="2"/>
      <c r="AY45" s="2" t="s">
        <v>1548</v>
      </c>
      <c r="AZ45" s="2"/>
      <c r="BA45" s="2"/>
      <c r="BB45" s="2"/>
      <c r="BC45" s="2"/>
      <c r="BD45" s="2"/>
      <c r="BE45" s="2"/>
      <c r="BF45" s="2"/>
      <c r="BG45" s="2"/>
      <c r="BH45" s="2"/>
      <c r="BI45" s="2"/>
      <c r="BJ45" s="2"/>
      <c r="BK45" s="2"/>
      <c r="BL45" s="2" t="s">
        <v>1549</v>
      </c>
      <c r="BM45" s="2" t="s">
        <v>1549</v>
      </c>
      <c r="BN45" s="2" t="s">
        <v>1549</v>
      </c>
      <c r="BO45" s="2"/>
      <c r="BP45" s="2" t="s">
        <v>1548</v>
      </c>
      <c r="BQ45" s="2"/>
      <c r="BR45" s="2"/>
      <c r="BS45" s="2"/>
      <c r="BT45" s="2"/>
      <c r="BU45" s="2"/>
      <c r="BV45" s="2"/>
      <c r="BW45" s="2"/>
      <c r="BX45" s="2" t="s">
        <v>1549</v>
      </c>
      <c r="BY45" s="2"/>
      <c r="BZ45" s="2"/>
      <c r="CA45" s="2"/>
      <c r="CB45" s="2"/>
      <c r="CC45" s="2"/>
      <c r="CD45" s="2"/>
      <c r="CE45" s="2" t="s">
        <v>1549</v>
      </c>
      <c r="CF45" s="2"/>
      <c r="CG45" s="2"/>
      <c r="CH45" s="2"/>
      <c r="CI45" s="2"/>
      <c r="CJ45" s="2"/>
      <c r="CK45" s="2"/>
      <c r="CL45" s="2"/>
      <c r="CM45" s="2"/>
      <c r="CN45" s="2"/>
    </row>
    <row r="46" spans="2:92" hidden="1" x14ac:dyDescent="0.25">
      <c r="B46" s="2" t="s">
        <v>1134</v>
      </c>
      <c r="C46" s="2">
        <v>2018</v>
      </c>
      <c r="D46" s="2"/>
      <c r="E46" s="2" t="s">
        <v>1824</v>
      </c>
      <c r="F46" s="2" t="s">
        <v>1825</v>
      </c>
      <c r="G46" s="2" t="s">
        <v>1826</v>
      </c>
      <c r="H46" s="2" t="s">
        <v>1827</v>
      </c>
      <c r="I46" s="2" t="s">
        <v>1828</v>
      </c>
      <c r="J46" s="2" t="s">
        <v>1206</v>
      </c>
      <c r="K46" s="2">
        <v>63461</v>
      </c>
      <c r="L46" s="2"/>
      <c r="M46" s="21">
        <v>110056953765</v>
      </c>
      <c r="N46" s="2">
        <v>39.834117999999997</v>
      </c>
      <c r="O46" s="2">
        <v>-91.436790999999999</v>
      </c>
      <c r="P46" s="2">
        <v>1318216933731</v>
      </c>
      <c r="Q46" s="2">
        <v>107062</v>
      </c>
      <c r="R46" s="2" t="s">
        <v>1393</v>
      </c>
      <c r="S46" s="2">
        <v>6</v>
      </c>
      <c r="T46" s="2" t="s">
        <v>1442</v>
      </c>
      <c r="U46" s="2">
        <v>3573</v>
      </c>
      <c r="V46" s="2" t="s">
        <v>1594</v>
      </c>
      <c r="W46" s="2"/>
      <c r="X46" s="2">
        <v>1742</v>
      </c>
      <c r="Y46" s="2" t="s">
        <v>1556</v>
      </c>
      <c r="Z46" s="2"/>
      <c r="AA46" s="2" t="s">
        <v>1544</v>
      </c>
      <c r="AB46" s="2">
        <v>325320</v>
      </c>
      <c r="AC46" s="2" t="s">
        <v>268</v>
      </c>
      <c r="AD46" s="2"/>
      <c r="AE46" s="2"/>
      <c r="AF46" s="2" t="s">
        <v>1831</v>
      </c>
      <c r="AG46" s="5" t="s">
        <v>1832</v>
      </c>
      <c r="AH46" s="2" t="s">
        <v>1771</v>
      </c>
      <c r="AI46" s="2" t="s">
        <v>1772</v>
      </c>
      <c r="AJ46" s="2" t="s">
        <v>1593</v>
      </c>
      <c r="AK46" s="2" t="s">
        <v>1547</v>
      </c>
      <c r="AL46" s="2"/>
      <c r="AM46" s="69" t="s">
        <v>1549</v>
      </c>
      <c r="AN46" s="2" t="s">
        <v>1549</v>
      </c>
      <c r="AO46" s="2" t="s">
        <v>1549</v>
      </c>
      <c r="AP46" s="2" t="s">
        <v>1549</v>
      </c>
      <c r="AQ46" s="2" t="s">
        <v>1549</v>
      </c>
      <c r="AR46" s="2" t="s">
        <v>1549</v>
      </c>
      <c r="AS46" s="2" t="s">
        <v>1549</v>
      </c>
      <c r="AT46" s="2" t="s">
        <v>1549</v>
      </c>
      <c r="AU46" s="2" t="s">
        <v>1549</v>
      </c>
      <c r="AV46" s="2" t="s">
        <v>1549</v>
      </c>
      <c r="AW46" s="2" t="s">
        <v>1549</v>
      </c>
      <c r="AX46" s="2" t="s">
        <v>1549</v>
      </c>
      <c r="AY46" s="2" t="s">
        <v>1548</v>
      </c>
      <c r="AZ46" s="2" t="s">
        <v>1549</v>
      </c>
      <c r="BA46" s="2" t="s">
        <v>1549</v>
      </c>
      <c r="BB46" s="2" t="s">
        <v>1549</v>
      </c>
      <c r="BC46" s="2" t="s">
        <v>1549</v>
      </c>
      <c r="BD46" s="2" t="s">
        <v>1548</v>
      </c>
      <c r="BE46" s="2" t="s">
        <v>1548</v>
      </c>
      <c r="BF46" s="2" t="s">
        <v>1549</v>
      </c>
      <c r="BG46" s="2" t="s">
        <v>1549</v>
      </c>
      <c r="BH46" s="2" t="s">
        <v>1549</v>
      </c>
      <c r="BI46" s="2" t="s">
        <v>1549</v>
      </c>
      <c r="BJ46" s="2" t="s">
        <v>1549</v>
      </c>
      <c r="BK46" s="2" t="s">
        <v>1549</v>
      </c>
      <c r="BL46" s="2" t="s">
        <v>1549</v>
      </c>
      <c r="BM46" s="2" t="s">
        <v>1549</v>
      </c>
      <c r="BN46" s="2" t="s">
        <v>1549</v>
      </c>
      <c r="BO46" s="2" t="s">
        <v>1549</v>
      </c>
      <c r="BP46" s="2" t="s">
        <v>1548</v>
      </c>
      <c r="BQ46" s="2" t="s">
        <v>1548</v>
      </c>
      <c r="BR46" s="2" t="s">
        <v>1549</v>
      </c>
      <c r="BS46" s="2" t="s">
        <v>1549</v>
      </c>
      <c r="BT46" s="2" t="s">
        <v>1549</v>
      </c>
      <c r="BU46" s="2" t="s">
        <v>1549</v>
      </c>
      <c r="BV46" s="2" t="s">
        <v>1549</v>
      </c>
      <c r="BW46" s="2" t="s">
        <v>1549</v>
      </c>
      <c r="BX46" s="2" t="s">
        <v>1549</v>
      </c>
      <c r="BY46" s="2" t="s">
        <v>1549</v>
      </c>
      <c r="BZ46" s="2" t="s">
        <v>1549</v>
      </c>
      <c r="CA46" s="2" t="s">
        <v>1549</v>
      </c>
      <c r="CB46" s="2" t="s">
        <v>1549</v>
      </c>
      <c r="CC46" s="2" t="s">
        <v>1549</v>
      </c>
      <c r="CD46" s="2" t="s">
        <v>1549</v>
      </c>
      <c r="CE46" s="2" t="s">
        <v>1549</v>
      </c>
      <c r="CF46" s="2" t="s">
        <v>1549</v>
      </c>
      <c r="CG46" s="2" t="s">
        <v>1549</v>
      </c>
      <c r="CH46" s="2" t="s">
        <v>1549</v>
      </c>
      <c r="CI46" s="2" t="s">
        <v>1549</v>
      </c>
      <c r="CJ46" s="2" t="s">
        <v>1549</v>
      </c>
      <c r="CK46" s="2" t="s">
        <v>1549</v>
      </c>
      <c r="CL46" s="2" t="s">
        <v>1549</v>
      </c>
      <c r="CM46" s="2" t="s">
        <v>1549</v>
      </c>
      <c r="CN46" s="2" t="s">
        <v>1549</v>
      </c>
    </row>
    <row r="47" spans="2:92" hidden="1" x14ac:dyDescent="0.25">
      <c r="B47" s="2" t="s">
        <v>1134</v>
      </c>
      <c r="C47" s="2">
        <v>2019</v>
      </c>
      <c r="D47" s="4">
        <v>43998</v>
      </c>
      <c r="E47" s="2" t="s">
        <v>1824</v>
      </c>
      <c r="F47" s="2" t="s">
        <v>1825</v>
      </c>
      <c r="G47" s="2" t="s">
        <v>1826</v>
      </c>
      <c r="H47" s="2" t="s">
        <v>1827</v>
      </c>
      <c r="I47" s="2" t="s">
        <v>1828</v>
      </c>
      <c r="J47" s="2" t="s">
        <v>1206</v>
      </c>
      <c r="K47" s="2">
        <v>63461</v>
      </c>
      <c r="L47" s="2"/>
      <c r="M47" s="21">
        <v>110056953765</v>
      </c>
      <c r="N47" s="2">
        <v>39.834117999999997</v>
      </c>
      <c r="O47" s="2">
        <v>-91.436790999999999</v>
      </c>
      <c r="P47" s="2">
        <v>1319217896909</v>
      </c>
      <c r="Q47" s="2">
        <v>107062</v>
      </c>
      <c r="R47" s="2" t="s">
        <v>1393</v>
      </c>
      <c r="S47" s="2">
        <v>6</v>
      </c>
      <c r="T47" s="2" t="s">
        <v>1442</v>
      </c>
      <c r="U47" s="2">
        <v>2528</v>
      </c>
      <c r="V47" s="2" t="s">
        <v>1594</v>
      </c>
      <c r="W47" s="2"/>
      <c r="X47" s="2">
        <v>380</v>
      </c>
      <c r="Y47" s="2" t="s">
        <v>1556</v>
      </c>
      <c r="Z47" s="2"/>
      <c r="AA47" s="2" t="s">
        <v>1544</v>
      </c>
      <c r="AB47" s="2">
        <v>325320</v>
      </c>
      <c r="AC47" s="2" t="s">
        <v>268</v>
      </c>
      <c r="AD47" s="2"/>
      <c r="AE47" s="2"/>
      <c r="AF47" s="2" t="s">
        <v>1831</v>
      </c>
      <c r="AG47" s="5" t="s">
        <v>1832</v>
      </c>
      <c r="AH47" s="2" t="s">
        <v>1771</v>
      </c>
      <c r="AI47" s="2" t="s">
        <v>1772</v>
      </c>
      <c r="AJ47" s="2" t="s">
        <v>1593</v>
      </c>
      <c r="AK47" s="2" t="s">
        <v>1547</v>
      </c>
      <c r="AL47" s="2"/>
      <c r="AM47" s="69" t="s">
        <v>1549</v>
      </c>
      <c r="AN47" s="2" t="s">
        <v>1549</v>
      </c>
      <c r="AO47" s="2" t="s">
        <v>1549</v>
      </c>
      <c r="AP47" s="2" t="s">
        <v>1549</v>
      </c>
      <c r="AQ47" s="2" t="s">
        <v>1549</v>
      </c>
      <c r="AR47" s="2" t="s">
        <v>1549</v>
      </c>
      <c r="AS47" s="2" t="s">
        <v>1549</v>
      </c>
      <c r="AT47" s="2" t="s">
        <v>1549</v>
      </c>
      <c r="AU47" s="2" t="s">
        <v>1549</v>
      </c>
      <c r="AV47" s="2" t="s">
        <v>1549</v>
      </c>
      <c r="AW47" s="2" t="s">
        <v>1549</v>
      </c>
      <c r="AX47" s="2" t="s">
        <v>1549</v>
      </c>
      <c r="AY47" s="2" t="s">
        <v>1548</v>
      </c>
      <c r="AZ47" s="2" t="s">
        <v>1549</v>
      </c>
      <c r="BA47" s="2" t="s">
        <v>1549</v>
      </c>
      <c r="BB47" s="2" t="s">
        <v>1549</v>
      </c>
      <c r="BC47" s="2" t="s">
        <v>1549</v>
      </c>
      <c r="BD47" s="2" t="s">
        <v>1548</v>
      </c>
      <c r="BE47" s="2" t="s">
        <v>1548</v>
      </c>
      <c r="BF47" s="2" t="s">
        <v>1549</v>
      </c>
      <c r="BG47" s="2" t="s">
        <v>1549</v>
      </c>
      <c r="BH47" s="2" t="s">
        <v>1549</v>
      </c>
      <c r="BI47" s="2" t="s">
        <v>1549</v>
      </c>
      <c r="BJ47" s="2" t="s">
        <v>1549</v>
      </c>
      <c r="BK47" s="2" t="s">
        <v>1549</v>
      </c>
      <c r="BL47" s="2" t="s">
        <v>1549</v>
      </c>
      <c r="BM47" s="2" t="s">
        <v>1549</v>
      </c>
      <c r="BN47" s="2" t="s">
        <v>1549</v>
      </c>
      <c r="BO47" s="2" t="s">
        <v>1549</v>
      </c>
      <c r="BP47" s="2" t="s">
        <v>1548</v>
      </c>
      <c r="BQ47" s="2" t="s">
        <v>1548</v>
      </c>
      <c r="BR47" s="2" t="s">
        <v>1549</v>
      </c>
      <c r="BS47" s="2" t="s">
        <v>1549</v>
      </c>
      <c r="BT47" s="2" t="s">
        <v>1549</v>
      </c>
      <c r="BU47" s="2" t="s">
        <v>1549</v>
      </c>
      <c r="BV47" s="2" t="s">
        <v>1549</v>
      </c>
      <c r="BW47" s="2" t="s">
        <v>1549</v>
      </c>
      <c r="BX47" s="2" t="s">
        <v>1549</v>
      </c>
      <c r="BY47" s="2" t="s">
        <v>1549</v>
      </c>
      <c r="BZ47" s="2" t="s">
        <v>1549</v>
      </c>
      <c r="CA47" s="2" t="s">
        <v>1549</v>
      </c>
      <c r="CB47" s="2" t="s">
        <v>1549</v>
      </c>
      <c r="CC47" s="2" t="s">
        <v>1549</v>
      </c>
      <c r="CD47" s="2" t="s">
        <v>1549</v>
      </c>
      <c r="CE47" s="2" t="s">
        <v>1549</v>
      </c>
      <c r="CF47" s="2" t="s">
        <v>1549</v>
      </c>
      <c r="CG47" s="2" t="s">
        <v>1549</v>
      </c>
      <c r="CH47" s="2" t="s">
        <v>1549</v>
      </c>
      <c r="CI47" s="2" t="s">
        <v>1549</v>
      </c>
      <c r="CJ47" s="2" t="s">
        <v>1549</v>
      </c>
      <c r="CK47" s="2" t="s">
        <v>1549</v>
      </c>
      <c r="CL47" s="2" t="s">
        <v>1549</v>
      </c>
      <c r="CM47" s="2" t="s">
        <v>1549</v>
      </c>
      <c r="CN47" s="2" t="s">
        <v>1549</v>
      </c>
    </row>
    <row r="48" spans="2:92" hidden="1" x14ac:dyDescent="0.25">
      <c r="B48" s="2" t="s">
        <v>1134</v>
      </c>
      <c r="C48" s="2">
        <v>2020</v>
      </c>
      <c r="D48" s="4"/>
      <c r="E48" s="2" t="s">
        <v>1824</v>
      </c>
      <c r="F48" s="2" t="s">
        <v>1825</v>
      </c>
      <c r="G48" s="2" t="s">
        <v>1826</v>
      </c>
      <c r="H48" s="2" t="s">
        <v>1827</v>
      </c>
      <c r="I48" s="2" t="s">
        <v>1828</v>
      </c>
      <c r="J48" s="2" t="s">
        <v>1206</v>
      </c>
      <c r="K48" s="2">
        <v>63461</v>
      </c>
      <c r="L48" s="2" t="s">
        <v>1552</v>
      </c>
      <c r="M48" s="21">
        <v>110056953765</v>
      </c>
      <c r="N48" s="2">
        <v>39.834117999999997</v>
      </c>
      <c r="O48" s="2">
        <v>-91.436790999999999</v>
      </c>
      <c r="P48" s="2" t="s">
        <v>1833</v>
      </c>
      <c r="Q48" s="2" t="s">
        <v>1554</v>
      </c>
      <c r="R48" s="2" t="s">
        <v>1393</v>
      </c>
      <c r="S48" s="2">
        <v>6</v>
      </c>
      <c r="T48" s="2" t="s">
        <v>1552</v>
      </c>
      <c r="U48" s="2">
        <v>3054</v>
      </c>
      <c r="V48" s="2" t="s">
        <v>1594</v>
      </c>
      <c r="W48" s="2" t="s">
        <v>1552</v>
      </c>
      <c r="X48" s="2">
        <v>441</v>
      </c>
      <c r="Y48" s="2" t="s">
        <v>1573</v>
      </c>
      <c r="Z48" s="2" t="s">
        <v>1552</v>
      </c>
      <c r="AA48" s="2" t="s">
        <v>1544</v>
      </c>
      <c r="AB48" s="2">
        <v>325320</v>
      </c>
      <c r="AC48" s="2" t="s">
        <v>268</v>
      </c>
      <c r="AD48" s="2" t="s">
        <v>1552</v>
      </c>
      <c r="AE48" s="2" t="s">
        <v>1552</v>
      </c>
      <c r="AF48" s="2" t="s">
        <v>1831</v>
      </c>
      <c r="AG48" s="5" t="s">
        <v>1832</v>
      </c>
      <c r="AH48" s="2" t="s">
        <v>1771</v>
      </c>
      <c r="AI48" s="2" t="s">
        <v>1772</v>
      </c>
      <c r="AJ48" s="2" t="s">
        <v>1593</v>
      </c>
      <c r="AK48" s="2" t="s">
        <v>1547</v>
      </c>
      <c r="AL48" s="2" t="s">
        <v>1552</v>
      </c>
      <c r="AM48" s="69" t="s">
        <v>1549</v>
      </c>
      <c r="AN48" s="2" t="s">
        <v>1549</v>
      </c>
      <c r="AO48" s="2" t="s">
        <v>1549</v>
      </c>
      <c r="AP48" s="2" t="s">
        <v>1549</v>
      </c>
      <c r="AQ48" s="2" t="s">
        <v>1549</v>
      </c>
      <c r="AR48" s="2" t="s">
        <v>1549</v>
      </c>
      <c r="AS48" s="2" t="s">
        <v>1549</v>
      </c>
      <c r="AT48" s="2" t="s">
        <v>1549</v>
      </c>
      <c r="AU48" s="2" t="s">
        <v>1549</v>
      </c>
      <c r="AV48" s="2" t="s">
        <v>1549</v>
      </c>
      <c r="AW48" s="2" t="s">
        <v>1549</v>
      </c>
      <c r="AX48" s="2" t="s">
        <v>1549</v>
      </c>
      <c r="AY48" s="2" t="s">
        <v>1548</v>
      </c>
      <c r="AZ48" s="2" t="s">
        <v>1549</v>
      </c>
      <c r="BA48" s="2" t="s">
        <v>1549</v>
      </c>
      <c r="BB48" s="2" t="s">
        <v>1549</v>
      </c>
      <c r="BC48" s="2" t="s">
        <v>1549</v>
      </c>
      <c r="BD48" s="2" t="s">
        <v>1548</v>
      </c>
      <c r="BE48" s="2" t="s">
        <v>1548</v>
      </c>
      <c r="BF48" s="2" t="s">
        <v>1549</v>
      </c>
      <c r="BG48" s="2" t="s">
        <v>1549</v>
      </c>
      <c r="BH48" s="2" t="s">
        <v>1549</v>
      </c>
      <c r="BI48" s="2" t="s">
        <v>1549</v>
      </c>
      <c r="BJ48" s="2" t="s">
        <v>1549</v>
      </c>
      <c r="BK48" s="2" t="s">
        <v>1549</v>
      </c>
      <c r="BL48" s="2" t="s">
        <v>1549</v>
      </c>
      <c r="BM48" s="2" t="s">
        <v>1549</v>
      </c>
      <c r="BN48" s="2" t="s">
        <v>1549</v>
      </c>
      <c r="BO48" s="2" t="s">
        <v>1549</v>
      </c>
      <c r="BP48" s="2" t="s">
        <v>1548</v>
      </c>
      <c r="BQ48" s="2" t="s">
        <v>1548</v>
      </c>
      <c r="BR48" s="2" t="s">
        <v>1549</v>
      </c>
      <c r="BS48" s="2" t="s">
        <v>1549</v>
      </c>
      <c r="BT48" s="2" t="s">
        <v>1549</v>
      </c>
      <c r="BU48" s="2" t="s">
        <v>1549</v>
      </c>
      <c r="BV48" s="2" t="s">
        <v>1549</v>
      </c>
      <c r="BW48" s="2" t="s">
        <v>1549</v>
      </c>
      <c r="BX48" s="2" t="s">
        <v>1549</v>
      </c>
      <c r="BY48" s="2" t="s">
        <v>1549</v>
      </c>
      <c r="BZ48" s="2" t="s">
        <v>1549</v>
      </c>
      <c r="CA48" s="2" t="s">
        <v>1549</v>
      </c>
      <c r="CB48" s="2" t="s">
        <v>1549</v>
      </c>
      <c r="CC48" s="2" t="s">
        <v>1549</v>
      </c>
      <c r="CD48" s="2" t="s">
        <v>1549</v>
      </c>
      <c r="CE48" s="2" t="s">
        <v>1549</v>
      </c>
      <c r="CF48" s="2" t="s">
        <v>1549</v>
      </c>
      <c r="CG48" s="2" t="s">
        <v>1549</v>
      </c>
      <c r="CH48" s="2" t="s">
        <v>1549</v>
      </c>
      <c r="CI48" s="2" t="s">
        <v>1549</v>
      </c>
      <c r="CJ48" s="2" t="s">
        <v>1549</v>
      </c>
      <c r="CK48" s="2" t="s">
        <v>1549</v>
      </c>
      <c r="CL48" s="2" t="s">
        <v>1549</v>
      </c>
      <c r="CM48" s="2" t="s">
        <v>1549</v>
      </c>
      <c r="CN48" s="2" t="s">
        <v>1549</v>
      </c>
    </row>
    <row r="49" spans="2:92" hidden="1" x14ac:dyDescent="0.25">
      <c r="B49" s="2" t="s">
        <v>1134</v>
      </c>
      <c r="C49" s="2">
        <v>2017</v>
      </c>
      <c r="D49" s="2"/>
      <c r="E49" s="2" t="s">
        <v>1834</v>
      </c>
      <c r="F49" s="2" t="s">
        <v>1835</v>
      </c>
      <c r="G49" s="2" t="s">
        <v>1836</v>
      </c>
      <c r="H49" s="2" t="s">
        <v>1837</v>
      </c>
      <c r="I49" s="2" t="s">
        <v>1838</v>
      </c>
      <c r="J49" s="2" t="s">
        <v>1787</v>
      </c>
      <c r="K49" s="2">
        <v>53704</v>
      </c>
      <c r="L49" s="2"/>
      <c r="M49" s="21">
        <v>110000420161</v>
      </c>
      <c r="N49" s="2">
        <v>43.125619999999998</v>
      </c>
      <c r="O49" s="2">
        <v>-89.327659999999995</v>
      </c>
      <c r="P49" s="2">
        <v>1317216230209</v>
      </c>
      <c r="Q49" s="2">
        <v>107062</v>
      </c>
      <c r="R49" s="2" t="s">
        <v>1393</v>
      </c>
      <c r="S49" s="2">
        <v>3</v>
      </c>
      <c r="T49" s="2" t="s">
        <v>1550</v>
      </c>
      <c r="U49" s="2">
        <v>250</v>
      </c>
      <c r="V49" s="2" t="s">
        <v>1613</v>
      </c>
      <c r="W49" s="2"/>
      <c r="X49" s="2">
        <v>0</v>
      </c>
      <c r="Y49" s="2"/>
      <c r="Z49" s="2"/>
      <c r="AA49" s="2" t="s">
        <v>1544</v>
      </c>
      <c r="AB49" s="2">
        <v>325320</v>
      </c>
      <c r="AC49" s="2" t="s">
        <v>268</v>
      </c>
      <c r="AD49" s="2"/>
      <c r="AE49" s="2"/>
      <c r="AF49" s="2" t="s">
        <v>1820</v>
      </c>
      <c r="AG49" s="5" t="s">
        <v>1586</v>
      </c>
      <c r="AH49" s="2" t="s">
        <v>1819</v>
      </c>
      <c r="AI49" s="2" t="s">
        <v>1772</v>
      </c>
      <c r="AJ49" s="2" t="s">
        <v>1839</v>
      </c>
      <c r="AK49" s="2" t="s">
        <v>1547</v>
      </c>
      <c r="AL49" s="2"/>
      <c r="AM49" s="69" t="s">
        <v>1549</v>
      </c>
      <c r="AN49" s="2" t="s">
        <v>1549</v>
      </c>
      <c r="AO49" s="2" t="s">
        <v>1549</v>
      </c>
      <c r="AP49" s="2" t="s">
        <v>1549</v>
      </c>
      <c r="AQ49" s="2" t="s">
        <v>1549</v>
      </c>
      <c r="AR49" s="2" t="s">
        <v>1549</v>
      </c>
      <c r="AS49" s="2" t="s">
        <v>1549</v>
      </c>
      <c r="AT49" s="2"/>
      <c r="AU49" s="2"/>
      <c r="AV49" s="2"/>
      <c r="AW49" s="2"/>
      <c r="AX49" s="2"/>
      <c r="AY49" s="2" t="s">
        <v>1549</v>
      </c>
      <c r="AZ49" s="2"/>
      <c r="BA49" s="2"/>
      <c r="BB49" s="2"/>
      <c r="BC49" s="2"/>
      <c r="BD49" s="2"/>
      <c r="BE49" s="2"/>
      <c r="BF49" s="2"/>
      <c r="BG49" s="2"/>
      <c r="BH49" s="2"/>
      <c r="BI49" s="2"/>
      <c r="BJ49" s="2"/>
      <c r="BK49" s="2"/>
      <c r="BL49" s="2" t="s">
        <v>1549</v>
      </c>
      <c r="BM49" s="2" t="s">
        <v>1549</v>
      </c>
      <c r="BN49" s="2" t="s">
        <v>1549</v>
      </c>
      <c r="BO49" s="2"/>
      <c r="BP49" s="2" t="s">
        <v>1548</v>
      </c>
      <c r="BQ49" s="2"/>
      <c r="BR49" s="2"/>
      <c r="BS49" s="2"/>
      <c r="BT49" s="2"/>
      <c r="BU49" s="2"/>
      <c r="BV49" s="2"/>
      <c r="BW49" s="2"/>
      <c r="BX49" s="2" t="s">
        <v>1548</v>
      </c>
      <c r="BY49" s="2"/>
      <c r="BZ49" s="2"/>
      <c r="CA49" s="2"/>
      <c r="CB49" s="2"/>
      <c r="CC49" s="2"/>
      <c r="CD49" s="2"/>
      <c r="CE49" s="2" t="s">
        <v>1549</v>
      </c>
      <c r="CF49" s="2"/>
      <c r="CG49" s="2"/>
      <c r="CH49" s="2"/>
      <c r="CI49" s="2"/>
      <c r="CJ49" s="2"/>
      <c r="CK49" s="2"/>
      <c r="CL49" s="2"/>
      <c r="CM49" s="2"/>
      <c r="CN49" s="2"/>
    </row>
    <row r="50" spans="2:92" hidden="1" x14ac:dyDescent="0.25">
      <c r="B50" s="2" t="s">
        <v>1134</v>
      </c>
      <c r="C50" s="2">
        <v>2018</v>
      </c>
      <c r="D50" s="2"/>
      <c r="E50" s="2" t="s">
        <v>1834</v>
      </c>
      <c r="F50" s="2" t="s">
        <v>1835</v>
      </c>
      <c r="G50" s="2" t="s">
        <v>1836</v>
      </c>
      <c r="H50" s="2" t="s">
        <v>1837</v>
      </c>
      <c r="I50" s="2" t="s">
        <v>1838</v>
      </c>
      <c r="J50" s="2" t="s">
        <v>1787</v>
      </c>
      <c r="K50" s="2">
        <v>53704</v>
      </c>
      <c r="L50" s="2"/>
      <c r="M50" s="21">
        <v>110000420161</v>
      </c>
      <c r="N50" s="2">
        <v>43.125619999999998</v>
      </c>
      <c r="O50" s="2">
        <v>-89.327659999999995</v>
      </c>
      <c r="P50" s="2">
        <v>1318218410621</v>
      </c>
      <c r="Q50" s="2">
        <v>107062</v>
      </c>
      <c r="R50" s="2" t="s">
        <v>1393</v>
      </c>
      <c r="S50" s="2">
        <v>3</v>
      </c>
      <c r="T50" s="2" t="s">
        <v>1550</v>
      </c>
      <c r="U50" s="2">
        <v>0</v>
      </c>
      <c r="V50" s="2"/>
      <c r="W50" s="2"/>
      <c r="X50" s="2">
        <v>0</v>
      </c>
      <c r="Y50" s="2"/>
      <c r="Z50" s="2"/>
      <c r="AA50" s="2" t="s">
        <v>1544</v>
      </c>
      <c r="AB50" s="2">
        <v>325320</v>
      </c>
      <c r="AC50" s="2" t="s">
        <v>268</v>
      </c>
      <c r="AD50" s="2"/>
      <c r="AE50" s="2"/>
      <c r="AF50" s="2" t="s">
        <v>1840</v>
      </c>
      <c r="AG50" s="5" t="s">
        <v>1841</v>
      </c>
      <c r="AH50" s="2" t="s">
        <v>1819</v>
      </c>
      <c r="AI50" s="2" t="s">
        <v>1772</v>
      </c>
      <c r="AJ50" s="2" t="s">
        <v>1839</v>
      </c>
      <c r="AK50" s="2" t="s">
        <v>1547</v>
      </c>
      <c r="AL50" s="2"/>
      <c r="AM50" s="69" t="s">
        <v>1549</v>
      </c>
      <c r="AN50" s="2" t="s">
        <v>1549</v>
      </c>
      <c r="AO50" s="2" t="s">
        <v>1549</v>
      </c>
      <c r="AP50" s="2" t="s">
        <v>1549</v>
      </c>
      <c r="AQ50" s="2" t="s">
        <v>1549</v>
      </c>
      <c r="AR50" s="2" t="s">
        <v>1549</v>
      </c>
      <c r="AS50" s="2" t="s">
        <v>1548</v>
      </c>
      <c r="AT50" s="2" t="s">
        <v>1549</v>
      </c>
      <c r="AU50" s="2" t="s">
        <v>1548</v>
      </c>
      <c r="AV50" s="2" t="s">
        <v>1549</v>
      </c>
      <c r="AW50" s="2" t="s">
        <v>1549</v>
      </c>
      <c r="AX50" s="2" t="s">
        <v>1549</v>
      </c>
      <c r="AY50" s="2" t="s">
        <v>1549</v>
      </c>
      <c r="AZ50" s="2" t="s">
        <v>1549</v>
      </c>
      <c r="BA50" s="2" t="s">
        <v>1549</v>
      </c>
      <c r="BB50" s="2" t="s">
        <v>1549</v>
      </c>
      <c r="BC50" s="2" t="s">
        <v>1549</v>
      </c>
      <c r="BD50" s="2" t="s">
        <v>1549</v>
      </c>
      <c r="BE50" s="2" t="s">
        <v>1549</v>
      </c>
      <c r="BF50" s="2" t="s">
        <v>1549</v>
      </c>
      <c r="BG50" s="2" t="s">
        <v>1549</v>
      </c>
      <c r="BH50" s="2" t="s">
        <v>1549</v>
      </c>
      <c r="BI50" s="2" t="s">
        <v>1549</v>
      </c>
      <c r="BJ50" s="2" t="s">
        <v>1549</v>
      </c>
      <c r="BK50" s="2" t="s">
        <v>1549</v>
      </c>
      <c r="BL50" s="2" t="s">
        <v>1549</v>
      </c>
      <c r="BM50" s="2" t="s">
        <v>1549</v>
      </c>
      <c r="BN50" s="2" t="s">
        <v>1549</v>
      </c>
      <c r="BO50" s="2" t="s">
        <v>1549</v>
      </c>
      <c r="BP50" s="2" t="s">
        <v>1548</v>
      </c>
      <c r="BQ50" s="2" t="s">
        <v>1548</v>
      </c>
      <c r="BR50" s="2" t="s">
        <v>1549</v>
      </c>
      <c r="BS50" s="2" t="s">
        <v>1549</v>
      </c>
      <c r="BT50" s="2" t="s">
        <v>1549</v>
      </c>
      <c r="BU50" s="2" t="s">
        <v>1549</v>
      </c>
      <c r="BV50" s="2" t="s">
        <v>1549</v>
      </c>
      <c r="BW50" s="2" t="s">
        <v>1549</v>
      </c>
      <c r="BX50" s="2" t="s">
        <v>1549</v>
      </c>
      <c r="BY50" s="2" t="s">
        <v>1549</v>
      </c>
      <c r="BZ50" s="2" t="s">
        <v>1549</v>
      </c>
      <c r="CA50" s="2" t="s">
        <v>1549</v>
      </c>
      <c r="CB50" s="2" t="s">
        <v>1549</v>
      </c>
      <c r="CC50" s="2" t="s">
        <v>1549</v>
      </c>
      <c r="CD50" s="2" t="s">
        <v>1549</v>
      </c>
      <c r="CE50" s="2" t="s">
        <v>1549</v>
      </c>
      <c r="CF50" s="2" t="s">
        <v>1549</v>
      </c>
      <c r="CG50" s="2" t="s">
        <v>1549</v>
      </c>
      <c r="CH50" s="2" t="s">
        <v>1549</v>
      </c>
      <c r="CI50" s="2" t="s">
        <v>1549</v>
      </c>
      <c r="CJ50" s="2" t="s">
        <v>1549</v>
      </c>
      <c r="CK50" s="2" t="s">
        <v>1549</v>
      </c>
      <c r="CL50" s="2" t="s">
        <v>1549</v>
      </c>
      <c r="CM50" s="2" t="s">
        <v>1549</v>
      </c>
      <c r="CN50" s="2" t="s">
        <v>1549</v>
      </c>
    </row>
    <row r="51" spans="2:92" hidden="1" x14ac:dyDescent="0.25">
      <c r="B51" s="2" t="s">
        <v>1134</v>
      </c>
      <c r="C51" s="2">
        <v>2019</v>
      </c>
      <c r="D51" s="4">
        <v>44012</v>
      </c>
      <c r="E51" s="2" t="s">
        <v>1834</v>
      </c>
      <c r="F51" s="2" t="s">
        <v>1835</v>
      </c>
      <c r="G51" s="2" t="s">
        <v>1836</v>
      </c>
      <c r="H51" s="2" t="s">
        <v>1837</v>
      </c>
      <c r="I51" s="2" t="s">
        <v>1838</v>
      </c>
      <c r="J51" s="2" t="s">
        <v>1787</v>
      </c>
      <c r="K51" s="2">
        <v>53704</v>
      </c>
      <c r="L51" s="2"/>
      <c r="M51" s="21">
        <v>110000420161</v>
      </c>
      <c r="N51" s="2">
        <v>43.125619999999998</v>
      </c>
      <c r="O51" s="2">
        <v>-89.327659999999995</v>
      </c>
      <c r="P51" s="2">
        <v>1319218410607</v>
      </c>
      <c r="Q51" s="2">
        <v>107062</v>
      </c>
      <c r="R51" s="2" t="s">
        <v>1393</v>
      </c>
      <c r="S51" s="2">
        <v>3</v>
      </c>
      <c r="T51" s="2" t="s">
        <v>1550</v>
      </c>
      <c r="U51" s="2">
        <v>0</v>
      </c>
      <c r="V51" s="2"/>
      <c r="W51" s="2"/>
      <c r="X51" s="2">
        <v>0</v>
      </c>
      <c r="Y51" s="2"/>
      <c r="Z51" s="2"/>
      <c r="AA51" s="2" t="s">
        <v>1544</v>
      </c>
      <c r="AB51" s="2">
        <v>325320</v>
      </c>
      <c r="AC51" s="2" t="s">
        <v>268</v>
      </c>
      <c r="AD51" s="2"/>
      <c r="AE51" s="2"/>
      <c r="AF51" s="2" t="s">
        <v>1842</v>
      </c>
      <c r="AG51" s="5" t="s">
        <v>1841</v>
      </c>
      <c r="AH51" s="2" t="s">
        <v>1819</v>
      </c>
      <c r="AI51" s="2" t="s">
        <v>1772</v>
      </c>
      <c r="AJ51" s="2" t="s">
        <v>1839</v>
      </c>
      <c r="AK51" s="2" t="s">
        <v>1547</v>
      </c>
      <c r="AL51" s="2"/>
      <c r="AM51" s="69" t="s">
        <v>1549</v>
      </c>
      <c r="AN51" s="2" t="s">
        <v>1549</v>
      </c>
      <c r="AO51" s="2" t="s">
        <v>1549</v>
      </c>
      <c r="AP51" s="2" t="s">
        <v>1549</v>
      </c>
      <c r="AQ51" s="2" t="s">
        <v>1549</v>
      </c>
      <c r="AR51" s="2" t="s">
        <v>1549</v>
      </c>
      <c r="AS51" s="2" t="s">
        <v>1548</v>
      </c>
      <c r="AT51" s="2" t="s">
        <v>1549</v>
      </c>
      <c r="AU51" s="2" t="s">
        <v>1548</v>
      </c>
      <c r="AV51" s="2" t="s">
        <v>1549</v>
      </c>
      <c r="AW51" s="2" t="s">
        <v>1549</v>
      </c>
      <c r="AX51" s="2" t="s">
        <v>1549</v>
      </c>
      <c r="AY51" s="2" t="s">
        <v>1549</v>
      </c>
      <c r="AZ51" s="2" t="s">
        <v>1549</v>
      </c>
      <c r="BA51" s="2" t="s">
        <v>1549</v>
      </c>
      <c r="BB51" s="2" t="s">
        <v>1549</v>
      </c>
      <c r="BC51" s="2" t="s">
        <v>1549</v>
      </c>
      <c r="BD51" s="2" t="s">
        <v>1549</v>
      </c>
      <c r="BE51" s="2" t="s">
        <v>1549</v>
      </c>
      <c r="BF51" s="2" t="s">
        <v>1549</v>
      </c>
      <c r="BG51" s="2" t="s">
        <v>1549</v>
      </c>
      <c r="BH51" s="2" t="s">
        <v>1549</v>
      </c>
      <c r="BI51" s="2" t="s">
        <v>1549</v>
      </c>
      <c r="BJ51" s="2" t="s">
        <v>1549</v>
      </c>
      <c r="BK51" s="2" t="s">
        <v>1549</v>
      </c>
      <c r="BL51" s="2" t="s">
        <v>1549</v>
      </c>
      <c r="BM51" s="2" t="s">
        <v>1549</v>
      </c>
      <c r="BN51" s="2" t="s">
        <v>1549</v>
      </c>
      <c r="BO51" s="2" t="s">
        <v>1549</v>
      </c>
      <c r="BP51" s="2" t="s">
        <v>1548</v>
      </c>
      <c r="BQ51" s="2" t="s">
        <v>1548</v>
      </c>
      <c r="BR51" s="2" t="s">
        <v>1549</v>
      </c>
      <c r="BS51" s="2" t="s">
        <v>1549</v>
      </c>
      <c r="BT51" s="2" t="s">
        <v>1549</v>
      </c>
      <c r="BU51" s="2" t="s">
        <v>1549</v>
      </c>
      <c r="BV51" s="2" t="s">
        <v>1549</v>
      </c>
      <c r="BW51" s="2" t="s">
        <v>1549</v>
      </c>
      <c r="BX51" s="2" t="s">
        <v>1549</v>
      </c>
      <c r="BY51" s="2" t="s">
        <v>1549</v>
      </c>
      <c r="BZ51" s="2" t="s">
        <v>1549</v>
      </c>
      <c r="CA51" s="2" t="s">
        <v>1549</v>
      </c>
      <c r="CB51" s="2" t="s">
        <v>1549</v>
      </c>
      <c r="CC51" s="2" t="s">
        <v>1549</v>
      </c>
      <c r="CD51" s="2" t="s">
        <v>1549</v>
      </c>
      <c r="CE51" s="2" t="s">
        <v>1549</v>
      </c>
      <c r="CF51" s="2" t="s">
        <v>1549</v>
      </c>
      <c r="CG51" s="2" t="s">
        <v>1549</v>
      </c>
      <c r="CH51" s="2" t="s">
        <v>1549</v>
      </c>
      <c r="CI51" s="2" t="s">
        <v>1549</v>
      </c>
      <c r="CJ51" s="2" t="s">
        <v>1549</v>
      </c>
      <c r="CK51" s="2" t="s">
        <v>1549</v>
      </c>
      <c r="CL51" s="2" t="s">
        <v>1549</v>
      </c>
      <c r="CM51" s="2" t="s">
        <v>1549</v>
      </c>
      <c r="CN51" s="2" t="s">
        <v>1549</v>
      </c>
    </row>
    <row r="52" spans="2:92" hidden="1" x14ac:dyDescent="0.25">
      <c r="B52" s="2" t="s">
        <v>1134</v>
      </c>
      <c r="C52" s="2">
        <v>2020</v>
      </c>
      <c r="D52" s="4"/>
      <c r="E52" s="2" t="s">
        <v>1834</v>
      </c>
      <c r="F52" s="2" t="s">
        <v>1835</v>
      </c>
      <c r="G52" s="2" t="s">
        <v>1836</v>
      </c>
      <c r="H52" s="2" t="s">
        <v>1837</v>
      </c>
      <c r="I52" s="2" t="s">
        <v>1838</v>
      </c>
      <c r="J52" s="2" t="s">
        <v>1787</v>
      </c>
      <c r="K52" s="2">
        <v>53704</v>
      </c>
      <c r="L52" s="2" t="s">
        <v>1552</v>
      </c>
      <c r="M52" s="21">
        <v>110000420161</v>
      </c>
      <c r="N52" s="2">
        <v>43.125619999999998</v>
      </c>
      <c r="O52" s="2">
        <v>-89.327659999999995</v>
      </c>
      <c r="P52" s="2" t="s">
        <v>1843</v>
      </c>
      <c r="Q52" s="2" t="s">
        <v>1554</v>
      </c>
      <c r="R52" s="2" t="s">
        <v>1393</v>
      </c>
      <c r="S52" s="2">
        <v>3</v>
      </c>
      <c r="T52" s="2" t="s">
        <v>1552</v>
      </c>
      <c r="U52" s="2">
        <v>5</v>
      </c>
      <c r="V52" s="2" t="s">
        <v>1613</v>
      </c>
      <c r="W52" s="2" t="s">
        <v>1552</v>
      </c>
      <c r="X52" s="2">
        <v>0</v>
      </c>
      <c r="Y52" s="2" t="s">
        <v>1552</v>
      </c>
      <c r="Z52" s="2" t="s">
        <v>1552</v>
      </c>
      <c r="AA52" s="2" t="s">
        <v>1544</v>
      </c>
      <c r="AB52" s="2">
        <v>325320</v>
      </c>
      <c r="AC52" s="2" t="s">
        <v>268</v>
      </c>
      <c r="AD52" s="2" t="s">
        <v>1552</v>
      </c>
      <c r="AE52" s="2" t="s">
        <v>1552</v>
      </c>
      <c r="AF52" s="2" t="s">
        <v>1820</v>
      </c>
      <c r="AG52" s="5" t="s">
        <v>1821</v>
      </c>
      <c r="AH52" s="2" t="s">
        <v>1819</v>
      </c>
      <c r="AI52" s="2" t="s">
        <v>1772</v>
      </c>
      <c r="AJ52" s="2" t="s">
        <v>1839</v>
      </c>
      <c r="AK52" s="2" t="s">
        <v>1547</v>
      </c>
      <c r="AL52" s="2" t="s">
        <v>1552</v>
      </c>
      <c r="AM52" s="69" t="s">
        <v>1549</v>
      </c>
      <c r="AN52" s="2" t="s">
        <v>1549</v>
      </c>
      <c r="AO52" s="2" t="s">
        <v>1549</v>
      </c>
      <c r="AP52" s="2" t="s">
        <v>1549</v>
      </c>
      <c r="AQ52" s="2" t="s">
        <v>1549</v>
      </c>
      <c r="AR52" s="2" t="s">
        <v>1549</v>
      </c>
      <c r="AS52" s="2" t="s">
        <v>1549</v>
      </c>
      <c r="AT52" s="2" t="s">
        <v>1549</v>
      </c>
      <c r="AU52" s="2" t="s">
        <v>1549</v>
      </c>
      <c r="AV52" s="2" t="s">
        <v>1549</v>
      </c>
      <c r="AW52" s="2" t="s">
        <v>1549</v>
      </c>
      <c r="AX52" s="2" t="s">
        <v>1549</v>
      </c>
      <c r="AY52" s="2" t="s">
        <v>1549</v>
      </c>
      <c r="AZ52" s="2" t="s">
        <v>1549</v>
      </c>
      <c r="BA52" s="2" t="s">
        <v>1549</v>
      </c>
      <c r="BB52" s="2" t="s">
        <v>1549</v>
      </c>
      <c r="BC52" s="2" t="s">
        <v>1549</v>
      </c>
      <c r="BD52" s="2" t="s">
        <v>1549</v>
      </c>
      <c r="BE52" s="2" t="s">
        <v>1549</v>
      </c>
      <c r="BF52" s="2" t="s">
        <v>1549</v>
      </c>
      <c r="BG52" s="2" t="s">
        <v>1549</v>
      </c>
      <c r="BH52" s="2" t="s">
        <v>1549</v>
      </c>
      <c r="BI52" s="2" t="s">
        <v>1549</v>
      </c>
      <c r="BJ52" s="2" t="s">
        <v>1549</v>
      </c>
      <c r="BK52" s="2" t="s">
        <v>1549</v>
      </c>
      <c r="BL52" s="2" t="s">
        <v>1549</v>
      </c>
      <c r="BM52" s="2" t="s">
        <v>1549</v>
      </c>
      <c r="BN52" s="2" t="s">
        <v>1549</v>
      </c>
      <c r="BO52" s="2" t="s">
        <v>1549</v>
      </c>
      <c r="BP52" s="2" t="s">
        <v>1548</v>
      </c>
      <c r="BQ52" s="2" t="s">
        <v>1548</v>
      </c>
      <c r="BR52" s="2" t="s">
        <v>1549</v>
      </c>
      <c r="BS52" s="2" t="s">
        <v>1549</v>
      </c>
      <c r="BT52" s="2" t="s">
        <v>1549</v>
      </c>
      <c r="BU52" s="2" t="s">
        <v>1549</v>
      </c>
      <c r="BV52" s="2" t="s">
        <v>1549</v>
      </c>
      <c r="BW52" s="2" t="s">
        <v>1549</v>
      </c>
      <c r="BX52" s="2" t="s">
        <v>1549</v>
      </c>
      <c r="BY52" s="2" t="s">
        <v>1549</v>
      </c>
      <c r="BZ52" s="2" t="s">
        <v>1549</v>
      </c>
      <c r="CA52" s="2" t="s">
        <v>1549</v>
      </c>
      <c r="CB52" s="2" t="s">
        <v>1549</v>
      </c>
      <c r="CC52" s="2" t="s">
        <v>1549</v>
      </c>
      <c r="CD52" s="2" t="s">
        <v>1549</v>
      </c>
      <c r="CE52" s="2" t="s">
        <v>1549</v>
      </c>
      <c r="CF52" s="2" t="s">
        <v>1549</v>
      </c>
      <c r="CG52" s="2" t="s">
        <v>1549</v>
      </c>
      <c r="CH52" s="2" t="s">
        <v>1549</v>
      </c>
      <c r="CI52" s="2" t="s">
        <v>1549</v>
      </c>
      <c r="CJ52" s="2" t="s">
        <v>1549</v>
      </c>
      <c r="CK52" s="2" t="s">
        <v>1549</v>
      </c>
      <c r="CL52" s="2" t="s">
        <v>1549</v>
      </c>
      <c r="CM52" s="2" t="s">
        <v>1549</v>
      </c>
      <c r="CN52" s="2" t="s">
        <v>1549</v>
      </c>
    </row>
    <row r="53" spans="2:92" x14ac:dyDescent="0.25">
      <c r="B53" s="2" t="s">
        <v>1134</v>
      </c>
      <c r="C53" s="2">
        <v>2015</v>
      </c>
      <c r="D53" s="2"/>
      <c r="E53" s="2" t="s">
        <v>1394</v>
      </c>
      <c r="F53" s="2" t="s">
        <v>1396</v>
      </c>
      <c r="G53" s="2" t="s">
        <v>1563</v>
      </c>
      <c r="H53" s="2" t="s">
        <v>1165</v>
      </c>
      <c r="I53" s="2" t="s">
        <v>1398</v>
      </c>
      <c r="J53" s="2" t="s">
        <v>1138</v>
      </c>
      <c r="K53" s="2">
        <v>70765</v>
      </c>
      <c r="L53" s="2"/>
      <c r="M53" s="21">
        <v>110067415871</v>
      </c>
      <c r="N53" s="2">
        <v>30.313897000000001</v>
      </c>
      <c r="O53" s="2">
        <v>-91.240605000000002</v>
      </c>
      <c r="P53" s="2">
        <v>1315214020923</v>
      </c>
      <c r="Q53" s="2">
        <v>107062</v>
      </c>
      <c r="R53" s="2" t="s">
        <v>1393</v>
      </c>
      <c r="S53" s="2">
        <v>8</v>
      </c>
      <c r="T53" s="2" t="s">
        <v>1399</v>
      </c>
      <c r="U53" s="2">
        <v>1911</v>
      </c>
      <c r="V53" s="2" t="s">
        <v>1556</v>
      </c>
      <c r="W53" s="2"/>
      <c r="X53" s="2">
        <v>6353</v>
      </c>
      <c r="Y53" s="2" t="s">
        <v>1556</v>
      </c>
      <c r="Z53" s="2"/>
      <c r="AA53" s="2" t="s">
        <v>1544</v>
      </c>
      <c r="AB53" s="2">
        <v>325199</v>
      </c>
      <c r="AC53" s="2" t="s">
        <v>261</v>
      </c>
      <c r="AD53" s="2"/>
      <c r="AE53" s="2"/>
      <c r="AF53" s="2" t="s">
        <v>1564</v>
      </c>
      <c r="AG53" s="2" t="s">
        <v>1565</v>
      </c>
      <c r="AH53" s="2" t="s">
        <v>1140</v>
      </c>
      <c r="AI53" s="2" t="s">
        <v>1772</v>
      </c>
      <c r="AJ53" s="2" t="s">
        <v>1559</v>
      </c>
      <c r="AK53" s="2" t="s">
        <v>1547</v>
      </c>
      <c r="AL53" s="2"/>
      <c r="AM53" s="69" t="s">
        <v>1548</v>
      </c>
      <c r="AN53" s="2" t="s">
        <v>1549</v>
      </c>
      <c r="AO53" s="2" t="s">
        <v>1548</v>
      </c>
      <c r="AP53" s="2" t="s">
        <v>1548</v>
      </c>
      <c r="AQ53" s="2" t="s">
        <v>1548</v>
      </c>
      <c r="AR53" s="2" t="s">
        <v>1548</v>
      </c>
      <c r="AS53" s="2" t="s">
        <v>1548</v>
      </c>
      <c r="AT53" s="2"/>
      <c r="AU53" s="2"/>
      <c r="AV53" s="2"/>
      <c r="AW53" s="2"/>
      <c r="AX53" s="2"/>
      <c r="AY53" s="2" t="s">
        <v>1549</v>
      </c>
      <c r="AZ53" s="2"/>
      <c r="BA53" s="2"/>
      <c r="BB53" s="2"/>
      <c r="BC53" s="2"/>
      <c r="BD53" s="2"/>
      <c r="BE53" s="2"/>
      <c r="BF53" s="2"/>
      <c r="BG53" s="2"/>
      <c r="BH53" s="2"/>
      <c r="BI53" s="2"/>
      <c r="BJ53" s="2"/>
      <c r="BK53" s="2"/>
      <c r="BL53" s="2" t="s">
        <v>1549</v>
      </c>
      <c r="BM53" s="2" t="s">
        <v>1549</v>
      </c>
      <c r="BN53" s="2" t="s">
        <v>1548</v>
      </c>
      <c r="BO53" s="2"/>
      <c r="BP53" s="2" t="s">
        <v>1548</v>
      </c>
      <c r="BQ53" s="2"/>
      <c r="BR53" s="2"/>
      <c r="BS53" s="2"/>
      <c r="BT53" s="2"/>
      <c r="BU53" s="2"/>
      <c r="BV53" s="2"/>
      <c r="BW53" s="2"/>
      <c r="BX53" s="2" t="s">
        <v>1549</v>
      </c>
      <c r="BY53" s="2"/>
      <c r="BZ53" s="2"/>
      <c r="CA53" s="2"/>
      <c r="CB53" s="2"/>
      <c r="CC53" s="2"/>
      <c r="CD53" s="2"/>
      <c r="CE53" s="2" t="s">
        <v>1548</v>
      </c>
      <c r="CF53" s="2"/>
      <c r="CG53" s="2"/>
      <c r="CH53" s="2"/>
      <c r="CI53" s="2"/>
      <c r="CJ53" s="2"/>
      <c r="CK53" s="2"/>
      <c r="CL53" s="2"/>
      <c r="CM53" s="2"/>
      <c r="CN53" s="2"/>
    </row>
    <row r="54" spans="2:92" x14ac:dyDescent="0.25">
      <c r="B54" s="2" t="s">
        <v>1134</v>
      </c>
      <c r="C54" s="2">
        <v>2016</v>
      </c>
      <c r="D54" s="2"/>
      <c r="E54" s="2" t="s">
        <v>1394</v>
      </c>
      <c r="F54" s="2" t="s">
        <v>1396</v>
      </c>
      <c r="G54" s="2" t="s">
        <v>1563</v>
      </c>
      <c r="H54" s="2" t="s">
        <v>1165</v>
      </c>
      <c r="I54" s="2" t="s">
        <v>1398</v>
      </c>
      <c r="J54" s="2" t="s">
        <v>1138</v>
      </c>
      <c r="K54" s="2">
        <v>70765</v>
      </c>
      <c r="L54" s="2"/>
      <c r="M54" s="21">
        <v>110067415871</v>
      </c>
      <c r="N54" s="2">
        <v>30.313897000000001</v>
      </c>
      <c r="O54" s="2">
        <v>-91.240605000000002</v>
      </c>
      <c r="P54" s="2">
        <v>1316215789280</v>
      </c>
      <c r="Q54" s="2">
        <v>107062</v>
      </c>
      <c r="R54" s="2" t="s">
        <v>1393</v>
      </c>
      <c r="S54" s="2">
        <v>8</v>
      </c>
      <c r="T54" s="2" t="s">
        <v>1399</v>
      </c>
      <c r="U54" s="2">
        <v>4286</v>
      </c>
      <c r="V54" s="2" t="s">
        <v>1556</v>
      </c>
      <c r="W54" s="2"/>
      <c r="X54" s="2">
        <v>3933</v>
      </c>
      <c r="Y54" s="2" t="s">
        <v>1556</v>
      </c>
      <c r="Z54" s="2"/>
      <c r="AA54" s="2" t="s">
        <v>1544</v>
      </c>
      <c r="AB54" s="2">
        <v>325199</v>
      </c>
      <c r="AC54" s="2" t="s">
        <v>261</v>
      </c>
      <c r="AD54" s="2"/>
      <c r="AE54" s="2"/>
      <c r="AF54" s="2" t="s">
        <v>1566</v>
      </c>
      <c r="AG54" s="2" t="s">
        <v>1565</v>
      </c>
      <c r="AH54" s="2" t="s">
        <v>1140</v>
      </c>
      <c r="AI54" s="2" t="s">
        <v>1772</v>
      </c>
      <c r="AJ54" s="2" t="s">
        <v>1559</v>
      </c>
      <c r="AK54" s="2" t="s">
        <v>1547</v>
      </c>
      <c r="AL54" s="2"/>
      <c r="AM54" s="69" t="s">
        <v>1548</v>
      </c>
      <c r="AN54" s="2" t="s">
        <v>1549</v>
      </c>
      <c r="AO54" s="2" t="s">
        <v>1548</v>
      </c>
      <c r="AP54" s="2" t="s">
        <v>1548</v>
      </c>
      <c r="AQ54" s="2" t="s">
        <v>1548</v>
      </c>
      <c r="AR54" s="2" t="s">
        <v>1548</v>
      </c>
      <c r="AS54" s="2" t="s">
        <v>1548</v>
      </c>
      <c r="AT54" s="2"/>
      <c r="AU54" s="2"/>
      <c r="AV54" s="2"/>
      <c r="AW54" s="2"/>
      <c r="AX54" s="2"/>
      <c r="AY54" s="2" t="s">
        <v>1549</v>
      </c>
      <c r="AZ54" s="2"/>
      <c r="BA54" s="2"/>
      <c r="BB54" s="2"/>
      <c r="BC54" s="2"/>
      <c r="BD54" s="2"/>
      <c r="BE54" s="2"/>
      <c r="BF54" s="2"/>
      <c r="BG54" s="2"/>
      <c r="BH54" s="2"/>
      <c r="BI54" s="2"/>
      <c r="BJ54" s="2"/>
      <c r="BK54" s="2"/>
      <c r="BL54" s="2" t="s">
        <v>1549</v>
      </c>
      <c r="BM54" s="2" t="s">
        <v>1549</v>
      </c>
      <c r="BN54" s="2" t="s">
        <v>1548</v>
      </c>
      <c r="BO54" s="2"/>
      <c r="BP54" s="2" t="s">
        <v>1548</v>
      </c>
      <c r="BQ54" s="2"/>
      <c r="BR54" s="2"/>
      <c r="BS54" s="2"/>
      <c r="BT54" s="2"/>
      <c r="BU54" s="2"/>
      <c r="BV54" s="2"/>
      <c r="BW54" s="2"/>
      <c r="BX54" s="2" t="s">
        <v>1549</v>
      </c>
      <c r="BY54" s="2"/>
      <c r="BZ54" s="2"/>
      <c r="CA54" s="2"/>
      <c r="CB54" s="2"/>
      <c r="CC54" s="2"/>
      <c r="CD54" s="2"/>
      <c r="CE54" s="2" t="s">
        <v>1548</v>
      </c>
      <c r="CF54" s="2"/>
      <c r="CG54" s="2"/>
      <c r="CH54" s="2"/>
      <c r="CI54" s="2"/>
      <c r="CJ54" s="2"/>
      <c r="CK54" s="2"/>
      <c r="CL54" s="2"/>
      <c r="CM54" s="2"/>
      <c r="CN54" s="2"/>
    </row>
    <row r="55" spans="2:92" x14ac:dyDescent="0.25">
      <c r="B55" s="2" t="s">
        <v>1134</v>
      </c>
      <c r="C55" s="2">
        <v>2017</v>
      </c>
      <c r="D55" s="2"/>
      <c r="E55" s="2" t="s">
        <v>1394</v>
      </c>
      <c r="F55" s="2" t="s">
        <v>1396</v>
      </c>
      <c r="G55" s="2" t="s">
        <v>1563</v>
      </c>
      <c r="H55" s="2" t="s">
        <v>1165</v>
      </c>
      <c r="I55" s="2" t="s">
        <v>1398</v>
      </c>
      <c r="J55" s="2" t="s">
        <v>1138</v>
      </c>
      <c r="K55" s="2">
        <v>70765</v>
      </c>
      <c r="L55" s="2"/>
      <c r="M55" s="21">
        <v>110067415871</v>
      </c>
      <c r="N55" s="2">
        <v>30.313897000000001</v>
      </c>
      <c r="O55" s="2">
        <v>-91.240605000000002</v>
      </c>
      <c r="P55" s="2">
        <v>1317216496253</v>
      </c>
      <c r="Q55" s="2">
        <v>107062</v>
      </c>
      <c r="R55" s="2" t="s">
        <v>1393</v>
      </c>
      <c r="S55" s="2">
        <v>8</v>
      </c>
      <c r="T55" s="2" t="s">
        <v>1399</v>
      </c>
      <c r="U55" s="2">
        <v>4519</v>
      </c>
      <c r="V55" s="2" t="s">
        <v>1556</v>
      </c>
      <c r="W55" s="2"/>
      <c r="X55" s="2">
        <v>4473</v>
      </c>
      <c r="Y55" s="2" t="s">
        <v>1556</v>
      </c>
      <c r="Z55" s="2"/>
      <c r="AA55" s="2" t="s">
        <v>1544</v>
      </c>
      <c r="AB55" s="2">
        <v>325199</v>
      </c>
      <c r="AC55" s="2" t="s">
        <v>261</v>
      </c>
      <c r="AD55" s="2"/>
      <c r="AE55" s="2"/>
      <c r="AF55" s="2" t="s">
        <v>1566</v>
      </c>
      <c r="AG55" s="5" t="s">
        <v>1565</v>
      </c>
      <c r="AH55" s="2" t="s">
        <v>1140</v>
      </c>
      <c r="AI55" s="2" t="s">
        <v>1772</v>
      </c>
      <c r="AJ55" s="2" t="s">
        <v>1559</v>
      </c>
      <c r="AK55" s="2" t="s">
        <v>1547</v>
      </c>
      <c r="AL55" s="2"/>
      <c r="AM55" s="69" t="s">
        <v>1548</v>
      </c>
      <c r="AN55" s="2" t="s">
        <v>1549</v>
      </c>
      <c r="AO55" s="2" t="s">
        <v>1548</v>
      </c>
      <c r="AP55" s="2" t="s">
        <v>1548</v>
      </c>
      <c r="AQ55" s="2" t="s">
        <v>1548</v>
      </c>
      <c r="AR55" s="2" t="s">
        <v>1548</v>
      </c>
      <c r="AS55" s="2" t="s">
        <v>1548</v>
      </c>
      <c r="AT55" s="2"/>
      <c r="AU55" s="2"/>
      <c r="AV55" s="2"/>
      <c r="AW55" s="2"/>
      <c r="AX55" s="2"/>
      <c r="AY55" s="2" t="s">
        <v>1549</v>
      </c>
      <c r="AZ55" s="2"/>
      <c r="BA55" s="2"/>
      <c r="BB55" s="2"/>
      <c r="BC55" s="2"/>
      <c r="BD55" s="2"/>
      <c r="BE55" s="2"/>
      <c r="BF55" s="2"/>
      <c r="BG55" s="2"/>
      <c r="BH55" s="2"/>
      <c r="BI55" s="2"/>
      <c r="BJ55" s="2"/>
      <c r="BK55" s="2"/>
      <c r="BL55" s="2" t="s">
        <v>1549</v>
      </c>
      <c r="BM55" s="2" t="s">
        <v>1549</v>
      </c>
      <c r="BN55" s="2" t="s">
        <v>1548</v>
      </c>
      <c r="BO55" s="2"/>
      <c r="BP55" s="2" t="s">
        <v>1548</v>
      </c>
      <c r="BQ55" s="2"/>
      <c r="BR55" s="2"/>
      <c r="BS55" s="2"/>
      <c r="BT55" s="2"/>
      <c r="BU55" s="2"/>
      <c r="BV55" s="2"/>
      <c r="BW55" s="2"/>
      <c r="BX55" s="2" t="s">
        <v>1549</v>
      </c>
      <c r="BY55" s="2"/>
      <c r="BZ55" s="2"/>
      <c r="CA55" s="2"/>
      <c r="CB55" s="2"/>
      <c r="CC55" s="2"/>
      <c r="CD55" s="2"/>
      <c r="CE55" s="2" t="s">
        <v>1548</v>
      </c>
      <c r="CF55" s="2"/>
      <c r="CG55" s="2"/>
      <c r="CH55" s="2"/>
      <c r="CI55" s="2"/>
      <c r="CJ55" s="2"/>
      <c r="CK55" s="2"/>
      <c r="CL55" s="2"/>
      <c r="CM55" s="2"/>
      <c r="CN55" s="2"/>
    </row>
    <row r="56" spans="2:92" x14ac:dyDescent="0.25">
      <c r="B56" s="2" t="s">
        <v>1134</v>
      </c>
      <c r="C56" s="2">
        <v>2018</v>
      </c>
      <c r="D56" s="2"/>
      <c r="E56" s="2" t="s">
        <v>1394</v>
      </c>
      <c r="F56" s="2" t="s">
        <v>1396</v>
      </c>
      <c r="G56" s="2" t="s">
        <v>1563</v>
      </c>
      <c r="H56" s="2" t="s">
        <v>1165</v>
      </c>
      <c r="I56" s="2" t="s">
        <v>1398</v>
      </c>
      <c r="J56" s="2" t="s">
        <v>1138</v>
      </c>
      <c r="K56" s="2">
        <v>70765</v>
      </c>
      <c r="L56" s="2"/>
      <c r="M56" s="21">
        <v>110067415871</v>
      </c>
      <c r="N56" s="2">
        <v>30.313897000000001</v>
      </c>
      <c r="O56" s="2">
        <v>-91.240605000000002</v>
      </c>
      <c r="P56" s="2">
        <v>1318217570668</v>
      </c>
      <c r="Q56" s="2">
        <v>107062</v>
      </c>
      <c r="R56" s="2" t="s">
        <v>1393</v>
      </c>
      <c r="S56" s="2">
        <v>8</v>
      </c>
      <c r="T56" s="2" t="s">
        <v>1399</v>
      </c>
      <c r="U56" s="2">
        <v>5389</v>
      </c>
      <c r="V56" s="2" t="s">
        <v>1556</v>
      </c>
      <c r="W56" s="2"/>
      <c r="X56" s="2">
        <v>4754</v>
      </c>
      <c r="Y56" s="2" t="s">
        <v>1556</v>
      </c>
      <c r="Z56" s="2"/>
      <c r="AA56" s="2" t="s">
        <v>1544</v>
      </c>
      <c r="AB56" s="2">
        <v>325199</v>
      </c>
      <c r="AC56" s="2" t="s">
        <v>261</v>
      </c>
      <c r="AD56" s="2"/>
      <c r="AE56" s="2"/>
      <c r="AF56" s="2" t="s">
        <v>1567</v>
      </c>
      <c r="AG56" s="5" t="s">
        <v>1568</v>
      </c>
      <c r="AH56" s="2" t="s">
        <v>1140</v>
      </c>
      <c r="AI56" s="2" t="s">
        <v>1772</v>
      </c>
      <c r="AJ56" s="2" t="s">
        <v>1559</v>
      </c>
      <c r="AK56" s="2" t="s">
        <v>1547</v>
      </c>
      <c r="AL56" s="2"/>
      <c r="AM56" s="69" t="s">
        <v>1548</v>
      </c>
      <c r="AN56" s="2" t="s">
        <v>1549</v>
      </c>
      <c r="AO56" s="2" t="s">
        <v>1549</v>
      </c>
      <c r="AP56" s="2" t="s">
        <v>1548</v>
      </c>
      <c r="AQ56" s="2" t="s">
        <v>1548</v>
      </c>
      <c r="AR56" s="2" t="s">
        <v>1548</v>
      </c>
      <c r="AS56" s="2" t="s">
        <v>1548</v>
      </c>
      <c r="AT56" s="2" t="s">
        <v>1548</v>
      </c>
      <c r="AU56" s="2" t="s">
        <v>1549</v>
      </c>
      <c r="AV56" s="2" t="s">
        <v>1549</v>
      </c>
      <c r="AW56" s="2" t="s">
        <v>1549</v>
      </c>
      <c r="AX56" s="2" t="s">
        <v>1549</v>
      </c>
      <c r="AY56" s="2" t="s">
        <v>1549</v>
      </c>
      <c r="AZ56" s="2" t="s">
        <v>1549</v>
      </c>
      <c r="BA56" s="2" t="s">
        <v>1549</v>
      </c>
      <c r="BB56" s="2" t="s">
        <v>1549</v>
      </c>
      <c r="BC56" s="2" t="s">
        <v>1549</v>
      </c>
      <c r="BD56" s="2" t="s">
        <v>1549</v>
      </c>
      <c r="BE56" s="2" t="s">
        <v>1549</v>
      </c>
      <c r="BF56" s="2" t="s">
        <v>1549</v>
      </c>
      <c r="BG56" s="2" t="s">
        <v>1549</v>
      </c>
      <c r="BH56" s="2" t="s">
        <v>1549</v>
      </c>
      <c r="BI56" s="2" t="s">
        <v>1549</v>
      </c>
      <c r="BJ56" s="2" t="s">
        <v>1549</v>
      </c>
      <c r="BK56" s="2" t="s">
        <v>1549</v>
      </c>
      <c r="BL56" s="2" t="s">
        <v>1549</v>
      </c>
      <c r="BM56" s="2" t="s">
        <v>1549</v>
      </c>
      <c r="BN56" s="2" t="s">
        <v>1549</v>
      </c>
      <c r="BO56" s="2" t="s">
        <v>1549</v>
      </c>
      <c r="BP56" s="2" t="s">
        <v>1549</v>
      </c>
      <c r="BQ56" s="2" t="s">
        <v>1549</v>
      </c>
      <c r="BR56" s="2" t="s">
        <v>1549</v>
      </c>
      <c r="BS56" s="2" t="s">
        <v>1549</v>
      </c>
      <c r="BT56" s="2" t="s">
        <v>1549</v>
      </c>
      <c r="BU56" s="2" t="s">
        <v>1549</v>
      </c>
      <c r="BV56" s="2" t="s">
        <v>1549</v>
      </c>
      <c r="BW56" s="2" t="s">
        <v>1549</v>
      </c>
      <c r="BX56" s="2" t="s">
        <v>1549</v>
      </c>
      <c r="BY56" s="2" t="s">
        <v>1549</v>
      </c>
      <c r="BZ56" s="2" t="s">
        <v>1549</v>
      </c>
      <c r="CA56" s="2" t="s">
        <v>1549</v>
      </c>
      <c r="CB56" s="2" t="s">
        <v>1549</v>
      </c>
      <c r="CC56" s="2" t="s">
        <v>1549</v>
      </c>
      <c r="CD56" s="2" t="s">
        <v>1549</v>
      </c>
      <c r="CE56" s="2" t="s">
        <v>1548</v>
      </c>
      <c r="CF56" s="2" t="s">
        <v>1549</v>
      </c>
      <c r="CG56" s="2" t="s">
        <v>1549</v>
      </c>
      <c r="CH56" s="2" t="s">
        <v>1549</v>
      </c>
      <c r="CI56" s="2" t="s">
        <v>1549</v>
      </c>
      <c r="CJ56" s="2" t="s">
        <v>1549</v>
      </c>
      <c r="CK56" s="2" t="s">
        <v>1548</v>
      </c>
      <c r="CL56" s="2" t="s">
        <v>1549</v>
      </c>
      <c r="CM56" s="2" t="s">
        <v>1549</v>
      </c>
      <c r="CN56" s="2" t="s">
        <v>1549</v>
      </c>
    </row>
    <row r="57" spans="2:92" x14ac:dyDescent="0.25">
      <c r="B57" s="2" t="s">
        <v>1134</v>
      </c>
      <c r="C57" s="2">
        <v>2019</v>
      </c>
      <c r="D57" s="4">
        <v>44013</v>
      </c>
      <c r="E57" s="2" t="s">
        <v>1394</v>
      </c>
      <c r="F57" s="2" t="s">
        <v>1396</v>
      </c>
      <c r="G57" s="2" t="s">
        <v>1563</v>
      </c>
      <c r="H57" s="2" t="s">
        <v>1165</v>
      </c>
      <c r="I57" s="2" t="s">
        <v>1398</v>
      </c>
      <c r="J57" s="2" t="s">
        <v>1138</v>
      </c>
      <c r="K57" s="2">
        <v>70765</v>
      </c>
      <c r="L57" s="2"/>
      <c r="M57" s="21">
        <v>110067415871</v>
      </c>
      <c r="N57" s="2">
        <v>30.313897000000001</v>
      </c>
      <c r="O57" s="2">
        <v>-91.240605000000002</v>
      </c>
      <c r="P57" s="2">
        <v>1319218459283</v>
      </c>
      <c r="Q57" s="2">
        <v>107062</v>
      </c>
      <c r="R57" s="2" t="s">
        <v>1393</v>
      </c>
      <c r="S57" s="2">
        <v>8</v>
      </c>
      <c r="T57" s="2" t="s">
        <v>1399</v>
      </c>
      <c r="U57" s="2">
        <v>5146</v>
      </c>
      <c r="V57" s="2" t="s">
        <v>1556</v>
      </c>
      <c r="W57" s="2"/>
      <c r="X57" s="2">
        <v>5261</v>
      </c>
      <c r="Y57" s="2" t="s">
        <v>1556</v>
      </c>
      <c r="Z57" s="2"/>
      <c r="AA57" s="2" t="s">
        <v>1544</v>
      </c>
      <c r="AB57" s="2">
        <v>325199</v>
      </c>
      <c r="AC57" s="2" t="s">
        <v>261</v>
      </c>
      <c r="AD57" s="2"/>
      <c r="AE57" s="2"/>
      <c r="AF57" s="2" t="s">
        <v>1569</v>
      </c>
      <c r="AG57" s="5" t="s">
        <v>1570</v>
      </c>
      <c r="AH57" s="2" t="s">
        <v>1140</v>
      </c>
      <c r="AI57" s="2" t="s">
        <v>1772</v>
      </c>
      <c r="AJ57" s="2" t="s">
        <v>1559</v>
      </c>
      <c r="AK57" s="2" t="s">
        <v>1547</v>
      </c>
      <c r="AL57" s="2"/>
      <c r="AM57" s="69" t="s">
        <v>1548</v>
      </c>
      <c r="AN57" s="2" t="s">
        <v>1549</v>
      </c>
      <c r="AO57" s="2" t="s">
        <v>1549</v>
      </c>
      <c r="AP57" s="2" t="s">
        <v>1548</v>
      </c>
      <c r="AQ57" s="2" t="s">
        <v>1548</v>
      </c>
      <c r="AR57" s="2" t="s">
        <v>1548</v>
      </c>
      <c r="AS57" s="2" t="s">
        <v>1548</v>
      </c>
      <c r="AT57" s="2" t="s">
        <v>1548</v>
      </c>
      <c r="AU57" s="2" t="s">
        <v>1549</v>
      </c>
      <c r="AV57" s="2" t="s">
        <v>1549</v>
      </c>
      <c r="AW57" s="2" t="s">
        <v>1549</v>
      </c>
      <c r="AX57" s="2" t="s">
        <v>1549</v>
      </c>
      <c r="AY57" s="2" t="s">
        <v>1549</v>
      </c>
      <c r="AZ57" s="2" t="s">
        <v>1549</v>
      </c>
      <c r="BA57" s="2" t="s">
        <v>1549</v>
      </c>
      <c r="BB57" s="2" t="s">
        <v>1549</v>
      </c>
      <c r="BC57" s="2" t="s">
        <v>1549</v>
      </c>
      <c r="BD57" s="2" t="s">
        <v>1549</v>
      </c>
      <c r="BE57" s="2" t="s">
        <v>1549</v>
      </c>
      <c r="BF57" s="2" t="s">
        <v>1549</v>
      </c>
      <c r="BG57" s="2" t="s">
        <v>1549</v>
      </c>
      <c r="BH57" s="2" t="s">
        <v>1549</v>
      </c>
      <c r="BI57" s="2" t="s">
        <v>1549</v>
      </c>
      <c r="BJ57" s="2" t="s">
        <v>1549</v>
      </c>
      <c r="BK57" s="2" t="s">
        <v>1549</v>
      </c>
      <c r="BL57" s="2" t="s">
        <v>1549</v>
      </c>
      <c r="BM57" s="2" t="s">
        <v>1549</v>
      </c>
      <c r="BN57" s="2" t="s">
        <v>1548</v>
      </c>
      <c r="BO57" s="2" t="s">
        <v>1549</v>
      </c>
      <c r="BP57" s="2" t="s">
        <v>1549</v>
      </c>
      <c r="BQ57" s="2" t="s">
        <v>1549</v>
      </c>
      <c r="BR57" s="2" t="s">
        <v>1549</v>
      </c>
      <c r="BS57" s="2" t="s">
        <v>1549</v>
      </c>
      <c r="BT57" s="2" t="s">
        <v>1549</v>
      </c>
      <c r="BU57" s="2" t="s">
        <v>1549</v>
      </c>
      <c r="BV57" s="2" t="s">
        <v>1549</v>
      </c>
      <c r="BW57" s="2" t="s">
        <v>1549</v>
      </c>
      <c r="BX57" s="2" t="s">
        <v>1549</v>
      </c>
      <c r="BY57" s="2" t="s">
        <v>1549</v>
      </c>
      <c r="BZ57" s="2" t="s">
        <v>1549</v>
      </c>
      <c r="CA57" s="2" t="s">
        <v>1549</v>
      </c>
      <c r="CB57" s="2" t="s">
        <v>1549</v>
      </c>
      <c r="CC57" s="2" t="s">
        <v>1549</v>
      </c>
      <c r="CD57" s="2" t="s">
        <v>1549</v>
      </c>
      <c r="CE57" s="2" t="s">
        <v>1549</v>
      </c>
      <c r="CF57" s="2" t="s">
        <v>1549</v>
      </c>
      <c r="CG57" s="2" t="s">
        <v>1549</v>
      </c>
      <c r="CH57" s="2" t="s">
        <v>1549</v>
      </c>
      <c r="CI57" s="2" t="s">
        <v>1549</v>
      </c>
      <c r="CJ57" s="2" t="s">
        <v>1549</v>
      </c>
      <c r="CK57" s="2" t="s">
        <v>1549</v>
      </c>
      <c r="CL57" s="2" t="s">
        <v>1549</v>
      </c>
      <c r="CM57" s="2" t="s">
        <v>1549</v>
      </c>
      <c r="CN57" s="2" t="s">
        <v>1549</v>
      </c>
    </row>
    <row r="58" spans="2:92" x14ac:dyDescent="0.25">
      <c r="B58" s="2" t="s">
        <v>1134</v>
      </c>
      <c r="C58" s="2">
        <v>2020</v>
      </c>
      <c r="D58" s="4"/>
      <c r="E58" s="2" t="s">
        <v>1394</v>
      </c>
      <c r="F58" s="2" t="s">
        <v>1396</v>
      </c>
      <c r="G58" s="2" t="s">
        <v>1397</v>
      </c>
      <c r="H58" s="2" t="s">
        <v>1165</v>
      </c>
      <c r="I58" s="2" t="s">
        <v>1398</v>
      </c>
      <c r="J58" s="2" t="s">
        <v>1138</v>
      </c>
      <c r="K58" s="2">
        <v>70764</v>
      </c>
      <c r="L58" s="2" t="s">
        <v>1552</v>
      </c>
      <c r="M58" s="21">
        <v>110070828281</v>
      </c>
      <c r="N58" s="2">
        <v>30.313897000000001</v>
      </c>
      <c r="O58" s="2">
        <v>-91.240605000000002</v>
      </c>
      <c r="P58" s="2" t="s">
        <v>1571</v>
      </c>
      <c r="Q58" s="2" t="s">
        <v>1554</v>
      </c>
      <c r="R58" s="2" t="s">
        <v>1393</v>
      </c>
      <c r="S58" s="2">
        <v>8</v>
      </c>
      <c r="T58" s="2" t="s">
        <v>1552</v>
      </c>
      <c r="U58" s="2">
        <v>5873</v>
      </c>
      <c r="V58" s="2" t="s">
        <v>1556</v>
      </c>
      <c r="W58" s="2" t="s">
        <v>1552</v>
      </c>
      <c r="X58" s="2">
        <v>4734</v>
      </c>
      <c r="Y58" s="2" t="s">
        <v>1556</v>
      </c>
      <c r="Z58" s="2" t="s">
        <v>1552</v>
      </c>
      <c r="AA58" s="2" t="s">
        <v>1544</v>
      </c>
      <c r="AB58" s="2">
        <v>325199</v>
      </c>
      <c r="AC58" s="2" t="s">
        <v>261</v>
      </c>
      <c r="AD58" s="2" t="s">
        <v>1552</v>
      </c>
      <c r="AE58" s="2" t="s">
        <v>1552</v>
      </c>
      <c r="AF58" s="2" t="s">
        <v>1569</v>
      </c>
      <c r="AG58" s="5" t="s">
        <v>1570</v>
      </c>
      <c r="AH58" s="2" t="s">
        <v>1140</v>
      </c>
      <c r="AI58" s="2" t="s">
        <v>1772</v>
      </c>
      <c r="AJ58" s="2" t="s">
        <v>1559</v>
      </c>
      <c r="AK58" s="2" t="s">
        <v>1547</v>
      </c>
      <c r="AL58" s="2" t="s">
        <v>1552</v>
      </c>
      <c r="AM58" s="69" t="s">
        <v>1548</v>
      </c>
      <c r="AN58" s="2" t="s">
        <v>1549</v>
      </c>
      <c r="AO58" s="2" t="s">
        <v>1549</v>
      </c>
      <c r="AP58" s="2" t="s">
        <v>1548</v>
      </c>
      <c r="AQ58" s="2" t="s">
        <v>1548</v>
      </c>
      <c r="AR58" s="2" t="s">
        <v>1548</v>
      </c>
      <c r="AS58" s="2" t="s">
        <v>1548</v>
      </c>
      <c r="AT58" s="2" t="s">
        <v>1548</v>
      </c>
      <c r="AU58" s="2" t="s">
        <v>1549</v>
      </c>
      <c r="AV58" s="2" t="s">
        <v>1549</v>
      </c>
      <c r="AW58" s="2" t="s">
        <v>1549</v>
      </c>
      <c r="AX58" s="2" t="s">
        <v>1549</v>
      </c>
      <c r="AY58" s="2" t="s">
        <v>1549</v>
      </c>
      <c r="AZ58" s="2" t="s">
        <v>1549</v>
      </c>
      <c r="BA58" s="2" t="s">
        <v>1549</v>
      </c>
      <c r="BB58" s="2" t="s">
        <v>1549</v>
      </c>
      <c r="BC58" s="2" t="s">
        <v>1549</v>
      </c>
      <c r="BD58" s="2" t="s">
        <v>1549</v>
      </c>
      <c r="BE58" s="2" t="s">
        <v>1549</v>
      </c>
      <c r="BF58" s="2" t="s">
        <v>1549</v>
      </c>
      <c r="BG58" s="2" t="s">
        <v>1549</v>
      </c>
      <c r="BH58" s="2" t="s">
        <v>1549</v>
      </c>
      <c r="BI58" s="2" t="s">
        <v>1549</v>
      </c>
      <c r="BJ58" s="2" t="s">
        <v>1549</v>
      </c>
      <c r="BK58" s="2" t="s">
        <v>1549</v>
      </c>
      <c r="BL58" s="2" t="s">
        <v>1549</v>
      </c>
      <c r="BM58" s="2" t="s">
        <v>1549</v>
      </c>
      <c r="BN58" s="2" t="s">
        <v>1548</v>
      </c>
      <c r="BO58" s="2" t="s">
        <v>1549</v>
      </c>
      <c r="BP58" s="2" t="s">
        <v>1549</v>
      </c>
      <c r="BQ58" s="2" t="s">
        <v>1549</v>
      </c>
      <c r="BR58" s="2" t="s">
        <v>1549</v>
      </c>
      <c r="BS58" s="2" t="s">
        <v>1549</v>
      </c>
      <c r="BT58" s="2" t="s">
        <v>1549</v>
      </c>
      <c r="BU58" s="2" t="s">
        <v>1549</v>
      </c>
      <c r="BV58" s="2" t="s">
        <v>1549</v>
      </c>
      <c r="BW58" s="2" t="s">
        <v>1549</v>
      </c>
      <c r="BX58" s="2" t="s">
        <v>1549</v>
      </c>
      <c r="BY58" s="2" t="s">
        <v>1549</v>
      </c>
      <c r="BZ58" s="2" t="s">
        <v>1549</v>
      </c>
      <c r="CA58" s="2" t="s">
        <v>1549</v>
      </c>
      <c r="CB58" s="2" t="s">
        <v>1549</v>
      </c>
      <c r="CC58" s="2" t="s">
        <v>1549</v>
      </c>
      <c r="CD58" s="2" t="s">
        <v>1549</v>
      </c>
      <c r="CE58" s="2" t="s">
        <v>1549</v>
      </c>
      <c r="CF58" s="2" t="s">
        <v>1549</v>
      </c>
      <c r="CG58" s="2" t="s">
        <v>1549</v>
      </c>
      <c r="CH58" s="2" t="s">
        <v>1549</v>
      </c>
      <c r="CI58" s="2" t="s">
        <v>1549</v>
      </c>
      <c r="CJ58" s="2" t="s">
        <v>1549</v>
      </c>
      <c r="CK58" s="2" t="s">
        <v>1549</v>
      </c>
      <c r="CL58" s="2" t="s">
        <v>1549</v>
      </c>
      <c r="CM58" s="2" t="s">
        <v>1549</v>
      </c>
      <c r="CN58" s="2" t="s">
        <v>1549</v>
      </c>
    </row>
    <row r="59" spans="2:92" x14ac:dyDescent="0.25">
      <c r="B59" s="2" t="s">
        <v>1134</v>
      </c>
      <c r="C59" s="2">
        <v>2015</v>
      </c>
      <c r="D59" s="2"/>
      <c r="E59" s="2" t="s">
        <v>1207</v>
      </c>
      <c r="F59" s="2" t="s">
        <v>1203</v>
      </c>
      <c r="G59" s="2" t="s">
        <v>1204</v>
      </c>
      <c r="H59" s="2" t="s">
        <v>1205</v>
      </c>
      <c r="I59" s="2" t="s">
        <v>1572</v>
      </c>
      <c r="J59" s="2" t="s">
        <v>1206</v>
      </c>
      <c r="K59" s="2">
        <v>63630</v>
      </c>
      <c r="L59" s="2"/>
      <c r="M59" s="21">
        <v>110017980443</v>
      </c>
      <c r="N59" s="2">
        <v>37.983333000000002</v>
      </c>
      <c r="O59" s="2">
        <v>-90.690832999999998</v>
      </c>
      <c r="P59" s="2">
        <v>1315218608127</v>
      </c>
      <c r="Q59" s="2">
        <v>107062</v>
      </c>
      <c r="R59" s="2" t="s">
        <v>1393</v>
      </c>
      <c r="S59" s="2">
        <v>5</v>
      </c>
      <c r="T59" s="2" t="s">
        <v>1423</v>
      </c>
      <c r="U59" s="2">
        <v>39</v>
      </c>
      <c r="V59" s="2" t="s">
        <v>1573</v>
      </c>
      <c r="W59" s="2"/>
      <c r="X59" s="2">
        <v>71</v>
      </c>
      <c r="Y59" s="2" t="s">
        <v>1573</v>
      </c>
      <c r="Z59" s="2"/>
      <c r="AA59" s="2" t="s">
        <v>1544</v>
      </c>
      <c r="AB59" s="2">
        <v>325998</v>
      </c>
      <c r="AC59" s="2" t="s">
        <v>283</v>
      </c>
      <c r="AD59" s="2"/>
      <c r="AE59" s="2"/>
      <c r="AF59" s="2" t="s">
        <v>1574</v>
      </c>
      <c r="AG59" s="2" t="s">
        <v>1570</v>
      </c>
      <c r="AH59" s="2" t="s">
        <v>1140</v>
      </c>
      <c r="AI59" s="2" t="s">
        <v>1772</v>
      </c>
      <c r="AJ59" s="2" t="s">
        <v>1575</v>
      </c>
      <c r="AK59" s="2" t="s">
        <v>1547</v>
      </c>
      <c r="AL59" s="2"/>
      <c r="AM59" s="69" t="s">
        <v>1549</v>
      </c>
      <c r="AN59" s="2" t="s">
        <v>1549</v>
      </c>
      <c r="AO59" s="2" t="s">
        <v>1549</v>
      </c>
      <c r="AP59" s="2" t="s">
        <v>1549</v>
      </c>
      <c r="AQ59" s="2" t="s">
        <v>1549</v>
      </c>
      <c r="AR59" s="2" t="s">
        <v>1549</v>
      </c>
      <c r="AS59" s="2" t="s">
        <v>1548</v>
      </c>
      <c r="AT59" s="2"/>
      <c r="AU59" s="2"/>
      <c r="AV59" s="2"/>
      <c r="AW59" s="2"/>
      <c r="AX59" s="2"/>
      <c r="AY59" s="2" t="s">
        <v>1549</v>
      </c>
      <c r="AZ59" s="2"/>
      <c r="BA59" s="2"/>
      <c r="BB59" s="2"/>
      <c r="BC59" s="2"/>
      <c r="BD59" s="2"/>
      <c r="BE59" s="2"/>
      <c r="BF59" s="2"/>
      <c r="BG59" s="2"/>
      <c r="BH59" s="2"/>
      <c r="BI59" s="2"/>
      <c r="BJ59" s="2"/>
      <c r="BK59" s="2"/>
      <c r="BL59" s="2" t="s">
        <v>1549</v>
      </c>
      <c r="BM59" s="2" t="s">
        <v>1549</v>
      </c>
      <c r="BN59" s="2" t="s">
        <v>1549</v>
      </c>
      <c r="BO59" s="2" t="s">
        <v>1549</v>
      </c>
      <c r="BP59" s="2" t="s">
        <v>1549</v>
      </c>
      <c r="BQ59" s="2"/>
      <c r="BR59" s="2"/>
      <c r="BS59" s="2"/>
      <c r="BT59" s="2"/>
      <c r="BU59" s="2"/>
      <c r="BV59" s="2"/>
      <c r="BW59" s="2"/>
      <c r="BX59" s="2" t="s">
        <v>1549</v>
      </c>
      <c r="BY59" s="2"/>
      <c r="BZ59" s="2"/>
      <c r="CA59" s="2"/>
      <c r="CB59" s="2"/>
      <c r="CC59" s="2"/>
      <c r="CD59" s="2"/>
      <c r="CE59" s="2" t="s">
        <v>1549</v>
      </c>
      <c r="CF59" s="2"/>
      <c r="CG59" s="2"/>
      <c r="CH59" s="2"/>
      <c r="CI59" s="2"/>
      <c r="CJ59" s="2"/>
      <c r="CK59" s="2"/>
      <c r="CL59" s="2"/>
      <c r="CM59" s="2"/>
      <c r="CN59" s="2"/>
    </row>
    <row r="60" spans="2:92" x14ac:dyDescent="0.25">
      <c r="B60" s="2" t="s">
        <v>1134</v>
      </c>
      <c r="C60" s="2">
        <v>2016</v>
      </c>
      <c r="D60" s="2"/>
      <c r="E60" s="2" t="s">
        <v>1207</v>
      </c>
      <c r="F60" s="2" t="s">
        <v>1203</v>
      </c>
      <c r="G60" s="2" t="s">
        <v>1204</v>
      </c>
      <c r="H60" s="2" t="s">
        <v>1205</v>
      </c>
      <c r="I60" s="2" t="s">
        <v>1572</v>
      </c>
      <c r="J60" s="2" t="s">
        <v>1206</v>
      </c>
      <c r="K60" s="2">
        <v>63630</v>
      </c>
      <c r="L60" s="2"/>
      <c r="M60" s="21">
        <v>110017980443</v>
      </c>
      <c r="N60" s="2">
        <v>37.983333000000002</v>
      </c>
      <c r="O60" s="2">
        <v>-90.690832999999998</v>
      </c>
      <c r="P60" s="2">
        <v>1316218608154</v>
      </c>
      <c r="Q60" s="2">
        <v>107062</v>
      </c>
      <c r="R60" s="2" t="s">
        <v>1393</v>
      </c>
      <c r="S60" s="2">
        <v>5</v>
      </c>
      <c r="T60" s="2" t="s">
        <v>1423</v>
      </c>
      <c r="U60" s="2">
        <v>40</v>
      </c>
      <c r="V60" s="2" t="s">
        <v>1573</v>
      </c>
      <c r="W60" s="2"/>
      <c r="X60" s="2">
        <v>68</v>
      </c>
      <c r="Y60" s="2" t="s">
        <v>1573</v>
      </c>
      <c r="Z60" s="2"/>
      <c r="AA60" s="2" t="s">
        <v>1544</v>
      </c>
      <c r="AB60" s="2">
        <v>325998</v>
      </c>
      <c r="AC60" s="2" t="s">
        <v>283</v>
      </c>
      <c r="AD60" s="2"/>
      <c r="AE60" s="2"/>
      <c r="AF60" s="2" t="s">
        <v>1574</v>
      </c>
      <c r="AG60" s="2" t="s">
        <v>1570</v>
      </c>
      <c r="AH60" s="2" t="s">
        <v>1140</v>
      </c>
      <c r="AI60" s="2" t="s">
        <v>1772</v>
      </c>
      <c r="AJ60" s="2" t="s">
        <v>1575</v>
      </c>
      <c r="AK60" s="2" t="s">
        <v>1547</v>
      </c>
      <c r="AL60" s="2"/>
      <c r="AM60" s="69" t="s">
        <v>1549</v>
      </c>
      <c r="AN60" s="2" t="s">
        <v>1549</v>
      </c>
      <c r="AO60" s="2" t="s">
        <v>1549</v>
      </c>
      <c r="AP60" s="2" t="s">
        <v>1549</v>
      </c>
      <c r="AQ60" s="2" t="s">
        <v>1549</v>
      </c>
      <c r="AR60" s="2" t="s">
        <v>1549</v>
      </c>
      <c r="AS60" s="2" t="s">
        <v>1548</v>
      </c>
      <c r="AT60" s="2"/>
      <c r="AU60" s="2"/>
      <c r="AV60" s="2"/>
      <c r="AW60" s="2"/>
      <c r="AX60" s="2"/>
      <c r="AY60" s="2" t="s">
        <v>1549</v>
      </c>
      <c r="AZ60" s="2"/>
      <c r="BA60" s="2"/>
      <c r="BB60" s="2"/>
      <c r="BC60" s="2"/>
      <c r="BD60" s="2"/>
      <c r="BE60" s="2"/>
      <c r="BF60" s="2"/>
      <c r="BG60" s="2"/>
      <c r="BH60" s="2"/>
      <c r="BI60" s="2"/>
      <c r="BJ60" s="2"/>
      <c r="BK60" s="2"/>
      <c r="BL60" s="2" t="s">
        <v>1549</v>
      </c>
      <c r="BM60" s="2" t="s">
        <v>1549</v>
      </c>
      <c r="BN60" s="2" t="s">
        <v>1549</v>
      </c>
      <c r="BO60" s="2" t="s">
        <v>1549</v>
      </c>
      <c r="BP60" s="2" t="s">
        <v>1549</v>
      </c>
      <c r="BQ60" s="2"/>
      <c r="BR60" s="2"/>
      <c r="BS60" s="2"/>
      <c r="BT60" s="2"/>
      <c r="BU60" s="2"/>
      <c r="BV60" s="2"/>
      <c r="BW60" s="2"/>
      <c r="BX60" s="2" t="s">
        <v>1549</v>
      </c>
      <c r="BY60" s="2"/>
      <c r="BZ60" s="2"/>
      <c r="CA60" s="2"/>
      <c r="CB60" s="2"/>
      <c r="CC60" s="2"/>
      <c r="CD60" s="2"/>
      <c r="CE60" s="2" t="s">
        <v>1549</v>
      </c>
      <c r="CF60" s="2"/>
      <c r="CG60" s="2"/>
      <c r="CH60" s="2"/>
      <c r="CI60" s="2"/>
      <c r="CJ60" s="2"/>
      <c r="CK60" s="2"/>
      <c r="CL60" s="2"/>
      <c r="CM60" s="2"/>
      <c r="CN60" s="2"/>
    </row>
    <row r="61" spans="2:92" x14ac:dyDescent="0.25">
      <c r="B61" s="2" t="s">
        <v>1134</v>
      </c>
      <c r="C61" s="2">
        <v>2017</v>
      </c>
      <c r="D61" s="2"/>
      <c r="E61" s="2" t="s">
        <v>1207</v>
      </c>
      <c r="F61" s="2" t="s">
        <v>1203</v>
      </c>
      <c r="G61" s="2" t="s">
        <v>1204</v>
      </c>
      <c r="H61" s="2" t="s">
        <v>1205</v>
      </c>
      <c r="I61" s="2" t="s">
        <v>1572</v>
      </c>
      <c r="J61" s="2" t="s">
        <v>1206</v>
      </c>
      <c r="K61" s="2">
        <v>63630</v>
      </c>
      <c r="L61" s="2"/>
      <c r="M61" s="21">
        <v>110017980443</v>
      </c>
      <c r="N61" s="2">
        <v>37.983333000000002</v>
      </c>
      <c r="O61" s="2">
        <v>-90.690832999999998</v>
      </c>
      <c r="P61" s="2">
        <v>1317218608230</v>
      </c>
      <c r="Q61" s="2">
        <v>107062</v>
      </c>
      <c r="R61" s="2" t="s">
        <v>1393</v>
      </c>
      <c r="S61" s="2">
        <v>5</v>
      </c>
      <c r="T61" s="2" t="s">
        <v>1423</v>
      </c>
      <c r="U61" s="2">
        <v>60</v>
      </c>
      <c r="V61" s="2" t="s">
        <v>1573</v>
      </c>
      <c r="W61" s="2"/>
      <c r="X61" s="2">
        <v>108</v>
      </c>
      <c r="Y61" s="2" t="s">
        <v>1573</v>
      </c>
      <c r="Z61" s="2"/>
      <c r="AA61" s="2" t="s">
        <v>1544</v>
      </c>
      <c r="AB61" s="2">
        <v>325998</v>
      </c>
      <c r="AC61" s="2" t="s">
        <v>283</v>
      </c>
      <c r="AD61" s="2"/>
      <c r="AE61" s="2"/>
      <c r="AF61" s="2" t="s">
        <v>1574</v>
      </c>
      <c r="AG61" s="5" t="s">
        <v>1570</v>
      </c>
      <c r="AH61" s="2" t="s">
        <v>1140</v>
      </c>
      <c r="AI61" s="2" t="s">
        <v>1772</v>
      </c>
      <c r="AJ61" s="2" t="s">
        <v>1575</v>
      </c>
      <c r="AK61" s="2" t="s">
        <v>1547</v>
      </c>
      <c r="AL61" s="2"/>
      <c r="AM61" s="69" t="s">
        <v>1549</v>
      </c>
      <c r="AN61" s="2" t="s">
        <v>1549</v>
      </c>
      <c r="AO61" s="2" t="s">
        <v>1549</v>
      </c>
      <c r="AP61" s="2" t="s">
        <v>1549</v>
      </c>
      <c r="AQ61" s="2" t="s">
        <v>1549</v>
      </c>
      <c r="AR61" s="2" t="s">
        <v>1549</v>
      </c>
      <c r="AS61" s="2" t="s">
        <v>1548</v>
      </c>
      <c r="AT61" s="2"/>
      <c r="AU61" s="2"/>
      <c r="AV61" s="2"/>
      <c r="AW61" s="2"/>
      <c r="AX61" s="2"/>
      <c r="AY61" s="2" t="s">
        <v>1549</v>
      </c>
      <c r="AZ61" s="2"/>
      <c r="BA61" s="2"/>
      <c r="BB61" s="2"/>
      <c r="BC61" s="2"/>
      <c r="BD61" s="2"/>
      <c r="BE61" s="2"/>
      <c r="BF61" s="2"/>
      <c r="BG61" s="2"/>
      <c r="BH61" s="2"/>
      <c r="BI61" s="2"/>
      <c r="BJ61" s="2"/>
      <c r="BK61" s="2"/>
      <c r="BL61" s="2" t="s">
        <v>1549</v>
      </c>
      <c r="BM61" s="2" t="s">
        <v>1549</v>
      </c>
      <c r="BN61" s="2" t="s">
        <v>1549</v>
      </c>
      <c r="BO61" s="2" t="s">
        <v>1549</v>
      </c>
      <c r="BP61" s="2" t="s">
        <v>1549</v>
      </c>
      <c r="BQ61" s="2"/>
      <c r="BR61" s="2"/>
      <c r="BS61" s="2"/>
      <c r="BT61" s="2"/>
      <c r="BU61" s="2"/>
      <c r="BV61" s="2"/>
      <c r="BW61" s="2"/>
      <c r="BX61" s="2" t="s">
        <v>1549</v>
      </c>
      <c r="BY61" s="2"/>
      <c r="BZ61" s="2"/>
      <c r="CA61" s="2"/>
      <c r="CB61" s="2"/>
      <c r="CC61" s="2"/>
      <c r="CD61" s="2"/>
      <c r="CE61" s="2" t="s">
        <v>1549</v>
      </c>
      <c r="CF61" s="2"/>
      <c r="CG61" s="2"/>
      <c r="CH61" s="2"/>
      <c r="CI61" s="2"/>
      <c r="CJ61" s="2"/>
      <c r="CK61" s="2"/>
      <c r="CL61" s="2"/>
      <c r="CM61" s="2"/>
      <c r="CN61" s="2"/>
    </row>
    <row r="62" spans="2:92" x14ac:dyDescent="0.25">
      <c r="B62" s="2" t="s">
        <v>1134</v>
      </c>
      <c r="C62" s="2">
        <v>2018</v>
      </c>
      <c r="D62" s="2"/>
      <c r="E62" s="2" t="s">
        <v>1207</v>
      </c>
      <c r="F62" s="2" t="s">
        <v>1203</v>
      </c>
      <c r="G62" s="2" t="s">
        <v>1204</v>
      </c>
      <c r="H62" s="2" t="s">
        <v>1205</v>
      </c>
      <c r="I62" s="2" t="s">
        <v>1572</v>
      </c>
      <c r="J62" s="2" t="s">
        <v>1206</v>
      </c>
      <c r="K62" s="2">
        <v>63630</v>
      </c>
      <c r="L62" s="2"/>
      <c r="M62" s="21">
        <v>110017980443</v>
      </c>
      <c r="N62" s="2">
        <v>37.983333000000002</v>
      </c>
      <c r="O62" s="2">
        <v>-90.690832999999998</v>
      </c>
      <c r="P62" s="2">
        <v>1318218608139</v>
      </c>
      <c r="Q62" s="2">
        <v>107062</v>
      </c>
      <c r="R62" s="2" t="s">
        <v>1393</v>
      </c>
      <c r="S62" s="2">
        <v>5</v>
      </c>
      <c r="T62" s="2" t="s">
        <v>1423</v>
      </c>
      <c r="U62" s="2">
        <v>70</v>
      </c>
      <c r="V62" s="2" t="s">
        <v>1573</v>
      </c>
      <c r="W62" s="2"/>
      <c r="X62" s="2">
        <v>120</v>
      </c>
      <c r="Y62" s="2" t="s">
        <v>1573</v>
      </c>
      <c r="Z62" s="2"/>
      <c r="AA62" s="2" t="s">
        <v>1544</v>
      </c>
      <c r="AB62" s="2">
        <v>325998</v>
      </c>
      <c r="AC62" s="2" t="s">
        <v>283</v>
      </c>
      <c r="AD62" s="2"/>
      <c r="AE62" s="2"/>
      <c r="AF62" s="2" t="s">
        <v>1576</v>
      </c>
      <c r="AG62" s="5" t="s">
        <v>1577</v>
      </c>
      <c r="AH62" s="2" t="s">
        <v>1140</v>
      </c>
      <c r="AI62" s="2" t="s">
        <v>1772</v>
      </c>
      <c r="AJ62" s="2" t="s">
        <v>1575</v>
      </c>
      <c r="AK62" s="2" t="s">
        <v>1547</v>
      </c>
      <c r="AL62" s="2"/>
      <c r="AM62" s="69" t="s">
        <v>1549</v>
      </c>
      <c r="AN62" s="2" t="s">
        <v>1549</v>
      </c>
      <c r="AO62" s="2" t="s">
        <v>1549</v>
      </c>
      <c r="AP62" s="2" t="s">
        <v>1549</v>
      </c>
      <c r="AQ62" s="2" t="s">
        <v>1549</v>
      </c>
      <c r="AR62" s="2" t="s">
        <v>1549</v>
      </c>
      <c r="AS62" s="2" t="s">
        <v>1548</v>
      </c>
      <c r="AT62" s="2" t="s">
        <v>1549</v>
      </c>
      <c r="AU62" s="2" t="s">
        <v>1549</v>
      </c>
      <c r="AV62" s="2" t="s">
        <v>1549</v>
      </c>
      <c r="AW62" s="2" t="s">
        <v>1548</v>
      </c>
      <c r="AX62" s="2" t="s">
        <v>1549</v>
      </c>
      <c r="AY62" s="2" t="s">
        <v>1548</v>
      </c>
      <c r="AZ62" s="2" t="s">
        <v>1549</v>
      </c>
      <c r="BA62" s="2" t="s">
        <v>1549</v>
      </c>
      <c r="BB62" s="2" t="s">
        <v>1549</v>
      </c>
      <c r="BC62" s="2" t="s">
        <v>1548</v>
      </c>
      <c r="BD62" s="2" t="s">
        <v>1549</v>
      </c>
      <c r="BE62" s="2" t="s">
        <v>1549</v>
      </c>
      <c r="BF62" s="2" t="s">
        <v>1549</v>
      </c>
      <c r="BG62" s="2" t="s">
        <v>1549</v>
      </c>
      <c r="BH62" s="2" t="s">
        <v>1549</v>
      </c>
      <c r="BI62" s="2" t="s">
        <v>1549</v>
      </c>
      <c r="BJ62" s="2" t="s">
        <v>1549</v>
      </c>
      <c r="BK62" s="2" t="s">
        <v>1549</v>
      </c>
      <c r="BL62" s="2" t="s">
        <v>1549</v>
      </c>
      <c r="BM62" s="2" t="s">
        <v>1549</v>
      </c>
      <c r="BN62" s="2" t="s">
        <v>1549</v>
      </c>
      <c r="BO62" s="2" t="s">
        <v>1549</v>
      </c>
      <c r="BP62" s="2" t="s">
        <v>1549</v>
      </c>
      <c r="BQ62" s="2" t="s">
        <v>1549</v>
      </c>
      <c r="BR62" s="2" t="s">
        <v>1549</v>
      </c>
      <c r="BS62" s="2" t="s">
        <v>1549</v>
      </c>
      <c r="BT62" s="2" t="s">
        <v>1549</v>
      </c>
      <c r="BU62" s="2" t="s">
        <v>1549</v>
      </c>
      <c r="BV62" s="2" t="s">
        <v>1549</v>
      </c>
      <c r="BW62" s="2" t="s">
        <v>1549</v>
      </c>
      <c r="BX62" s="2" t="s">
        <v>1549</v>
      </c>
      <c r="BY62" s="2" t="s">
        <v>1549</v>
      </c>
      <c r="BZ62" s="2" t="s">
        <v>1549</v>
      </c>
      <c r="CA62" s="2" t="s">
        <v>1549</v>
      </c>
      <c r="CB62" s="2" t="s">
        <v>1549</v>
      </c>
      <c r="CC62" s="2" t="s">
        <v>1549</v>
      </c>
      <c r="CD62" s="2" t="s">
        <v>1549</v>
      </c>
      <c r="CE62" s="2" t="s">
        <v>1549</v>
      </c>
      <c r="CF62" s="2" t="s">
        <v>1549</v>
      </c>
      <c r="CG62" s="2" t="s">
        <v>1549</v>
      </c>
      <c r="CH62" s="2" t="s">
        <v>1549</v>
      </c>
      <c r="CI62" s="2" t="s">
        <v>1549</v>
      </c>
      <c r="CJ62" s="2" t="s">
        <v>1549</v>
      </c>
      <c r="CK62" s="2" t="s">
        <v>1549</v>
      </c>
      <c r="CL62" s="2" t="s">
        <v>1549</v>
      </c>
      <c r="CM62" s="2" t="s">
        <v>1549</v>
      </c>
      <c r="CN62" s="2" t="s">
        <v>1549</v>
      </c>
    </row>
    <row r="63" spans="2:92" x14ac:dyDescent="0.25">
      <c r="B63" s="2" t="s">
        <v>1134</v>
      </c>
      <c r="C63" s="2">
        <v>2019</v>
      </c>
      <c r="D63" s="4">
        <v>44279</v>
      </c>
      <c r="E63" s="2" t="s">
        <v>1207</v>
      </c>
      <c r="F63" s="2" t="s">
        <v>1203</v>
      </c>
      <c r="G63" s="2" t="s">
        <v>1204</v>
      </c>
      <c r="H63" s="2" t="s">
        <v>1205</v>
      </c>
      <c r="I63" s="2" t="s">
        <v>1572</v>
      </c>
      <c r="J63" s="2" t="s">
        <v>1206</v>
      </c>
      <c r="K63" s="2">
        <v>63630</v>
      </c>
      <c r="L63" s="2"/>
      <c r="M63" s="21">
        <v>110017980443</v>
      </c>
      <c r="N63" s="2">
        <v>37.983333000000002</v>
      </c>
      <c r="O63" s="2">
        <v>-90.690832999999998</v>
      </c>
      <c r="P63" s="2">
        <v>1319218608141</v>
      </c>
      <c r="Q63" s="2">
        <v>107062</v>
      </c>
      <c r="R63" s="2" t="s">
        <v>1393</v>
      </c>
      <c r="S63" s="2">
        <v>5</v>
      </c>
      <c r="T63" s="2" t="s">
        <v>1423</v>
      </c>
      <c r="U63" s="2">
        <v>61</v>
      </c>
      <c r="V63" s="2" t="s">
        <v>1573</v>
      </c>
      <c r="W63" s="2"/>
      <c r="X63" s="2">
        <v>98</v>
      </c>
      <c r="Y63" s="2" t="s">
        <v>1573</v>
      </c>
      <c r="Z63" s="2"/>
      <c r="AA63" s="2" t="s">
        <v>1544</v>
      </c>
      <c r="AB63" s="2">
        <v>325998</v>
      </c>
      <c r="AC63" s="2" t="s">
        <v>283</v>
      </c>
      <c r="AD63" s="2"/>
      <c r="AE63" s="2"/>
      <c r="AF63" s="2" t="s">
        <v>1578</v>
      </c>
      <c r="AG63" s="5" t="s">
        <v>1570</v>
      </c>
      <c r="AH63" s="2" t="s">
        <v>1140</v>
      </c>
      <c r="AI63" s="2" t="s">
        <v>1772</v>
      </c>
      <c r="AJ63" s="2" t="s">
        <v>1575</v>
      </c>
      <c r="AK63" s="2" t="s">
        <v>1547</v>
      </c>
      <c r="AL63" s="2"/>
      <c r="AM63" s="69" t="s">
        <v>1549</v>
      </c>
      <c r="AN63" s="2" t="s">
        <v>1549</v>
      </c>
      <c r="AO63" s="2" t="s">
        <v>1549</v>
      </c>
      <c r="AP63" s="2" t="s">
        <v>1549</v>
      </c>
      <c r="AQ63" s="2" t="s">
        <v>1549</v>
      </c>
      <c r="AR63" s="2" t="s">
        <v>1549</v>
      </c>
      <c r="AS63" s="2" t="s">
        <v>1548</v>
      </c>
      <c r="AT63" s="2" t="s">
        <v>1549</v>
      </c>
      <c r="AU63" s="2" t="s">
        <v>1548</v>
      </c>
      <c r="AV63" s="2" t="s">
        <v>1549</v>
      </c>
      <c r="AW63" s="2" t="s">
        <v>1549</v>
      </c>
      <c r="AX63" s="2" t="s">
        <v>1549</v>
      </c>
      <c r="AY63" s="2" t="s">
        <v>1549</v>
      </c>
      <c r="AZ63" s="2" t="s">
        <v>1549</v>
      </c>
      <c r="BA63" s="2" t="s">
        <v>1549</v>
      </c>
      <c r="BB63" s="2" t="s">
        <v>1549</v>
      </c>
      <c r="BC63" s="2" t="s">
        <v>1549</v>
      </c>
      <c r="BD63" s="2" t="s">
        <v>1549</v>
      </c>
      <c r="BE63" s="2" t="s">
        <v>1549</v>
      </c>
      <c r="BF63" s="2" t="s">
        <v>1549</v>
      </c>
      <c r="BG63" s="2" t="s">
        <v>1549</v>
      </c>
      <c r="BH63" s="2" t="s">
        <v>1549</v>
      </c>
      <c r="BI63" s="2" t="s">
        <v>1549</v>
      </c>
      <c r="BJ63" s="2" t="s">
        <v>1549</v>
      </c>
      <c r="BK63" s="2" t="s">
        <v>1549</v>
      </c>
      <c r="BL63" s="2" t="s">
        <v>1549</v>
      </c>
      <c r="BM63" s="2" t="s">
        <v>1549</v>
      </c>
      <c r="BN63" s="2" t="s">
        <v>1549</v>
      </c>
      <c r="BO63" s="2" t="s">
        <v>1549</v>
      </c>
      <c r="BP63" s="2" t="s">
        <v>1549</v>
      </c>
      <c r="BQ63" s="2" t="s">
        <v>1549</v>
      </c>
      <c r="BR63" s="2" t="s">
        <v>1549</v>
      </c>
      <c r="BS63" s="2" t="s">
        <v>1549</v>
      </c>
      <c r="BT63" s="2" t="s">
        <v>1549</v>
      </c>
      <c r="BU63" s="2" t="s">
        <v>1549</v>
      </c>
      <c r="BV63" s="2" t="s">
        <v>1549</v>
      </c>
      <c r="BW63" s="2" t="s">
        <v>1549</v>
      </c>
      <c r="BX63" s="2" t="s">
        <v>1549</v>
      </c>
      <c r="BY63" s="2" t="s">
        <v>1549</v>
      </c>
      <c r="BZ63" s="2" t="s">
        <v>1549</v>
      </c>
      <c r="CA63" s="2" t="s">
        <v>1549</v>
      </c>
      <c r="CB63" s="2" t="s">
        <v>1549</v>
      </c>
      <c r="CC63" s="2" t="s">
        <v>1549</v>
      </c>
      <c r="CD63" s="2" t="s">
        <v>1549</v>
      </c>
      <c r="CE63" s="2" t="s">
        <v>1549</v>
      </c>
      <c r="CF63" s="2" t="s">
        <v>1549</v>
      </c>
      <c r="CG63" s="2" t="s">
        <v>1549</v>
      </c>
      <c r="CH63" s="2" t="s">
        <v>1549</v>
      </c>
      <c r="CI63" s="2" t="s">
        <v>1549</v>
      </c>
      <c r="CJ63" s="2" t="s">
        <v>1549</v>
      </c>
      <c r="CK63" s="2" t="s">
        <v>1549</v>
      </c>
      <c r="CL63" s="2" t="s">
        <v>1549</v>
      </c>
      <c r="CM63" s="2" t="s">
        <v>1549</v>
      </c>
      <c r="CN63" s="2" t="s">
        <v>1549</v>
      </c>
    </row>
    <row r="64" spans="2:92" x14ac:dyDescent="0.25">
      <c r="B64" s="2" t="s">
        <v>1134</v>
      </c>
      <c r="C64" s="2">
        <v>2020</v>
      </c>
      <c r="D64" s="4"/>
      <c r="E64" s="2" t="s">
        <v>1207</v>
      </c>
      <c r="F64" s="2" t="s">
        <v>1203</v>
      </c>
      <c r="G64" s="2" t="s">
        <v>1204</v>
      </c>
      <c r="H64" s="2" t="s">
        <v>1205</v>
      </c>
      <c r="I64" s="2" t="s">
        <v>1572</v>
      </c>
      <c r="J64" s="2" t="s">
        <v>1206</v>
      </c>
      <c r="K64" s="2">
        <v>63630</v>
      </c>
      <c r="L64" s="2" t="s">
        <v>1552</v>
      </c>
      <c r="M64" s="21">
        <v>110017980443</v>
      </c>
      <c r="N64" s="2">
        <v>37.984251999999998</v>
      </c>
      <c r="O64" s="2">
        <v>-90.686081000000001</v>
      </c>
      <c r="P64" s="2" t="s">
        <v>1579</v>
      </c>
      <c r="Q64" s="2" t="s">
        <v>1554</v>
      </c>
      <c r="R64" s="2" t="s">
        <v>1393</v>
      </c>
      <c r="S64" s="2">
        <v>5</v>
      </c>
      <c r="T64" s="2" t="s">
        <v>1552</v>
      </c>
      <c r="U64" s="2">
        <v>160</v>
      </c>
      <c r="V64" s="2" t="s">
        <v>1573</v>
      </c>
      <c r="W64" s="2" t="s">
        <v>1552</v>
      </c>
      <c r="X64" s="2">
        <v>146</v>
      </c>
      <c r="Y64" s="2" t="s">
        <v>1573</v>
      </c>
      <c r="Z64" s="2" t="s">
        <v>1552</v>
      </c>
      <c r="AA64" s="2" t="s">
        <v>1544</v>
      </c>
      <c r="AB64" s="2">
        <v>325998</v>
      </c>
      <c r="AC64" s="2" t="s">
        <v>283</v>
      </c>
      <c r="AD64" s="2" t="s">
        <v>1552</v>
      </c>
      <c r="AE64" s="2" t="s">
        <v>1552</v>
      </c>
      <c r="AF64" s="2" t="s">
        <v>1578</v>
      </c>
      <c r="AG64" s="5" t="s">
        <v>1570</v>
      </c>
      <c r="AH64" s="2" t="s">
        <v>1140</v>
      </c>
      <c r="AI64" s="2" t="s">
        <v>1772</v>
      </c>
      <c r="AJ64" s="2" t="s">
        <v>1575</v>
      </c>
      <c r="AK64" s="2" t="s">
        <v>1547</v>
      </c>
      <c r="AL64" s="2" t="s">
        <v>1552</v>
      </c>
      <c r="AM64" s="69" t="s">
        <v>1549</v>
      </c>
      <c r="AN64" s="2" t="s">
        <v>1549</v>
      </c>
      <c r="AO64" s="2" t="s">
        <v>1549</v>
      </c>
      <c r="AP64" s="2" t="s">
        <v>1549</v>
      </c>
      <c r="AQ64" s="2" t="s">
        <v>1549</v>
      </c>
      <c r="AR64" s="2" t="s">
        <v>1549</v>
      </c>
      <c r="AS64" s="2" t="s">
        <v>1548</v>
      </c>
      <c r="AT64" s="2" t="s">
        <v>1549</v>
      </c>
      <c r="AU64" s="2" t="s">
        <v>1548</v>
      </c>
      <c r="AV64" s="2" t="s">
        <v>1549</v>
      </c>
      <c r="AW64" s="2" t="s">
        <v>1549</v>
      </c>
      <c r="AX64" s="2" t="s">
        <v>1549</v>
      </c>
      <c r="AY64" s="2" t="s">
        <v>1549</v>
      </c>
      <c r="AZ64" s="2" t="s">
        <v>1549</v>
      </c>
      <c r="BA64" s="2" t="s">
        <v>1549</v>
      </c>
      <c r="BB64" s="2" t="s">
        <v>1549</v>
      </c>
      <c r="BC64" s="2" t="s">
        <v>1549</v>
      </c>
      <c r="BD64" s="2" t="s">
        <v>1549</v>
      </c>
      <c r="BE64" s="2" t="s">
        <v>1549</v>
      </c>
      <c r="BF64" s="2" t="s">
        <v>1549</v>
      </c>
      <c r="BG64" s="2" t="s">
        <v>1549</v>
      </c>
      <c r="BH64" s="2" t="s">
        <v>1549</v>
      </c>
      <c r="BI64" s="2" t="s">
        <v>1549</v>
      </c>
      <c r="BJ64" s="2" t="s">
        <v>1549</v>
      </c>
      <c r="BK64" s="2" t="s">
        <v>1549</v>
      </c>
      <c r="BL64" s="2" t="s">
        <v>1549</v>
      </c>
      <c r="BM64" s="2" t="s">
        <v>1549</v>
      </c>
      <c r="BN64" s="2" t="s">
        <v>1549</v>
      </c>
      <c r="BO64" s="2" t="s">
        <v>1549</v>
      </c>
      <c r="BP64" s="2" t="s">
        <v>1549</v>
      </c>
      <c r="BQ64" s="2" t="s">
        <v>1549</v>
      </c>
      <c r="BR64" s="2" t="s">
        <v>1549</v>
      </c>
      <c r="BS64" s="2" t="s">
        <v>1549</v>
      </c>
      <c r="BT64" s="2" t="s">
        <v>1549</v>
      </c>
      <c r="BU64" s="2" t="s">
        <v>1549</v>
      </c>
      <c r="BV64" s="2" t="s">
        <v>1549</v>
      </c>
      <c r="BW64" s="2" t="s">
        <v>1549</v>
      </c>
      <c r="BX64" s="2" t="s">
        <v>1549</v>
      </c>
      <c r="BY64" s="2" t="s">
        <v>1549</v>
      </c>
      <c r="BZ64" s="2" t="s">
        <v>1549</v>
      </c>
      <c r="CA64" s="2" t="s">
        <v>1549</v>
      </c>
      <c r="CB64" s="2" t="s">
        <v>1549</v>
      </c>
      <c r="CC64" s="2" t="s">
        <v>1549</v>
      </c>
      <c r="CD64" s="2" t="s">
        <v>1549</v>
      </c>
      <c r="CE64" s="2" t="s">
        <v>1549</v>
      </c>
      <c r="CF64" s="2" t="s">
        <v>1549</v>
      </c>
      <c r="CG64" s="2" t="s">
        <v>1549</v>
      </c>
      <c r="CH64" s="2" t="s">
        <v>1549</v>
      </c>
      <c r="CI64" s="2" t="s">
        <v>1549</v>
      </c>
      <c r="CJ64" s="2" t="s">
        <v>1549</v>
      </c>
      <c r="CK64" s="2" t="s">
        <v>1549</v>
      </c>
      <c r="CL64" s="2" t="s">
        <v>1549</v>
      </c>
      <c r="CM64" s="2" t="s">
        <v>1549</v>
      </c>
      <c r="CN64" s="2" t="s">
        <v>1549</v>
      </c>
    </row>
    <row r="65" spans="2:92" x14ac:dyDescent="0.25">
      <c r="B65" s="2" t="s">
        <v>1134</v>
      </c>
      <c r="C65" s="2">
        <v>2015</v>
      </c>
      <c r="D65" s="2"/>
      <c r="E65" s="2" t="s">
        <v>1580</v>
      </c>
      <c r="F65" s="2" t="s">
        <v>1581</v>
      </c>
      <c r="G65" s="2" t="s">
        <v>1582</v>
      </c>
      <c r="H65" s="2" t="s">
        <v>1583</v>
      </c>
      <c r="I65" s="2" t="s">
        <v>1584</v>
      </c>
      <c r="J65" s="2" t="s">
        <v>1195</v>
      </c>
      <c r="K65" s="2">
        <v>41129</v>
      </c>
      <c r="L65" s="2"/>
      <c r="M65" s="21">
        <v>110008459578</v>
      </c>
      <c r="N65" s="2">
        <v>38.337209999999999</v>
      </c>
      <c r="O65" s="2">
        <v>-82.589250000000007</v>
      </c>
      <c r="P65" s="2">
        <v>1315214019756</v>
      </c>
      <c r="Q65" s="2">
        <v>107062</v>
      </c>
      <c r="R65" s="2" t="s">
        <v>1393</v>
      </c>
      <c r="S65" s="2">
        <v>3</v>
      </c>
      <c r="T65" s="2" t="s">
        <v>1550</v>
      </c>
      <c r="U65" s="2">
        <v>2</v>
      </c>
      <c r="V65" s="2" t="s">
        <v>1556</v>
      </c>
      <c r="W65" s="2"/>
      <c r="X65" s="2">
        <v>250</v>
      </c>
      <c r="Y65" s="2" t="s">
        <v>1556</v>
      </c>
      <c r="Z65" s="2"/>
      <c r="AA65" s="2" t="s">
        <v>1544</v>
      </c>
      <c r="AB65" s="2">
        <v>325998</v>
      </c>
      <c r="AC65" s="2" t="s">
        <v>283</v>
      </c>
      <c r="AD65" s="2"/>
      <c r="AE65" s="2"/>
      <c r="AF65" s="2" t="s">
        <v>1585</v>
      </c>
      <c r="AG65" s="2" t="s">
        <v>1586</v>
      </c>
      <c r="AH65" s="2" t="s">
        <v>1140</v>
      </c>
      <c r="AI65" s="2" t="s">
        <v>1772</v>
      </c>
      <c r="AJ65" s="2" t="s">
        <v>1546</v>
      </c>
      <c r="AK65" s="2" t="s">
        <v>1547</v>
      </c>
      <c r="AL65" s="2"/>
      <c r="AM65" s="69" t="s">
        <v>1548</v>
      </c>
      <c r="AN65" s="2" t="s">
        <v>1549</v>
      </c>
      <c r="AO65" s="2" t="s">
        <v>1549</v>
      </c>
      <c r="AP65" s="2" t="s">
        <v>1549</v>
      </c>
      <c r="AQ65" s="2" t="s">
        <v>1549</v>
      </c>
      <c r="AR65" s="2" t="s">
        <v>1548</v>
      </c>
      <c r="AS65" s="2" t="s">
        <v>1549</v>
      </c>
      <c r="AT65" s="2"/>
      <c r="AU65" s="2"/>
      <c r="AV65" s="2"/>
      <c r="AW65" s="2"/>
      <c r="AX65" s="2"/>
      <c r="AY65" s="2" t="s">
        <v>1549</v>
      </c>
      <c r="AZ65" s="2"/>
      <c r="BA65" s="2"/>
      <c r="BB65" s="2"/>
      <c r="BC65" s="2"/>
      <c r="BD65" s="2"/>
      <c r="BE65" s="2"/>
      <c r="BF65" s="2"/>
      <c r="BG65" s="2"/>
      <c r="BH65" s="2"/>
      <c r="BI65" s="2"/>
      <c r="BJ65" s="2"/>
      <c r="BK65" s="2"/>
      <c r="BL65" s="2" t="s">
        <v>1549</v>
      </c>
      <c r="BM65" s="2" t="s">
        <v>1549</v>
      </c>
      <c r="BN65" s="2" t="s">
        <v>1549</v>
      </c>
      <c r="BO65" s="2"/>
      <c r="BP65" s="2" t="s">
        <v>1549</v>
      </c>
      <c r="BQ65" s="2"/>
      <c r="BR65" s="2"/>
      <c r="BS65" s="2"/>
      <c r="BT65" s="2"/>
      <c r="BU65" s="2"/>
      <c r="BV65" s="2"/>
      <c r="BW65" s="2"/>
      <c r="BX65" s="2" t="s">
        <v>1549</v>
      </c>
      <c r="BY65" s="2"/>
      <c r="BZ65" s="2"/>
      <c r="CA65" s="2"/>
      <c r="CB65" s="2"/>
      <c r="CC65" s="2"/>
      <c r="CD65" s="2"/>
      <c r="CE65" s="2" t="s">
        <v>1548</v>
      </c>
      <c r="CF65" s="2"/>
      <c r="CG65" s="2"/>
      <c r="CH65" s="2"/>
      <c r="CI65" s="2"/>
      <c r="CJ65" s="2"/>
      <c r="CK65" s="2"/>
      <c r="CL65" s="2"/>
      <c r="CM65" s="2"/>
      <c r="CN65" s="2"/>
    </row>
    <row r="66" spans="2:92" x14ac:dyDescent="0.25">
      <c r="B66" s="2" t="s">
        <v>1134</v>
      </c>
      <c r="C66" s="2">
        <v>2016</v>
      </c>
      <c r="D66" s="2"/>
      <c r="E66" s="2" t="s">
        <v>1580</v>
      </c>
      <c r="F66" s="2" t="s">
        <v>1581</v>
      </c>
      <c r="G66" s="2" t="s">
        <v>1582</v>
      </c>
      <c r="H66" s="2" t="s">
        <v>1583</v>
      </c>
      <c r="I66" s="2" t="s">
        <v>1584</v>
      </c>
      <c r="J66" s="2" t="s">
        <v>1195</v>
      </c>
      <c r="K66" s="2">
        <v>41129</v>
      </c>
      <c r="L66" s="2"/>
      <c r="M66" s="21">
        <v>110008459578</v>
      </c>
      <c r="N66" s="2">
        <v>38.337209999999999</v>
      </c>
      <c r="O66" s="2">
        <v>-82.589250000000007</v>
      </c>
      <c r="P66" s="2">
        <v>1316215203858</v>
      </c>
      <c r="Q66" s="2">
        <v>107062</v>
      </c>
      <c r="R66" s="2" t="s">
        <v>1393</v>
      </c>
      <c r="S66" s="2">
        <v>3</v>
      </c>
      <c r="T66" s="2" t="s">
        <v>1550</v>
      </c>
      <c r="U66" s="2">
        <v>2</v>
      </c>
      <c r="V66" s="2" t="s">
        <v>1556</v>
      </c>
      <c r="W66" s="2"/>
      <c r="X66" s="2">
        <v>190</v>
      </c>
      <c r="Y66" s="2" t="s">
        <v>1556</v>
      </c>
      <c r="Z66" s="2"/>
      <c r="AA66" s="2" t="s">
        <v>1544</v>
      </c>
      <c r="AB66" s="2">
        <v>325998</v>
      </c>
      <c r="AC66" s="2" t="s">
        <v>283</v>
      </c>
      <c r="AD66" s="2"/>
      <c r="AE66" s="2"/>
      <c r="AF66" s="2" t="s">
        <v>1585</v>
      </c>
      <c r="AG66" s="2" t="s">
        <v>1586</v>
      </c>
      <c r="AH66" s="2" t="s">
        <v>1140</v>
      </c>
      <c r="AI66" s="2" t="s">
        <v>1772</v>
      </c>
      <c r="AJ66" s="2" t="s">
        <v>1546</v>
      </c>
      <c r="AK66" s="2" t="s">
        <v>1547</v>
      </c>
      <c r="AL66" s="2"/>
      <c r="AM66" s="69" t="s">
        <v>1548</v>
      </c>
      <c r="AN66" s="2" t="s">
        <v>1549</v>
      </c>
      <c r="AO66" s="2" t="s">
        <v>1549</v>
      </c>
      <c r="AP66" s="2" t="s">
        <v>1549</v>
      </c>
      <c r="AQ66" s="2" t="s">
        <v>1549</v>
      </c>
      <c r="AR66" s="2" t="s">
        <v>1548</v>
      </c>
      <c r="AS66" s="2" t="s">
        <v>1549</v>
      </c>
      <c r="AT66" s="2"/>
      <c r="AU66" s="2"/>
      <c r="AV66" s="2"/>
      <c r="AW66" s="2"/>
      <c r="AX66" s="2"/>
      <c r="AY66" s="2" t="s">
        <v>1549</v>
      </c>
      <c r="AZ66" s="2"/>
      <c r="BA66" s="2"/>
      <c r="BB66" s="2"/>
      <c r="BC66" s="2"/>
      <c r="BD66" s="2"/>
      <c r="BE66" s="2"/>
      <c r="BF66" s="2"/>
      <c r="BG66" s="2"/>
      <c r="BH66" s="2"/>
      <c r="BI66" s="2"/>
      <c r="BJ66" s="2"/>
      <c r="BK66" s="2"/>
      <c r="BL66" s="2" t="s">
        <v>1549</v>
      </c>
      <c r="BM66" s="2" t="s">
        <v>1549</v>
      </c>
      <c r="BN66" s="2" t="s">
        <v>1549</v>
      </c>
      <c r="BO66" s="2"/>
      <c r="BP66" s="2" t="s">
        <v>1549</v>
      </c>
      <c r="BQ66" s="2"/>
      <c r="BR66" s="2"/>
      <c r="BS66" s="2"/>
      <c r="BT66" s="2"/>
      <c r="BU66" s="2"/>
      <c r="BV66" s="2"/>
      <c r="BW66" s="2"/>
      <c r="BX66" s="2" t="s">
        <v>1549</v>
      </c>
      <c r="BY66" s="2"/>
      <c r="BZ66" s="2"/>
      <c r="CA66" s="2"/>
      <c r="CB66" s="2"/>
      <c r="CC66" s="2"/>
      <c r="CD66" s="2"/>
      <c r="CE66" s="2" t="s">
        <v>1548</v>
      </c>
      <c r="CF66" s="2"/>
      <c r="CG66" s="2"/>
      <c r="CH66" s="2"/>
      <c r="CI66" s="2"/>
      <c r="CJ66" s="2"/>
      <c r="CK66" s="2"/>
      <c r="CL66" s="2"/>
      <c r="CM66" s="2"/>
      <c r="CN66" s="2"/>
    </row>
    <row r="67" spans="2:92" hidden="1" x14ac:dyDescent="0.25">
      <c r="B67" s="2" t="s">
        <v>1781</v>
      </c>
      <c r="C67" s="2">
        <v>2018</v>
      </c>
      <c r="D67" s="2"/>
      <c r="E67" s="2" t="s">
        <v>1844</v>
      </c>
      <c r="F67" s="2" t="s">
        <v>1845</v>
      </c>
      <c r="G67" s="2" t="s">
        <v>1846</v>
      </c>
      <c r="H67" s="2" t="s">
        <v>1847</v>
      </c>
      <c r="I67" s="2" t="s">
        <v>1848</v>
      </c>
      <c r="J67" s="2" t="s">
        <v>1849</v>
      </c>
      <c r="K67" s="2">
        <v>74116</v>
      </c>
      <c r="L67" s="2"/>
      <c r="M67" s="21">
        <v>110001988877</v>
      </c>
      <c r="N67" s="2">
        <v>36.194099999999999</v>
      </c>
      <c r="O67" s="2">
        <v>-95.811700000000002</v>
      </c>
      <c r="P67" s="2">
        <v>1318217471352</v>
      </c>
      <c r="Q67" s="2">
        <v>107062</v>
      </c>
      <c r="R67" s="2" t="s">
        <v>1393</v>
      </c>
      <c r="S67" s="2"/>
      <c r="T67" s="2" t="e">
        <v>#N/A</v>
      </c>
      <c r="U67" s="2">
        <v>0</v>
      </c>
      <c r="V67" s="2"/>
      <c r="W67" s="2"/>
      <c r="X67" s="2">
        <v>0</v>
      </c>
      <c r="Y67" s="2"/>
      <c r="Z67" s="2"/>
      <c r="AA67" s="2" t="s">
        <v>1544</v>
      </c>
      <c r="AB67" s="2">
        <v>327310</v>
      </c>
      <c r="AC67" s="2" t="s">
        <v>306</v>
      </c>
      <c r="AD67" s="2"/>
      <c r="AE67" s="2"/>
      <c r="AF67" s="2" t="s">
        <v>1788</v>
      </c>
      <c r="AG67" s="5"/>
      <c r="AH67" s="43" t="s">
        <v>1797</v>
      </c>
      <c r="AI67" s="2" t="s">
        <v>1772</v>
      </c>
      <c r="AJ67" s="2" t="s">
        <v>1798</v>
      </c>
      <c r="AK67" s="2" t="s">
        <v>1547</v>
      </c>
      <c r="AL67" s="2"/>
      <c r="AM67" s="69" t="s">
        <v>1549</v>
      </c>
      <c r="AN67" s="2" t="s">
        <v>1549</v>
      </c>
      <c r="AO67" s="2" t="s">
        <v>1549</v>
      </c>
      <c r="AP67" s="2" t="s">
        <v>1549</v>
      </c>
      <c r="AQ67" s="2" t="s">
        <v>1549</v>
      </c>
      <c r="AR67" s="2" t="s">
        <v>1549</v>
      </c>
      <c r="AS67" s="2" t="s">
        <v>1549</v>
      </c>
      <c r="AT67" s="2"/>
      <c r="AU67" s="2"/>
      <c r="AV67" s="2"/>
      <c r="AW67" s="2"/>
      <c r="AX67" s="2"/>
      <c r="AY67" s="2" t="s">
        <v>1549</v>
      </c>
      <c r="AZ67" s="2"/>
      <c r="BA67" s="2"/>
      <c r="BB67" s="2"/>
      <c r="BC67" s="2"/>
      <c r="BD67" s="2"/>
      <c r="BE67" s="2"/>
      <c r="BF67" s="2"/>
      <c r="BG67" s="2"/>
      <c r="BH67" s="2"/>
      <c r="BI67" s="2"/>
      <c r="BJ67" s="2"/>
      <c r="BK67" s="2"/>
      <c r="BL67" s="2" t="s">
        <v>1549</v>
      </c>
      <c r="BM67" s="2" t="s">
        <v>1549</v>
      </c>
      <c r="BN67" s="2" t="s">
        <v>1549</v>
      </c>
      <c r="BO67" s="2"/>
      <c r="BP67" s="2" t="s">
        <v>1549</v>
      </c>
      <c r="BQ67" s="2"/>
      <c r="BR67" s="2"/>
      <c r="BS67" s="2"/>
      <c r="BT67" s="2"/>
      <c r="BU67" s="2"/>
      <c r="BV67" s="2"/>
      <c r="BW67" s="2"/>
      <c r="BX67" s="2" t="s">
        <v>1549</v>
      </c>
      <c r="BY67" s="2"/>
      <c r="BZ67" s="2"/>
      <c r="CA67" s="2"/>
      <c r="CB67" s="2"/>
      <c r="CC67" s="2"/>
      <c r="CD67" s="2"/>
      <c r="CE67" s="2" t="s">
        <v>1549</v>
      </c>
      <c r="CF67" s="2"/>
      <c r="CG67" s="2"/>
      <c r="CH67" s="2"/>
      <c r="CI67" s="2"/>
      <c r="CJ67" s="2"/>
      <c r="CK67" s="2"/>
      <c r="CL67" s="2"/>
      <c r="CM67" s="2"/>
      <c r="CN67" s="2"/>
    </row>
    <row r="68" spans="2:92" hidden="1" x14ac:dyDescent="0.25">
      <c r="B68" s="2" t="s">
        <v>1134</v>
      </c>
      <c r="C68" s="2">
        <v>2015</v>
      </c>
      <c r="D68" s="2"/>
      <c r="E68" s="2" t="s">
        <v>1850</v>
      </c>
      <c r="F68" s="2" t="s">
        <v>1851</v>
      </c>
      <c r="G68" s="2" t="s">
        <v>1852</v>
      </c>
      <c r="H68" s="2" t="s">
        <v>1853</v>
      </c>
      <c r="I68" s="2" t="s">
        <v>1853</v>
      </c>
      <c r="J68" s="2" t="s">
        <v>1787</v>
      </c>
      <c r="K68" s="2">
        <v>54143</v>
      </c>
      <c r="L68" s="2"/>
      <c r="M68" s="21">
        <v>110000421080</v>
      </c>
      <c r="N68" s="2">
        <v>45.09713</v>
      </c>
      <c r="O68" s="2">
        <v>-87.614059999999995</v>
      </c>
      <c r="P68" s="2">
        <v>1315214292068</v>
      </c>
      <c r="Q68" s="2">
        <v>107062</v>
      </c>
      <c r="R68" s="2" t="s">
        <v>1393</v>
      </c>
      <c r="S68" s="2">
        <v>4</v>
      </c>
      <c r="T68" s="2" t="s">
        <v>1409</v>
      </c>
      <c r="U68" s="2">
        <v>250</v>
      </c>
      <c r="V68" s="2" t="s">
        <v>1573</v>
      </c>
      <c r="W68" s="2"/>
      <c r="X68" s="2">
        <v>250</v>
      </c>
      <c r="Y68" s="2" t="s">
        <v>1573</v>
      </c>
      <c r="Z68" s="2"/>
      <c r="AA68" s="2" t="s">
        <v>1544</v>
      </c>
      <c r="AB68" s="2">
        <v>325998</v>
      </c>
      <c r="AC68" s="2" t="s">
        <v>283</v>
      </c>
      <c r="AD68" s="2"/>
      <c r="AE68" s="2"/>
      <c r="AF68" s="2" t="s">
        <v>1574</v>
      </c>
      <c r="AG68" s="2" t="s">
        <v>1570</v>
      </c>
      <c r="AH68" s="2" t="s">
        <v>1779</v>
      </c>
      <c r="AI68" s="2" t="s">
        <v>1772</v>
      </c>
      <c r="AJ68" s="2" t="s">
        <v>1593</v>
      </c>
      <c r="AK68" s="2" t="s">
        <v>1547</v>
      </c>
      <c r="AL68" s="2"/>
      <c r="AM68" s="69" t="s">
        <v>1549</v>
      </c>
      <c r="AN68" s="2" t="s">
        <v>1549</v>
      </c>
      <c r="AO68" s="2" t="s">
        <v>1549</v>
      </c>
      <c r="AP68" s="2" t="s">
        <v>1549</v>
      </c>
      <c r="AQ68" s="2" t="s">
        <v>1549</v>
      </c>
      <c r="AR68" s="2" t="s">
        <v>1549</v>
      </c>
      <c r="AS68" s="2" t="s">
        <v>1548</v>
      </c>
      <c r="AT68" s="2"/>
      <c r="AU68" s="2"/>
      <c r="AV68" s="2"/>
      <c r="AW68" s="2"/>
      <c r="AX68" s="2"/>
      <c r="AY68" s="2" t="s">
        <v>1549</v>
      </c>
      <c r="AZ68" s="2"/>
      <c r="BA68" s="2"/>
      <c r="BB68" s="2"/>
      <c r="BC68" s="2"/>
      <c r="BD68" s="2"/>
      <c r="BE68" s="2"/>
      <c r="BF68" s="2"/>
      <c r="BG68" s="2"/>
      <c r="BH68" s="2"/>
      <c r="BI68" s="2"/>
      <c r="BJ68" s="2"/>
      <c r="BK68" s="2"/>
      <c r="BL68" s="2" t="s">
        <v>1549</v>
      </c>
      <c r="BM68" s="2" t="s">
        <v>1549</v>
      </c>
      <c r="BN68" s="2" t="s">
        <v>1549</v>
      </c>
      <c r="BO68" s="2"/>
      <c r="BP68" s="2" t="s">
        <v>1549</v>
      </c>
      <c r="BQ68" s="2"/>
      <c r="BR68" s="2"/>
      <c r="BS68" s="2"/>
      <c r="BT68" s="2"/>
      <c r="BU68" s="2"/>
      <c r="BV68" s="2"/>
      <c r="BW68" s="2"/>
      <c r="BX68" s="2" t="s">
        <v>1549</v>
      </c>
      <c r="BY68" s="2"/>
      <c r="BZ68" s="2"/>
      <c r="CA68" s="2"/>
      <c r="CB68" s="2"/>
      <c r="CC68" s="2"/>
      <c r="CD68" s="2"/>
      <c r="CE68" s="2" t="s">
        <v>1549</v>
      </c>
      <c r="CF68" s="2"/>
      <c r="CG68" s="2"/>
      <c r="CH68" s="2"/>
      <c r="CI68" s="2"/>
      <c r="CJ68" s="2"/>
      <c r="CK68" s="2"/>
      <c r="CL68" s="2"/>
      <c r="CM68" s="2"/>
      <c r="CN68" s="2"/>
    </row>
    <row r="69" spans="2:92" hidden="1" x14ac:dyDescent="0.25">
      <c r="B69" s="2" t="s">
        <v>1134</v>
      </c>
      <c r="C69" s="2">
        <v>2016</v>
      </c>
      <c r="D69" s="2"/>
      <c r="E69" s="2" t="s">
        <v>1850</v>
      </c>
      <c r="F69" s="2" t="s">
        <v>1851</v>
      </c>
      <c r="G69" s="2" t="s">
        <v>1852</v>
      </c>
      <c r="H69" s="2" t="s">
        <v>1853</v>
      </c>
      <c r="I69" s="2" t="s">
        <v>1853</v>
      </c>
      <c r="J69" s="2" t="s">
        <v>1787</v>
      </c>
      <c r="K69" s="2">
        <v>54143</v>
      </c>
      <c r="L69" s="2"/>
      <c r="M69" s="21">
        <v>110000421080</v>
      </c>
      <c r="N69" s="2">
        <v>45.09713</v>
      </c>
      <c r="O69" s="2">
        <v>-87.614059999999995</v>
      </c>
      <c r="P69" s="2">
        <v>1316217641087</v>
      </c>
      <c r="Q69" s="2">
        <v>107062</v>
      </c>
      <c r="R69" s="2" t="s">
        <v>1393</v>
      </c>
      <c r="S69" s="2">
        <v>4</v>
      </c>
      <c r="T69" s="2" t="s">
        <v>1409</v>
      </c>
      <c r="U69" s="2">
        <v>101</v>
      </c>
      <c r="V69" s="2" t="s">
        <v>1573</v>
      </c>
      <c r="W69" s="2"/>
      <c r="X69" s="2">
        <v>1</v>
      </c>
      <c r="Y69" s="2" t="s">
        <v>1573</v>
      </c>
      <c r="Z69" s="2"/>
      <c r="AA69" s="2" t="s">
        <v>1544</v>
      </c>
      <c r="AB69" s="2">
        <v>325998</v>
      </c>
      <c r="AC69" s="2" t="s">
        <v>283</v>
      </c>
      <c r="AD69" s="2"/>
      <c r="AE69" s="2"/>
      <c r="AF69" s="2" t="s">
        <v>1574</v>
      </c>
      <c r="AG69" s="2" t="s">
        <v>1570</v>
      </c>
      <c r="AH69" s="2" t="s">
        <v>1779</v>
      </c>
      <c r="AI69" s="2" t="s">
        <v>1772</v>
      </c>
      <c r="AJ69" s="2" t="s">
        <v>1593</v>
      </c>
      <c r="AK69" s="2" t="s">
        <v>1547</v>
      </c>
      <c r="AL69" s="2"/>
      <c r="AM69" s="69" t="s">
        <v>1549</v>
      </c>
      <c r="AN69" s="2" t="s">
        <v>1549</v>
      </c>
      <c r="AO69" s="2" t="s">
        <v>1549</v>
      </c>
      <c r="AP69" s="2" t="s">
        <v>1549</v>
      </c>
      <c r="AQ69" s="2" t="s">
        <v>1549</v>
      </c>
      <c r="AR69" s="2" t="s">
        <v>1549</v>
      </c>
      <c r="AS69" s="2" t="s">
        <v>1548</v>
      </c>
      <c r="AT69" s="2"/>
      <c r="AU69" s="2"/>
      <c r="AV69" s="2"/>
      <c r="AW69" s="2"/>
      <c r="AX69" s="2"/>
      <c r="AY69" s="2" t="s">
        <v>1549</v>
      </c>
      <c r="AZ69" s="2"/>
      <c r="BA69" s="2"/>
      <c r="BB69" s="2"/>
      <c r="BC69" s="2"/>
      <c r="BD69" s="2"/>
      <c r="BE69" s="2"/>
      <c r="BF69" s="2"/>
      <c r="BG69" s="2"/>
      <c r="BH69" s="2"/>
      <c r="BI69" s="2"/>
      <c r="BJ69" s="2"/>
      <c r="BK69" s="2"/>
      <c r="BL69" s="2" t="s">
        <v>1549</v>
      </c>
      <c r="BM69" s="2" t="s">
        <v>1549</v>
      </c>
      <c r="BN69" s="2" t="s">
        <v>1549</v>
      </c>
      <c r="BO69" s="2" t="s">
        <v>1549</v>
      </c>
      <c r="BP69" s="2" t="s">
        <v>1549</v>
      </c>
      <c r="BQ69" s="2"/>
      <c r="BR69" s="2"/>
      <c r="BS69" s="2"/>
      <c r="BT69" s="2"/>
      <c r="BU69" s="2"/>
      <c r="BV69" s="2"/>
      <c r="BW69" s="2"/>
      <c r="BX69" s="2" t="s">
        <v>1549</v>
      </c>
      <c r="BY69" s="2"/>
      <c r="BZ69" s="2"/>
      <c r="CA69" s="2"/>
      <c r="CB69" s="2"/>
      <c r="CC69" s="2"/>
      <c r="CD69" s="2"/>
      <c r="CE69" s="2" t="s">
        <v>1549</v>
      </c>
      <c r="CF69" s="2"/>
      <c r="CG69" s="2"/>
      <c r="CH69" s="2"/>
      <c r="CI69" s="2"/>
      <c r="CJ69" s="2"/>
      <c r="CK69" s="2"/>
      <c r="CL69" s="2"/>
      <c r="CM69" s="2"/>
      <c r="CN69" s="2"/>
    </row>
    <row r="70" spans="2:92" hidden="1" x14ac:dyDescent="0.25">
      <c r="B70" s="2" t="s">
        <v>1134</v>
      </c>
      <c r="C70" s="2">
        <v>2018</v>
      </c>
      <c r="D70" s="2"/>
      <c r="E70" s="2" t="s">
        <v>1850</v>
      </c>
      <c r="F70" s="2" t="s">
        <v>1851</v>
      </c>
      <c r="G70" s="2" t="s">
        <v>1852</v>
      </c>
      <c r="H70" s="2" t="s">
        <v>1853</v>
      </c>
      <c r="I70" s="2" t="s">
        <v>1853</v>
      </c>
      <c r="J70" s="2" t="s">
        <v>1787</v>
      </c>
      <c r="K70" s="2">
        <v>54143</v>
      </c>
      <c r="L70" s="2"/>
      <c r="M70" s="21">
        <v>110000421080</v>
      </c>
      <c r="N70" s="2">
        <v>45.09713</v>
      </c>
      <c r="O70" s="2">
        <v>-87.614059999999995</v>
      </c>
      <c r="P70" s="2">
        <v>1318217353186</v>
      </c>
      <c r="Q70" s="2">
        <v>107062</v>
      </c>
      <c r="R70" s="2" t="s">
        <v>1393</v>
      </c>
      <c r="S70" s="2">
        <v>4</v>
      </c>
      <c r="T70" s="2" t="s">
        <v>1409</v>
      </c>
      <c r="U70" s="2">
        <v>61</v>
      </c>
      <c r="V70" s="2" t="s">
        <v>1573</v>
      </c>
      <c r="W70" s="2"/>
      <c r="X70" s="2">
        <v>5</v>
      </c>
      <c r="Y70" s="2" t="s">
        <v>1573</v>
      </c>
      <c r="Z70" s="2"/>
      <c r="AA70" s="2" t="s">
        <v>1544</v>
      </c>
      <c r="AB70" s="2">
        <v>325998</v>
      </c>
      <c r="AC70" s="2" t="s">
        <v>283</v>
      </c>
      <c r="AD70" s="2"/>
      <c r="AE70" s="2"/>
      <c r="AF70" s="2" t="s">
        <v>1854</v>
      </c>
      <c r="AG70" s="5" t="s">
        <v>1570</v>
      </c>
      <c r="AH70" s="2" t="s">
        <v>1779</v>
      </c>
      <c r="AI70" s="2" t="s">
        <v>1772</v>
      </c>
      <c r="AJ70" s="2" t="s">
        <v>1593</v>
      </c>
      <c r="AK70" s="2" t="s">
        <v>1547</v>
      </c>
      <c r="AL70" s="2"/>
      <c r="AM70" s="69" t="s">
        <v>1549</v>
      </c>
      <c r="AN70" s="2" t="s">
        <v>1549</v>
      </c>
      <c r="AO70" s="2" t="s">
        <v>1549</v>
      </c>
      <c r="AP70" s="2" t="s">
        <v>1549</v>
      </c>
      <c r="AQ70" s="2" t="s">
        <v>1549</v>
      </c>
      <c r="AR70" s="2" t="s">
        <v>1549</v>
      </c>
      <c r="AS70" s="2" t="s">
        <v>1548</v>
      </c>
      <c r="AT70" s="2" t="s">
        <v>1549</v>
      </c>
      <c r="AU70" s="2" t="s">
        <v>1548</v>
      </c>
      <c r="AV70" s="2" t="s">
        <v>1549</v>
      </c>
      <c r="AW70" s="2" t="s">
        <v>1549</v>
      </c>
      <c r="AX70" s="2" t="s">
        <v>1549</v>
      </c>
      <c r="AY70" s="2" t="s">
        <v>1549</v>
      </c>
      <c r="AZ70" s="2" t="s">
        <v>1549</v>
      </c>
      <c r="BA70" s="2" t="s">
        <v>1549</v>
      </c>
      <c r="BB70" s="2" t="s">
        <v>1549</v>
      </c>
      <c r="BC70" s="2" t="s">
        <v>1549</v>
      </c>
      <c r="BD70" s="2" t="s">
        <v>1549</v>
      </c>
      <c r="BE70" s="2" t="s">
        <v>1549</v>
      </c>
      <c r="BF70" s="2" t="s">
        <v>1549</v>
      </c>
      <c r="BG70" s="2" t="s">
        <v>1549</v>
      </c>
      <c r="BH70" s="2" t="s">
        <v>1549</v>
      </c>
      <c r="BI70" s="2" t="s">
        <v>1549</v>
      </c>
      <c r="BJ70" s="2" t="s">
        <v>1549</v>
      </c>
      <c r="BK70" s="2" t="s">
        <v>1549</v>
      </c>
      <c r="BL70" s="2" t="s">
        <v>1549</v>
      </c>
      <c r="BM70" s="2" t="s">
        <v>1549</v>
      </c>
      <c r="BN70" s="2" t="s">
        <v>1549</v>
      </c>
      <c r="BO70" s="2" t="s">
        <v>1549</v>
      </c>
      <c r="BP70" s="2" t="s">
        <v>1549</v>
      </c>
      <c r="BQ70" s="2" t="s">
        <v>1549</v>
      </c>
      <c r="BR70" s="2" t="s">
        <v>1549</v>
      </c>
      <c r="BS70" s="2" t="s">
        <v>1549</v>
      </c>
      <c r="BT70" s="2" t="s">
        <v>1549</v>
      </c>
      <c r="BU70" s="2" t="s">
        <v>1549</v>
      </c>
      <c r="BV70" s="2" t="s">
        <v>1549</v>
      </c>
      <c r="BW70" s="2" t="s">
        <v>1549</v>
      </c>
      <c r="BX70" s="2" t="s">
        <v>1549</v>
      </c>
      <c r="BY70" s="2" t="s">
        <v>1549</v>
      </c>
      <c r="BZ70" s="2" t="s">
        <v>1549</v>
      </c>
      <c r="CA70" s="2" t="s">
        <v>1549</v>
      </c>
      <c r="CB70" s="2" t="s">
        <v>1549</v>
      </c>
      <c r="CC70" s="2" t="s">
        <v>1549</v>
      </c>
      <c r="CD70" s="2" t="s">
        <v>1549</v>
      </c>
      <c r="CE70" s="2" t="s">
        <v>1549</v>
      </c>
      <c r="CF70" s="2" t="s">
        <v>1549</v>
      </c>
      <c r="CG70" s="2" t="s">
        <v>1549</v>
      </c>
      <c r="CH70" s="2" t="s">
        <v>1549</v>
      </c>
      <c r="CI70" s="2" t="s">
        <v>1549</v>
      </c>
      <c r="CJ70" s="2" t="s">
        <v>1549</v>
      </c>
      <c r="CK70" s="2" t="s">
        <v>1549</v>
      </c>
      <c r="CL70" s="2" t="s">
        <v>1549</v>
      </c>
      <c r="CM70" s="2" t="s">
        <v>1549</v>
      </c>
      <c r="CN70" s="2" t="s">
        <v>1549</v>
      </c>
    </row>
    <row r="71" spans="2:92" hidden="1" x14ac:dyDescent="0.25">
      <c r="B71" s="2" t="s">
        <v>1134</v>
      </c>
      <c r="C71" s="2">
        <v>2019</v>
      </c>
      <c r="D71" s="4">
        <v>44012</v>
      </c>
      <c r="E71" s="2" t="s">
        <v>1850</v>
      </c>
      <c r="F71" s="2" t="s">
        <v>1851</v>
      </c>
      <c r="G71" s="2" t="s">
        <v>1852</v>
      </c>
      <c r="H71" s="2" t="s">
        <v>1853</v>
      </c>
      <c r="I71" s="2" t="s">
        <v>1853</v>
      </c>
      <c r="J71" s="2" t="s">
        <v>1787</v>
      </c>
      <c r="K71" s="2">
        <v>54143</v>
      </c>
      <c r="L71" s="2"/>
      <c r="M71" s="21">
        <v>110000421080</v>
      </c>
      <c r="N71" s="2">
        <v>45.09713</v>
      </c>
      <c r="O71" s="2">
        <v>-87.614059999999995</v>
      </c>
      <c r="P71" s="2">
        <v>1319218331395</v>
      </c>
      <c r="Q71" s="2">
        <v>107062</v>
      </c>
      <c r="R71" s="2" t="s">
        <v>1393</v>
      </c>
      <c r="S71" s="2">
        <v>4</v>
      </c>
      <c r="T71" s="2" t="s">
        <v>1409</v>
      </c>
      <c r="U71" s="2">
        <v>36</v>
      </c>
      <c r="V71" s="2" t="s">
        <v>1573</v>
      </c>
      <c r="W71" s="2"/>
      <c r="X71" s="2">
        <v>3</v>
      </c>
      <c r="Y71" s="2" t="s">
        <v>1573</v>
      </c>
      <c r="Z71" s="2"/>
      <c r="AA71" s="2" t="s">
        <v>1544</v>
      </c>
      <c r="AB71" s="2">
        <v>325998</v>
      </c>
      <c r="AC71" s="2" t="s">
        <v>283</v>
      </c>
      <c r="AD71" s="2"/>
      <c r="AE71" s="2"/>
      <c r="AF71" s="2" t="s">
        <v>1578</v>
      </c>
      <c r="AG71" s="5" t="s">
        <v>1570</v>
      </c>
      <c r="AH71" s="2" t="s">
        <v>1779</v>
      </c>
      <c r="AI71" s="2" t="s">
        <v>1772</v>
      </c>
      <c r="AJ71" s="2" t="s">
        <v>1593</v>
      </c>
      <c r="AK71" s="2" t="s">
        <v>1547</v>
      </c>
      <c r="AL71" s="2"/>
      <c r="AM71" s="69" t="s">
        <v>1549</v>
      </c>
      <c r="AN71" s="2" t="s">
        <v>1549</v>
      </c>
      <c r="AO71" s="2" t="s">
        <v>1549</v>
      </c>
      <c r="AP71" s="2" t="s">
        <v>1549</v>
      </c>
      <c r="AQ71" s="2" t="s">
        <v>1549</v>
      </c>
      <c r="AR71" s="2" t="s">
        <v>1549</v>
      </c>
      <c r="AS71" s="2" t="s">
        <v>1548</v>
      </c>
      <c r="AT71" s="2" t="s">
        <v>1549</v>
      </c>
      <c r="AU71" s="2" t="s">
        <v>1548</v>
      </c>
      <c r="AV71" s="2" t="s">
        <v>1549</v>
      </c>
      <c r="AW71" s="2" t="s">
        <v>1549</v>
      </c>
      <c r="AX71" s="2" t="s">
        <v>1549</v>
      </c>
      <c r="AY71" s="2" t="s">
        <v>1549</v>
      </c>
      <c r="AZ71" s="2" t="s">
        <v>1549</v>
      </c>
      <c r="BA71" s="2" t="s">
        <v>1549</v>
      </c>
      <c r="BB71" s="2" t="s">
        <v>1549</v>
      </c>
      <c r="BC71" s="2" t="s">
        <v>1549</v>
      </c>
      <c r="BD71" s="2" t="s">
        <v>1549</v>
      </c>
      <c r="BE71" s="2" t="s">
        <v>1549</v>
      </c>
      <c r="BF71" s="2" t="s">
        <v>1549</v>
      </c>
      <c r="BG71" s="2" t="s">
        <v>1549</v>
      </c>
      <c r="BH71" s="2" t="s">
        <v>1549</v>
      </c>
      <c r="BI71" s="2" t="s">
        <v>1549</v>
      </c>
      <c r="BJ71" s="2" t="s">
        <v>1549</v>
      </c>
      <c r="BK71" s="2" t="s">
        <v>1549</v>
      </c>
      <c r="BL71" s="2" t="s">
        <v>1549</v>
      </c>
      <c r="BM71" s="2" t="s">
        <v>1549</v>
      </c>
      <c r="BN71" s="2" t="s">
        <v>1549</v>
      </c>
      <c r="BO71" s="2" t="s">
        <v>1549</v>
      </c>
      <c r="BP71" s="2" t="s">
        <v>1549</v>
      </c>
      <c r="BQ71" s="2" t="s">
        <v>1549</v>
      </c>
      <c r="BR71" s="2" t="s">
        <v>1549</v>
      </c>
      <c r="BS71" s="2" t="s">
        <v>1549</v>
      </c>
      <c r="BT71" s="2" t="s">
        <v>1549</v>
      </c>
      <c r="BU71" s="2" t="s">
        <v>1549</v>
      </c>
      <c r="BV71" s="2" t="s">
        <v>1549</v>
      </c>
      <c r="BW71" s="2" t="s">
        <v>1549</v>
      </c>
      <c r="BX71" s="2" t="s">
        <v>1549</v>
      </c>
      <c r="BY71" s="2" t="s">
        <v>1549</v>
      </c>
      <c r="BZ71" s="2" t="s">
        <v>1549</v>
      </c>
      <c r="CA71" s="2" t="s">
        <v>1549</v>
      </c>
      <c r="CB71" s="2" t="s">
        <v>1549</v>
      </c>
      <c r="CC71" s="2" t="s">
        <v>1549</v>
      </c>
      <c r="CD71" s="2" t="s">
        <v>1549</v>
      </c>
      <c r="CE71" s="2" t="s">
        <v>1549</v>
      </c>
      <c r="CF71" s="2" t="s">
        <v>1549</v>
      </c>
      <c r="CG71" s="2" t="s">
        <v>1549</v>
      </c>
      <c r="CH71" s="2" t="s">
        <v>1549</v>
      </c>
      <c r="CI71" s="2" t="s">
        <v>1549</v>
      </c>
      <c r="CJ71" s="2" t="s">
        <v>1549</v>
      </c>
      <c r="CK71" s="2" t="s">
        <v>1549</v>
      </c>
      <c r="CL71" s="2" t="s">
        <v>1549</v>
      </c>
      <c r="CM71" s="2" t="s">
        <v>1549</v>
      </c>
      <c r="CN71" s="2" t="s">
        <v>1549</v>
      </c>
    </row>
    <row r="72" spans="2:92" hidden="1" x14ac:dyDescent="0.25">
      <c r="B72" s="2" t="s">
        <v>1134</v>
      </c>
      <c r="C72" s="2">
        <v>2015</v>
      </c>
      <c r="D72" s="2"/>
      <c r="E72" s="2" t="s">
        <v>1855</v>
      </c>
      <c r="F72" s="2" t="s">
        <v>1856</v>
      </c>
      <c r="G72" s="2" t="s">
        <v>1857</v>
      </c>
      <c r="H72" s="2" t="s">
        <v>1858</v>
      </c>
      <c r="I72" s="2" t="s">
        <v>1859</v>
      </c>
      <c r="J72" s="2" t="s">
        <v>1860</v>
      </c>
      <c r="K72" s="2">
        <v>97812</v>
      </c>
      <c r="L72" s="2"/>
      <c r="M72" s="21">
        <v>110013755828</v>
      </c>
      <c r="N72" s="2">
        <v>45.615130000000001</v>
      </c>
      <c r="O72" s="2">
        <v>-120.23381999999999</v>
      </c>
      <c r="P72" s="2">
        <v>1315213771405</v>
      </c>
      <c r="Q72" s="2">
        <v>107062</v>
      </c>
      <c r="R72" s="2" t="s">
        <v>1393</v>
      </c>
      <c r="S72" s="2">
        <v>4</v>
      </c>
      <c r="T72" s="2" t="s">
        <v>1409</v>
      </c>
      <c r="U72" s="2">
        <v>8.1999999999999993</v>
      </c>
      <c r="V72" s="2" t="s">
        <v>1556</v>
      </c>
      <c r="W72" s="2"/>
      <c r="X72" s="2">
        <v>1.7</v>
      </c>
      <c r="Y72" s="2" t="s">
        <v>1556</v>
      </c>
      <c r="Z72" s="2"/>
      <c r="AA72" s="2" t="s">
        <v>1544</v>
      </c>
      <c r="AB72" s="2">
        <v>562211</v>
      </c>
      <c r="AC72" s="2" t="s">
        <v>904</v>
      </c>
      <c r="AD72" s="2"/>
      <c r="AE72" s="2"/>
      <c r="AF72" s="2" t="s">
        <v>1796</v>
      </c>
      <c r="AG72" s="2" t="s">
        <v>1586</v>
      </c>
      <c r="AH72" s="2" t="s">
        <v>1797</v>
      </c>
      <c r="AI72" s="2" t="s">
        <v>1772</v>
      </c>
      <c r="AJ72" s="2" t="s">
        <v>1861</v>
      </c>
      <c r="AK72" s="2" t="s">
        <v>1547</v>
      </c>
      <c r="AL72" s="2"/>
      <c r="AM72" s="69" t="s">
        <v>1549</v>
      </c>
      <c r="AN72" s="2" t="s">
        <v>1549</v>
      </c>
      <c r="AO72" s="2" t="s">
        <v>1549</v>
      </c>
      <c r="AP72" s="2" t="s">
        <v>1549</v>
      </c>
      <c r="AQ72" s="2" t="s">
        <v>1549</v>
      </c>
      <c r="AR72" s="2" t="s">
        <v>1549</v>
      </c>
      <c r="AS72" s="2" t="s">
        <v>1549</v>
      </c>
      <c r="AT72" s="2"/>
      <c r="AU72" s="2"/>
      <c r="AV72" s="2"/>
      <c r="AW72" s="2"/>
      <c r="AX72" s="2"/>
      <c r="AY72" s="2" t="s">
        <v>1549</v>
      </c>
      <c r="AZ72" s="2"/>
      <c r="BA72" s="2"/>
      <c r="BB72" s="2"/>
      <c r="BC72" s="2"/>
      <c r="BD72" s="2"/>
      <c r="BE72" s="2"/>
      <c r="BF72" s="2"/>
      <c r="BG72" s="2"/>
      <c r="BH72" s="2"/>
      <c r="BI72" s="2"/>
      <c r="BJ72" s="2"/>
      <c r="BK72" s="2"/>
      <c r="BL72" s="2" t="s">
        <v>1549</v>
      </c>
      <c r="BM72" s="2" t="s">
        <v>1549</v>
      </c>
      <c r="BN72" s="2" t="s">
        <v>1549</v>
      </c>
      <c r="BO72" s="2"/>
      <c r="BP72" s="2" t="s">
        <v>1549</v>
      </c>
      <c r="BQ72" s="2"/>
      <c r="BR72" s="2"/>
      <c r="BS72" s="2"/>
      <c r="BT72" s="2"/>
      <c r="BU72" s="2"/>
      <c r="BV72" s="2"/>
      <c r="BW72" s="2"/>
      <c r="BX72" s="2" t="s">
        <v>1549</v>
      </c>
      <c r="BY72" s="2"/>
      <c r="BZ72" s="2"/>
      <c r="CA72" s="2"/>
      <c r="CB72" s="2"/>
      <c r="CC72" s="2"/>
      <c r="CD72" s="2"/>
      <c r="CE72" s="2" t="s">
        <v>1548</v>
      </c>
      <c r="CF72" s="2"/>
      <c r="CG72" s="2"/>
      <c r="CH72" s="2"/>
      <c r="CI72" s="2"/>
      <c r="CJ72" s="2"/>
      <c r="CK72" s="2"/>
      <c r="CL72" s="2"/>
      <c r="CM72" s="2"/>
      <c r="CN72" s="2"/>
    </row>
    <row r="73" spans="2:92" hidden="1" x14ac:dyDescent="0.25">
      <c r="B73" s="2" t="s">
        <v>1134</v>
      </c>
      <c r="C73" s="2">
        <v>2016</v>
      </c>
      <c r="D73" s="2"/>
      <c r="E73" s="2" t="s">
        <v>1855</v>
      </c>
      <c r="F73" s="2" t="s">
        <v>1856</v>
      </c>
      <c r="G73" s="2" t="s">
        <v>1857</v>
      </c>
      <c r="H73" s="2" t="s">
        <v>1858</v>
      </c>
      <c r="I73" s="2" t="s">
        <v>1859</v>
      </c>
      <c r="J73" s="2" t="s">
        <v>1860</v>
      </c>
      <c r="K73" s="2">
        <v>97812</v>
      </c>
      <c r="L73" s="2"/>
      <c r="M73" s="21">
        <v>110013755828</v>
      </c>
      <c r="N73" s="2">
        <v>45.615130000000001</v>
      </c>
      <c r="O73" s="2">
        <v>-120.23381999999999</v>
      </c>
      <c r="P73" s="2">
        <v>1316215671557</v>
      </c>
      <c r="Q73" s="2">
        <v>107062</v>
      </c>
      <c r="R73" s="2" t="s">
        <v>1393</v>
      </c>
      <c r="S73" s="2">
        <v>4</v>
      </c>
      <c r="T73" s="2" t="s">
        <v>1409</v>
      </c>
      <c r="U73" s="2">
        <v>6.6</v>
      </c>
      <c r="V73" s="2" t="s">
        <v>1556</v>
      </c>
      <c r="W73" s="2"/>
      <c r="X73" s="2">
        <v>1.7</v>
      </c>
      <c r="Y73" s="2" t="s">
        <v>1556</v>
      </c>
      <c r="Z73" s="2"/>
      <c r="AA73" s="2" t="s">
        <v>1544</v>
      </c>
      <c r="AB73" s="2">
        <v>562211</v>
      </c>
      <c r="AC73" s="2" t="s">
        <v>904</v>
      </c>
      <c r="AD73" s="2"/>
      <c r="AE73" s="2"/>
      <c r="AF73" s="2" t="s">
        <v>1796</v>
      </c>
      <c r="AG73" s="5" t="s">
        <v>1586</v>
      </c>
      <c r="AH73" s="2" t="s">
        <v>1797</v>
      </c>
      <c r="AI73" s="2" t="s">
        <v>1772</v>
      </c>
      <c r="AJ73" s="2" t="s">
        <v>1861</v>
      </c>
      <c r="AK73" s="2" t="s">
        <v>1547</v>
      </c>
      <c r="AL73" s="2"/>
      <c r="AM73" s="69" t="s">
        <v>1549</v>
      </c>
      <c r="AN73" s="2" t="s">
        <v>1549</v>
      </c>
      <c r="AO73" s="2" t="s">
        <v>1549</v>
      </c>
      <c r="AP73" s="2" t="s">
        <v>1549</v>
      </c>
      <c r="AQ73" s="2" t="s">
        <v>1549</v>
      </c>
      <c r="AR73" s="2" t="s">
        <v>1549</v>
      </c>
      <c r="AS73" s="2" t="s">
        <v>1549</v>
      </c>
      <c r="AT73" s="2"/>
      <c r="AU73" s="2"/>
      <c r="AV73" s="2"/>
      <c r="AW73" s="2"/>
      <c r="AX73" s="2"/>
      <c r="AY73" s="2" t="s">
        <v>1549</v>
      </c>
      <c r="AZ73" s="2"/>
      <c r="BA73" s="2"/>
      <c r="BB73" s="2"/>
      <c r="BC73" s="2"/>
      <c r="BD73" s="2"/>
      <c r="BE73" s="2"/>
      <c r="BF73" s="2"/>
      <c r="BG73" s="2"/>
      <c r="BH73" s="2"/>
      <c r="BI73" s="2"/>
      <c r="BJ73" s="2"/>
      <c r="BK73" s="2"/>
      <c r="BL73" s="2" t="s">
        <v>1549</v>
      </c>
      <c r="BM73" s="2" t="s">
        <v>1549</v>
      </c>
      <c r="BN73" s="2" t="s">
        <v>1549</v>
      </c>
      <c r="BO73" s="2"/>
      <c r="BP73" s="2" t="s">
        <v>1549</v>
      </c>
      <c r="BQ73" s="2"/>
      <c r="BR73" s="2"/>
      <c r="BS73" s="2"/>
      <c r="BT73" s="2"/>
      <c r="BU73" s="2"/>
      <c r="BV73" s="2"/>
      <c r="BW73" s="2"/>
      <c r="BX73" s="2" t="s">
        <v>1549</v>
      </c>
      <c r="BY73" s="2"/>
      <c r="BZ73" s="2"/>
      <c r="CA73" s="2"/>
      <c r="CB73" s="2"/>
      <c r="CC73" s="2"/>
      <c r="CD73" s="2"/>
      <c r="CE73" s="2" t="s">
        <v>1548</v>
      </c>
      <c r="CF73" s="2"/>
      <c r="CG73" s="2"/>
      <c r="CH73" s="2"/>
      <c r="CI73" s="2"/>
      <c r="CJ73" s="2"/>
      <c r="CK73" s="2"/>
      <c r="CL73" s="2"/>
      <c r="CM73" s="2"/>
      <c r="CN73" s="2"/>
    </row>
    <row r="74" spans="2:92" hidden="1" x14ac:dyDescent="0.25">
      <c r="B74" s="2" t="s">
        <v>1134</v>
      </c>
      <c r="C74" s="2">
        <v>2017</v>
      </c>
      <c r="D74" s="2"/>
      <c r="E74" s="2" t="s">
        <v>1855</v>
      </c>
      <c r="F74" s="2" t="s">
        <v>1856</v>
      </c>
      <c r="G74" s="2" t="s">
        <v>1857</v>
      </c>
      <c r="H74" s="2" t="s">
        <v>1858</v>
      </c>
      <c r="I74" s="2" t="s">
        <v>1859</v>
      </c>
      <c r="J74" s="2" t="s">
        <v>1860</v>
      </c>
      <c r="K74" s="2">
        <v>97812</v>
      </c>
      <c r="L74" s="2"/>
      <c r="M74" s="21">
        <v>110013755828</v>
      </c>
      <c r="N74" s="2">
        <v>45.615130000000001</v>
      </c>
      <c r="O74" s="2">
        <v>-120.23381999999999</v>
      </c>
      <c r="P74" s="2">
        <v>1317216292870</v>
      </c>
      <c r="Q74" s="2">
        <v>107062</v>
      </c>
      <c r="R74" s="2" t="s">
        <v>1393</v>
      </c>
      <c r="S74" s="2">
        <v>4</v>
      </c>
      <c r="T74" s="2" t="s">
        <v>1409</v>
      </c>
      <c r="U74" s="2">
        <v>6.4</v>
      </c>
      <c r="V74" s="2" t="s">
        <v>1556</v>
      </c>
      <c r="W74" s="2"/>
      <c r="X74" s="2">
        <v>1.7</v>
      </c>
      <c r="Y74" s="2" t="s">
        <v>1556</v>
      </c>
      <c r="Z74" s="2"/>
      <c r="AA74" s="2" t="s">
        <v>1544</v>
      </c>
      <c r="AB74" s="2">
        <v>562211</v>
      </c>
      <c r="AC74" s="2" t="s">
        <v>904</v>
      </c>
      <c r="AD74" s="2"/>
      <c r="AE74" s="2"/>
      <c r="AF74" s="2" t="s">
        <v>1796</v>
      </c>
      <c r="AG74" s="5" t="s">
        <v>1586</v>
      </c>
      <c r="AH74" s="2" t="s">
        <v>1797</v>
      </c>
      <c r="AI74" s="2" t="s">
        <v>1772</v>
      </c>
      <c r="AJ74" s="2" t="s">
        <v>1861</v>
      </c>
      <c r="AK74" s="2" t="s">
        <v>1547</v>
      </c>
      <c r="AL74" s="2"/>
      <c r="AM74" s="69" t="s">
        <v>1549</v>
      </c>
      <c r="AN74" s="2" t="s">
        <v>1549</v>
      </c>
      <c r="AO74" s="2" t="s">
        <v>1549</v>
      </c>
      <c r="AP74" s="2" t="s">
        <v>1549</v>
      </c>
      <c r="AQ74" s="2" t="s">
        <v>1549</v>
      </c>
      <c r="AR74" s="2" t="s">
        <v>1549</v>
      </c>
      <c r="AS74" s="2" t="s">
        <v>1549</v>
      </c>
      <c r="AT74" s="2"/>
      <c r="AU74" s="2"/>
      <c r="AV74" s="2"/>
      <c r="AW74" s="2"/>
      <c r="AX74" s="2"/>
      <c r="AY74" s="2" t="s">
        <v>1549</v>
      </c>
      <c r="AZ74" s="2"/>
      <c r="BA74" s="2"/>
      <c r="BB74" s="2"/>
      <c r="BC74" s="2"/>
      <c r="BD74" s="2"/>
      <c r="BE74" s="2"/>
      <c r="BF74" s="2"/>
      <c r="BG74" s="2"/>
      <c r="BH74" s="2"/>
      <c r="BI74" s="2"/>
      <c r="BJ74" s="2"/>
      <c r="BK74" s="2"/>
      <c r="BL74" s="2" t="s">
        <v>1549</v>
      </c>
      <c r="BM74" s="2" t="s">
        <v>1549</v>
      </c>
      <c r="BN74" s="2" t="s">
        <v>1549</v>
      </c>
      <c r="BO74" s="2"/>
      <c r="BP74" s="2" t="s">
        <v>1549</v>
      </c>
      <c r="BQ74" s="2"/>
      <c r="BR74" s="2"/>
      <c r="BS74" s="2"/>
      <c r="BT74" s="2"/>
      <c r="BU74" s="2"/>
      <c r="BV74" s="2"/>
      <c r="BW74" s="2"/>
      <c r="BX74" s="2" t="s">
        <v>1549</v>
      </c>
      <c r="BY74" s="2"/>
      <c r="BZ74" s="2"/>
      <c r="CA74" s="2"/>
      <c r="CB74" s="2"/>
      <c r="CC74" s="2"/>
      <c r="CD74" s="2"/>
      <c r="CE74" s="2" t="s">
        <v>1548</v>
      </c>
      <c r="CF74" s="2"/>
      <c r="CG74" s="2"/>
      <c r="CH74" s="2"/>
      <c r="CI74" s="2"/>
      <c r="CJ74" s="2"/>
      <c r="CK74" s="2"/>
      <c r="CL74" s="2"/>
      <c r="CM74" s="2"/>
      <c r="CN74" s="2"/>
    </row>
    <row r="75" spans="2:92" hidden="1" x14ac:dyDescent="0.25">
      <c r="B75" s="2" t="s">
        <v>1134</v>
      </c>
      <c r="C75" s="2">
        <v>2018</v>
      </c>
      <c r="D75" s="2"/>
      <c r="E75" s="2" t="s">
        <v>1855</v>
      </c>
      <c r="F75" s="2" t="s">
        <v>1856</v>
      </c>
      <c r="G75" s="2" t="s">
        <v>1857</v>
      </c>
      <c r="H75" s="2" t="s">
        <v>1858</v>
      </c>
      <c r="I75" s="2" t="s">
        <v>1859</v>
      </c>
      <c r="J75" s="2" t="s">
        <v>1860</v>
      </c>
      <c r="K75" s="2">
        <v>97812</v>
      </c>
      <c r="L75" s="2"/>
      <c r="M75" s="21">
        <v>110013755828</v>
      </c>
      <c r="N75" s="2">
        <v>45.615130000000001</v>
      </c>
      <c r="O75" s="2">
        <v>-120.23381999999999</v>
      </c>
      <c r="P75" s="2">
        <v>1318217167966</v>
      </c>
      <c r="Q75" s="2">
        <v>107062</v>
      </c>
      <c r="R75" s="2" t="s">
        <v>1393</v>
      </c>
      <c r="S75" s="2">
        <v>3</v>
      </c>
      <c r="T75" s="2" t="s">
        <v>1550</v>
      </c>
      <c r="U75" s="2">
        <v>7.7</v>
      </c>
      <c r="V75" s="2" t="s">
        <v>1556</v>
      </c>
      <c r="W75" s="2"/>
      <c r="X75" s="2">
        <v>1.7</v>
      </c>
      <c r="Y75" s="2" t="s">
        <v>1556</v>
      </c>
      <c r="Z75" s="2"/>
      <c r="AA75" s="2" t="s">
        <v>1544</v>
      </c>
      <c r="AB75" s="2">
        <v>562211</v>
      </c>
      <c r="AC75" s="2" t="s">
        <v>904</v>
      </c>
      <c r="AD75" s="2"/>
      <c r="AE75" s="2"/>
      <c r="AF75" s="2" t="s">
        <v>1796</v>
      </c>
      <c r="AG75" s="5" t="s">
        <v>1862</v>
      </c>
      <c r="AH75" s="2" t="s">
        <v>1797</v>
      </c>
      <c r="AI75" s="2" t="s">
        <v>1772</v>
      </c>
      <c r="AJ75" s="2" t="s">
        <v>1863</v>
      </c>
      <c r="AK75" s="2" t="s">
        <v>1547</v>
      </c>
      <c r="AL75" s="2"/>
      <c r="AM75" s="69" t="s">
        <v>1549</v>
      </c>
      <c r="AN75" s="2" t="s">
        <v>1549</v>
      </c>
      <c r="AO75" s="2" t="s">
        <v>1549</v>
      </c>
      <c r="AP75" s="2" t="s">
        <v>1549</v>
      </c>
      <c r="AQ75" s="2" t="s">
        <v>1549</v>
      </c>
      <c r="AR75" s="2" t="s">
        <v>1549</v>
      </c>
      <c r="AS75" s="2" t="s">
        <v>1549</v>
      </c>
      <c r="AT75" s="2" t="s">
        <v>1549</v>
      </c>
      <c r="AU75" s="2" t="s">
        <v>1549</v>
      </c>
      <c r="AV75" s="2" t="s">
        <v>1549</v>
      </c>
      <c r="AW75" s="2" t="s">
        <v>1549</v>
      </c>
      <c r="AX75" s="2" t="s">
        <v>1549</v>
      </c>
      <c r="AY75" s="2" t="s">
        <v>1549</v>
      </c>
      <c r="AZ75" s="2" t="s">
        <v>1549</v>
      </c>
      <c r="BA75" s="2" t="s">
        <v>1549</v>
      </c>
      <c r="BB75" s="2" t="s">
        <v>1549</v>
      </c>
      <c r="BC75" s="2" t="s">
        <v>1549</v>
      </c>
      <c r="BD75" s="2" t="s">
        <v>1549</v>
      </c>
      <c r="BE75" s="2" t="s">
        <v>1549</v>
      </c>
      <c r="BF75" s="2" t="s">
        <v>1549</v>
      </c>
      <c r="BG75" s="2" t="s">
        <v>1549</v>
      </c>
      <c r="BH75" s="2" t="s">
        <v>1549</v>
      </c>
      <c r="BI75" s="2" t="s">
        <v>1549</v>
      </c>
      <c r="BJ75" s="2" t="s">
        <v>1549</v>
      </c>
      <c r="BK75" s="2" t="s">
        <v>1549</v>
      </c>
      <c r="BL75" s="2" t="s">
        <v>1549</v>
      </c>
      <c r="BM75" s="2" t="s">
        <v>1549</v>
      </c>
      <c r="BN75" s="2" t="s">
        <v>1549</v>
      </c>
      <c r="BO75" s="2" t="s">
        <v>1549</v>
      </c>
      <c r="BP75" s="2" t="s">
        <v>1549</v>
      </c>
      <c r="BQ75" s="2" t="s">
        <v>1549</v>
      </c>
      <c r="BR75" s="2" t="s">
        <v>1549</v>
      </c>
      <c r="BS75" s="2" t="s">
        <v>1549</v>
      </c>
      <c r="BT75" s="2" t="s">
        <v>1549</v>
      </c>
      <c r="BU75" s="2" t="s">
        <v>1549</v>
      </c>
      <c r="BV75" s="2" t="s">
        <v>1549</v>
      </c>
      <c r="BW75" s="2" t="s">
        <v>1549</v>
      </c>
      <c r="BX75" s="2" t="s">
        <v>1549</v>
      </c>
      <c r="BY75" s="2" t="s">
        <v>1549</v>
      </c>
      <c r="BZ75" s="2" t="s">
        <v>1549</v>
      </c>
      <c r="CA75" s="2" t="s">
        <v>1549</v>
      </c>
      <c r="CB75" s="2" t="s">
        <v>1549</v>
      </c>
      <c r="CC75" s="2" t="s">
        <v>1549</v>
      </c>
      <c r="CD75" s="2" t="s">
        <v>1549</v>
      </c>
      <c r="CE75" s="2" t="s">
        <v>1548</v>
      </c>
      <c r="CF75" s="2" t="s">
        <v>1549</v>
      </c>
      <c r="CG75" s="2" t="s">
        <v>1549</v>
      </c>
      <c r="CH75" s="2" t="s">
        <v>1549</v>
      </c>
      <c r="CI75" s="2" t="s">
        <v>1549</v>
      </c>
      <c r="CJ75" s="2" t="s">
        <v>1549</v>
      </c>
      <c r="CK75" s="2" t="s">
        <v>1548</v>
      </c>
      <c r="CL75" s="2" t="s">
        <v>1549</v>
      </c>
      <c r="CM75" s="2" t="s">
        <v>1549</v>
      </c>
      <c r="CN75" s="2" t="s">
        <v>1549</v>
      </c>
    </row>
    <row r="76" spans="2:92" ht="45" hidden="1" x14ac:dyDescent="0.25">
      <c r="B76" s="2" t="s">
        <v>1134</v>
      </c>
      <c r="C76" s="2">
        <v>2018</v>
      </c>
      <c r="D76" s="2"/>
      <c r="E76" s="2" t="s">
        <v>1864</v>
      </c>
      <c r="F76" s="2" t="s">
        <v>1865</v>
      </c>
      <c r="G76" s="2" t="s">
        <v>1866</v>
      </c>
      <c r="H76" s="2" t="s">
        <v>1867</v>
      </c>
      <c r="I76" s="2" t="s">
        <v>1867</v>
      </c>
      <c r="J76" s="2" t="s">
        <v>1711</v>
      </c>
      <c r="K76" s="2">
        <v>67460</v>
      </c>
      <c r="L76" s="2"/>
      <c r="M76" s="21">
        <v>110016678969</v>
      </c>
      <c r="N76" s="2">
        <v>38.346800000000002</v>
      </c>
      <c r="O76" s="2">
        <v>-97.674499999999995</v>
      </c>
      <c r="P76" s="2">
        <v>1318217208750</v>
      </c>
      <c r="Q76" s="2">
        <v>107062</v>
      </c>
      <c r="R76" s="2" t="s">
        <v>1393</v>
      </c>
      <c r="S76" s="2">
        <v>3</v>
      </c>
      <c r="T76" s="2" t="s">
        <v>1550</v>
      </c>
      <c r="U76" s="2">
        <v>67</v>
      </c>
      <c r="V76" s="2" t="s">
        <v>1556</v>
      </c>
      <c r="W76" s="2"/>
      <c r="X76" s="2">
        <v>0</v>
      </c>
      <c r="Y76" s="2"/>
      <c r="Z76" s="2"/>
      <c r="AA76" s="2" t="s">
        <v>1544</v>
      </c>
      <c r="AB76" s="2">
        <v>324110</v>
      </c>
      <c r="AC76" s="2" t="s">
        <v>250</v>
      </c>
      <c r="AD76" s="2"/>
      <c r="AE76" s="2"/>
      <c r="AF76" s="2" t="s">
        <v>1868</v>
      </c>
      <c r="AG76" s="5" t="s">
        <v>1592</v>
      </c>
      <c r="AH76" s="2" t="s">
        <v>1819</v>
      </c>
      <c r="AI76" s="2" t="s">
        <v>1772</v>
      </c>
      <c r="AJ76" s="2" t="s">
        <v>1593</v>
      </c>
      <c r="AK76" s="2" t="s">
        <v>1547</v>
      </c>
      <c r="AL76" s="2"/>
      <c r="AM76" s="69" t="s">
        <v>1549</v>
      </c>
      <c r="AN76" s="2" t="s">
        <v>1549</v>
      </c>
      <c r="AO76" s="2" t="s">
        <v>1549</v>
      </c>
      <c r="AP76" s="2" t="s">
        <v>1549</v>
      </c>
      <c r="AQ76" s="2" t="s">
        <v>1549</v>
      </c>
      <c r="AR76" s="2" t="s">
        <v>1549</v>
      </c>
      <c r="AS76" s="2" t="s">
        <v>1549</v>
      </c>
      <c r="AT76" s="2" t="s">
        <v>1549</v>
      </c>
      <c r="AU76" s="2" t="s">
        <v>1549</v>
      </c>
      <c r="AV76" s="2" t="s">
        <v>1549</v>
      </c>
      <c r="AW76" s="2" t="s">
        <v>1549</v>
      </c>
      <c r="AX76" s="2" t="s">
        <v>1549</v>
      </c>
      <c r="AY76" s="2" t="s">
        <v>1549</v>
      </c>
      <c r="AZ76" s="2" t="s">
        <v>1549</v>
      </c>
      <c r="BA76" s="2" t="s">
        <v>1549</v>
      </c>
      <c r="BB76" s="2" t="s">
        <v>1549</v>
      </c>
      <c r="BC76" s="2" t="s">
        <v>1549</v>
      </c>
      <c r="BD76" s="2" t="s">
        <v>1549</v>
      </c>
      <c r="BE76" s="2" t="s">
        <v>1549</v>
      </c>
      <c r="BF76" s="2" t="s">
        <v>1549</v>
      </c>
      <c r="BG76" s="2" t="s">
        <v>1549</v>
      </c>
      <c r="BH76" s="2" t="s">
        <v>1549</v>
      </c>
      <c r="BI76" s="2" t="s">
        <v>1549</v>
      </c>
      <c r="BJ76" s="2" t="s">
        <v>1549</v>
      </c>
      <c r="BK76" s="2" t="s">
        <v>1549</v>
      </c>
      <c r="BL76" s="2" t="s">
        <v>1549</v>
      </c>
      <c r="BM76" s="2" t="s">
        <v>1549</v>
      </c>
      <c r="BN76" s="2" t="s">
        <v>1549</v>
      </c>
      <c r="BO76" s="2" t="s">
        <v>1549</v>
      </c>
      <c r="BP76" s="2" t="s">
        <v>1548</v>
      </c>
      <c r="BQ76" s="2" t="s">
        <v>1549</v>
      </c>
      <c r="BR76" s="2" t="s">
        <v>1549</v>
      </c>
      <c r="BS76" s="2" t="s">
        <v>1549</v>
      </c>
      <c r="BT76" s="2" t="s">
        <v>1549</v>
      </c>
      <c r="BU76" s="2" t="s">
        <v>1549</v>
      </c>
      <c r="BV76" s="2" t="s">
        <v>1549</v>
      </c>
      <c r="BW76" s="2" t="s">
        <v>1548</v>
      </c>
      <c r="BX76" s="2" t="s">
        <v>1549</v>
      </c>
      <c r="BY76" s="2" t="s">
        <v>1549</v>
      </c>
      <c r="BZ76" s="2" t="s">
        <v>1549</v>
      </c>
      <c r="CA76" s="2" t="s">
        <v>1549</v>
      </c>
      <c r="CB76" s="2" t="s">
        <v>1549</v>
      </c>
      <c r="CC76" s="2" t="s">
        <v>1549</v>
      </c>
      <c r="CD76" s="2" t="s">
        <v>1549</v>
      </c>
      <c r="CE76" s="2" t="s">
        <v>1548</v>
      </c>
      <c r="CF76" s="2" t="s">
        <v>1549</v>
      </c>
      <c r="CG76" s="2" t="s">
        <v>1549</v>
      </c>
      <c r="CH76" s="2" t="s">
        <v>1549</v>
      </c>
      <c r="CI76" s="2" t="s">
        <v>1549</v>
      </c>
      <c r="CJ76" s="2" t="s">
        <v>1549</v>
      </c>
      <c r="CK76" s="2" t="s">
        <v>1549</v>
      </c>
      <c r="CL76" s="2" t="s">
        <v>1549</v>
      </c>
      <c r="CM76" s="2" t="s">
        <v>1549</v>
      </c>
      <c r="CN76" s="2" t="s">
        <v>1548</v>
      </c>
    </row>
    <row r="77" spans="2:92" ht="45" hidden="1" x14ac:dyDescent="0.25">
      <c r="B77" s="2" t="s">
        <v>1134</v>
      </c>
      <c r="C77" s="2">
        <v>2019</v>
      </c>
      <c r="D77" s="4">
        <v>44001</v>
      </c>
      <c r="E77" s="2" t="s">
        <v>1864</v>
      </c>
      <c r="F77" s="2" t="s">
        <v>1865</v>
      </c>
      <c r="G77" s="2" t="s">
        <v>1866</v>
      </c>
      <c r="H77" s="2" t="s">
        <v>1867</v>
      </c>
      <c r="I77" s="2" t="s">
        <v>1867</v>
      </c>
      <c r="J77" s="2" t="s">
        <v>1711</v>
      </c>
      <c r="K77" s="2">
        <v>67460</v>
      </c>
      <c r="L77" s="2"/>
      <c r="M77" s="21">
        <v>110016678969</v>
      </c>
      <c r="N77" s="2">
        <v>38.346800000000002</v>
      </c>
      <c r="O77" s="2">
        <v>-97.674499999999995</v>
      </c>
      <c r="P77" s="2">
        <v>1319217964434</v>
      </c>
      <c r="Q77" s="2">
        <v>107062</v>
      </c>
      <c r="R77" s="2" t="s">
        <v>1393</v>
      </c>
      <c r="S77" s="2">
        <v>3</v>
      </c>
      <c r="T77" s="2" t="s">
        <v>1550</v>
      </c>
      <c r="U77" s="2">
        <v>50</v>
      </c>
      <c r="V77" s="2" t="s">
        <v>1556</v>
      </c>
      <c r="W77" s="2"/>
      <c r="X77" s="2">
        <v>0</v>
      </c>
      <c r="Y77" s="2"/>
      <c r="Z77" s="2"/>
      <c r="AA77" s="2" t="s">
        <v>1544</v>
      </c>
      <c r="AB77" s="2">
        <v>324110</v>
      </c>
      <c r="AC77" s="2" t="s">
        <v>250</v>
      </c>
      <c r="AD77" s="2"/>
      <c r="AE77" s="2"/>
      <c r="AF77" s="2" t="s">
        <v>1868</v>
      </c>
      <c r="AG77" s="5" t="s">
        <v>1592</v>
      </c>
      <c r="AH77" s="2" t="s">
        <v>1819</v>
      </c>
      <c r="AI77" s="2" t="s">
        <v>1772</v>
      </c>
      <c r="AJ77" s="2" t="s">
        <v>1593</v>
      </c>
      <c r="AK77" s="2" t="s">
        <v>1547</v>
      </c>
      <c r="AL77" s="2"/>
      <c r="AM77" s="69" t="s">
        <v>1549</v>
      </c>
      <c r="AN77" s="2" t="s">
        <v>1549</v>
      </c>
      <c r="AO77" s="2" t="s">
        <v>1549</v>
      </c>
      <c r="AP77" s="2" t="s">
        <v>1549</v>
      </c>
      <c r="AQ77" s="2" t="s">
        <v>1549</v>
      </c>
      <c r="AR77" s="2" t="s">
        <v>1549</v>
      </c>
      <c r="AS77" s="2" t="s">
        <v>1549</v>
      </c>
      <c r="AT77" s="2" t="s">
        <v>1549</v>
      </c>
      <c r="AU77" s="2" t="s">
        <v>1549</v>
      </c>
      <c r="AV77" s="2" t="s">
        <v>1549</v>
      </c>
      <c r="AW77" s="2" t="s">
        <v>1549</v>
      </c>
      <c r="AX77" s="2" t="s">
        <v>1549</v>
      </c>
      <c r="AY77" s="2" t="s">
        <v>1549</v>
      </c>
      <c r="AZ77" s="2" t="s">
        <v>1549</v>
      </c>
      <c r="BA77" s="2" t="s">
        <v>1549</v>
      </c>
      <c r="BB77" s="2" t="s">
        <v>1549</v>
      </c>
      <c r="BC77" s="2" t="s">
        <v>1549</v>
      </c>
      <c r="BD77" s="2" t="s">
        <v>1549</v>
      </c>
      <c r="BE77" s="2" t="s">
        <v>1549</v>
      </c>
      <c r="BF77" s="2" t="s">
        <v>1549</v>
      </c>
      <c r="BG77" s="2" t="s">
        <v>1549</v>
      </c>
      <c r="BH77" s="2" t="s">
        <v>1549</v>
      </c>
      <c r="BI77" s="2" t="s">
        <v>1549</v>
      </c>
      <c r="BJ77" s="2" t="s">
        <v>1549</v>
      </c>
      <c r="BK77" s="2" t="s">
        <v>1549</v>
      </c>
      <c r="BL77" s="2" t="s">
        <v>1549</v>
      </c>
      <c r="BM77" s="2" t="s">
        <v>1549</v>
      </c>
      <c r="BN77" s="2" t="s">
        <v>1549</v>
      </c>
      <c r="BO77" s="2" t="s">
        <v>1549</v>
      </c>
      <c r="BP77" s="2" t="s">
        <v>1548</v>
      </c>
      <c r="BQ77" s="2" t="s">
        <v>1549</v>
      </c>
      <c r="BR77" s="2" t="s">
        <v>1549</v>
      </c>
      <c r="BS77" s="2" t="s">
        <v>1549</v>
      </c>
      <c r="BT77" s="2" t="s">
        <v>1549</v>
      </c>
      <c r="BU77" s="2" t="s">
        <v>1549</v>
      </c>
      <c r="BV77" s="2" t="s">
        <v>1549</v>
      </c>
      <c r="BW77" s="2" t="s">
        <v>1548</v>
      </c>
      <c r="BX77" s="2" t="s">
        <v>1549</v>
      </c>
      <c r="BY77" s="2" t="s">
        <v>1549</v>
      </c>
      <c r="BZ77" s="2" t="s">
        <v>1549</v>
      </c>
      <c r="CA77" s="2" t="s">
        <v>1549</v>
      </c>
      <c r="CB77" s="2" t="s">
        <v>1549</v>
      </c>
      <c r="CC77" s="2" t="s">
        <v>1549</v>
      </c>
      <c r="CD77" s="2" t="s">
        <v>1549</v>
      </c>
      <c r="CE77" s="2" t="s">
        <v>1548</v>
      </c>
      <c r="CF77" s="2" t="s">
        <v>1549</v>
      </c>
      <c r="CG77" s="2" t="s">
        <v>1549</v>
      </c>
      <c r="CH77" s="2" t="s">
        <v>1549</v>
      </c>
      <c r="CI77" s="2" t="s">
        <v>1549</v>
      </c>
      <c r="CJ77" s="2" t="s">
        <v>1549</v>
      </c>
      <c r="CK77" s="2" t="s">
        <v>1549</v>
      </c>
      <c r="CL77" s="2" t="s">
        <v>1549</v>
      </c>
      <c r="CM77" s="2" t="s">
        <v>1549</v>
      </c>
      <c r="CN77" s="2" t="s">
        <v>1548</v>
      </c>
    </row>
    <row r="78" spans="2:92" ht="45" hidden="1" x14ac:dyDescent="0.25">
      <c r="B78" s="2" t="s">
        <v>1134</v>
      </c>
      <c r="C78" s="2">
        <v>2020</v>
      </c>
      <c r="D78" s="4"/>
      <c r="E78" s="2" t="s">
        <v>1864</v>
      </c>
      <c r="F78" s="2" t="s">
        <v>1869</v>
      </c>
      <c r="G78" s="2" t="s">
        <v>1866</v>
      </c>
      <c r="H78" s="2" t="s">
        <v>1867</v>
      </c>
      <c r="I78" s="2" t="s">
        <v>1867</v>
      </c>
      <c r="J78" s="2" t="s">
        <v>1711</v>
      </c>
      <c r="K78" s="2">
        <v>67460</v>
      </c>
      <c r="L78" s="2" t="s">
        <v>1552</v>
      </c>
      <c r="M78" s="21">
        <v>110016678969</v>
      </c>
      <c r="N78" s="2">
        <v>38.346800000000002</v>
      </c>
      <c r="O78" s="2">
        <v>-97.674499999999995</v>
      </c>
      <c r="P78" s="2" t="s">
        <v>1870</v>
      </c>
      <c r="Q78" s="2" t="s">
        <v>1554</v>
      </c>
      <c r="R78" s="2" t="s">
        <v>1393</v>
      </c>
      <c r="S78" s="2">
        <v>3</v>
      </c>
      <c r="T78" s="2" t="s">
        <v>1552</v>
      </c>
      <c r="U78" s="2">
        <v>42</v>
      </c>
      <c r="V78" s="2" t="s">
        <v>1556</v>
      </c>
      <c r="W78" s="2" t="s">
        <v>1552</v>
      </c>
      <c r="X78" s="2">
        <v>0</v>
      </c>
      <c r="Y78" s="2" t="s">
        <v>1552</v>
      </c>
      <c r="Z78" s="2" t="s">
        <v>1552</v>
      </c>
      <c r="AA78" s="2" t="s">
        <v>1544</v>
      </c>
      <c r="AB78" s="2">
        <v>324110</v>
      </c>
      <c r="AC78" s="2" t="s">
        <v>250</v>
      </c>
      <c r="AD78" s="2" t="s">
        <v>1552</v>
      </c>
      <c r="AE78" s="2" t="s">
        <v>1552</v>
      </c>
      <c r="AF78" s="2" t="s">
        <v>1871</v>
      </c>
      <c r="AG78" s="5" t="s">
        <v>1592</v>
      </c>
      <c r="AH78" s="2" t="s">
        <v>1822</v>
      </c>
      <c r="AI78" s="2" t="s">
        <v>1772</v>
      </c>
      <c r="AJ78" s="2" t="s">
        <v>1593</v>
      </c>
      <c r="AK78" s="2" t="s">
        <v>1547</v>
      </c>
      <c r="AL78" s="2" t="s">
        <v>1552</v>
      </c>
      <c r="AM78" s="69" t="s">
        <v>1549</v>
      </c>
      <c r="AN78" s="2" t="s">
        <v>1549</v>
      </c>
      <c r="AO78" s="2" t="s">
        <v>1549</v>
      </c>
      <c r="AP78" s="2" t="s">
        <v>1549</v>
      </c>
      <c r="AQ78" s="2" t="s">
        <v>1549</v>
      </c>
      <c r="AR78" s="2" t="s">
        <v>1549</v>
      </c>
      <c r="AS78" s="2" t="s">
        <v>1549</v>
      </c>
      <c r="AT78" s="2" t="s">
        <v>1549</v>
      </c>
      <c r="AU78" s="2" t="s">
        <v>1549</v>
      </c>
      <c r="AV78" s="2" t="s">
        <v>1549</v>
      </c>
      <c r="AW78" s="2" t="s">
        <v>1549</v>
      </c>
      <c r="AX78" s="2" t="s">
        <v>1549</v>
      </c>
      <c r="AY78" s="2" t="s">
        <v>1549</v>
      </c>
      <c r="AZ78" s="2" t="s">
        <v>1549</v>
      </c>
      <c r="BA78" s="2" t="s">
        <v>1549</v>
      </c>
      <c r="BB78" s="2" t="s">
        <v>1549</v>
      </c>
      <c r="BC78" s="2" t="s">
        <v>1549</v>
      </c>
      <c r="BD78" s="2" t="s">
        <v>1549</v>
      </c>
      <c r="BE78" s="2" t="s">
        <v>1549</v>
      </c>
      <c r="BF78" s="2" t="s">
        <v>1549</v>
      </c>
      <c r="BG78" s="2" t="s">
        <v>1549</v>
      </c>
      <c r="BH78" s="2" t="s">
        <v>1549</v>
      </c>
      <c r="BI78" s="2" t="s">
        <v>1549</v>
      </c>
      <c r="BJ78" s="2" t="s">
        <v>1549</v>
      </c>
      <c r="BK78" s="2" t="s">
        <v>1549</v>
      </c>
      <c r="BL78" s="2" t="s">
        <v>1549</v>
      </c>
      <c r="BM78" s="2" t="s">
        <v>1549</v>
      </c>
      <c r="BN78" s="2" t="s">
        <v>1549</v>
      </c>
      <c r="BO78" s="2" t="s">
        <v>1549</v>
      </c>
      <c r="BP78" s="2" t="s">
        <v>1548</v>
      </c>
      <c r="BQ78" s="2" t="s">
        <v>1549</v>
      </c>
      <c r="BR78" s="2" t="s">
        <v>1549</v>
      </c>
      <c r="BS78" s="2" t="s">
        <v>1549</v>
      </c>
      <c r="BT78" s="2" t="s">
        <v>1549</v>
      </c>
      <c r="BU78" s="2" t="s">
        <v>1549</v>
      </c>
      <c r="BV78" s="2" t="s">
        <v>1549</v>
      </c>
      <c r="BW78" s="2" t="s">
        <v>1548</v>
      </c>
      <c r="BX78" s="2" t="s">
        <v>1549</v>
      </c>
      <c r="BY78" s="2" t="s">
        <v>1549</v>
      </c>
      <c r="BZ78" s="2" t="s">
        <v>1549</v>
      </c>
      <c r="CA78" s="2" t="s">
        <v>1549</v>
      </c>
      <c r="CB78" s="2" t="s">
        <v>1549</v>
      </c>
      <c r="CC78" s="2" t="s">
        <v>1549</v>
      </c>
      <c r="CD78" s="2" t="s">
        <v>1549</v>
      </c>
      <c r="CE78" s="2" t="s">
        <v>1548</v>
      </c>
      <c r="CF78" s="2" t="s">
        <v>1549</v>
      </c>
      <c r="CG78" s="2" t="s">
        <v>1549</v>
      </c>
      <c r="CH78" s="2" t="s">
        <v>1549</v>
      </c>
      <c r="CI78" s="2" t="s">
        <v>1549</v>
      </c>
      <c r="CJ78" s="2" t="s">
        <v>1549</v>
      </c>
      <c r="CK78" s="2" t="s">
        <v>1549</v>
      </c>
      <c r="CL78" s="2" t="s">
        <v>1549</v>
      </c>
      <c r="CM78" s="2" t="s">
        <v>1549</v>
      </c>
      <c r="CN78" s="2" t="s">
        <v>1548</v>
      </c>
    </row>
    <row r="79" spans="2:92" hidden="1" x14ac:dyDescent="0.25">
      <c r="B79" s="2" t="s">
        <v>1134</v>
      </c>
      <c r="C79" s="2">
        <v>2016</v>
      </c>
      <c r="D79" s="2"/>
      <c r="E79" s="2" t="s">
        <v>1872</v>
      </c>
      <c r="F79" s="2" t="s">
        <v>1873</v>
      </c>
      <c r="G79" s="2" t="s">
        <v>1874</v>
      </c>
      <c r="H79" s="2" t="s">
        <v>1875</v>
      </c>
      <c r="I79" s="2" t="s">
        <v>1876</v>
      </c>
      <c r="J79" s="2" t="s">
        <v>1877</v>
      </c>
      <c r="K79" s="2">
        <v>84029</v>
      </c>
      <c r="L79" s="2"/>
      <c r="M79" s="21">
        <v>110000906985</v>
      </c>
      <c r="N79" s="2">
        <v>40.734400000000001</v>
      </c>
      <c r="O79" s="2">
        <v>-112.96810000000001</v>
      </c>
      <c r="P79" s="2">
        <v>1316215689629</v>
      </c>
      <c r="Q79" s="2">
        <v>107062</v>
      </c>
      <c r="R79" s="2" t="s">
        <v>1393</v>
      </c>
      <c r="S79" s="2">
        <v>4</v>
      </c>
      <c r="T79" s="2" t="s">
        <v>1409</v>
      </c>
      <c r="U79" s="2">
        <v>3.57</v>
      </c>
      <c r="V79" s="2" t="s">
        <v>1556</v>
      </c>
      <c r="W79" s="2"/>
      <c r="X79" s="2">
        <v>0.02</v>
      </c>
      <c r="Y79" s="2" t="s">
        <v>1556</v>
      </c>
      <c r="Z79" s="2"/>
      <c r="AA79" s="2" t="s">
        <v>1544</v>
      </c>
      <c r="AB79" s="2">
        <v>562211</v>
      </c>
      <c r="AC79" s="2" t="s">
        <v>904</v>
      </c>
      <c r="AD79" s="2"/>
      <c r="AE79" s="2"/>
      <c r="AF79" s="2" t="s">
        <v>1796</v>
      </c>
      <c r="AG79" s="2" t="s">
        <v>1586</v>
      </c>
      <c r="AH79" s="2" t="s">
        <v>1797</v>
      </c>
      <c r="AI79" s="2" t="s">
        <v>1772</v>
      </c>
      <c r="AJ79" s="2" t="s">
        <v>1861</v>
      </c>
      <c r="AK79" s="2" t="s">
        <v>1547</v>
      </c>
      <c r="AL79" s="2"/>
      <c r="AM79" s="69" t="s">
        <v>1549</v>
      </c>
      <c r="AN79" s="2" t="s">
        <v>1549</v>
      </c>
      <c r="AO79" s="2" t="s">
        <v>1549</v>
      </c>
      <c r="AP79" s="2" t="s">
        <v>1549</v>
      </c>
      <c r="AQ79" s="2" t="s">
        <v>1549</v>
      </c>
      <c r="AR79" s="2" t="s">
        <v>1549</v>
      </c>
      <c r="AS79" s="2" t="s">
        <v>1549</v>
      </c>
      <c r="AT79" s="2"/>
      <c r="AU79" s="2"/>
      <c r="AV79" s="2"/>
      <c r="AW79" s="2"/>
      <c r="AX79" s="2"/>
      <c r="AY79" s="2" t="s">
        <v>1549</v>
      </c>
      <c r="AZ79" s="2"/>
      <c r="BA79" s="2"/>
      <c r="BB79" s="2"/>
      <c r="BC79" s="2"/>
      <c r="BD79" s="2"/>
      <c r="BE79" s="2"/>
      <c r="BF79" s="2"/>
      <c r="BG79" s="2"/>
      <c r="BH79" s="2"/>
      <c r="BI79" s="2"/>
      <c r="BJ79" s="2"/>
      <c r="BK79" s="2"/>
      <c r="BL79" s="2" t="s">
        <v>1549</v>
      </c>
      <c r="BM79" s="2" t="s">
        <v>1549</v>
      </c>
      <c r="BN79" s="2" t="s">
        <v>1549</v>
      </c>
      <c r="BO79" s="2"/>
      <c r="BP79" s="2" t="s">
        <v>1549</v>
      </c>
      <c r="BQ79" s="2"/>
      <c r="BR79" s="2"/>
      <c r="BS79" s="2"/>
      <c r="BT79" s="2"/>
      <c r="BU79" s="2"/>
      <c r="BV79" s="2"/>
      <c r="BW79" s="2"/>
      <c r="BX79" s="2" t="s">
        <v>1549</v>
      </c>
      <c r="BY79" s="2"/>
      <c r="BZ79" s="2"/>
      <c r="CA79" s="2"/>
      <c r="CB79" s="2"/>
      <c r="CC79" s="2"/>
      <c r="CD79" s="2"/>
      <c r="CE79" s="2" t="s">
        <v>1548</v>
      </c>
      <c r="CF79" s="2"/>
      <c r="CG79" s="2"/>
      <c r="CH79" s="2"/>
      <c r="CI79" s="2"/>
      <c r="CJ79" s="2"/>
      <c r="CK79" s="2"/>
      <c r="CL79" s="2"/>
      <c r="CM79" s="2"/>
      <c r="CN79" s="2"/>
    </row>
    <row r="80" spans="2:92" hidden="1" x14ac:dyDescent="0.25">
      <c r="B80" s="2" t="s">
        <v>1134</v>
      </c>
      <c r="C80" s="2">
        <v>2017</v>
      </c>
      <c r="D80" s="2"/>
      <c r="E80" s="2" t="s">
        <v>1872</v>
      </c>
      <c r="F80" s="2" t="s">
        <v>1873</v>
      </c>
      <c r="G80" s="2" t="s">
        <v>1874</v>
      </c>
      <c r="H80" s="2" t="s">
        <v>1875</v>
      </c>
      <c r="I80" s="2" t="s">
        <v>1876</v>
      </c>
      <c r="J80" s="2" t="s">
        <v>1877</v>
      </c>
      <c r="K80" s="2">
        <v>84029</v>
      </c>
      <c r="L80" s="2"/>
      <c r="M80" s="21">
        <v>110000906985</v>
      </c>
      <c r="N80" s="2">
        <v>40.734400000000001</v>
      </c>
      <c r="O80" s="2">
        <v>-112.96810000000001</v>
      </c>
      <c r="P80" s="2">
        <v>1317216603237</v>
      </c>
      <c r="Q80" s="2">
        <v>107062</v>
      </c>
      <c r="R80" s="2" t="s">
        <v>1393</v>
      </c>
      <c r="S80" s="2">
        <v>5</v>
      </c>
      <c r="T80" s="2" t="s">
        <v>1423</v>
      </c>
      <c r="U80" s="2">
        <v>5.46</v>
      </c>
      <c r="V80" s="2" t="s">
        <v>1556</v>
      </c>
      <c r="W80" s="2"/>
      <c r="X80" s="2">
        <v>0.09</v>
      </c>
      <c r="Y80" s="2" t="s">
        <v>1556</v>
      </c>
      <c r="Z80" s="2"/>
      <c r="AA80" s="2" t="s">
        <v>1544</v>
      </c>
      <c r="AB80" s="2">
        <v>562211</v>
      </c>
      <c r="AC80" s="2" t="s">
        <v>904</v>
      </c>
      <c r="AD80" s="2"/>
      <c r="AE80" s="2"/>
      <c r="AF80" s="2" t="s">
        <v>1796</v>
      </c>
      <c r="AG80" s="5" t="s">
        <v>1586</v>
      </c>
      <c r="AH80" s="2" t="s">
        <v>1797</v>
      </c>
      <c r="AI80" s="2" t="s">
        <v>1772</v>
      </c>
      <c r="AJ80" s="2" t="s">
        <v>1861</v>
      </c>
      <c r="AK80" s="2" t="s">
        <v>1547</v>
      </c>
      <c r="AL80" s="2"/>
      <c r="AM80" s="69" t="s">
        <v>1549</v>
      </c>
      <c r="AN80" s="2" t="s">
        <v>1549</v>
      </c>
      <c r="AO80" s="2" t="s">
        <v>1549</v>
      </c>
      <c r="AP80" s="2" t="s">
        <v>1549</v>
      </c>
      <c r="AQ80" s="2" t="s">
        <v>1549</v>
      </c>
      <c r="AR80" s="2" t="s">
        <v>1549</v>
      </c>
      <c r="AS80" s="2" t="s">
        <v>1549</v>
      </c>
      <c r="AT80" s="2"/>
      <c r="AU80" s="2"/>
      <c r="AV80" s="2"/>
      <c r="AW80" s="2"/>
      <c r="AX80" s="2"/>
      <c r="AY80" s="2" t="s">
        <v>1549</v>
      </c>
      <c r="AZ80" s="2"/>
      <c r="BA80" s="2"/>
      <c r="BB80" s="2"/>
      <c r="BC80" s="2"/>
      <c r="BD80" s="2"/>
      <c r="BE80" s="2"/>
      <c r="BF80" s="2"/>
      <c r="BG80" s="2"/>
      <c r="BH80" s="2"/>
      <c r="BI80" s="2"/>
      <c r="BJ80" s="2"/>
      <c r="BK80" s="2"/>
      <c r="BL80" s="2" t="s">
        <v>1549</v>
      </c>
      <c r="BM80" s="2" t="s">
        <v>1549</v>
      </c>
      <c r="BN80" s="2" t="s">
        <v>1549</v>
      </c>
      <c r="BO80" s="2"/>
      <c r="BP80" s="2" t="s">
        <v>1549</v>
      </c>
      <c r="BQ80" s="2"/>
      <c r="BR80" s="2"/>
      <c r="BS80" s="2"/>
      <c r="BT80" s="2"/>
      <c r="BU80" s="2"/>
      <c r="BV80" s="2"/>
      <c r="BW80" s="2"/>
      <c r="BX80" s="2" t="s">
        <v>1549</v>
      </c>
      <c r="BY80" s="2"/>
      <c r="BZ80" s="2"/>
      <c r="CA80" s="2"/>
      <c r="CB80" s="2"/>
      <c r="CC80" s="2"/>
      <c r="CD80" s="2"/>
      <c r="CE80" s="2" t="s">
        <v>1548</v>
      </c>
      <c r="CF80" s="2"/>
      <c r="CG80" s="2"/>
      <c r="CH80" s="2"/>
      <c r="CI80" s="2"/>
      <c r="CJ80" s="2"/>
      <c r="CK80" s="2"/>
      <c r="CL80" s="2"/>
      <c r="CM80" s="2"/>
      <c r="CN80" s="2"/>
    </row>
    <row r="81" spans="2:92" hidden="1" x14ac:dyDescent="0.25">
      <c r="B81" s="2" t="s">
        <v>1134</v>
      </c>
      <c r="C81" s="2">
        <v>2018</v>
      </c>
      <c r="D81" s="2"/>
      <c r="E81" s="2" t="s">
        <v>1872</v>
      </c>
      <c r="F81" s="2" t="s">
        <v>1873</v>
      </c>
      <c r="G81" s="2" t="s">
        <v>1874</v>
      </c>
      <c r="H81" s="2" t="s">
        <v>1875</v>
      </c>
      <c r="I81" s="2" t="s">
        <v>1876</v>
      </c>
      <c r="J81" s="2" t="s">
        <v>1877</v>
      </c>
      <c r="K81" s="2">
        <v>84029</v>
      </c>
      <c r="L81" s="2"/>
      <c r="M81" s="21">
        <v>110000906985</v>
      </c>
      <c r="N81" s="2">
        <v>40.734400000000001</v>
      </c>
      <c r="O81" s="2">
        <v>-112.96810000000001</v>
      </c>
      <c r="P81" s="2">
        <v>1318217503251</v>
      </c>
      <c r="Q81" s="2">
        <v>107062</v>
      </c>
      <c r="R81" s="2" t="s">
        <v>1393</v>
      </c>
      <c r="S81" s="2">
        <v>4</v>
      </c>
      <c r="T81" s="2" t="s">
        <v>1409</v>
      </c>
      <c r="U81" s="2">
        <v>3.91</v>
      </c>
      <c r="V81" s="2" t="s">
        <v>1556</v>
      </c>
      <c r="W81" s="2"/>
      <c r="X81" s="2">
        <v>0.03</v>
      </c>
      <c r="Y81" s="2" t="s">
        <v>1556</v>
      </c>
      <c r="Z81" s="2"/>
      <c r="AA81" s="2" t="s">
        <v>1544</v>
      </c>
      <c r="AB81" s="2">
        <v>562211</v>
      </c>
      <c r="AC81" s="2" t="s">
        <v>904</v>
      </c>
      <c r="AD81" s="2"/>
      <c r="AE81" s="2"/>
      <c r="AF81" s="2" t="s">
        <v>1796</v>
      </c>
      <c r="AG81" s="5" t="s">
        <v>1878</v>
      </c>
      <c r="AH81" s="2" t="s">
        <v>1797</v>
      </c>
      <c r="AI81" s="2" t="s">
        <v>1772</v>
      </c>
      <c r="AJ81" s="2" t="s">
        <v>1861</v>
      </c>
      <c r="AK81" s="2" t="s">
        <v>1547</v>
      </c>
      <c r="AL81" s="2"/>
      <c r="AM81" s="69" t="s">
        <v>1549</v>
      </c>
      <c r="AN81" s="2" t="s">
        <v>1549</v>
      </c>
      <c r="AO81" s="2" t="s">
        <v>1549</v>
      </c>
      <c r="AP81" s="2" t="s">
        <v>1549</v>
      </c>
      <c r="AQ81" s="2" t="s">
        <v>1549</v>
      </c>
      <c r="AR81" s="2" t="s">
        <v>1549</v>
      </c>
      <c r="AS81" s="2" t="s">
        <v>1549</v>
      </c>
      <c r="AT81" s="2" t="s">
        <v>1549</v>
      </c>
      <c r="AU81" s="2" t="s">
        <v>1549</v>
      </c>
      <c r="AV81" s="2" t="s">
        <v>1549</v>
      </c>
      <c r="AW81" s="2" t="s">
        <v>1549</v>
      </c>
      <c r="AX81" s="2" t="s">
        <v>1549</v>
      </c>
      <c r="AY81" s="2" t="s">
        <v>1549</v>
      </c>
      <c r="AZ81" s="2" t="s">
        <v>1549</v>
      </c>
      <c r="BA81" s="2" t="s">
        <v>1549</v>
      </c>
      <c r="BB81" s="2" t="s">
        <v>1549</v>
      </c>
      <c r="BC81" s="2" t="s">
        <v>1549</v>
      </c>
      <c r="BD81" s="2" t="s">
        <v>1549</v>
      </c>
      <c r="BE81" s="2" t="s">
        <v>1549</v>
      </c>
      <c r="BF81" s="2" t="s">
        <v>1549</v>
      </c>
      <c r="BG81" s="2" t="s">
        <v>1549</v>
      </c>
      <c r="BH81" s="2" t="s">
        <v>1549</v>
      </c>
      <c r="BI81" s="2" t="s">
        <v>1549</v>
      </c>
      <c r="BJ81" s="2" t="s">
        <v>1549</v>
      </c>
      <c r="BK81" s="2" t="s">
        <v>1549</v>
      </c>
      <c r="BL81" s="2" t="s">
        <v>1549</v>
      </c>
      <c r="BM81" s="2" t="s">
        <v>1549</v>
      </c>
      <c r="BN81" s="2" t="s">
        <v>1549</v>
      </c>
      <c r="BO81" s="2" t="s">
        <v>1549</v>
      </c>
      <c r="BP81" s="2" t="s">
        <v>1549</v>
      </c>
      <c r="BQ81" s="2" t="s">
        <v>1549</v>
      </c>
      <c r="BR81" s="2" t="s">
        <v>1549</v>
      </c>
      <c r="BS81" s="2" t="s">
        <v>1549</v>
      </c>
      <c r="BT81" s="2" t="s">
        <v>1549</v>
      </c>
      <c r="BU81" s="2" t="s">
        <v>1549</v>
      </c>
      <c r="BV81" s="2" t="s">
        <v>1549</v>
      </c>
      <c r="BW81" s="2" t="s">
        <v>1549</v>
      </c>
      <c r="BX81" s="2" t="s">
        <v>1549</v>
      </c>
      <c r="BY81" s="2" t="s">
        <v>1549</v>
      </c>
      <c r="BZ81" s="2" t="s">
        <v>1549</v>
      </c>
      <c r="CA81" s="2" t="s">
        <v>1549</v>
      </c>
      <c r="CB81" s="2" t="s">
        <v>1549</v>
      </c>
      <c r="CC81" s="2" t="s">
        <v>1549</v>
      </c>
      <c r="CD81" s="2" t="s">
        <v>1549</v>
      </c>
      <c r="CE81" s="2" t="s">
        <v>1548</v>
      </c>
      <c r="CF81" s="2" t="s">
        <v>1549</v>
      </c>
      <c r="CG81" s="2" t="s">
        <v>1549</v>
      </c>
      <c r="CH81" s="2" t="s">
        <v>1549</v>
      </c>
      <c r="CI81" s="2" t="s">
        <v>1549</v>
      </c>
      <c r="CJ81" s="2" t="s">
        <v>1549</v>
      </c>
      <c r="CK81" s="2" t="s">
        <v>1548</v>
      </c>
      <c r="CL81" s="2" t="s">
        <v>1549</v>
      </c>
      <c r="CM81" s="2" t="s">
        <v>1549</v>
      </c>
      <c r="CN81" s="2" t="s">
        <v>1549</v>
      </c>
    </row>
    <row r="82" spans="2:92" hidden="1" x14ac:dyDescent="0.25">
      <c r="B82" s="2" t="s">
        <v>1134</v>
      </c>
      <c r="C82" s="2">
        <v>2019</v>
      </c>
      <c r="D82" s="4">
        <v>44012</v>
      </c>
      <c r="E82" s="2" t="s">
        <v>1872</v>
      </c>
      <c r="F82" s="2" t="s">
        <v>1873</v>
      </c>
      <c r="G82" s="2" t="s">
        <v>1874</v>
      </c>
      <c r="H82" s="2" t="s">
        <v>1875</v>
      </c>
      <c r="I82" s="2" t="s">
        <v>1876</v>
      </c>
      <c r="J82" s="2" t="s">
        <v>1877</v>
      </c>
      <c r="K82" s="2">
        <v>84029</v>
      </c>
      <c r="L82" s="2"/>
      <c r="M82" s="21">
        <v>110000906985</v>
      </c>
      <c r="N82" s="2">
        <v>40.734400000000001</v>
      </c>
      <c r="O82" s="2">
        <v>-112.96810000000001</v>
      </c>
      <c r="P82" s="2">
        <v>1319218356830</v>
      </c>
      <c r="Q82" s="2">
        <v>107062</v>
      </c>
      <c r="R82" s="2" t="s">
        <v>1393</v>
      </c>
      <c r="S82" s="2">
        <v>4</v>
      </c>
      <c r="T82" s="2" t="s">
        <v>1409</v>
      </c>
      <c r="U82" s="2">
        <v>18.239999999999998</v>
      </c>
      <c r="V82" s="2" t="s">
        <v>1543</v>
      </c>
      <c r="W82" s="2"/>
      <c r="X82" s="2">
        <v>7.0000000000000007E-2</v>
      </c>
      <c r="Y82" s="2" t="s">
        <v>1573</v>
      </c>
      <c r="Z82" s="2"/>
      <c r="AA82" s="2" t="s">
        <v>1544</v>
      </c>
      <c r="AB82" s="2">
        <v>562211</v>
      </c>
      <c r="AC82" s="2" t="s">
        <v>904</v>
      </c>
      <c r="AD82" s="2"/>
      <c r="AE82" s="2"/>
      <c r="AF82" s="2" t="s">
        <v>1796</v>
      </c>
      <c r="AG82" s="5" t="s">
        <v>1879</v>
      </c>
      <c r="AH82" s="2" t="s">
        <v>1797</v>
      </c>
      <c r="AI82" s="2" t="s">
        <v>1772</v>
      </c>
      <c r="AJ82" s="2" t="s">
        <v>1861</v>
      </c>
      <c r="AK82" s="2" t="s">
        <v>1547</v>
      </c>
      <c r="AL82" s="2"/>
      <c r="AM82" s="69" t="s">
        <v>1549</v>
      </c>
      <c r="AN82" s="2" t="s">
        <v>1549</v>
      </c>
      <c r="AO82" s="2" t="s">
        <v>1549</v>
      </c>
      <c r="AP82" s="2" t="s">
        <v>1549</v>
      </c>
      <c r="AQ82" s="2" t="s">
        <v>1549</v>
      </c>
      <c r="AR82" s="2" t="s">
        <v>1549</v>
      </c>
      <c r="AS82" s="2" t="s">
        <v>1549</v>
      </c>
      <c r="AT82" s="2" t="s">
        <v>1549</v>
      </c>
      <c r="AU82" s="2" t="s">
        <v>1549</v>
      </c>
      <c r="AV82" s="2" t="s">
        <v>1549</v>
      </c>
      <c r="AW82" s="2" t="s">
        <v>1549</v>
      </c>
      <c r="AX82" s="2" t="s">
        <v>1549</v>
      </c>
      <c r="AY82" s="2" t="s">
        <v>1549</v>
      </c>
      <c r="AZ82" s="2" t="s">
        <v>1549</v>
      </c>
      <c r="BA82" s="2" t="s">
        <v>1549</v>
      </c>
      <c r="BB82" s="2" t="s">
        <v>1549</v>
      </c>
      <c r="BC82" s="2" t="s">
        <v>1549</v>
      </c>
      <c r="BD82" s="2" t="s">
        <v>1549</v>
      </c>
      <c r="BE82" s="2" t="s">
        <v>1549</v>
      </c>
      <c r="BF82" s="2" t="s">
        <v>1549</v>
      </c>
      <c r="BG82" s="2" t="s">
        <v>1549</v>
      </c>
      <c r="BH82" s="2" t="s">
        <v>1549</v>
      </c>
      <c r="BI82" s="2" t="s">
        <v>1549</v>
      </c>
      <c r="BJ82" s="2" t="s">
        <v>1549</v>
      </c>
      <c r="BK82" s="2" t="s">
        <v>1549</v>
      </c>
      <c r="BL82" s="2" t="s">
        <v>1549</v>
      </c>
      <c r="BM82" s="2" t="s">
        <v>1549</v>
      </c>
      <c r="BN82" s="2" t="s">
        <v>1549</v>
      </c>
      <c r="BO82" s="2" t="s">
        <v>1549</v>
      </c>
      <c r="BP82" s="2" t="s">
        <v>1549</v>
      </c>
      <c r="BQ82" s="2" t="s">
        <v>1549</v>
      </c>
      <c r="BR82" s="2" t="s">
        <v>1549</v>
      </c>
      <c r="BS82" s="2" t="s">
        <v>1549</v>
      </c>
      <c r="BT82" s="2" t="s">
        <v>1549</v>
      </c>
      <c r="BU82" s="2" t="s">
        <v>1549</v>
      </c>
      <c r="BV82" s="2" t="s">
        <v>1549</v>
      </c>
      <c r="BW82" s="2" t="s">
        <v>1549</v>
      </c>
      <c r="BX82" s="2" t="s">
        <v>1549</v>
      </c>
      <c r="BY82" s="2" t="s">
        <v>1549</v>
      </c>
      <c r="BZ82" s="2" t="s">
        <v>1549</v>
      </c>
      <c r="CA82" s="2" t="s">
        <v>1549</v>
      </c>
      <c r="CB82" s="2" t="s">
        <v>1549</v>
      </c>
      <c r="CC82" s="2" t="s">
        <v>1549</v>
      </c>
      <c r="CD82" s="2" t="s">
        <v>1549</v>
      </c>
      <c r="CE82" s="2" t="s">
        <v>1548</v>
      </c>
      <c r="CF82" s="2" t="s">
        <v>1549</v>
      </c>
      <c r="CG82" s="2" t="s">
        <v>1549</v>
      </c>
      <c r="CH82" s="2" t="s">
        <v>1549</v>
      </c>
      <c r="CI82" s="2" t="s">
        <v>1549</v>
      </c>
      <c r="CJ82" s="2" t="s">
        <v>1549</v>
      </c>
      <c r="CK82" s="2" t="s">
        <v>1548</v>
      </c>
      <c r="CL82" s="2" t="s">
        <v>1549</v>
      </c>
      <c r="CM82" s="2" t="s">
        <v>1549</v>
      </c>
      <c r="CN82" s="2" t="s">
        <v>1549</v>
      </c>
    </row>
    <row r="83" spans="2:92" hidden="1" x14ac:dyDescent="0.25">
      <c r="B83" s="2" t="s">
        <v>1134</v>
      </c>
      <c r="C83" s="2">
        <v>2020</v>
      </c>
      <c r="D83" s="4"/>
      <c r="E83" s="2" t="s">
        <v>1872</v>
      </c>
      <c r="F83" s="2" t="s">
        <v>1873</v>
      </c>
      <c r="G83" s="2" t="s">
        <v>1874</v>
      </c>
      <c r="H83" s="2" t="s">
        <v>1875</v>
      </c>
      <c r="I83" s="2" t="s">
        <v>1876</v>
      </c>
      <c r="J83" s="2" t="s">
        <v>1877</v>
      </c>
      <c r="K83" s="2">
        <v>84029</v>
      </c>
      <c r="L83" s="2" t="s">
        <v>1552</v>
      </c>
      <c r="M83" s="21">
        <v>110000906985</v>
      </c>
      <c r="N83" s="2">
        <v>40.734400000000001</v>
      </c>
      <c r="O83" s="2">
        <v>-112.96810000000001</v>
      </c>
      <c r="P83" s="2" t="s">
        <v>1880</v>
      </c>
      <c r="Q83" s="2" t="s">
        <v>1554</v>
      </c>
      <c r="R83" s="2" t="s">
        <v>1393</v>
      </c>
      <c r="S83" s="2">
        <v>3</v>
      </c>
      <c r="T83" s="2" t="s">
        <v>1552</v>
      </c>
      <c r="U83" s="2">
        <v>0.01</v>
      </c>
      <c r="V83" s="2" t="s">
        <v>1543</v>
      </c>
      <c r="W83" s="2" t="s">
        <v>1552</v>
      </c>
      <c r="X83" s="2">
        <v>0.08</v>
      </c>
      <c r="Y83" s="2" t="s">
        <v>1573</v>
      </c>
      <c r="Z83" s="2" t="s">
        <v>1552</v>
      </c>
      <c r="AA83" s="2" t="s">
        <v>1544</v>
      </c>
      <c r="AB83" s="2">
        <v>562211</v>
      </c>
      <c r="AC83" s="2" t="s">
        <v>904</v>
      </c>
      <c r="AD83" s="2" t="s">
        <v>1552</v>
      </c>
      <c r="AE83" s="2" t="s">
        <v>1552</v>
      </c>
      <c r="AF83" s="2" t="s">
        <v>1881</v>
      </c>
      <c r="AG83" s="5" t="s">
        <v>1882</v>
      </c>
      <c r="AH83" s="2" t="s">
        <v>1797</v>
      </c>
      <c r="AI83" s="2" t="s">
        <v>1772</v>
      </c>
      <c r="AJ83" s="2" t="s">
        <v>1861</v>
      </c>
      <c r="AK83" s="2" t="s">
        <v>1547</v>
      </c>
      <c r="AL83" s="2" t="s">
        <v>1552</v>
      </c>
      <c r="AM83" s="69" t="s">
        <v>1549</v>
      </c>
      <c r="AN83" s="2" t="s">
        <v>1549</v>
      </c>
      <c r="AO83" s="2" t="s">
        <v>1549</v>
      </c>
      <c r="AP83" s="2" t="s">
        <v>1549</v>
      </c>
      <c r="AQ83" s="2" t="s">
        <v>1549</v>
      </c>
      <c r="AR83" s="2" t="s">
        <v>1549</v>
      </c>
      <c r="AS83" s="2" t="s">
        <v>1549</v>
      </c>
      <c r="AT83" s="2" t="s">
        <v>1549</v>
      </c>
      <c r="AU83" s="2" t="s">
        <v>1549</v>
      </c>
      <c r="AV83" s="2" t="s">
        <v>1549</v>
      </c>
      <c r="AW83" s="2" t="s">
        <v>1549</v>
      </c>
      <c r="AX83" s="2" t="s">
        <v>1549</v>
      </c>
      <c r="AY83" s="2" t="s">
        <v>1549</v>
      </c>
      <c r="AZ83" s="2" t="s">
        <v>1549</v>
      </c>
      <c r="BA83" s="2" t="s">
        <v>1549</v>
      </c>
      <c r="BB83" s="2" t="s">
        <v>1549</v>
      </c>
      <c r="BC83" s="2" t="s">
        <v>1549</v>
      </c>
      <c r="BD83" s="2" t="s">
        <v>1549</v>
      </c>
      <c r="BE83" s="2" t="s">
        <v>1549</v>
      </c>
      <c r="BF83" s="2" t="s">
        <v>1549</v>
      </c>
      <c r="BG83" s="2" t="s">
        <v>1549</v>
      </c>
      <c r="BH83" s="2" t="s">
        <v>1549</v>
      </c>
      <c r="BI83" s="2" t="s">
        <v>1549</v>
      </c>
      <c r="BJ83" s="2" t="s">
        <v>1549</v>
      </c>
      <c r="BK83" s="2" t="s">
        <v>1549</v>
      </c>
      <c r="BL83" s="2" t="s">
        <v>1549</v>
      </c>
      <c r="BM83" s="2" t="s">
        <v>1548</v>
      </c>
      <c r="BN83" s="2" t="s">
        <v>1549</v>
      </c>
      <c r="BO83" s="2" t="s">
        <v>1549</v>
      </c>
      <c r="BP83" s="2" t="s">
        <v>1549</v>
      </c>
      <c r="BQ83" s="2" t="s">
        <v>1549</v>
      </c>
      <c r="BR83" s="2" t="s">
        <v>1549</v>
      </c>
      <c r="BS83" s="2" t="s">
        <v>1549</v>
      </c>
      <c r="BT83" s="2" t="s">
        <v>1549</v>
      </c>
      <c r="BU83" s="2" t="s">
        <v>1549</v>
      </c>
      <c r="BV83" s="2" t="s">
        <v>1549</v>
      </c>
      <c r="BW83" s="2" t="s">
        <v>1549</v>
      </c>
      <c r="BX83" s="2" t="s">
        <v>1549</v>
      </c>
      <c r="BY83" s="2" t="s">
        <v>1549</v>
      </c>
      <c r="BZ83" s="2" t="s">
        <v>1549</v>
      </c>
      <c r="CA83" s="2" t="s">
        <v>1549</v>
      </c>
      <c r="CB83" s="2" t="s">
        <v>1549</v>
      </c>
      <c r="CC83" s="2" t="s">
        <v>1549</v>
      </c>
      <c r="CD83" s="2" t="s">
        <v>1549</v>
      </c>
      <c r="CE83" s="2" t="s">
        <v>1548</v>
      </c>
      <c r="CF83" s="2" t="s">
        <v>1549</v>
      </c>
      <c r="CG83" s="2" t="s">
        <v>1549</v>
      </c>
      <c r="CH83" s="2" t="s">
        <v>1549</v>
      </c>
      <c r="CI83" s="2" t="s">
        <v>1549</v>
      </c>
      <c r="CJ83" s="2" t="s">
        <v>1549</v>
      </c>
      <c r="CK83" s="2" t="s">
        <v>1548</v>
      </c>
      <c r="CL83" s="2" t="s">
        <v>1549</v>
      </c>
      <c r="CM83" s="2" t="s">
        <v>1549</v>
      </c>
      <c r="CN83" s="2" t="s">
        <v>1549</v>
      </c>
    </row>
    <row r="84" spans="2:92" hidden="1" x14ac:dyDescent="0.25">
      <c r="B84" s="2" t="s">
        <v>1134</v>
      </c>
      <c r="C84" s="2">
        <v>2015</v>
      </c>
      <c r="D84" s="2"/>
      <c r="E84" s="2" t="s">
        <v>1883</v>
      </c>
      <c r="F84" s="2" t="s">
        <v>1884</v>
      </c>
      <c r="G84" s="2" t="s">
        <v>1885</v>
      </c>
      <c r="H84" s="2" t="s">
        <v>1184</v>
      </c>
      <c r="I84" s="2" t="s">
        <v>1408</v>
      </c>
      <c r="J84" s="2" t="s">
        <v>1160</v>
      </c>
      <c r="K84" s="2">
        <v>77571</v>
      </c>
      <c r="L84" s="2"/>
      <c r="M84" s="21">
        <v>110000463365</v>
      </c>
      <c r="N84" s="2">
        <v>29.73028</v>
      </c>
      <c r="O84" s="2">
        <v>-95.08981</v>
      </c>
      <c r="P84" s="2">
        <v>1315214434134</v>
      </c>
      <c r="Q84" s="2">
        <v>107062</v>
      </c>
      <c r="R84" s="2" t="s">
        <v>1393</v>
      </c>
      <c r="S84" s="2">
        <v>5</v>
      </c>
      <c r="T84" s="2" t="s">
        <v>1423</v>
      </c>
      <c r="U84" s="2">
        <v>27</v>
      </c>
      <c r="V84" s="2" t="s">
        <v>1556</v>
      </c>
      <c r="W84" s="2"/>
      <c r="X84" s="2">
        <v>7.75</v>
      </c>
      <c r="Y84" s="2" t="s">
        <v>1556</v>
      </c>
      <c r="Z84" s="2"/>
      <c r="AA84" s="2" t="s">
        <v>1544</v>
      </c>
      <c r="AB84" s="2">
        <v>562211</v>
      </c>
      <c r="AC84" s="2" t="s">
        <v>904</v>
      </c>
      <c r="AD84" s="2"/>
      <c r="AE84" s="2"/>
      <c r="AF84" s="2" t="s">
        <v>1886</v>
      </c>
      <c r="AG84" s="2" t="s">
        <v>1887</v>
      </c>
      <c r="AH84" s="2" t="s">
        <v>1797</v>
      </c>
      <c r="AI84" s="2" t="s">
        <v>1772</v>
      </c>
      <c r="AJ84" s="2" t="s">
        <v>1861</v>
      </c>
      <c r="AK84" s="2" t="s">
        <v>1547</v>
      </c>
      <c r="AL84" s="2"/>
      <c r="AM84" s="69" t="s">
        <v>1549</v>
      </c>
      <c r="AN84" s="2" t="s">
        <v>1549</v>
      </c>
      <c r="AO84" s="2" t="s">
        <v>1549</v>
      </c>
      <c r="AP84" s="2" t="s">
        <v>1549</v>
      </c>
      <c r="AQ84" s="2" t="s">
        <v>1549</v>
      </c>
      <c r="AR84" s="2" t="s">
        <v>1549</v>
      </c>
      <c r="AS84" s="2" t="s">
        <v>1549</v>
      </c>
      <c r="AT84" s="2"/>
      <c r="AU84" s="2"/>
      <c r="AV84" s="2"/>
      <c r="AW84" s="2"/>
      <c r="AX84" s="2"/>
      <c r="AY84" s="2" t="s">
        <v>1549</v>
      </c>
      <c r="AZ84" s="2"/>
      <c r="BA84" s="2"/>
      <c r="BB84" s="2"/>
      <c r="BC84" s="2"/>
      <c r="BD84" s="2"/>
      <c r="BE84" s="2"/>
      <c r="BF84" s="2"/>
      <c r="BG84" s="2"/>
      <c r="BH84" s="2"/>
      <c r="BI84" s="2"/>
      <c r="BJ84" s="2"/>
      <c r="BK84" s="2"/>
      <c r="BL84" s="2" t="s">
        <v>1548</v>
      </c>
      <c r="BM84" s="2" t="s">
        <v>1549</v>
      </c>
      <c r="BN84" s="2" t="s">
        <v>1549</v>
      </c>
      <c r="BO84" s="2"/>
      <c r="BP84" s="2" t="s">
        <v>1549</v>
      </c>
      <c r="BQ84" s="2"/>
      <c r="BR84" s="2"/>
      <c r="BS84" s="2"/>
      <c r="BT84" s="2"/>
      <c r="BU84" s="2"/>
      <c r="BV84" s="2"/>
      <c r="BW84" s="2"/>
      <c r="BX84" s="2" t="s">
        <v>1549</v>
      </c>
      <c r="BY84" s="2"/>
      <c r="BZ84" s="2"/>
      <c r="CA84" s="2"/>
      <c r="CB84" s="2"/>
      <c r="CC84" s="2"/>
      <c r="CD84" s="2"/>
      <c r="CE84" s="2" t="s">
        <v>1549</v>
      </c>
      <c r="CF84" s="2"/>
      <c r="CG84" s="2"/>
      <c r="CH84" s="2"/>
      <c r="CI84" s="2"/>
      <c r="CJ84" s="2"/>
      <c r="CK84" s="2"/>
      <c r="CL84" s="2"/>
      <c r="CM84" s="2"/>
      <c r="CN84" s="2"/>
    </row>
    <row r="85" spans="2:92" hidden="1" x14ac:dyDescent="0.25">
      <c r="B85" s="2" t="s">
        <v>1134</v>
      </c>
      <c r="C85" s="2">
        <v>2016</v>
      </c>
      <c r="D85" s="2"/>
      <c r="E85" s="2" t="s">
        <v>1883</v>
      </c>
      <c r="F85" s="2" t="s">
        <v>1884</v>
      </c>
      <c r="G85" s="2" t="s">
        <v>1885</v>
      </c>
      <c r="H85" s="2" t="s">
        <v>1184</v>
      </c>
      <c r="I85" s="2" t="s">
        <v>1408</v>
      </c>
      <c r="J85" s="2" t="s">
        <v>1160</v>
      </c>
      <c r="K85" s="2">
        <v>77571</v>
      </c>
      <c r="L85" s="2"/>
      <c r="M85" s="21">
        <v>110000463365</v>
      </c>
      <c r="N85" s="2">
        <v>29.73028</v>
      </c>
      <c r="O85" s="2">
        <v>-95.08981</v>
      </c>
      <c r="P85" s="2">
        <v>1316215652266</v>
      </c>
      <c r="Q85" s="2">
        <v>107062</v>
      </c>
      <c r="R85" s="2" t="s">
        <v>1393</v>
      </c>
      <c r="S85" s="2">
        <v>6</v>
      </c>
      <c r="T85" s="2" t="s">
        <v>1442</v>
      </c>
      <c r="U85" s="2">
        <v>15.97</v>
      </c>
      <c r="V85" s="2" t="s">
        <v>1556</v>
      </c>
      <c r="W85" s="2"/>
      <c r="X85" s="2">
        <v>25.61</v>
      </c>
      <c r="Y85" s="2" t="s">
        <v>1556</v>
      </c>
      <c r="Z85" s="2"/>
      <c r="AA85" s="2" t="s">
        <v>1544</v>
      </c>
      <c r="AB85" s="2">
        <v>562211</v>
      </c>
      <c r="AC85" s="2" t="s">
        <v>904</v>
      </c>
      <c r="AD85" s="2"/>
      <c r="AE85" s="2"/>
      <c r="AF85" s="2" t="s">
        <v>1796</v>
      </c>
      <c r="AG85" s="2" t="s">
        <v>1586</v>
      </c>
      <c r="AH85" s="2" t="s">
        <v>1797</v>
      </c>
      <c r="AI85" s="2" t="s">
        <v>1772</v>
      </c>
      <c r="AJ85" s="2" t="s">
        <v>1861</v>
      </c>
      <c r="AK85" s="2" t="s">
        <v>1547</v>
      </c>
      <c r="AL85" s="2"/>
      <c r="AM85" s="69" t="s">
        <v>1549</v>
      </c>
      <c r="AN85" s="2" t="s">
        <v>1549</v>
      </c>
      <c r="AO85" s="2" t="s">
        <v>1549</v>
      </c>
      <c r="AP85" s="2" t="s">
        <v>1549</v>
      </c>
      <c r="AQ85" s="2" t="s">
        <v>1549</v>
      </c>
      <c r="AR85" s="2" t="s">
        <v>1549</v>
      </c>
      <c r="AS85" s="2" t="s">
        <v>1549</v>
      </c>
      <c r="AT85" s="2"/>
      <c r="AU85" s="2"/>
      <c r="AV85" s="2"/>
      <c r="AW85" s="2"/>
      <c r="AX85" s="2"/>
      <c r="AY85" s="2" t="s">
        <v>1549</v>
      </c>
      <c r="AZ85" s="2"/>
      <c r="BA85" s="2"/>
      <c r="BB85" s="2"/>
      <c r="BC85" s="2"/>
      <c r="BD85" s="2"/>
      <c r="BE85" s="2"/>
      <c r="BF85" s="2"/>
      <c r="BG85" s="2"/>
      <c r="BH85" s="2"/>
      <c r="BI85" s="2"/>
      <c r="BJ85" s="2"/>
      <c r="BK85" s="2"/>
      <c r="BL85" s="2" t="s">
        <v>1549</v>
      </c>
      <c r="BM85" s="2" t="s">
        <v>1549</v>
      </c>
      <c r="BN85" s="2" t="s">
        <v>1549</v>
      </c>
      <c r="BO85" s="2"/>
      <c r="BP85" s="2" t="s">
        <v>1549</v>
      </c>
      <c r="BQ85" s="2"/>
      <c r="BR85" s="2"/>
      <c r="BS85" s="2"/>
      <c r="BT85" s="2"/>
      <c r="BU85" s="2"/>
      <c r="BV85" s="2"/>
      <c r="BW85" s="2"/>
      <c r="BX85" s="2" t="s">
        <v>1549</v>
      </c>
      <c r="BY85" s="2"/>
      <c r="BZ85" s="2"/>
      <c r="CA85" s="2"/>
      <c r="CB85" s="2"/>
      <c r="CC85" s="2"/>
      <c r="CD85" s="2"/>
      <c r="CE85" s="2" t="s">
        <v>1548</v>
      </c>
      <c r="CF85" s="2"/>
      <c r="CG85" s="2"/>
      <c r="CH85" s="2"/>
      <c r="CI85" s="2"/>
      <c r="CJ85" s="2"/>
      <c r="CK85" s="2"/>
      <c r="CL85" s="2"/>
      <c r="CM85" s="2"/>
      <c r="CN85" s="2"/>
    </row>
    <row r="86" spans="2:92" hidden="1" x14ac:dyDescent="0.25">
      <c r="B86" s="2" t="s">
        <v>1134</v>
      </c>
      <c r="C86" s="2">
        <v>2017</v>
      </c>
      <c r="D86" s="2"/>
      <c r="E86" s="2" t="s">
        <v>1883</v>
      </c>
      <c r="F86" s="2" t="s">
        <v>1884</v>
      </c>
      <c r="G86" s="2" t="s">
        <v>1885</v>
      </c>
      <c r="H86" s="2" t="s">
        <v>1184</v>
      </c>
      <c r="I86" s="2" t="s">
        <v>1408</v>
      </c>
      <c r="J86" s="2" t="s">
        <v>1160</v>
      </c>
      <c r="K86" s="2">
        <v>77571</v>
      </c>
      <c r="L86" s="2"/>
      <c r="M86" s="21">
        <v>110000463365</v>
      </c>
      <c r="N86" s="2">
        <v>29.73028</v>
      </c>
      <c r="O86" s="2">
        <v>-95.08981</v>
      </c>
      <c r="P86" s="2">
        <v>1317216577318</v>
      </c>
      <c r="Q86" s="2">
        <v>107062</v>
      </c>
      <c r="R86" s="2" t="s">
        <v>1393</v>
      </c>
      <c r="S86" s="2">
        <v>6</v>
      </c>
      <c r="T86" s="2" t="s">
        <v>1442</v>
      </c>
      <c r="U86" s="2">
        <v>13.89</v>
      </c>
      <c r="V86" s="2" t="s">
        <v>1556</v>
      </c>
      <c r="W86" s="2"/>
      <c r="X86" s="2">
        <v>70.58</v>
      </c>
      <c r="Y86" s="2" t="s">
        <v>1556</v>
      </c>
      <c r="Z86" s="2"/>
      <c r="AA86" s="2" t="s">
        <v>1544</v>
      </c>
      <c r="AB86" s="2">
        <v>562211</v>
      </c>
      <c r="AC86" s="2" t="s">
        <v>904</v>
      </c>
      <c r="AD86" s="2"/>
      <c r="AE86" s="2"/>
      <c r="AF86" s="2" t="s">
        <v>1881</v>
      </c>
      <c r="AG86" s="5" t="s">
        <v>1888</v>
      </c>
      <c r="AH86" s="2" t="s">
        <v>1797</v>
      </c>
      <c r="AI86" s="2" t="s">
        <v>1772</v>
      </c>
      <c r="AJ86" s="2" t="s">
        <v>1861</v>
      </c>
      <c r="AK86" s="2" t="s">
        <v>1547</v>
      </c>
      <c r="AL86" s="2"/>
      <c r="AM86" s="69" t="s">
        <v>1549</v>
      </c>
      <c r="AN86" s="2" t="s">
        <v>1549</v>
      </c>
      <c r="AO86" s="2" t="s">
        <v>1549</v>
      </c>
      <c r="AP86" s="2" t="s">
        <v>1549</v>
      </c>
      <c r="AQ86" s="2" t="s">
        <v>1549</v>
      </c>
      <c r="AR86" s="2" t="s">
        <v>1549</v>
      </c>
      <c r="AS86" s="2" t="s">
        <v>1549</v>
      </c>
      <c r="AT86" s="2"/>
      <c r="AU86" s="2"/>
      <c r="AV86" s="2"/>
      <c r="AW86" s="2"/>
      <c r="AX86" s="2"/>
      <c r="AY86" s="2" t="s">
        <v>1549</v>
      </c>
      <c r="AZ86" s="2"/>
      <c r="BA86" s="2"/>
      <c r="BB86" s="2"/>
      <c r="BC86" s="2"/>
      <c r="BD86" s="2"/>
      <c r="BE86" s="2"/>
      <c r="BF86" s="2"/>
      <c r="BG86" s="2"/>
      <c r="BH86" s="2"/>
      <c r="BI86" s="2"/>
      <c r="BJ86" s="2"/>
      <c r="BK86" s="2"/>
      <c r="BL86" s="2" t="s">
        <v>1549</v>
      </c>
      <c r="BM86" s="2" t="s">
        <v>1548</v>
      </c>
      <c r="BN86" s="2" t="s">
        <v>1549</v>
      </c>
      <c r="BO86" s="2"/>
      <c r="BP86" s="2" t="s">
        <v>1549</v>
      </c>
      <c r="BQ86" s="2"/>
      <c r="BR86" s="2"/>
      <c r="BS86" s="2"/>
      <c r="BT86" s="2"/>
      <c r="BU86" s="2"/>
      <c r="BV86" s="2"/>
      <c r="BW86" s="2"/>
      <c r="BX86" s="2" t="s">
        <v>1549</v>
      </c>
      <c r="BY86" s="2"/>
      <c r="BZ86" s="2"/>
      <c r="CA86" s="2"/>
      <c r="CB86" s="2"/>
      <c r="CC86" s="2"/>
      <c r="CD86" s="2"/>
      <c r="CE86" s="2" t="s">
        <v>1548</v>
      </c>
      <c r="CF86" s="2"/>
      <c r="CG86" s="2"/>
      <c r="CH86" s="2"/>
      <c r="CI86" s="2"/>
      <c r="CJ86" s="2"/>
      <c r="CK86" s="2"/>
      <c r="CL86" s="2"/>
      <c r="CM86" s="2"/>
      <c r="CN86" s="2"/>
    </row>
    <row r="87" spans="2:92" hidden="1" x14ac:dyDescent="0.25">
      <c r="B87" s="2" t="s">
        <v>1134</v>
      </c>
      <c r="C87" s="2">
        <v>2018</v>
      </c>
      <c r="D87" s="2"/>
      <c r="E87" s="2" t="s">
        <v>1883</v>
      </c>
      <c r="F87" s="2" t="s">
        <v>1884</v>
      </c>
      <c r="G87" s="2" t="s">
        <v>1885</v>
      </c>
      <c r="H87" s="2" t="s">
        <v>1184</v>
      </c>
      <c r="I87" s="2" t="s">
        <v>1408</v>
      </c>
      <c r="J87" s="2" t="s">
        <v>1160</v>
      </c>
      <c r="K87" s="2">
        <v>77571</v>
      </c>
      <c r="L87" s="2"/>
      <c r="M87" s="21">
        <v>110000463365</v>
      </c>
      <c r="N87" s="2">
        <v>29.73028</v>
      </c>
      <c r="O87" s="2">
        <v>-95.08981</v>
      </c>
      <c r="P87" s="2">
        <v>1318217489905</v>
      </c>
      <c r="Q87" s="2">
        <v>107062</v>
      </c>
      <c r="R87" s="2" t="s">
        <v>1393</v>
      </c>
      <c r="S87" s="2">
        <v>6</v>
      </c>
      <c r="T87" s="2" t="s">
        <v>1442</v>
      </c>
      <c r="U87" s="2">
        <v>5.7</v>
      </c>
      <c r="V87" s="2" t="s">
        <v>1573</v>
      </c>
      <c r="W87" s="2"/>
      <c r="X87" s="2">
        <v>1.9</v>
      </c>
      <c r="Y87" s="2" t="s">
        <v>1573</v>
      </c>
      <c r="Z87" s="2"/>
      <c r="AA87" s="2" t="s">
        <v>1544</v>
      </c>
      <c r="AB87" s="2">
        <v>562211</v>
      </c>
      <c r="AC87" s="2" t="s">
        <v>904</v>
      </c>
      <c r="AD87" s="2"/>
      <c r="AE87" s="2"/>
      <c r="AF87" s="2" t="s">
        <v>1796</v>
      </c>
      <c r="AG87" s="5" t="s">
        <v>1862</v>
      </c>
      <c r="AH87" s="2" t="s">
        <v>1797</v>
      </c>
      <c r="AI87" s="2" t="s">
        <v>1772</v>
      </c>
      <c r="AJ87" s="2" t="s">
        <v>1861</v>
      </c>
      <c r="AK87" s="2" t="s">
        <v>1547</v>
      </c>
      <c r="AL87" s="2"/>
      <c r="AM87" s="69" t="s">
        <v>1549</v>
      </c>
      <c r="AN87" s="2" t="s">
        <v>1549</v>
      </c>
      <c r="AO87" s="2" t="s">
        <v>1549</v>
      </c>
      <c r="AP87" s="2" t="s">
        <v>1549</v>
      </c>
      <c r="AQ87" s="2" t="s">
        <v>1549</v>
      </c>
      <c r="AR87" s="2" t="s">
        <v>1549</v>
      </c>
      <c r="AS87" s="2" t="s">
        <v>1549</v>
      </c>
      <c r="AT87" s="2" t="s">
        <v>1549</v>
      </c>
      <c r="AU87" s="2" t="s">
        <v>1549</v>
      </c>
      <c r="AV87" s="2" t="s">
        <v>1549</v>
      </c>
      <c r="AW87" s="2" t="s">
        <v>1549</v>
      </c>
      <c r="AX87" s="2" t="s">
        <v>1549</v>
      </c>
      <c r="AY87" s="2" t="s">
        <v>1549</v>
      </c>
      <c r="AZ87" s="2" t="s">
        <v>1549</v>
      </c>
      <c r="BA87" s="2" t="s">
        <v>1549</v>
      </c>
      <c r="BB87" s="2" t="s">
        <v>1549</v>
      </c>
      <c r="BC87" s="2" t="s">
        <v>1549</v>
      </c>
      <c r="BD87" s="2" t="s">
        <v>1549</v>
      </c>
      <c r="BE87" s="2" t="s">
        <v>1549</v>
      </c>
      <c r="BF87" s="2" t="s">
        <v>1549</v>
      </c>
      <c r="BG87" s="2" t="s">
        <v>1549</v>
      </c>
      <c r="BH87" s="2" t="s">
        <v>1549</v>
      </c>
      <c r="BI87" s="2" t="s">
        <v>1549</v>
      </c>
      <c r="BJ87" s="2" t="s">
        <v>1549</v>
      </c>
      <c r="BK87" s="2" t="s">
        <v>1549</v>
      </c>
      <c r="BL87" s="2" t="s">
        <v>1549</v>
      </c>
      <c r="BM87" s="2" t="s">
        <v>1549</v>
      </c>
      <c r="BN87" s="2" t="s">
        <v>1549</v>
      </c>
      <c r="BO87" s="2" t="s">
        <v>1549</v>
      </c>
      <c r="BP87" s="2" t="s">
        <v>1549</v>
      </c>
      <c r="BQ87" s="2" t="s">
        <v>1549</v>
      </c>
      <c r="BR87" s="2" t="s">
        <v>1549</v>
      </c>
      <c r="BS87" s="2" t="s">
        <v>1549</v>
      </c>
      <c r="BT87" s="2" t="s">
        <v>1549</v>
      </c>
      <c r="BU87" s="2" t="s">
        <v>1549</v>
      </c>
      <c r="BV87" s="2" t="s">
        <v>1549</v>
      </c>
      <c r="BW87" s="2" t="s">
        <v>1549</v>
      </c>
      <c r="BX87" s="2" t="s">
        <v>1549</v>
      </c>
      <c r="BY87" s="2" t="s">
        <v>1549</v>
      </c>
      <c r="BZ87" s="2" t="s">
        <v>1549</v>
      </c>
      <c r="CA87" s="2" t="s">
        <v>1549</v>
      </c>
      <c r="CB87" s="2" t="s">
        <v>1549</v>
      </c>
      <c r="CC87" s="2" t="s">
        <v>1549</v>
      </c>
      <c r="CD87" s="2" t="s">
        <v>1549</v>
      </c>
      <c r="CE87" s="2" t="s">
        <v>1548</v>
      </c>
      <c r="CF87" s="2" t="s">
        <v>1549</v>
      </c>
      <c r="CG87" s="2" t="s">
        <v>1549</v>
      </c>
      <c r="CH87" s="2" t="s">
        <v>1549</v>
      </c>
      <c r="CI87" s="2" t="s">
        <v>1549</v>
      </c>
      <c r="CJ87" s="2" t="s">
        <v>1549</v>
      </c>
      <c r="CK87" s="2" t="s">
        <v>1548</v>
      </c>
      <c r="CL87" s="2" t="s">
        <v>1549</v>
      </c>
      <c r="CM87" s="2" t="s">
        <v>1549</v>
      </c>
      <c r="CN87" s="2" t="s">
        <v>1549</v>
      </c>
    </row>
    <row r="88" spans="2:92" hidden="1" x14ac:dyDescent="0.25">
      <c r="B88" s="2" t="s">
        <v>1134</v>
      </c>
      <c r="C88" s="2">
        <v>2019</v>
      </c>
      <c r="D88" s="4">
        <v>44012</v>
      </c>
      <c r="E88" s="2" t="s">
        <v>1883</v>
      </c>
      <c r="F88" s="2" t="s">
        <v>1884</v>
      </c>
      <c r="G88" s="2" t="s">
        <v>1885</v>
      </c>
      <c r="H88" s="2" t="s">
        <v>1184</v>
      </c>
      <c r="I88" s="2" t="s">
        <v>1408</v>
      </c>
      <c r="J88" s="2" t="s">
        <v>1160</v>
      </c>
      <c r="K88" s="2">
        <v>77571</v>
      </c>
      <c r="L88" s="2"/>
      <c r="M88" s="21">
        <v>110000463365</v>
      </c>
      <c r="N88" s="2">
        <v>29.73028</v>
      </c>
      <c r="O88" s="2">
        <v>-95.08981</v>
      </c>
      <c r="P88" s="2">
        <v>1319218391314</v>
      </c>
      <c r="Q88" s="2">
        <v>107062</v>
      </c>
      <c r="R88" s="2" t="s">
        <v>1393</v>
      </c>
      <c r="S88" s="2">
        <v>5</v>
      </c>
      <c r="T88" s="2" t="s">
        <v>1423</v>
      </c>
      <c r="U88" s="2">
        <v>16.07</v>
      </c>
      <c r="V88" s="2" t="s">
        <v>1543</v>
      </c>
      <c r="W88" s="2"/>
      <c r="X88" s="2">
        <v>2.5</v>
      </c>
      <c r="Y88" s="2" t="s">
        <v>1573</v>
      </c>
      <c r="Z88" s="2"/>
      <c r="AA88" s="2" t="s">
        <v>1544</v>
      </c>
      <c r="AB88" s="2">
        <v>562211</v>
      </c>
      <c r="AC88" s="2" t="s">
        <v>904</v>
      </c>
      <c r="AD88" s="2"/>
      <c r="AE88" s="2"/>
      <c r="AF88" s="2" t="s">
        <v>1796</v>
      </c>
      <c r="AG88" s="5" t="s">
        <v>1879</v>
      </c>
      <c r="AH88" s="2" t="s">
        <v>1797</v>
      </c>
      <c r="AI88" s="2" t="s">
        <v>1772</v>
      </c>
      <c r="AJ88" s="2" t="s">
        <v>1861</v>
      </c>
      <c r="AK88" s="2" t="s">
        <v>1547</v>
      </c>
      <c r="AL88" s="2"/>
      <c r="AM88" s="69" t="s">
        <v>1549</v>
      </c>
      <c r="AN88" s="2" t="s">
        <v>1549</v>
      </c>
      <c r="AO88" s="2" t="s">
        <v>1549</v>
      </c>
      <c r="AP88" s="2" t="s">
        <v>1549</v>
      </c>
      <c r="AQ88" s="2" t="s">
        <v>1549</v>
      </c>
      <c r="AR88" s="2" t="s">
        <v>1549</v>
      </c>
      <c r="AS88" s="2" t="s">
        <v>1549</v>
      </c>
      <c r="AT88" s="2" t="s">
        <v>1549</v>
      </c>
      <c r="AU88" s="2" t="s">
        <v>1549</v>
      </c>
      <c r="AV88" s="2" t="s">
        <v>1549</v>
      </c>
      <c r="AW88" s="2" t="s">
        <v>1549</v>
      </c>
      <c r="AX88" s="2" t="s">
        <v>1549</v>
      </c>
      <c r="AY88" s="2" t="s">
        <v>1549</v>
      </c>
      <c r="AZ88" s="2" t="s">
        <v>1549</v>
      </c>
      <c r="BA88" s="2" t="s">
        <v>1549</v>
      </c>
      <c r="BB88" s="2" t="s">
        <v>1549</v>
      </c>
      <c r="BC88" s="2" t="s">
        <v>1549</v>
      </c>
      <c r="BD88" s="2" t="s">
        <v>1549</v>
      </c>
      <c r="BE88" s="2" t="s">
        <v>1549</v>
      </c>
      <c r="BF88" s="2" t="s">
        <v>1549</v>
      </c>
      <c r="BG88" s="2" t="s">
        <v>1549</v>
      </c>
      <c r="BH88" s="2" t="s">
        <v>1549</v>
      </c>
      <c r="BI88" s="2" t="s">
        <v>1549</v>
      </c>
      <c r="BJ88" s="2" t="s">
        <v>1549</v>
      </c>
      <c r="BK88" s="2" t="s">
        <v>1549</v>
      </c>
      <c r="BL88" s="2" t="s">
        <v>1549</v>
      </c>
      <c r="BM88" s="2" t="s">
        <v>1549</v>
      </c>
      <c r="BN88" s="2" t="s">
        <v>1549</v>
      </c>
      <c r="BO88" s="2" t="s">
        <v>1549</v>
      </c>
      <c r="BP88" s="2" t="s">
        <v>1549</v>
      </c>
      <c r="BQ88" s="2" t="s">
        <v>1549</v>
      </c>
      <c r="BR88" s="2" t="s">
        <v>1549</v>
      </c>
      <c r="BS88" s="2" t="s">
        <v>1549</v>
      </c>
      <c r="BT88" s="2" t="s">
        <v>1549</v>
      </c>
      <c r="BU88" s="2" t="s">
        <v>1549</v>
      </c>
      <c r="BV88" s="2" t="s">
        <v>1549</v>
      </c>
      <c r="BW88" s="2" t="s">
        <v>1549</v>
      </c>
      <c r="BX88" s="2" t="s">
        <v>1549</v>
      </c>
      <c r="BY88" s="2" t="s">
        <v>1549</v>
      </c>
      <c r="BZ88" s="2" t="s">
        <v>1549</v>
      </c>
      <c r="CA88" s="2" t="s">
        <v>1549</v>
      </c>
      <c r="CB88" s="2" t="s">
        <v>1549</v>
      </c>
      <c r="CC88" s="2" t="s">
        <v>1549</v>
      </c>
      <c r="CD88" s="2" t="s">
        <v>1549</v>
      </c>
      <c r="CE88" s="2" t="s">
        <v>1548</v>
      </c>
      <c r="CF88" s="2" t="s">
        <v>1549</v>
      </c>
      <c r="CG88" s="2" t="s">
        <v>1549</v>
      </c>
      <c r="CH88" s="2" t="s">
        <v>1549</v>
      </c>
      <c r="CI88" s="2" t="s">
        <v>1549</v>
      </c>
      <c r="CJ88" s="2" t="s">
        <v>1549</v>
      </c>
      <c r="CK88" s="2" t="s">
        <v>1548</v>
      </c>
      <c r="CL88" s="2" t="s">
        <v>1549</v>
      </c>
      <c r="CM88" s="2" t="s">
        <v>1549</v>
      </c>
      <c r="CN88" s="2" t="s">
        <v>1549</v>
      </c>
    </row>
    <row r="89" spans="2:92" hidden="1" x14ac:dyDescent="0.25">
      <c r="B89" s="2" t="s">
        <v>1134</v>
      </c>
      <c r="C89" s="2">
        <v>2020</v>
      </c>
      <c r="D89" s="4"/>
      <c r="E89" s="2" t="s">
        <v>1883</v>
      </c>
      <c r="F89" s="2" t="s">
        <v>1884</v>
      </c>
      <c r="G89" s="2" t="s">
        <v>1885</v>
      </c>
      <c r="H89" s="2" t="s">
        <v>1184</v>
      </c>
      <c r="I89" s="2" t="s">
        <v>1408</v>
      </c>
      <c r="J89" s="2" t="s">
        <v>1160</v>
      </c>
      <c r="K89" s="2">
        <v>77571</v>
      </c>
      <c r="L89" s="2" t="s">
        <v>1552</v>
      </c>
      <c r="M89" s="21">
        <v>110000463365</v>
      </c>
      <c r="N89" s="2">
        <v>29.73028</v>
      </c>
      <c r="O89" s="2">
        <v>-95.08981</v>
      </c>
      <c r="P89" s="2" t="s">
        <v>1889</v>
      </c>
      <c r="Q89" s="2" t="s">
        <v>1554</v>
      </c>
      <c r="R89" s="2" t="s">
        <v>1393</v>
      </c>
      <c r="S89" s="2">
        <v>5</v>
      </c>
      <c r="T89" s="2" t="s">
        <v>1552</v>
      </c>
      <c r="U89" s="2">
        <v>7.9</v>
      </c>
      <c r="V89" s="2" t="s">
        <v>1543</v>
      </c>
      <c r="W89" s="2" t="s">
        <v>1552</v>
      </c>
      <c r="X89" s="2">
        <v>4.5999999999999996</v>
      </c>
      <c r="Y89" s="2" t="s">
        <v>1573</v>
      </c>
      <c r="Z89" s="2" t="s">
        <v>1552</v>
      </c>
      <c r="AA89" s="2" t="s">
        <v>1544</v>
      </c>
      <c r="AB89" s="2">
        <v>562211</v>
      </c>
      <c r="AC89" s="2" t="s">
        <v>904</v>
      </c>
      <c r="AD89" s="2" t="s">
        <v>1552</v>
      </c>
      <c r="AE89" s="2" t="s">
        <v>1552</v>
      </c>
      <c r="AF89" s="2" t="s">
        <v>1890</v>
      </c>
      <c r="AG89" s="5" t="s">
        <v>1879</v>
      </c>
      <c r="AH89" s="2" t="s">
        <v>1797</v>
      </c>
      <c r="AI89" s="2" t="s">
        <v>1772</v>
      </c>
      <c r="AJ89" s="2" t="s">
        <v>1861</v>
      </c>
      <c r="AK89" s="2" t="s">
        <v>1547</v>
      </c>
      <c r="AL89" s="2" t="s">
        <v>1552</v>
      </c>
      <c r="AM89" s="69" t="s">
        <v>1549</v>
      </c>
      <c r="AN89" s="2" t="s">
        <v>1549</v>
      </c>
      <c r="AO89" s="2" t="s">
        <v>1549</v>
      </c>
      <c r="AP89" s="2" t="s">
        <v>1549</v>
      </c>
      <c r="AQ89" s="2" t="s">
        <v>1549</v>
      </c>
      <c r="AR89" s="2" t="s">
        <v>1549</v>
      </c>
      <c r="AS89" s="2" t="s">
        <v>1549</v>
      </c>
      <c r="AT89" s="2" t="s">
        <v>1549</v>
      </c>
      <c r="AU89" s="2" t="s">
        <v>1549</v>
      </c>
      <c r="AV89" s="2" t="s">
        <v>1549</v>
      </c>
      <c r="AW89" s="2" t="s">
        <v>1549</v>
      </c>
      <c r="AX89" s="2" t="s">
        <v>1549</v>
      </c>
      <c r="AY89" s="2" t="s">
        <v>1549</v>
      </c>
      <c r="AZ89" s="2" t="s">
        <v>1549</v>
      </c>
      <c r="BA89" s="2" t="s">
        <v>1549</v>
      </c>
      <c r="BB89" s="2" t="s">
        <v>1549</v>
      </c>
      <c r="BC89" s="2" t="s">
        <v>1549</v>
      </c>
      <c r="BD89" s="2" t="s">
        <v>1549</v>
      </c>
      <c r="BE89" s="2" t="s">
        <v>1549</v>
      </c>
      <c r="BF89" s="2" t="s">
        <v>1549</v>
      </c>
      <c r="BG89" s="2" t="s">
        <v>1549</v>
      </c>
      <c r="BH89" s="2" t="s">
        <v>1549</v>
      </c>
      <c r="BI89" s="2" t="s">
        <v>1549</v>
      </c>
      <c r="BJ89" s="2" t="s">
        <v>1549</v>
      </c>
      <c r="BK89" s="2" t="s">
        <v>1549</v>
      </c>
      <c r="BL89" s="2" t="s">
        <v>1549</v>
      </c>
      <c r="BM89" s="2" t="s">
        <v>1549</v>
      </c>
      <c r="BN89" s="2" t="s">
        <v>1549</v>
      </c>
      <c r="BO89" s="2" t="s">
        <v>1549</v>
      </c>
      <c r="BP89" s="2" t="s">
        <v>1549</v>
      </c>
      <c r="BQ89" s="2" t="s">
        <v>1549</v>
      </c>
      <c r="BR89" s="2" t="s">
        <v>1549</v>
      </c>
      <c r="BS89" s="2" t="s">
        <v>1549</v>
      </c>
      <c r="BT89" s="2" t="s">
        <v>1549</v>
      </c>
      <c r="BU89" s="2" t="s">
        <v>1549</v>
      </c>
      <c r="BV89" s="2" t="s">
        <v>1549</v>
      </c>
      <c r="BW89" s="2" t="s">
        <v>1549</v>
      </c>
      <c r="BX89" s="2" t="s">
        <v>1549</v>
      </c>
      <c r="BY89" s="2" t="s">
        <v>1549</v>
      </c>
      <c r="BZ89" s="2" t="s">
        <v>1549</v>
      </c>
      <c r="CA89" s="2" t="s">
        <v>1549</v>
      </c>
      <c r="CB89" s="2" t="s">
        <v>1549</v>
      </c>
      <c r="CC89" s="2" t="s">
        <v>1549</v>
      </c>
      <c r="CD89" s="2" t="s">
        <v>1549</v>
      </c>
      <c r="CE89" s="2" t="s">
        <v>1548</v>
      </c>
      <c r="CF89" s="2" t="s">
        <v>1549</v>
      </c>
      <c r="CG89" s="2" t="s">
        <v>1549</v>
      </c>
      <c r="CH89" s="2" t="s">
        <v>1549</v>
      </c>
      <c r="CI89" s="2" t="s">
        <v>1549</v>
      </c>
      <c r="CJ89" s="2" t="s">
        <v>1549</v>
      </c>
      <c r="CK89" s="2" t="s">
        <v>1548</v>
      </c>
      <c r="CL89" s="2" t="s">
        <v>1549</v>
      </c>
      <c r="CM89" s="2" t="s">
        <v>1549</v>
      </c>
      <c r="CN89" s="2" t="s">
        <v>1549</v>
      </c>
    </row>
    <row r="90" spans="2:92" hidden="1" x14ac:dyDescent="0.25">
      <c r="B90" s="2" t="s">
        <v>1134</v>
      </c>
      <c r="C90" s="2">
        <v>2015</v>
      </c>
      <c r="D90" s="2"/>
      <c r="E90" s="2" t="s">
        <v>1891</v>
      </c>
      <c r="F90" s="2" t="s">
        <v>1731</v>
      </c>
      <c r="G90" s="2" t="s">
        <v>1892</v>
      </c>
      <c r="H90" s="2" t="s">
        <v>1893</v>
      </c>
      <c r="I90" s="2" t="s">
        <v>1894</v>
      </c>
      <c r="J90" s="2" t="s">
        <v>1778</v>
      </c>
      <c r="K90" s="2">
        <v>71730</v>
      </c>
      <c r="L90" s="2"/>
      <c r="M90" s="21">
        <v>110000521221</v>
      </c>
      <c r="N90" s="2">
        <v>33.2044</v>
      </c>
      <c r="O90" s="2">
        <v>-92.630799999999994</v>
      </c>
      <c r="P90" s="2">
        <v>1315214447575</v>
      </c>
      <c r="Q90" s="2">
        <v>107062</v>
      </c>
      <c r="R90" s="2" t="s">
        <v>1393</v>
      </c>
      <c r="S90" s="2">
        <v>5</v>
      </c>
      <c r="T90" s="2" t="s">
        <v>1423</v>
      </c>
      <c r="U90" s="2">
        <v>8.66</v>
      </c>
      <c r="V90" s="2" t="s">
        <v>1556</v>
      </c>
      <c r="W90" s="2"/>
      <c r="X90" s="2">
        <v>1.64</v>
      </c>
      <c r="Y90" s="2" t="s">
        <v>1556</v>
      </c>
      <c r="Z90" s="2"/>
      <c r="AA90" s="2" t="s">
        <v>1544</v>
      </c>
      <c r="AB90" s="2">
        <v>562211</v>
      </c>
      <c r="AC90" s="2" t="s">
        <v>904</v>
      </c>
      <c r="AD90" s="2"/>
      <c r="AE90" s="2"/>
      <c r="AF90" s="2" t="s">
        <v>1881</v>
      </c>
      <c r="AG90" s="2" t="s">
        <v>1888</v>
      </c>
      <c r="AH90" s="2" t="s">
        <v>1797</v>
      </c>
      <c r="AI90" s="2" t="s">
        <v>1772</v>
      </c>
      <c r="AJ90" s="2" t="s">
        <v>1861</v>
      </c>
      <c r="AK90" s="2" t="s">
        <v>1547</v>
      </c>
      <c r="AL90" s="2"/>
      <c r="AM90" s="69" t="s">
        <v>1549</v>
      </c>
      <c r="AN90" s="2" t="s">
        <v>1549</v>
      </c>
      <c r="AO90" s="2" t="s">
        <v>1549</v>
      </c>
      <c r="AP90" s="2" t="s">
        <v>1549</v>
      </c>
      <c r="AQ90" s="2" t="s">
        <v>1549</v>
      </c>
      <c r="AR90" s="2" t="s">
        <v>1549</v>
      </c>
      <c r="AS90" s="2" t="s">
        <v>1549</v>
      </c>
      <c r="AT90" s="2"/>
      <c r="AU90" s="2"/>
      <c r="AV90" s="2"/>
      <c r="AW90" s="2"/>
      <c r="AX90" s="2"/>
      <c r="AY90" s="2" t="s">
        <v>1549</v>
      </c>
      <c r="AZ90" s="2"/>
      <c r="BA90" s="2"/>
      <c r="BB90" s="2"/>
      <c r="BC90" s="2"/>
      <c r="BD90" s="2"/>
      <c r="BE90" s="2"/>
      <c r="BF90" s="2"/>
      <c r="BG90" s="2"/>
      <c r="BH90" s="2"/>
      <c r="BI90" s="2"/>
      <c r="BJ90" s="2"/>
      <c r="BK90" s="2"/>
      <c r="BL90" s="2" t="s">
        <v>1549</v>
      </c>
      <c r="BM90" s="2" t="s">
        <v>1548</v>
      </c>
      <c r="BN90" s="2" t="s">
        <v>1549</v>
      </c>
      <c r="BO90" s="2"/>
      <c r="BP90" s="2" t="s">
        <v>1549</v>
      </c>
      <c r="BQ90" s="2"/>
      <c r="BR90" s="2"/>
      <c r="BS90" s="2"/>
      <c r="BT90" s="2"/>
      <c r="BU90" s="2"/>
      <c r="BV90" s="2"/>
      <c r="BW90" s="2"/>
      <c r="BX90" s="2" t="s">
        <v>1549</v>
      </c>
      <c r="BY90" s="2"/>
      <c r="BZ90" s="2"/>
      <c r="CA90" s="2"/>
      <c r="CB90" s="2"/>
      <c r="CC90" s="2"/>
      <c r="CD90" s="2"/>
      <c r="CE90" s="2" t="s">
        <v>1548</v>
      </c>
      <c r="CF90" s="2"/>
      <c r="CG90" s="2"/>
      <c r="CH90" s="2"/>
      <c r="CI90" s="2"/>
      <c r="CJ90" s="2"/>
      <c r="CK90" s="2"/>
      <c r="CL90" s="2"/>
      <c r="CM90" s="2"/>
      <c r="CN90" s="2"/>
    </row>
    <row r="91" spans="2:92" hidden="1" x14ac:dyDescent="0.25">
      <c r="B91" s="2" t="s">
        <v>1134</v>
      </c>
      <c r="C91" s="2">
        <v>2016</v>
      </c>
      <c r="D91" s="2"/>
      <c r="E91" s="2" t="s">
        <v>1891</v>
      </c>
      <c r="F91" s="2" t="s">
        <v>1731</v>
      </c>
      <c r="G91" s="2" t="s">
        <v>1892</v>
      </c>
      <c r="H91" s="2" t="s">
        <v>1893</v>
      </c>
      <c r="I91" s="2" t="s">
        <v>1894</v>
      </c>
      <c r="J91" s="2" t="s">
        <v>1778</v>
      </c>
      <c r="K91" s="2">
        <v>71730</v>
      </c>
      <c r="L91" s="2"/>
      <c r="M91" s="21">
        <v>110000521221</v>
      </c>
      <c r="N91" s="2">
        <v>33.2044</v>
      </c>
      <c r="O91" s="2">
        <v>-92.630799999999994</v>
      </c>
      <c r="P91" s="2">
        <v>1316215374859</v>
      </c>
      <c r="Q91" s="2">
        <v>107062</v>
      </c>
      <c r="R91" s="2" t="s">
        <v>1393</v>
      </c>
      <c r="S91" s="2">
        <v>5</v>
      </c>
      <c r="T91" s="2" t="s">
        <v>1423</v>
      </c>
      <c r="U91" s="2">
        <v>5.05</v>
      </c>
      <c r="V91" s="2" t="s">
        <v>1556</v>
      </c>
      <c r="W91" s="2"/>
      <c r="X91" s="2">
        <v>3.52</v>
      </c>
      <c r="Y91" s="2" t="s">
        <v>1556</v>
      </c>
      <c r="Z91" s="2"/>
      <c r="AA91" s="2" t="s">
        <v>1544</v>
      </c>
      <c r="AB91" s="2">
        <v>562211</v>
      </c>
      <c r="AC91" s="2" t="s">
        <v>904</v>
      </c>
      <c r="AD91" s="2"/>
      <c r="AE91" s="2"/>
      <c r="AF91" s="2" t="s">
        <v>1881</v>
      </c>
      <c r="AG91" s="5" t="s">
        <v>1888</v>
      </c>
      <c r="AH91" s="2" t="s">
        <v>1797</v>
      </c>
      <c r="AI91" s="2" t="s">
        <v>1772</v>
      </c>
      <c r="AJ91" s="2" t="s">
        <v>1861</v>
      </c>
      <c r="AK91" s="2" t="s">
        <v>1547</v>
      </c>
      <c r="AL91" s="2"/>
      <c r="AM91" s="69" t="s">
        <v>1549</v>
      </c>
      <c r="AN91" s="2" t="s">
        <v>1549</v>
      </c>
      <c r="AO91" s="2" t="s">
        <v>1549</v>
      </c>
      <c r="AP91" s="2" t="s">
        <v>1549</v>
      </c>
      <c r="AQ91" s="2" t="s">
        <v>1549</v>
      </c>
      <c r="AR91" s="2" t="s">
        <v>1549</v>
      </c>
      <c r="AS91" s="2" t="s">
        <v>1549</v>
      </c>
      <c r="AT91" s="2"/>
      <c r="AU91" s="2"/>
      <c r="AV91" s="2"/>
      <c r="AW91" s="2"/>
      <c r="AX91" s="2"/>
      <c r="AY91" s="2" t="s">
        <v>1549</v>
      </c>
      <c r="AZ91" s="2"/>
      <c r="BA91" s="2"/>
      <c r="BB91" s="2"/>
      <c r="BC91" s="2"/>
      <c r="BD91" s="2"/>
      <c r="BE91" s="2"/>
      <c r="BF91" s="2"/>
      <c r="BG91" s="2"/>
      <c r="BH91" s="2"/>
      <c r="BI91" s="2"/>
      <c r="BJ91" s="2"/>
      <c r="BK91" s="2"/>
      <c r="BL91" s="2" t="s">
        <v>1549</v>
      </c>
      <c r="BM91" s="2" t="s">
        <v>1548</v>
      </c>
      <c r="BN91" s="2" t="s">
        <v>1549</v>
      </c>
      <c r="BO91" s="2"/>
      <c r="BP91" s="2" t="s">
        <v>1549</v>
      </c>
      <c r="BQ91" s="2"/>
      <c r="BR91" s="2"/>
      <c r="BS91" s="2"/>
      <c r="BT91" s="2"/>
      <c r="BU91" s="2"/>
      <c r="BV91" s="2"/>
      <c r="BW91" s="2"/>
      <c r="BX91" s="2" t="s">
        <v>1549</v>
      </c>
      <c r="BY91" s="2"/>
      <c r="BZ91" s="2"/>
      <c r="CA91" s="2"/>
      <c r="CB91" s="2"/>
      <c r="CC91" s="2"/>
      <c r="CD91" s="2"/>
      <c r="CE91" s="2" t="s">
        <v>1548</v>
      </c>
      <c r="CF91" s="2"/>
      <c r="CG91" s="2"/>
      <c r="CH91" s="2"/>
      <c r="CI91" s="2"/>
      <c r="CJ91" s="2"/>
      <c r="CK91" s="2"/>
      <c r="CL91" s="2"/>
      <c r="CM91" s="2"/>
      <c r="CN91" s="2"/>
    </row>
    <row r="92" spans="2:92" hidden="1" x14ac:dyDescent="0.25">
      <c r="B92" s="2" t="s">
        <v>1134</v>
      </c>
      <c r="C92" s="2">
        <v>2017</v>
      </c>
      <c r="D92" s="2"/>
      <c r="E92" s="2" t="s">
        <v>1891</v>
      </c>
      <c r="F92" s="2" t="s">
        <v>1731</v>
      </c>
      <c r="G92" s="2" t="s">
        <v>1892</v>
      </c>
      <c r="H92" s="2" t="s">
        <v>1893</v>
      </c>
      <c r="I92" s="2" t="s">
        <v>1894</v>
      </c>
      <c r="J92" s="2" t="s">
        <v>1778</v>
      </c>
      <c r="K92" s="2">
        <v>71730</v>
      </c>
      <c r="L92" s="2"/>
      <c r="M92" s="21">
        <v>110000521221</v>
      </c>
      <c r="N92" s="2">
        <v>33.2044</v>
      </c>
      <c r="O92" s="2">
        <v>-92.630799999999994</v>
      </c>
      <c r="P92" s="2">
        <v>1317216598387</v>
      </c>
      <c r="Q92" s="2">
        <v>107062</v>
      </c>
      <c r="R92" s="2" t="s">
        <v>1393</v>
      </c>
      <c r="S92" s="2">
        <v>5</v>
      </c>
      <c r="T92" s="2" t="s">
        <v>1423</v>
      </c>
      <c r="U92" s="2">
        <v>5.84</v>
      </c>
      <c r="V92" s="2" t="s">
        <v>1556</v>
      </c>
      <c r="W92" s="2"/>
      <c r="X92" s="2">
        <v>13.78</v>
      </c>
      <c r="Y92" s="2" t="s">
        <v>1556</v>
      </c>
      <c r="Z92" s="2"/>
      <c r="AA92" s="2" t="s">
        <v>1544</v>
      </c>
      <c r="AB92" s="2">
        <v>562211</v>
      </c>
      <c r="AC92" s="2" t="s">
        <v>904</v>
      </c>
      <c r="AD92" s="2"/>
      <c r="AE92" s="2"/>
      <c r="AF92" s="2" t="s">
        <v>1881</v>
      </c>
      <c r="AG92" s="5" t="s">
        <v>1888</v>
      </c>
      <c r="AH92" s="2" t="s">
        <v>1797</v>
      </c>
      <c r="AI92" s="2" t="s">
        <v>1772</v>
      </c>
      <c r="AJ92" s="2" t="s">
        <v>1861</v>
      </c>
      <c r="AK92" s="2" t="s">
        <v>1547</v>
      </c>
      <c r="AL92" s="2"/>
      <c r="AM92" s="69" t="s">
        <v>1549</v>
      </c>
      <c r="AN92" s="2" t="s">
        <v>1549</v>
      </c>
      <c r="AO92" s="2" t="s">
        <v>1549</v>
      </c>
      <c r="AP92" s="2" t="s">
        <v>1549</v>
      </c>
      <c r="AQ92" s="2" t="s">
        <v>1549</v>
      </c>
      <c r="AR92" s="2" t="s">
        <v>1549</v>
      </c>
      <c r="AS92" s="2" t="s">
        <v>1549</v>
      </c>
      <c r="AT92" s="2"/>
      <c r="AU92" s="2"/>
      <c r="AV92" s="2"/>
      <c r="AW92" s="2"/>
      <c r="AX92" s="2"/>
      <c r="AY92" s="2" t="s">
        <v>1549</v>
      </c>
      <c r="AZ92" s="2"/>
      <c r="BA92" s="2"/>
      <c r="BB92" s="2"/>
      <c r="BC92" s="2"/>
      <c r="BD92" s="2"/>
      <c r="BE92" s="2"/>
      <c r="BF92" s="2"/>
      <c r="BG92" s="2"/>
      <c r="BH92" s="2"/>
      <c r="BI92" s="2"/>
      <c r="BJ92" s="2"/>
      <c r="BK92" s="2"/>
      <c r="BL92" s="2" t="s">
        <v>1549</v>
      </c>
      <c r="BM92" s="2" t="s">
        <v>1548</v>
      </c>
      <c r="BN92" s="2" t="s">
        <v>1549</v>
      </c>
      <c r="BO92" s="2"/>
      <c r="BP92" s="2" t="s">
        <v>1549</v>
      </c>
      <c r="BQ92" s="2"/>
      <c r="BR92" s="2"/>
      <c r="BS92" s="2"/>
      <c r="BT92" s="2"/>
      <c r="BU92" s="2"/>
      <c r="BV92" s="2"/>
      <c r="BW92" s="2"/>
      <c r="BX92" s="2" t="s">
        <v>1549</v>
      </c>
      <c r="BY92" s="2"/>
      <c r="BZ92" s="2"/>
      <c r="CA92" s="2"/>
      <c r="CB92" s="2"/>
      <c r="CC92" s="2"/>
      <c r="CD92" s="2"/>
      <c r="CE92" s="2" t="s">
        <v>1548</v>
      </c>
      <c r="CF92" s="2"/>
      <c r="CG92" s="2"/>
      <c r="CH92" s="2"/>
      <c r="CI92" s="2"/>
      <c r="CJ92" s="2"/>
      <c r="CK92" s="2"/>
      <c r="CL92" s="2"/>
      <c r="CM92" s="2"/>
      <c r="CN92" s="2"/>
    </row>
    <row r="93" spans="2:92" hidden="1" x14ac:dyDescent="0.25">
      <c r="B93" s="2" t="s">
        <v>1134</v>
      </c>
      <c r="C93" s="2">
        <v>2018</v>
      </c>
      <c r="D93" s="2"/>
      <c r="E93" s="2" t="s">
        <v>1891</v>
      </c>
      <c r="F93" s="2" t="s">
        <v>1731</v>
      </c>
      <c r="G93" s="2" t="s">
        <v>1892</v>
      </c>
      <c r="H93" s="2" t="s">
        <v>1893</v>
      </c>
      <c r="I93" s="2" t="s">
        <v>1894</v>
      </c>
      <c r="J93" s="2" t="s">
        <v>1778</v>
      </c>
      <c r="K93" s="2">
        <v>71730</v>
      </c>
      <c r="L93" s="2"/>
      <c r="M93" s="21">
        <v>110000521221</v>
      </c>
      <c r="N93" s="2">
        <v>33.2044</v>
      </c>
      <c r="O93" s="2">
        <v>-92.630799999999994</v>
      </c>
      <c r="P93" s="2">
        <v>1318217340773</v>
      </c>
      <c r="Q93" s="2">
        <v>107062</v>
      </c>
      <c r="R93" s="2" t="s">
        <v>1393</v>
      </c>
      <c r="S93" s="2">
        <v>6</v>
      </c>
      <c r="T93" s="2" t="s">
        <v>1442</v>
      </c>
      <c r="U93" s="2">
        <v>99.1</v>
      </c>
      <c r="V93" s="2" t="s">
        <v>1556</v>
      </c>
      <c r="W93" s="2"/>
      <c r="X93" s="2">
        <v>0.69</v>
      </c>
      <c r="Y93" s="2" t="s">
        <v>1556</v>
      </c>
      <c r="Z93" s="2"/>
      <c r="AA93" s="2" t="s">
        <v>1544</v>
      </c>
      <c r="AB93" s="2">
        <v>562211</v>
      </c>
      <c r="AC93" s="2" t="s">
        <v>904</v>
      </c>
      <c r="AD93" s="2"/>
      <c r="AE93" s="2"/>
      <c r="AF93" s="2" t="s">
        <v>1796</v>
      </c>
      <c r="AG93" s="5" t="s">
        <v>1862</v>
      </c>
      <c r="AH93" s="2" t="s">
        <v>1797</v>
      </c>
      <c r="AI93" s="2" t="s">
        <v>1772</v>
      </c>
      <c r="AJ93" s="2" t="s">
        <v>1861</v>
      </c>
      <c r="AK93" s="2" t="s">
        <v>1547</v>
      </c>
      <c r="AL93" s="2"/>
      <c r="AM93" s="69" t="s">
        <v>1549</v>
      </c>
      <c r="AN93" s="2" t="s">
        <v>1549</v>
      </c>
      <c r="AO93" s="2" t="s">
        <v>1549</v>
      </c>
      <c r="AP93" s="2" t="s">
        <v>1549</v>
      </c>
      <c r="AQ93" s="2" t="s">
        <v>1549</v>
      </c>
      <c r="AR93" s="2" t="s">
        <v>1549</v>
      </c>
      <c r="AS93" s="2" t="s">
        <v>1549</v>
      </c>
      <c r="AT93" s="2" t="s">
        <v>1549</v>
      </c>
      <c r="AU93" s="2" t="s">
        <v>1549</v>
      </c>
      <c r="AV93" s="2" t="s">
        <v>1549</v>
      </c>
      <c r="AW93" s="2" t="s">
        <v>1549</v>
      </c>
      <c r="AX93" s="2" t="s">
        <v>1549</v>
      </c>
      <c r="AY93" s="2" t="s">
        <v>1549</v>
      </c>
      <c r="AZ93" s="2" t="s">
        <v>1549</v>
      </c>
      <c r="BA93" s="2" t="s">
        <v>1549</v>
      </c>
      <c r="BB93" s="2" t="s">
        <v>1549</v>
      </c>
      <c r="BC93" s="2" t="s">
        <v>1549</v>
      </c>
      <c r="BD93" s="2" t="s">
        <v>1549</v>
      </c>
      <c r="BE93" s="2" t="s">
        <v>1549</v>
      </c>
      <c r="BF93" s="2" t="s">
        <v>1549</v>
      </c>
      <c r="BG93" s="2" t="s">
        <v>1549</v>
      </c>
      <c r="BH93" s="2" t="s">
        <v>1549</v>
      </c>
      <c r="BI93" s="2" t="s">
        <v>1549</v>
      </c>
      <c r="BJ93" s="2" t="s">
        <v>1549</v>
      </c>
      <c r="BK93" s="2" t="s">
        <v>1549</v>
      </c>
      <c r="BL93" s="2" t="s">
        <v>1549</v>
      </c>
      <c r="BM93" s="2" t="s">
        <v>1549</v>
      </c>
      <c r="BN93" s="2" t="s">
        <v>1549</v>
      </c>
      <c r="BO93" s="2" t="s">
        <v>1549</v>
      </c>
      <c r="BP93" s="2" t="s">
        <v>1549</v>
      </c>
      <c r="BQ93" s="2" t="s">
        <v>1549</v>
      </c>
      <c r="BR93" s="2" t="s">
        <v>1549</v>
      </c>
      <c r="BS93" s="2" t="s">
        <v>1549</v>
      </c>
      <c r="BT93" s="2" t="s">
        <v>1549</v>
      </c>
      <c r="BU93" s="2" t="s">
        <v>1549</v>
      </c>
      <c r="BV93" s="2" t="s">
        <v>1549</v>
      </c>
      <c r="BW93" s="2" t="s">
        <v>1549</v>
      </c>
      <c r="BX93" s="2" t="s">
        <v>1549</v>
      </c>
      <c r="BY93" s="2" t="s">
        <v>1549</v>
      </c>
      <c r="BZ93" s="2" t="s">
        <v>1549</v>
      </c>
      <c r="CA93" s="2" t="s">
        <v>1549</v>
      </c>
      <c r="CB93" s="2" t="s">
        <v>1549</v>
      </c>
      <c r="CC93" s="2" t="s">
        <v>1549</v>
      </c>
      <c r="CD93" s="2" t="s">
        <v>1549</v>
      </c>
      <c r="CE93" s="2" t="s">
        <v>1548</v>
      </c>
      <c r="CF93" s="2" t="s">
        <v>1549</v>
      </c>
      <c r="CG93" s="2" t="s">
        <v>1549</v>
      </c>
      <c r="CH93" s="2" t="s">
        <v>1549</v>
      </c>
      <c r="CI93" s="2" t="s">
        <v>1549</v>
      </c>
      <c r="CJ93" s="2" t="s">
        <v>1549</v>
      </c>
      <c r="CK93" s="2" t="s">
        <v>1548</v>
      </c>
      <c r="CL93" s="2" t="s">
        <v>1549</v>
      </c>
      <c r="CM93" s="2" t="s">
        <v>1549</v>
      </c>
      <c r="CN93" s="2" t="s">
        <v>1549</v>
      </c>
    </row>
    <row r="94" spans="2:92" hidden="1" x14ac:dyDescent="0.25">
      <c r="B94" s="2" t="s">
        <v>1134</v>
      </c>
      <c r="C94" s="2">
        <v>2019</v>
      </c>
      <c r="D94" s="4">
        <v>44012</v>
      </c>
      <c r="E94" s="2" t="s">
        <v>1891</v>
      </c>
      <c r="F94" s="2" t="s">
        <v>1731</v>
      </c>
      <c r="G94" s="2" t="s">
        <v>1892</v>
      </c>
      <c r="H94" s="2" t="s">
        <v>1893</v>
      </c>
      <c r="I94" s="2" t="s">
        <v>1894</v>
      </c>
      <c r="J94" s="2" t="s">
        <v>1778</v>
      </c>
      <c r="K94" s="2">
        <v>71730</v>
      </c>
      <c r="L94" s="2"/>
      <c r="M94" s="21">
        <v>110000521221</v>
      </c>
      <c r="N94" s="2">
        <v>33.2044</v>
      </c>
      <c r="O94" s="2">
        <v>-92.630799999999994</v>
      </c>
      <c r="P94" s="2">
        <v>1319218425306</v>
      </c>
      <c r="Q94" s="2">
        <v>107062</v>
      </c>
      <c r="R94" s="2" t="s">
        <v>1393</v>
      </c>
      <c r="S94" s="2">
        <v>4</v>
      </c>
      <c r="T94" s="2" t="s">
        <v>1409</v>
      </c>
      <c r="U94" s="2">
        <v>4.8600000000000003</v>
      </c>
      <c r="V94" s="2" t="s">
        <v>1543</v>
      </c>
      <c r="W94" s="2"/>
      <c r="X94" s="2">
        <v>0.44</v>
      </c>
      <c r="Y94" s="2" t="s">
        <v>1573</v>
      </c>
      <c r="Z94" s="2"/>
      <c r="AA94" s="2" t="s">
        <v>1544</v>
      </c>
      <c r="AB94" s="2">
        <v>562211</v>
      </c>
      <c r="AC94" s="2" t="s">
        <v>904</v>
      </c>
      <c r="AD94" s="2"/>
      <c r="AE94" s="2"/>
      <c r="AF94" s="2" t="s">
        <v>1796</v>
      </c>
      <c r="AG94" s="5" t="s">
        <v>1879</v>
      </c>
      <c r="AH94" s="2" t="s">
        <v>1797</v>
      </c>
      <c r="AI94" s="2" t="s">
        <v>1772</v>
      </c>
      <c r="AJ94" s="2" t="s">
        <v>1861</v>
      </c>
      <c r="AK94" s="2" t="s">
        <v>1547</v>
      </c>
      <c r="AL94" s="2"/>
      <c r="AM94" t="s">
        <v>1549</v>
      </c>
      <c r="AN94" t="s">
        <v>1549</v>
      </c>
      <c r="AO94" t="s">
        <v>1549</v>
      </c>
      <c r="AP94" t="s">
        <v>1549</v>
      </c>
      <c r="AQ94" t="s">
        <v>1549</v>
      </c>
      <c r="AR94" t="s">
        <v>1549</v>
      </c>
      <c r="AS94" t="s">
        <v>1549</v>
      </c>
      <c r="AT94" t="s">
        <v>1549</v>
      </c>
      <c r="AU94" t="s">
        <v>1549</v>
      </c>
      <c r="AV94" t="s">
        <v>1549</v>
      </c>
      <c r="AW94" t="s">
        <v>1549</v>
      </c>
      <c r="AX94" t="s">
        <v>1549</v>
      </c>
      <c r="AY94" t="s">
        <v>1549</v>
      </c>
      <c r="AZ94" t="s">
        <v>1549</v>
      </c>
      <c r="BA94" t="s">
        <v>1549</v>
      </c>
      <c r="BB94" t="s">
        <v>1549</v>
      </c>
      <c r="BC94" t="s">
        <v>1549</v>
      </c>
      <c r="BD94" t="s">
        <v>1549</v>
      </c>
      <c r="BE94" t="s">
        <v>1549</v>
      </c>
      <c r="BF94" t="s">
        <v>1549</v>
      </c>
      <c r="BG94" t="s">
        <v>1549</v>
      </c>
      <c r="BH94" t="s">
        <v>1549</v>
      </c>
      <c r="BI94" t="s">
        <v>1549</v>
      </c>
      <c r="BJ94" t="s">
        <v>1549</v>
      </c>
      <c r="BK94" t="s">
        <v>1549</v>
      </c>
      <c r="BL94" t="s">
        <v>1549</v>
      </c>
      <c r="BM94" t="s">
        <v>1549</v>
      </c>
      <c r="BN94" t="s">
        <v>1549</v>
      </c>
      <c r="BO94" t="s">
        <v>1549</v>
      </c>
      <c r="BP94" t="s">
        <v>1549</v>
      </c>
      <c r="BQ94" t="s">
        <v>1549</v>
      </c>
      <c r="BR94" t="s">
        <v>1549</v>
      </c>
      <c r="BS94" t="s">
        <v>1549</v>
      </c>
      <c r="BT94" t="s">
        <v>1549</v>
      </c>
      <c r="BU94" t="s">
        <v>1549</v>
      </c>
      <c r="BV94" t="s">
        <v>1549</v>
      </c>
      <c r="BW94" t="s">
        <v>1549</v>
      </c>
      <c r="BX94" t="s">
        <v>1549</v>
      </c>
      <c r="BY94" t="s">
        <v>1549</v>
      </c>
      <c r="BZ94" t="s">
        <v>1549</v>
      </c>
      <c r="CA94" t="s">
        <v>1549</v>
      </c>
      <c r="CB94" t="s">
        <v>1549</v>
      </c>
      <c r="CC94" t="s">
        <v>1549</v>
      </c>
      <c r="CD94" t="s">
        <v>1549</v>
      </c>
      <c r="CE94" t="s">
        <v>1548</v>
      </c>
      <c r="CF94" t="s">
        <v>1549</v>
      </c>
      <c r="CG94" t="s">
        <v>1549</v>
      </c>
      <c r="CH94" t="s">
        <v>1549</v>
      </c>
      <c r="CI94" t="s">
        <v>1549</v>
      </c>
      <c r="CJ94" t="s">
        <v>1549</v>
      </c>
      <c r="CK94" t="s">
        <v>1548</v>
      </c>
      <c r="CL94" t="s">
        <v>1549</v>
      </c>
      <c r="CM94" t="s">
        <v>1549</v>
      </c>
      <c r="CN94" t="s">
        <v>1549</v>
      </c>
    </row>
    <row r="95" spans="2:92" hidden="1" x14ac:dyDescent="0.25">
      <c r="B95" s="2" t="s">
        <v>1134</v>
      </c>
      <c r="C95" s="2">
        <v>2020</v>
      </c>
      <c r="D95" s="4"/>
      <c r="E95" s="2" t="s">
        <v>1891</v>
      </c>
      <c r="F95" s="2" t="s">
        <v>1731</v>
      </c>
      <c r="G95" s="2" t="s">
        <v>1892</v>
      </c>
      <c r="H95" s="2" t="s">
        <v>1893</v>
      </c>
      <c r="I95" s="2" t="s">
        <v>1894</v>
      </c>
      <c r="J95" s="2" t="s">
        <v>1778</v>
      </c>
      <c r="K95" s="2">
        <v>71730</v>
      </c>
      <c r="L95" s="2" t="s">
        <v>1552</v>
      </c>
      <c r="M95" s="21">
        <v>110000521221</v>
      </c>
      <c r="N95" s="2">
        <v>33.2044</v>
      </c>
      <c r="O95" s="2">
        <v>-92.630799999999994</v>
      </c>
      <c r="P95" s="2" t="s">
        <v>1895</v>
      </c>
      <c r="Q95" s="2" t="s">
        <v>1554</v>
      </c>
      <c r="R95" s="2" t="s">
        <v>1393</v>
      </c>
      <c r="S95" s="2">
        <v>5</v>
      </c>
      <c r="T95" s="2" t="s">
        <v>1552</v>
      </c>
      <c r="U95" s="2">
        <v>3.8</v>
      </c>
      <c r="V95" s="2" t="s">
        <v>1543</v>
      </c>
      <c r="W95" s="2" t="s">
        <v>1552</v>
      </c>
      <c r="X95" s="2">
        <v>1.1000000000000001</v>
      </c>
      <c r="Y95" s="2" t="s">
        <v>1573</v>
      </c>
      <c r="Z95" s="2" t="s">
        <v>1552</v>
      </c>
      <c r="AA95" s="2" t="s">
        <v>1544</v>
      </c>
      <c r="AB95" s="2">
        <v>562211</v>
      </c>
      <c r="AC95" s="2" t="s">
        <v>904</v>
      </c>
      <c r="AD95" s="2" t="s">
        <v>1552</v>
      </c>
      <c r="AE95" s="2" t="s">
        <v>1552</v>
      </c>
      <c r="AF95" s="2" t="s">
        <v>1896</v>
      </c>
      <c r="AG95" s="5" t="s">
        <v>1897</v>
      </c>
      <c r="AH95" s="2" t="s">
        <v>1797</v>
      </c>
      <c r="AI95" s="2" t="s">
        <v>1772</v>
      </c>
      <c r="AJ95" s="2" t="s">
        <v>1861</v>
      </c>
      <c r="AK95" s="2" t="s">
        <v>1547</v>
      </c>
      <c r="AL95" s="2" t="s">
        <v>1552</v>
      </c>
      <c r="AM95" t="s">
        <v>1549</v>
      </c>
      <c r="AN95" t="s">
        <v>1549</v>
      </c>
      <c r="AO95" t="s">
        <v>1549</v>
      </c>
      <c r="AP95" t="s">
        <v>1549</v>
      </c>
      <c r="AQ95" t="s">
        <v>1549</v>
      </c>
      <c r="AR95" t="s">
        <v>1549</v>
      </c>
      <c r="AS95" t="s">
        <v>1549</v>
      </c>
      <c r="AT95" t="s">
        <v>1549</v>
      </c>
      <c r="AU95" t="s">
        <v>1549</v>
      </c>
      <c r="AV95" t="s">
        <v>1549</v>
      </c>
      <c r="AW95" t="s">
        <v>1549</v>
      </c>
      <c r="AX95" t="s">
        <v>1549</v>
      </c>
      <c r="AY95" t="s">
        <v>1549</v>
      </c>
      <c r="AZ95" t="s">
        <v>1549</v>
      </c>
      <c r="BA95" t="s">
        <v>1549</v>
      </c>
      <c r="BB95" t="s">
        <v>1549</v>
      </c>
      <c r="BC95" t="s">
        <v>1549</v>
      </c>
      <c r="BD95" t="s">
        <v>1549</v>
      </c>
      <c r="BE95" t="s">
        <v>1549</v>
      </c>
      <c r="BF95" t="s">
        <v>1549</v>
      </c>
      <c r="BG95" t="s">
        <v>1549</v>
      </c>
      <c r="BH95" t="s">
        <v>1549</v>
      </c>
      <c r="BI95" t="s">
        <v>1549</v>
      </c>
      <c r="BJ95" t="s">
        <v>1549</v>
      </c>
      <c r="BK95" t="s">
        <v>1549</v>
      </c>
      <c r="BL95" t="s">
        <v>1549</v>
      </c>
      <c r="BM95" t="s">
        <v>1549</v>
      </c>
      <c r="BN95" t="s">
        <v>1549</v>
      </c>
      <c r="BO95" t="s">
        <v>1549</v>
      </c>
      <c r="BP95" t="s">
        <v>1549</v>
      </c>
      <c r="BQ95" t="s">
        <v>1549</v>
      </c>
      <c r="BR95" t="s">
        <v>1549</v>
      </c>
      <c r="BS95" t="s">
        <v>1549</v>
      </c>
      <c r="BT95" t="s">
        <v>1549</v>
      </c>
      <c r="BU95" t="s">
        <v>1549</v>
      </c>
      <c r="BV95" t="s">
        <v>1549</v>
      </c>
      <c r="BW95" t="s">
        <v>1549</v>
      </c>
      <c r="BX95" t="s">
        <v>1549</v>
      </c>
      <c r="BY95" t="s">
        <v>1549</v>
      </c>
      <c r="BZ95" t="s">
        <v>1549</v>
      </c>
      <c r="CA95" t="s">
        <v>1549</v>
      </c>
      <c r="CB95" t="s">
        <v>1549</v>
      </c>
      <c r="CC95" t="s">
        <v>1549</v>
      </c>
      <c r="CD95" t="s">
        <v>1549</v>
      </c>
      <c r="CE95" t="s">
        <v>1548</v>
      </c>
      <c r="CF95" t="s">
        <v>1549</v>
      </c>
      <c r="CG95" t="s">
        <v>1549</v>
      </c>
      <c r="CH95" t="s">
        <v>1549</v>
      </c>
      <c r="CI95" t="s">
        <v>1549</v>
      </c>
      <c r="CJ95" t="s">
        <v>1549</v>
      </c>
      <c r="CK95" t="s">
        <v>1548</v>
      </c>
      <c r="CL95" t="s">
        <v>1549</v>
      </c>
      <c r="CM95" t="s">
        <v>1549</v>
      </c>
      <c r="CN95" t="s">
        <v>1549</v>
      </c>
    </row>
    <row r="96" spans="2:92" hidden="1" x14ac:dyDescent="0.25">
      <c r="B96" s="2" t="s">
        <v>1134</v>
      </c>
      <c r="C96" s="2">
        <v>2015</v>
      </c>
      <c r="D96" s="2"/>
      <c r="E96" s="2" t="s">
        <v>1898</v>
      </c>
      <c r="F96" s="2" t="s">
        <v>1899</v>
      </c>
      <c r="G96" s="2" t="s">
        <v>1900</v>
      </c>
      <c r="H96" s="2" t="s">
        <v>1901</v>
      </c>
      <c r="I96" s="2" t="s">
        <v>1901</v>
      </c>
      <c r="J96" s="2" t="s">
        <v>1902</v>
      </c>
      <c r="K96" s="2">
        <v>69145</v>
      </c>
      <c r="L96" s="2"/>
      <c r="M96" s="21">
        <v>110041638458</v>
      </c>
      <c r="N96" s="2">
        <v>41.154423999999999</v>
      </c>
      <c r="O96" s="2">
        <v>-103.65900000000001</v>
      </c>
      <c r="P96" s="2">
        <v>1315214147466</v>
      </c>
      <c r="Q96" s="2">
        <v>107062</v>
      </c>
      <c r="R96" s="2" t="s">
        <v>1393</v>
      </c>
      <c r="S96" s="2">
        <v>3</v>
      </c>
      <c r="T96" s="2" t="s">
        <v>1550</v>
      </c>
      <c r="U96" s="2">
        <v>4.7</v>
      </c>
      <c r="V96" s="2" t="s">
        <v>1543</v>
      </c>
      <c r="W96" s="2"/>
      <c r="X96" s="2">
        <v>2.5</v>
      </c>
      <c r="Y96" s="2" t="s">
        <v>1573</v>
      </c>
      <c r="Z96" s="2"/>
      <c r="AA96" s="2" t="s">
        <v>1544</v>
      </c>
      <c r="AB96" s="2">
        <v>562211</v>
      </c>
      <c r="AC96" s="2" t="s">
        <v>904</v>
      </c>
      <c r="AD96" s="2"/>
      <c r="AE96" s="2"/>
      <c r="AF96" s="2" t="s">
        <v>1796</v>
      </c>
      <c r="AG96" s="2" t="s">
        <v>1586</v>
      </c>
      <c r="AH96" s="2" t="s">
        <v>1797</v>
      </c>
      <c r="AI96" s="2" t="s">
        <v>1772</v>
      </c>
      <c r="AJ96" s="2" t="s">
        <v>1861</v>
      </c>
      <c r="AK96" s="2" t="s">
        <v>1547</v>
      </c>
      <c r="AL96" s="2"/>
      <c r="AM96" t="s">
        <v>1549</v>
      </c>
      <c r="AN96" t="s">
        <v>1549</v>
      </c>
      <c r="AO96" t="s">
        <v>1549</v>
      </c>
      <c r="AP96" t="s">
        <v>1549</v>
      </c>
      <c r="AQ96" t="s">
        <v>1549</v>
      </c>
      <c r="AR96" t="s">
        <v>1549</v>
      </c>
      <c r="AS96" t="s">
        <v>1549</v>
      </c>
      <c r="AY96" t="s">
        <v>1549</v>
      </c>
      <c r="BL96" t="s">
        <v>1549</v>
      </c>
      <c r="BM96" t="s">
        <v>1549</v>
      </c>
      <c r="BN96" t="s">
        <v>1549</v>
      </c>
      <c r="BP96" t="s">
        <v>1549</v>
      </c>
      <c r="BX96" t="s">
        <v>1549</v>
      </c>
      <c r="CE96" t="s">
        <v>1548</v>
      </c>
    </row>
    <row r="97" spans="2:92" hidden="1" x14ac:dyDescent="0.25">
      <c r="B97" s="2" t="s">
        <v>1134</v>
      </c>
      <c r="C97" s="2">
        <v>2016</v>
      </c>
      <c r="D97" s="2"/>
      <c r="E97" s="2" t="s">
        <v>1898</v>
      </c>
      <c r="F97" s="2" t="s">
        <v>1899</v>
      </c>
      <c r="G97" s="2" t="s">
        <v>1900</v>
      </c>
      <c r="H97" s="2" t="s">
        <v>1901</v>
      </c>
      <c r="I97" s="2" t="s">
        <v>1901</v>
      </c>
      <c r="J97" s="2" t="s">
        <v>1902</v>
      </c>
      <c r="K97" s="2">
        <v>69145</v>
      </c>
      <c r="L97" s="2"/>
      <c r="M97" s="21">
        <v>110041638458</v>
      </c>
      <c r="N97" s="2">
        <v>41.154423999999999</v>
      </c>
      <c r="O97" s="2">
        <v>-103.65900000000001</v>
      </c>
      <c r="P97" s="2">
        <v>1316215495779</v>
      </c>
      <c r="Q97" s="2">
        <v>107062</v>
      </c>
      <c r="R97" s="2" t="s">
        <v>1393</v>
      </c>
      <c r="S97" s="2">
        <v>3</v>
      </c>
      <c r="T97" s="2" t="s">
        <v>1550</v>
      </c>
      <c r="U97" s="2">
        <v>6</v>
      </c>
      <c r="V97" s="2" t="s">
        <v>1543</v>
      </c>
      <c r="W97" s="2"/>
      <c r="X97" s="2">
        <v>3</v>
      </c>
      <c r="Y97" s="2" t="s">
        <v>1573</v>
      </c>
      <c r="Z97" s="2"/>
      <c r="AA97" s="2" t="s">
        <v>1544</v>
      </c>
      <c r="AB97" s="2">
        <v>562211</v>
      </c>
      <c r="AC97" s="2" t="s">
        <v>904</v>
      </c>
      <c r="AD97" s="2"/>
      <c r="AE97" s="2"/>
      <c r="AF97" s="2" t="s">
        <v>1796</v>
      </c>
      <c r="AG97" s="5" t="s">
        <v>1586</v>
      </c>
      <c r="AH97" s="2" t="s">
        <v>1797</v>
      </c>
      <c r="AI97" s="2" t="s">
        <v>1772</v>
      </c>
      <c r="AJ97" s="2" t="s">
        <v>1861</v>
      </c>
      <c r="AK97" s="2" t="s">
        <v>1547</v>
      </c>
      <c r="AL97" s="2"/>
      <c r="AM97" t="s">
        <v>1549</v>
      </c>
      <c r="AN97" t="s">
        <v>1549</v>
      </c>
      <c r="AO97" t="s">
        <v>1549</v>
      </c>
      <c r="AP97" t="s">
        <v>1549</v>
      </c>
      <c r="AQ97" t="s">
        <v>1549</v>
      </c>
      <c r="AR97" t="s">
        <v>1549</v>
      </c>
      <c r="AS97" t="s">
        <v>1549</v>
      </c>
      <c r="AY97" t="s">
        <v>1549</v>
      </c>
      <c r="BL97" t="s">
        <v>1549</v>
      </c>
      <c r="BM97" t="s">
        <v>1549</v>
      </c>
      <c r="BN97" t="s">
        <v>1549</v>
      </c>
      <c r="BP97" t="s">
        <v>1549</v>
      </c>
      <c r="BX97" t="s">
        <v>1549</v>
      </c>
      <c r="CE97" t="s">
        <v>1548</v>
      </c>
    </row>
    <row r="98" spans="2:92" hidden="1" x14ac:dyDescent="0.25">
      <c r="B98" s="2" t="s">
        <v>1134</v>
      </c>
      <c r="C98" s="2">
        <v>2017</v>
      </c>
      <c r="D98" s="2"/>
      <c r="E98" s="2" t="s">
        <v>1898</v>
      </c>
      <c r="F98" s="2" t="s">
        <v>1899</v>
      </c>
      <c r="G98" s="2" t="s">
        <v>1900</v>
      </c>
      <c r="H98" s="2" t="s">
        <v>1901</v>
      </c>
      <c r="I98" s="2" t="s">
        <v>1901</v>
      </c>
      <c r="J98" s="2" t="s">
        <v>1902</v>
      </c>
      <c r="K98" s="2">
        <v>69145</v>
      </c>
      <c r="L98" s="2"/>
      <c r="M98" s="21">
        <v>110041638458</v>
      </c>
      <c r="N98" s="2">
        <v>41.154423999999999</v>
      </c>
      <c r="O98" s="2">
        <v>-103.65900000000001</v>
      </c>
      <c r="P98" s="2">
        <v>1317216574475</v>
      </c>
      <c r="Q98" s="2">
        <v>107062</v>
      </c>
      <c r="R98" s="2" t="s">
        <v>1393</v>
      </c>
      <c r="S98" s="2">
        <v>5</v>
      </c>
      <c r="T98" s="2" t="s">
        <v>1423</v>
      </c>
      <c r="U98" s="2">
        <v>11.87</v>
      </c>
      <c r="V98" s="2" t="s">
        <v>1543</v>
      </c>
      <c r="W98" s="2"/>
      <c r="X98" s="2">
        <v>1.38</v>
      </c>
      <c r="Y98" s="2" t="s">
        <v>1573</v>
      </c>
      <c r="Z98" s="2"/>
      <c r="AA98" s="2" t="s">
        <v>1544</v>
      </c>
      <c r="AB98" s="2">
        <v>562211</v>
      </c>
      <c r="AC98" s="2" t="s">
        <v>904</v>
      </c>
      <c r="AD98" s="2"/>
      <c r="AE98" s="2"/>
      <c r="AF98" s="2" t="s">
        <v>1796</v>
      </c>
      <c r="AG98" s="5" t="s">
        <v>1586</v>
      </c>
      <c r="AH98" s="2" t="s">
        <v>1797</v>
      </c>
      <c r="AI98" s="2" t="s">
        <v>1772</v>
      </c>
      <c r="AJ98" s="2" t="s">
        <v>1861</v>
      </c>
      <c r="AK98" s="2" t="s">
        <v>1547</v>
      </c>
      <c r="AL98" s="2"/>
      <c r="AM98" t="s">
        <v>1549</v>
      </c>
      <c r="AN98" t="s">
        <v>1549</v>
      </c>
      <c r="AO98" t="s">
        <v>1549</v>
      </c>
      <c r="AP98" t="s">
        <v>1549</v>
      </c>
      <c r="AQ98" t="s">
        <v>1549</v>
      </c>
      <c r="AR98" t="s">
        <v>1549</v>
      </c>
      <c r="AS98" t="s">
        <v>1549</v>
      </c>
      <c r="AY98" t="s">
        <v>1549</v>
      </c>
      <c r="BL98" t="s">
        <v>1549</v>
      </c>
      <c r="BM98" t="s">
        <v>1549</v>
      </c>
      <c r="BN98" t="s">
        <v>1549</v>
      </c>
      <c r="BP98" t="s">
        <v>1549</v>
      </c>
      <c r="BX98" t="s">
        <v>1549</v>
      </c>
      <c r="CE98" t="s">
        <v>1548</v>
      </c>
    </row>
    <row r="99" spans="2:92" ht="14.1" hidden="1" customHeight="1" x14ac:dyDescent="0.25">
      <c r="B99" s="2" t="s">
        <v>1134</v>
      </c>
      <c r="C99" s="2">
        <v>2018</v>
      </c>
      <c r="D99" s="2"/>
      <c r="E99" s="2" t="s">
        <v>1898</v>
      </c>
      <c r="F99" s="2" t="s">
        <v>1899</v>
      </c>
      <c r="G99" s="2" t="s">
        <v>1900</v>
      </c>
      <c r="H99" s="2" t="s">
        <v>1901</v>
      </c>
      <c r="I99" s="2" t="s">
        <v>1901</v>
      </c>
      <c r="J99" s="2" t="s">
        <v>1902</v>
      </c>
      <c r="K99" s="2">
        <v>69145</v>
      </c>
      <c r="L99" s="2"/>
      <c r="M99" s="21">
        <v>110041638458</v>
      </c>
      <c r="N99" s="2">
        <v>41.154423999999999</v>
      </c>
      <c r="O99" s="2">
        <v>-103.65900000000001</v>
      </c>
      <c r="P99" s="2">
        <v>1318217364239</v>
      </c>
      <c r="Q99" s="2">
        <v>107062</v>
      </c>
      <c r="R99" s="2" t="s">
        <v>1393</v>
      </c>
      <c r="S99" s="2">
        <v>5</v>
      </c>
      <c r="T99" s="2" t="s">
        <v>1423</v>
      </c>
      <c r="U99" s="2">
        <v>16.45</v>
      </c>
      <c r="V99" s="2" t="s">
        <v>1543</v>
      </c>
      <c r="W99" s="2"/>
      <c r="X99" s="2">
        <v>0.49</v>
      </c>
      <c r="Y99" s="2" t="s">
        <v>1573</v>
      </c>
      <c r="Z99" s="2"/>
      <c r="AA99" s="2" t="s">
        <v>1544</v>
      </c>
      <c r="AB99" s="2">
        <v>562211</v>
      </c>
      <c r="AC99" s="2" t="s">
        <v>904</v>
      </c>
      <c r="AD99" s="2"/>
      <c r="AE99" s="2"/>
      <c r="AF99" s="2" t="s">
        <v>1796</v>
      </c>
      <c r="AG99" s="5" t="s">
        <v>1862</v>
      </c>
      <c r="AH99" s="2" t="s">
        <v>1797</v>
      </c>
      <c r="AI99" s="2" t="s">
        <v>1772</v>
      </c>
      <c r="AJ99" s="2" t="s">
        <v>1861</v>
      </c>
      <c r="AK99" s="2" t="s">
        <v>1547</v>
      </c>
      <c r="AL99" s="2"/>
      <c r="AM99" t="s">
        <v>1549</v>
      </c>
      <c r="AN99" t="s">
        <v>1549</v>
      </c>
      <c r="AO99" t="s">
        <v>1549</v>
      </c>
      <c r="AP99" t="s">
        <v>1549</v>
      </c>
      <c r="AQ99" t="s">
        <v>1549</v>
      </c>
      <c r="AR99" t="s">
        <v>1549</v>
      </c>
      <c r="AS99" t="s">
        <v>1549</v>
      </c>
      <c r="AT99" t="s">
        <v>1549</v>
      </c>
      <c r="AU99" t="s">
        <v>1549</v>
      </c>
      <c r="AV99" t="s">
        <v>1549</v>
      </c>
      <c r="AW99" t="s">
        <v>1549</v>
      </c>
      <c r="AX99" t="s">
        <v>1549</v>
      </c>
      <c r="AY99" t="s">
        <v>1549</v>
      </c>
      <c r="AZ99" t="s">
        <v>1549</v>
      </c>
      <c r="BA99" t="s">
        <v>1549</v>
      </c>
      <c r="BB99" t="s">
        <v>1549</v>
      </c>
      <c r="BC99" t="s">
        <v>1549</v>
      </c>
      <c r="BD99" t="s">
        <v>1549</v>
      </c>
      <c r="BE99" t="s">
        <v>1549</v>
      </c>
      <c r="BF99" t="s">
        <v>1549</v>
      </c>
      <c r="BG99" t="s">
        <v>1549</v>
      </c>
      <c r="BH99" t="s">
        <v>1549</v>
      </c>
      <c r="BI99" t="s">
        <v>1549</v>
      </c>
      <c r="BJ99" t="s">
        <v>1549</v>
      </c>
      <c r="BK99" t="s">
        <v>1549</v>
      </c>
      <c r="BL99" t="s">
        <v>1549</v>
      </c>
      <c r="BM99" t="s">
        <v>1549</v>
      </c>
      <c r="BN99" t="s">
        <v>1549</v>
      </c>
      <c r="BO99" t="s">
        <v>1549</v>
      </c>
      <c r="BP99" t="s">
        <v>1549</v>
      </c>
      <c r="BQ99" t="s">
        <v>1549</v>
      </c>
      <c r="BR99" t="s">
        <v>1549</v>
      </c>
      <c r="BS99" t="s">
        <v>1549</v>
      </c>
      <c r="BT99" t="s">
        <v>1549</v>
      </c>
      <c r="BU99" t="s">
        <v>1549</v>
      </c>
      <c r="BV99" t="s">
        <v>1549</v>
      </c>
      <c r="BW99" t="s">
        <v>1549</v>
      </c>
      <c r="BX99" t="s">
        <v>1549</v>
      </c>
      <c r="BY99" t="s">
        <v>1549</v>
      </c>
      <c r="BZ99" t="s">
        <v>1549</v>
      </c>
      <c r="CA99" t="s">
        <v>1549</v>
      </c>
      <c r="CB99" t="s">
        <v>1549</v>
      </c>
      <c r="CC99" t="s">
        <v>1549</v>
      </c>
      <c r="CD99" t="s">
        <v>1549</v>
      </c>
      <c r="CE99" t="s">
        <v>1548</v>
      </c>
      <c r="CF99" t="s">
        <v>1549</v>
      </c>
      <c r="CG99" t="s">
        <v>1549</v>
      </c>
      <c r="CH99" t="s">
        <v>1549</v>
      </c>
      <c r="CI99" t="s">
        <v>1549</v>
      </c>
      <c r="CJ99" t="s">
        <v>1549</v>
      </c>
      <c r="CK99" t="s">
        <v>1548</v>
      </c>
      <c r="CL99" t="s">
        <v>1549</v>
      </c>
      <c r="CM99" t="s">
        <v>1549</v>
      </c>
      <c r="CN99" t="s">
        <v>1549</v>
      </c>
    </row>
    <row r="100" spans="2:92" hidden="1" x14ac:dyDescent="0.25">
      <c r="B100" s="2" t="s">
        <v>1134</v>
      </c>
      <c r="C100" s="2">
        <v>2019</v>
      </c>
      <c r="D100" s="4">
        <v>44012</v>
      </c>
      <c r="E100" s="2" t="s">
        <v>1898</v>
      </c>
      <c r="F100" s="2" t="s">
        <v>1899</v>
      </c>
      <c r="G100" s="2" t="s">
        <v>1900</v>
      </c>
      <c r="H100" s="2" t="s">
        <v>1901</v>
      </c>
      <c r="I100" s="2" t="s">
        <v>1901</v>
      </c>
      <c r="J100" s="2" t="s">
        <v>1902</v>
      </c>
      <c r="K100" s="2">
        <v>69145</v>
      </c>
      <c r="L100" s="2"/>
      <c r="M100" s="21">
        <v>110041638458</v>
      </c>
      <c r="N100" s="2">
        <v>41.154423999999999</v>
      </c>
      <c r="O100" s="2">
        <v>-103.65900000000001</v>
      </c>
      <c r="P100" s="2">
        <v>1319218371603</v>
      </c>
      <c r="Q100" s="2">
        <v>107062</v>
      </c>
      <c r="R100" s="2" t="s">
        <v>1393</v>
      </c>
      <c r="S100" s="2">
        <v>3</v>
      </c>
      <c r="T100" s="2" t="s">
        <v>1550</v>
      </c>
      <c r="U100" s="2">
        <v>12.1</v>
      </c>
      <c r="V100" s="2" t="s">
        <v>1543</v>
      </c>
      <c r="W100" s="2"/>
      <c r="X100" s="2">
        <v>4.0199999999999996</v>
      </c>
      <c r="Y100" s="2" t="s">
        <v>1573</v>
      </c>
      <c r="Z100" s="2"/>
      <c r="AA100" s="2" t="s">
        <v>1544</v>
      </c>
      <c r="AB100" s="2">
        <v>562211</v>
      </c>
      <c r="AC100" s="2" t="s">
        <v>904</v>
      </c>
      <c r="AD100" s="2"/>
      <c r="AE100" s="2"/>
      <c r="AF100" s="2" t="s">
        <v>1796</v>
      </c>
      <c r="AG100" s="5" t="s">
        <v>1879</v>
      </c>
      <c r="AH100" s="2" t="s">
        <v>1797</v>
      </c>
      <c r="AI100" s="2" t="s">
        <v>1772</v>
      </c>
      <c r="AJ100" s="2" t="s">
        <v>1861</v>
      </c>
      <c r="AK100" s="2" t="s">
        <v>1547</v>
      </c>
      <c r="AL100" s="2"/>
      <c r="AM100" t="s">
        <v>1549</v>
      </c>
      <c r="AN100" t="s">
        <v>1549</v>
      </c>
      <c r="AO100" t="s">
        <v>1549</v>
      </c>
      <c r="AP100" t="s">
        <v>1549</v>
      </c>
      <c r="AQ100" t="s">
        <v>1549</v>
      </c>
      <c r="AR100" t="s">
        <v>1549</v>
      </c>
      <c r="AS100" t="s">
        <v>1549</v>
      </c>
      <c r="AT100" t="s">
        <v>1549</v>
      </c>
      <c r="AU100" t="s">
        <v>1549</v>
      </c>
      <c r="AV100" t="s">
        <v>1549</v>
      </c>
      <c r="AW100" t="s">
        <v>1549</v>
      </c>
      <c r="AX100" t="s">
        <v>1549</v>
      </c>
      <c r="AY100" t="s">
        <v>1549</v>
      </c>
      <c r="AZ100" t="s">
        <v>1549</v>
      </c>
      <c r="BA100" t="s">
        <v>1549</v>
      </c>
      <c r="BB100" t="s">
        <v>1549</v>
      </c>
      <c r="BC100" t="s">
        <v>1549</v>
      </c>
      <c r="BD100" t="s">
        <v>1549</v>
      </c>
      <c r="BE100" t="s">
        <v>1549</v>
      </c>
      <c r="BF100" t="s">
        <v>1549</v>
      </c>
      <c r="BG100" t="s">
        <v>1549</v>
      </c>
      <c r="BH100" t="s">
        <v>1549</v>
      </c>
      <c r="BI100" t="s">
        <v>1549</v>
      </c>
      <c r="BJ100" t="s">
        <v>1549</v>
      </c>
      <c r="BK100" t="s">
        <v>1549</v>
      </c>
      <c r="BL100" t="s">
        <v>1549</v>
      </c>
      <c r="BM100" t="s">
        <v>1549</v>
      </c>
      <c r="BN100" t="s">
        <v>1549</v>
      </c>
      <c r="BO100" t="s">
        <v>1549</v>
      </c>
      <c r="BP100" t="s">
        <v>1549</v>
      </c>
      <c r="BQ100" t="s">
        <v>1549</v>
      </c>
      <c r="BR100" t="s">
        <v>1549</v>
      </c>
      <c r="BS100" t="s">
        <v>1549</v>
      </c>
      <c r="BT100" t="s">
        <v>1549</v>
      </c>
      <c r="BU100" t="s">
        <v>1549</v>
      </c>
      <c r="BV100" t="s">
        <v>1549</v>
      </c>
      <c r="BW100" t="s">
        <v>1549</v>
      </c>
      <c r="BX100" t="s">
        <v>1549</v>
      </c>
      <c r="BY100" t="s">
        <v>1549</v>
      </c>
      <c r="BZ100" t="s">
        <v>1549</v>
      </c>
      <c r="CA100" t="s">
        <v>1549</v>
      </c>
      <c r="CB100" t="s">
        <v>1549</v>
      </c>
      <c r="CC100" t="s">
        <v>1549</v>
      </c>
      <c r="CD100" t="s">
        <v>1549</v>
      </c>
      <c r="CE100" t="s">
        <v>1548</v>
      </c>
      <c r="CF100" t="s">
        <v>1549</v>
      </c>
      <c r="CG100" t="s">
        <v>1549</v>
      </c>
      <c r="CH100" t="s">
        <v>1549</v>
      </c>
      <c r="CI100" t="s">
        <v>1549</v>
      </c>
      <c r="CJ100" t="s">
        <v>1549</v>
      </c>
      <c r="CK100" t="s">
        <v>1548</v>
      </c>
      <c r="CL100" t="s">
        <v>1549</v>
      </c>
      <c r="CM100" t="s">
        <v>1549</v>
      </c>
      <c r="CN100" t="s">
        <v>1549</v>
      </c>
    </row>
    <row r="101" spans="2:92" hidden="1" x14ac:dyDescent="0.25">
      <c r="B101" s="2" t="s">
        <v>1134</v>
      </c>
      <c r="C101" s="2">
        <v>2020</v>
      </c>
      <c r="D101" s="4"/>
      <c r="E101" s="2" t="s">
        <v>1898</v>
      </c>
      <c r="F101" s="2" t="s">
        <v>1899</v>
      </c>
      <c r="G101" s="2" t="s">
        <v>1900</v>
      </c>
      <c r="H101" s="2" t="s">
        <v>1901</v>
      </c>
      <c r="I101" s="2" t="s">
        <v>1901</v>
      </c>
      <c r="J101" s="2" t="s">
        <v>1902</v>
      </c>
      <c r="K101" s="2">
        <v>69145</v>
      </c>
      <c r="L101" s="2" t="s">
        <v>1552</v>
      </c>
      <c r="M101" s="21">
        <v>110041638458</v>
      </c>
      <c r="N101" s="2">
        <v>41.154423999999999</v>
      </c>
      <c r="O101" s="2">
        <v>-103.65900000000001</v>
      </c>
      <c r="P101" s="2" t="s">
        <v>1903</v>
      </c>
      <c r="Q101" s="2" t="s">
        <v>1554</v>
      </c>
      <c r="R101" s="2" t="s">
        <v>1393</v>
      </c>
      <c r="S101" s="2">
        <v>3</v>
      </c>
      <c r="T101" s="2" t="s">
        <v>1552</v>
      </c>
      <c r="U101" s="2">
        <v>17.3</v>
      </c>
      <c r="V101" s="2" t="s">
        <v>1543</v>
      </c>
      <c r="W101" s="2" t="s">
        <v>1552</v>
      </c>
      <c r="X101" s="2">
        <v>45.2</v>
      </c>
      <c r="Y101" s="2" t="s">
        <v>1573</v>
      </c>
      <c r="Z101" s="2" t="s">
        <v>1552</v>
      </c>
      <c r="AA101" s="2" t="s">
        <v>1544</v>
      </c>
      <c r="AB101" s="2">
        <v>562211</v>
      </c>
      <c r="AC101" s="2" t="s">
        <v>904</v>
      </c>
      <c r="AD101" s="2" t="s">
        <v>1552</v>
      </c>
      <c r="AE101" s="2" t="s">
        <v>1552</v>
      </c>
      <c r="AF101" s="2" t="s">
        <v>1796</v>
      </c>
      <c r="AG101" s="5" t="s">
        <v>1879</v>
      </c>
      <c r="AH101" s="2" t="s">
        <v>1797</v>
      </c>
      <c r="AI101" s="2" t="s">
        <v>1772</v>
      </c>
      <c r="AJ101" s="2" t="s">
        <v>1861</v>
      </c>
      <c r="AK101" s="2" t="s">
        <v>1547</v>
      </c>
      <c r="AL101" s="2" t="s">
        <v>1552</v>
      </c>
      <c r="AM101" t="s">
        <v>1549</v>
      </c>
      <c r="AN101" t="s">
        <v>1549</v>
      </c>
      <c r="AO101" t="s">
        <v>1549</v>
      </c>
      <c r="AP101" t="s">
        <v>1549</v>
      </c>
      <c r="AQ101" t="s">
        <v>1549</v>
      </c>
      <c r="AR101" t="s">
        <v>1549</v>
      </c>
      <c r="AS101" t="s">
        <v>1549</v>
      </c>
      <c r="AT101" t="s">
        <v>1549</v>
      </c>
      <c r="AU101" t="s">
        <v>1549</v>
      </c>
      <c r="AV101" t="s">
        <v>1549</v>
      </c>
      <c r="AW101" t="s">
        <v>1549</v>
      </c>
      <c r="AX101" t="s">
        <v>1549</v>
      </c>
      <c r="AY101" t="s">
        <v>1549</v>
      </c>
      <c r="AZ101" t="s">
        <v>1549</v>
      </c>
      <c r="BA101" t="s">
        <v>1549</v>
      </c>
      <c r="BB101" t="s">
        <v>1549</v>
      </c>
      <c r="BC101" t="s">
        <v>1549</v>
      </c>
      <c r="BD101" t="s">
        <v>1549</v>
      </c>
      <c r="BE101" t="s">
        <v>1549</v>
      </c>
      <c r="BF101" t="s">
        <v>1549</v>
      </c>
      <c r="BG101" t="s">
        <v>1549</v>
      </c>
      <c r="BH101" t="s">
        <v>1549</v>
      </c>
      <c r="BI101" t="s">
        <v>1549</v>
      </c>
      <c r="BJ101" t="s">
        <v>1549</v>
      </c>
      <c r="BK101" t="s">
        <v>1549</v>
      </c>
      <c r="BL101" t="s">
        <v>1549</v>
      </c>
      <c r="BM101" t="s">
        <v>1549</v>
      </c>
      <c r="BN101" t="s">
        <v>1549</v>
      </c>
      <c r="BO101" t="s">
        <v>1549</v>
      </c>
      <c r="BP101" t="s">
        <v>1549</v>
      </c>
      <c r="BQ101" t="s">
        <v>1549</v>
      </c>
      <c r="BR101" t="s">
        <v>1549</v>
      </c>
      <c r="BS101" t="s">
        <v>1549</v>
      </c>
      <c r="BT101" t="s">
        <v>1549</v>
      </c>
      <c r="BU101" t="s">
        <v>1549</v>
      </c>
      <c r="BV101" t="s">
        <v>1549</v>
      </c>
      <c r="BW101" t="s">
        <v>1549</v>
      </c>
      <c r="BX101" t="s">
        <v>1549</v>
      </c>
      <c r="BY101" t="s">
        <v>1549</v>
      </c>
      <c r="BZ101" t="s">
        <v>1549</v>
      </c>
      <c r="CA101" t="s">
        <v>1549</v>
      </c>
      <c r="CB101" t="s">
        <v>1549</v>
      </c>
      <c r="CC101" t="s">
        <v>1549</v>
      </c>
      <c r="CD101" t="s">
        <v>1549</v>
      </c>
      <c r="CE101" t="s">
        <v>1548</v>
      </c>
      <c r="CF101" t="s">
        <v>1549</v>
      </c>
      <c r="CG101" t="s">
        <v>1549</v>
      </c>
      <c r="CH101" t="s">
        <v>1549</v>
      </c>
      <c r="CI101" t="s">
        <v>1549</v>
      </c>
      <c r="CJ101" t="s">
        <v>1549</v>
      </c>
      <c r="CK101" t="s">
        <v>1548</v>
      </c>
      <c r="CL101" t="s">
        <v>1549</v>
      </c>
      <c r="CM101" t="s">
        <v>1549</v>
      </c>
      <c r="CN101" t="s">
        <v>1549</v>
      </c>
    </row>
    <row r="102" spans="2:92" hidden="1" x14ac:dyDescent="0.25">
      <c r="B102" s="2" t="s">
        <v>1134</v>
      </c>
      <c r="C102" s="2">
        <v>2016</v>
      </c>
      <c r="D102" s="2"/>
      <c r="E102" s="2" t="s">
        <v>1904</v>
      </c>
      <c r="F102" s="2" t="s">
        <v>1905</v>
      </c>
      <c r="G102" s="2" t="s">
        <v>1906</v>
      </c>
      <c r="H102" s="2" t="s">
        <v>1907</v>
      </c>
      <c r="I102" s="2" t="s">
        <v>1908</v>
      </c>
      <c r="J102" s="2" t="s">
        <v>1206</v>
      </c>
      <c r="K102" s="2">
        <v>63401</v>
      </c>
      <c r="L102" s="2"/>
      <c r="M102" s="21">
        <v>110000595981</v>
      </c>
      <c r="N102" s="2">
        <v>39.679130000000001</v>
      </c>
      <c r="O102" s="2">
        <v>-91.314239999999998</v>
      </c>
      <c r="P102" s="2">
        <v>1316215597749</v>
      </c>
      <c r="Q102" s="2">
        <v>107062</v>
      </c>
      <c r="R102" s="2" t="s">
        <v>1393</v>
      </c>
      <c r="S102" s="2">
        <v>3</v>
      </c>
      <c r="T102" s="2" t="s">
        <v>1550</v>
      </c>
      <c r="U102" s="2">
        <v>0.89</v>
      </c>
      <c r="V102" s="2" t="s">
        <v>1543</v>
      </c>
      <c r="W102" s="2"/>
      <c r="X102" s="2">
        <v>9.06</v>
      </c>
      <c r="Y102" s="2" t="s">
        <v>1573</v>
      </c>
      <c r="Z102" s="2"/>
      <c r="AA102" s="2" t="s">
        <v>1544</v>
      </c>
      <c r="AB102" s="2">
        <v>327310</v>
      </c>
      <c r="AC102" s="2" t="s">
        <v>306</v>
      </c>
      <c r="AD102" s="2"/>
      <c r="AE102" s="2"/>
      <c r="AF102" s="2" t="s">
        <v>1796</v>
      </c>
      <c r="AG102" s="5" t="s">
        <v>1586</v>
      </c>
      <c r="AH102" s="43" t="s">
        <v>1797</v>
      </c>
      <c r="AI102" s="2" t="s">
        <v>1772</v>
      </c>
      <c r="AJ102" s="2" t="s">
        <v>1798</v>
      </c>
      <c r="AK102" s="2" t="s">
        <v>1547</v>
      </c>
      <c r="AL102" s="2"/>
      <c r="AM102" t="s">
        <v>1549</v>
      </c>
      <c r="AN102" t="s">
        <v>1549</v>
      </c>
      <c r="AO102" t="s">
        <v>1549</v>
      </c>
      <c r="AP102" t="s">
        <v>1549</v>
      </c>
      <c r="AQ102" t="s">
        <v>1549</v>
      </c>
      <c r="AR102" t="s">
        <v>1549</v>
      </c>
      <c r="AS102" t="s">
        <v>1549</v>
      </c>
      <c r="AY102" t="s">
        <v>1549</v>
      </c>
      <c r="BL102" t="s">
        <v>1549</v>
      </c>
      <c r="BM102" t="s">
        <v>1549</v>
      </c>
      <c r="BN102" t="s">
        <v>1549</v>
      </c>
      <c r="BP102" t="s">
        <v>1549</v>
      </c>
      <c r="BX102" t="s">
        <v>1549</v>
      </c>
      <c r="CE102" t="s">
        <v>1548</v>
      </c>
    </row>
    <row r="103" spans="2:92" hidden="1" x14ac:dyDescent="0.25">
      <c r="B103" s="2" t="s">
        <v>1134</v>
      </c>
      <c r="C103" s="2">
        <v>2018</v>
      </c>
      <c r="D103" s="2"/>
      <c r="E103" s="2" t="s">
        <v>1904</v>
      </c>
      <c r="F103" s="2" t="s">
        <v>1905</v>
      </c>
      <c r="G103" s="2" t="s">
        <v>1906</v>
      </c>
      <c r="H103" s="2" t="s">
        <v>1907</v>
      </c>
      <c r="I103" s="2" t="s">
        <v>1908</v>
      </c>
      <c r="J103" s="2" t="s">
        <v>1206</v>
      </c>
      <c r="K103" s="2">
        <v>63401</v>
      </c>
      <c r="L103" s="2"/>
      <c r="M103" s="21">
        <v>110000595981</v>
      </c>
      <c r="N103" s="2">
        <v>39.679130000000001</v>
      </c>
      <c r="O103" s="2">
        <v>-91.314239999999998</v>
      </c>
      <c r="P103" s="2">
        <v>1318217380753</v>
      </c>
      <c r="Q103" s="2">
        <v>107062</v>
      </c>
      <c r="R103" s="2" t="s">
        <v>1393</v>
      </c>
      <c r="S103" s="2">
        <v>4</v>
      </c>
      <c r="T103" s="2" t="s">
        <v>1409</v>
      </c>
      <c r="U103" s="2">
        <v>17.46</v>
      </c>
      <c r="V103" s="2" t="s">
        <v>1573</v>
      </c>
      <c r="W103" s="2"/>
      <c r="X103" s="2">
        <v>725.78</v>
      </c>
      <c r="Y103" s="2" t="s">
        <v>1573</v>
      </c>
      <c r="Z103" s="2"/>
      <c r="AA103" s="2" t="s">
        <v>1544</v>
      </c>
      <c r="AB103" s="2">
        <v>327310</v>
      </c>
      <c r="AC103" s="2" t="s">
        <v>306</v>
      </c>
      <c r="AD103" s="2"/>
      <c r="AE103" s="2"/>
      <c r="AF103" s="2" t="s">
        <v>1796</v>
      </c>
      <c r="AG103" s="5" t="s">
        <v>1799</v>
      </c>
      <c r="AH103" s="43" t="s">
        <v>1797</v>
      </c>
      <c r="AI103" s="2" t="s">
        <v>1772</v>
      </c>
      <c r="AJ103" s="2" t="s">
        <v>1798</v>
      </c>
      <c r="AK103" s="2" t="s">
        <v>1547</v>
      </c>
      <c r="AL103" s="2"/>
      <c r="AM103" t="s">
        <v>1549</v>
      </c>
      <c r="AN103" t="s">
        <v>1549</v>
      </c>
      <c r="AO103" t="s">
        <v>1549</v>
      </c>
      <c r="AP103" t="s">
        <v>1549</v>
      </c>
      <c r="AQ103" t="s">
        <v>1549</v>
      </c>
      <c r="AR103" t="s">
        <v>1549</v>
      </c>
      <c r="AS103" t="s">
        <v>1549</v>
      </c>
      <c r="AT103" t="s">
        <v>1549</v>
      </c>
      <c r="AU103" t="s">
        <v>1549</v>
      </c>
      <c r="AV103" t="s">
        <v>1549</v>
      </c>
      <c r="AW103" t="s">
        <v>1549</v>
      </c>
      <c r="AX103" t="s">
        <v>1549</v>
      </c>
      <c r="AY103" t="s">
        <v>1549</v>
      </c>
      <c r="AZ103" t="s">
        <v>1549</v>
      </c>
      <c r="BA103" t="s">
        <v>1549</v>
      </c>
      <c r="BB103" t="s">
        <v>1549</v>
      </c>
      <c r="BC103" t="s">
        <v>1549</v>
      </c>
      <c r="BD103" t="s">
        <v>1549</v>
      </c>
      <c r="BE103" t="s">
        <v>1549</v>
      </c>
      <c r="BF103" t="s">
        <v>1549</v>
      </c>
      <c r="BG103" t="s">
        <v>1549</v>
      </c>
      <c r="BH103" t="s">
        <v>1549</v>
      </c>
      <c r="BI103" t="s">
        <v>1549</v>
      </c>
      <c r="BJ103" t="s">
        <v>1549</v>
      </c>
      <c r="BK103" t="s">
        <v>1549</v>
      </c>
      <c r="BL103" t="s">
        <v>1549</v>
      </c>
      <c r="BM103" t="s">
        <v>1549</v>
      </c>
      <c r="BN103" t="s">
        <v>1549</v>
      </c>
      <c r="BO103" t="s">
        <v>1549</v>
      </c>
      <c r="BP103" t="s">
        <v>1549</v>
      </c>
      <c r="BQ103" t="s">
        <v>1549</v>
      </c>
      <c r="BR103" t="s">
        <v>1549</v>
      </c>
      <c r="BS103" t="s">
        <v>1549</v>
      </c>
      <c r="BT103" t="s">
        <v>1549</v>
      </c>
      <c r="BU103" t="s">
        <v>1549</v>
      </c>
      <c r="BV103" t="s">
        <v>1549</v>
      </c>
      <c r="BW103" t="s">
        <v>1549</v>
      </c>
      <c r="BX103" t="s">
        <v>1549</v>
      </c>
      <c r="BY103" t="s">
        <v>1549</v>
      </c>
      <c r="BZ103" t="s">
        <v>1549</v>
      </c>
      <c r="CA103" t="s">
        <v>1549</v>
      </c>
      <c r="CB103" t="s">
        <v>1549</v>
      </c>
      <c r="CC103" t="s">
        <v>1549</v>
      </c>
      <c r="CD103" t="s">
        <v>1549</v>
      </c>
      <c r="CE103" t="s">
        <v>1548</v>
      </c>
      <c r="CF103" t="s">
        <v>1549</v>
      </c>
      <c r="CG103" t="s">
        <v>1549</v>
      </c>
      <c r="CH103" t="s">
        <v>1549</v>
      </c>
      <c r="CI103" t="s">
        <v>1548</v>
      </c>
      <c r="CJ103" t="s">
        <v>1549</v>
      </c>
      <c r="CK103" t="s">
        <v>1549</v>
      </c>
      <c r="CL103" t="s">
        <v>1549</v>
      </c>
      <c r="CM103" t="s">
        <v>1549</v>
      </c>
      <c r="CN103" t="s">
        <v>1549</v>
      </c>
    </row>
    <row r="104" spans="2:92" ht="45" hidden="1" x14ac:dyDescent="0.25">
      <c r="B104" s="2" t="s">
        <v>1134</v>
      </c>
      <c r="C104" s="2">
        <v>2019</v>
      </c>
      <c r="D104" s="4">
        <v>44012</v>
      </c>
      <c r="E104" s="2" t="s">
        <v>1909</v>
      </c>
      <c r="F104" s="2" t="s">
        <v>1910</v>
      </c>
      <c r="G104" s="2" t="s">
        <v>1911</v>
      </c>
      <c r="H104" s="2" t="s">
        <v>1265</v>
      </c>
      <c r="I104" s="2" t="s">
        <v>1265</v>
      </c>
      <c r="J104" s="2" t="s">
        <v>1266</v>
      </c>
      <c r="K104" s="2">
        <v>48640</v>
      </c>
      <c r="L104" s="2"/>
      <c r="M104" s="21"/>
      <c r="N104" s="2">
        <v>43.600960000000001</v>
      </c>
      <c r="O104" s="2">
        <v>-84.207689999999999</v>
      </c>
      <c r="P104" s="2">
        <v>1319218336915</v>
      </c>
      <c r="Q104" s="2">
        <v>107062</v>
      </c>
      <c r="R104" s="2" t="s">
        <v>1393</v>
      </c>
      <c r="S104" s="2">
        <v>4</v>
      </c>
      <c r="T104" s="2" t="s">
        <v>1409</v>
      </c>
      <c r="U104" s="2">
        <v>490</v>
      </c>
      <c r="V104" s="2" t="s">
        <v>1573</v>
      </c>
      <c r="W104" s="2"/>
      <c r="X104" s="2">
        <v>22</v>
      </c>
      <c r="Y104" s="2" t="s">
        <v>1543</v>
      </c>
      <c r="Z104" s="2"/>
      <c r="AA104" s="2" t="s">
        <v>1544</v>
      </c>
      <c r="AB104" s="2">
        <v>325199</v>
      </c>
      <c r="AC104" s="2" t="s">
        <v>261</v>
      </c>
      <c r="AD104" s="2"/>
      <c r="AE104" s="2"/>
      <c r="AF104" s="2" t="s">
        <v>1912</v>
      </c>
      <c r="AG104" s="5" t="s">
        <v>1913</v>
      </c>
      <c r="AH104" s="2" t="s">
        <v>1819</v>
      </c>
      <c r="AI104" s="2" t="s">
        <v>1772</v>
      </c>
      <c r="AJ104" s="2" t="s">
        <v>1914</v>
      </c>
      <c r="AK104" s="2" t="s">
        <v>1547</v>
      </c>
      <c r="AL104" s="2"/>
      <c r="AM104" t="s">
        <v>1549</v>
      </c>
      <c r="AN104" t="s">
        <v>1549</v>
      </c>
      <c r="AO104" t="s">
        <v>1549</v>
      </c>
      <c r="AP104" t="s">
        <v>1549</v>
      </c>
      <c r="AQ104" t="s">
        <v>1549</v>
      </c>
      <c r="AR104" t="s">
        <v>1549</v>
      </c>
      <c r="AS104" t="s">
        <v>1549</v>
      </c>
      <c r="AT104" t="s">
        <v>1549</v>
      </c>
      <c r="AU104" t="s">
        <v>1549</v>
      </c>
      <c r="AV104" t="s">
        <v>1549</v>
      </c>
      <c r="AW104" t="s">
        <v>1549</v>
      </c>
      <c r="AX104" t="s">
        <v>1549</v>
      </c>
      <c r="AY104" t="s">
        <v>1549</v>
      </c>
      <c r="AZ104" t="s">
        <v>1549</v>
      </c>
      <c r="BA104" t="s">
        <v>1549</v>
      </c>
      <c r="BB104" t="s">
        <v>1549</v>
      </c>
      <c r="BC104" t="s">
        <v>1549</v>
      </c>
      <c r="BD104" t="s">
        <v>1549</v>
      </c>
      <c r="BE104" t="s">
        <v>1549</v>
      </c>
      <c r="BF104" t="s">
        <v>1549</v>
      </c>
      <c r="BG104" t="s">
        <v>1549</v>
      </c>
      <c r="BH104" t="s">
        <v>1549</v>
      </c>
      <c r="BI104" t="s">
        <v>1549</v>
      </c>
      <c r="BJ104" t="s">
        <v>1549</v>
      </c>
      <c r="BK104" t="s">
        <v>1549</v>
      </c>
      <c r="BL104" t="s">
        <v>1549</v>
      </c>
      <c r="BM104" t="s">
        <v>1548</v>
      </c>
      <c r="BN104" t="s">
        <v>1549</v>
      </c>
      <c r="BO104" t="s">
        <v>1549</v>
      </c>
      <c r="BP104" t="s">
        <v>1548</v>
      </c>
      <c r="BQ104" t="s">
        <v>1549</v>
      </c>
      <c r="BR104" t="s">
        <v>1549</v>
      </c>
      <c r="BS104" t="s">
        <v>1549</v>
      </c>
      <c r="BT104" t="s">
        <v>1549</v>
      </c>
      <c r="BU104" t="s">
        <v>1549</v>
      </c>
      <c r="BV104" t="s">
        <v>1549</v>
      </c>
      <c r="BW104" t="s">
        <v>1548</v>
      </c>
      <c r="BX104" t="s">
        <v>1549</v>
      </c>
      <c r="BY104" t="s">
        <v>1549</v>
      </c>
      <c r="BZ104" t="s">
        <v>1549</v>
      </c>
      <c r="CA104" t="s">
        <v>1549</v>
      </c>
      <c r="CB104" t="s">
        <v>1549</v>
      </c>
      <c r="CC104" t="s">
        <v>1549</v>
      </c>
      <c r="CD104" t="s">
        <v>1549</v>
      </c>
      <c r="CE104" t="s">
        <v>1548</v>
      </c>
      <c r="CF104" t="s">
        <v>1549</v>
      </c>
      <c r="CG104" t="s">
        <v>1549</v>
      </c>
      <c r="CH104" t="s">
        <v>1549</v>
      </c>
      <c r="CI104" t="s">
        <v>1549</v>
      </c>
      <c r="CJ104" t="s">
        <v>1549</v>
      </c>
      <c r="CK104" t="s">
        <v>1549</v>
      </c>
      <c r="CL104" t="s">
        <v>1549</v>
      </c>
      <c r="CM104" t="s">
        <v>1549</v>
      </c>
      <c r="CN104" t="s">
        <v>1548</v>
      </c>
    </row>
    <row r="105" spans="2:92" ht="45" x14ac:dyDescent="0.25">
      <c r="B105" s="2" t="s">
        <v>1134</v>
      </c>
      <c r="C105" s="2">
        <v>2018</v>
      </c>
      <c r="D105" s="2"/>
      <c r="E105" s="2" t="s">
        <v>1587</v>
      </c>
      <c r="F105" s="2" t="s">
        <v>1588</v>
      </c>
      <c r="G105" s="2" t="s">
        <v>1589</v>
      </c>
      <c r="H105" s="2" t="s">
        <v>1165</v>
      </c>
      <c r="I105" s="2" t="s">
        <v>1398</v>
      </c>
      <c r="J105" s="2" t="s">
        <v>1138</v>
      </c>
      <c r="K105" s="2">
        <v>70764</v>
      </c>
      <c r="L105" s="2"/>
      <c r="M105" s="21">
        <v>110070557763</v>
      </c>
      <c r="N105" s="2">
        <v>30.318804</v>
      </c>
      <c r="O105" s="2">
        <v>-91.241425000000007</v>
      </c>
      <c r="P105" s="2">
        <v>1318217125804</v>
      </c>
      <c r="Q105" s="2">
        <v>107062</v>
      </c>
      <c r="R105" s="2" t="s">
        <v>1393</v>
      </c>
      <c r="S105" s="2">
        <v>8</v>
      </c>
      <c r="T105" s="2" t="s">
        <v>1399</v>
      </c>
      <c r="U105" s="2">
        <v>0</v>
      </c>
      <c r="V105" s="2" t="s">
        <v>1590</v>
      </c>
      <c r="W105" s="2"/>
      <c r="X105" s="2">
        <v>0</v>
      </c>
      <c r="Y105" s="2" t="s">
        <v>1556</v>
      </c>
      <c r="Z105" s="2"/>
      <c r="AA105" s="2" t="s">
        <v>1544</v>
      </c>
      <c r="AB105" s="2">
        <v>325998</v>
      </c>
      <c r="AC105" s="2" t="s">
        <v>283</v>
      </c>
      <c r="AD105" s="2"/>
      <c r="AE105" s="2"/>
      <c r="AF105" s="2" t="s">
        <v>1591</v>
      </c>
      <c r="AG105" s="5" t="s">
        <v>1592</v>
      </c>
      <c r="AH105" s="2" t="s">
        <v>1140</v>
      </c>
      <c r="AI105" s="2" t="s">
        <v>1772</v>
      </c>
      <c r="AJ105" s="2" t="s">
        <v>1593</v>
      </c>
      <c r="AK105" s="2" t="s">
        <v>1547</v>
      </c>
      <c r="AL105" s="2"/>
      <c r="AM105" t="s">
        <v>1548</v>
      </c>
      <c r="AN105" t="s">
        <v>1549</v>
      </c>
      <c r="AO105" t="s">
        <v>1549</v>
      </c>
      <c r="AP105" t="s">
        <v>1549</v>
      </c>
      <c r="AQ105" t="s">
        <v>1549</v>
      </c>
      <c r="AR105" t="s">
        <v>1548</v>
      </c>
      <c r="AS105" t="s">
        <v>1549</v>
      </c>
      <c r="AT105" t="s">
        <v>1549</v>
      </c>
      <c r="AU105" t="s">
        <v>1549</v>
      </c>
      <c r="AV105" t="s">
        <v>1549</v>
      </c>
      <c r="AW105" t="s">
        <v>1549</v>
      </c>
      <c r="AX105" t="s">
        <v>1549</v>
      </c>
      <c r="AY105" t="s">
        <v>1549</v>
      </c>
      <c r="AZ105" t="s">
        <v>1549</v>
      </c>
      <c r="BA105" t="s">
        <v>1549</v>
      </c>
      <c r="BB105" t="s">
        <v>1549</v>
      </c>
      <c r="BC105" t="s">
        <v>1549</v>
      </c>
      <c r="BD105" t="s">
        <v>1549</v>
      </c>
      <c r="BE105" t="s">
        <v>1549</v>
      </c>
      <c r="BF105" t="s">
        <v>1549</v>
      </c>
      <c r="BG105" t="s">
        <v>1549</v>
      </c>
      <c r="BH105" t="s">
        <v>1549</v>
      </c>
      <c r="BI105" t="s">
        <v>1549</v>
      </c>
      <c r="BJ105" t="s">
        <v>1549</v>
      </c>
      <c r="BK105" t="s">
        <v>1549</v>
      </c>
      <c r="BL105" t="s">
        <v>1549</v>
      </c>
      <c r="BM105" t="s">
        <v>1549</v>
      </c>
      <c r="BN105" t="s">
        <v>1548</v>
      </c>
      <c r="BO105" t="s">
        <v>1549</v>
      </c>
      <c r="BP105" t="s">
        <v>1548</v>
      </c>
      <c r="BQ105" t="s">
        <v>1549</v>
      </c>
      <c r="BR105" t="s">
        <v>1549</v>
      </c>
      <c r="BS105" t="s">
        <v>1549</v>
      </c>
      <c r="BT105" t="s">
        <v>1549</v>
      </c>
      <c r="BU105" t="s">
        <v>1549</v>
      </c>
      <c r="BV105" t="s">
        <v>1549</v>
      </c>
      <c r="BW105" t="s">
        <v>1548</v>
      </c>
      <c r="BX105" t="s">
        <v>1549</v>
      </c>
      <c r="BY105" t="s">
        <v>1549</v>
      </c>
      <c r="BZ105" t="s">
        <v>1549</v>
      </c>
      <c r="CA105" t="s">
        <v>1549</v>
      </c>
      <c r="CB105" t="s">
        <v>1549</v>
      </c>
      <c r="CC105" t="s">
        <v>1549</v>
      </c>
      <c r="CD105" t="s">
        <v>1549</v>
      </c>
      <c r="CE105" t="s">
        <v>1548</v>
      </c>
      <c r="CF105" t="s">
        <v>1549</v>
      </c>
      <c r="CG105" t="s">
        <v>1549</v>
      </c>
      <c r="CH105" t="s">
        <v>1549</v>
      </c>
      <c r="CI105" t="s">
        <v>1549</v>
      </c>
      <c r="CJ105" t="s">
        <v>1549</v>
      </c>
      <c r="CK105" t="s">
        <v>1549</v>
      </c>
      <c r="CL105" t="s">
        <v>1549</v>
      </c>
      <c r="CM105" t="s">
        <v>1549</v>
      </c>
      <c r="CN105" t="s">
        <v>1548</v>
      </c>
    </row>
    <row r="106" spans="2:92" ht="45" hidden="1" x14ac:dyDescent="0.25">
      <c r="B106" s="2" t="s">
        <v>1134</v>
      </c>
      <c r="C106" s="2">
        <v>2020</v>
      </c>
      <c r="D106" s="4"/>
      <c r="E106" s="2" t="s">
        <v>1909</v>
      </c>
      <c r="F106" s="2" t="s">
        <v>1915</v>
      </c>
      <c r="G106" s="2" t="s">
        <v>1911</v>
      </c>
      <c r="H106" s="2" t="s">
        <v>1265</v>
      </c>
      <c r="I106" s="2" t="s">
        <v>1265</v>
      </c>
      <c r="J106" s="2" t="s">
        <v>1266</v>
      </c>
      <c r="K106" s="2">
        <v>48640</v>
      </c>
      <c r="L106" s="2" t="s">
        <v>1552</v>
      </c>
      <c r="M106" s="21">
        <v>110070788638</v>
      </c>
      <c r="N106" s="2">
        <v>43.600960000000001</v>
      </c>
      <c r="O106" s="2">
        <v>-84.207689999999999</v>
      </c>
      <c r="P106" s="2" t="s">
        <v>1916</v>
      </c>
      <c r="Q106" s="2" t="s">
        <v>1554</v>
      </c>
      <c r="R106" s="2" t="s">
        <v>1393</v>
      </c>
      <c r="S106" s="2">
        <v>5</v>
      </c>
      <c r="T106" s="2" t="s">
        <v>1552</v>
      </c>
      <c r="U106" s="2">
        <v>540</v>
      </c>
      <c r="V106" s="2" t="s">
        <v>1594</v>
      </c>
      <c r="W106" s="2" t="s">
        <v>1552</v>
      </c>
      <c r="X106" s="2">
        <v>17</v>
      </c>
      <c r="Y106" s="2" t="s">
        <v>1573</v>
      </c>
      <c r="Z106" s="2" t="s">
        <v>1552</v>
      </c>
      <c r="AA106" s="2" t="s">
        <v>1544</v>
      </c>
      <c r="AB106" s="2">
        <v>325199</v>
      </c>
      <c r="AC106" s="2" t="s">
        <v>261</v>
      </c>
      <c r="AD106" s="2" t="s">
        <v>1552</v>
      </c>
      <c r="AE106" s="2" t="s">
        <v>1552</v>
      </c>
      <c r="AF106" s="2" t="s">
        <v>1912</v>
      </c>
      <c r="AG106" s="5" t="s">
        <v>1913</v>
      </c>
      <c r="AH106" s="2" t="s">
        <v>1819</v>
      </c>
      <c r="AI106" s="2" t="s">
        <v>1772</v>
      </c>
      <c r="AJ106" s="2" t="s">
        <v>1914</v>
      </c>
      <c r="AK106" s="2" t="s">
        <v>1547</v>
      </c>
      <c r="AL106" s="2" t="s">
        <v>1552</v>
      </c>
      <c r="AM106" t="s">
        <v>1549</v>
      </c>
      <c r="AN106" t="s">
        <v>1549</v>
      </c>
      <c r="AO106" t="s">
        <v>1549</v>
      </c>
      <c r="AP106" t="s">
        <v>1549</v>
      </c>
      <c r="AQ106" t="s">
        <v>1549</v>
      </c>
      <c r="AR106" t="s">
        <v>1549</v>
      </c>
      <c r="AS106" t="s">
        <v>1549</v>
      </c>
      <c r="AT106" t="s">
        <v>1549</v>
      </c>
      <c r="AU106" t="s">
        <v>1549</v>
      </c>
      <c r="AV106" t="s">
        <v>1549</v>
      </c>
      <c r="AW106" t="s">
        <v>1549</v>
      </c>
      <c r="AX106" t="s">
        <v>1549</v>
      </c>
      <c r="AY106" t="s">
        <v>1549</v>
      </c>
      <c r="AZ106" t="s">
        <v>1549</v>
      </c>
      <c r="BA106" t="s">
        <v>1549</v>
      </c>
      <c r="BB106" t="s">
        <v>1549</v>
      </c>
      <c r="BC106" t="s">
        <v>1549</v>
      </c>
      <c r="BD106" t="s">
        <v>1549</v>
      </c>
      <c r="BE106" t="s">
        <v>1549</v>
      </c>
      <c r="BF106" t="s">
        <v>1549</v>
      </c>
      <c r="BG106" t="s">
        <v>1549</v>
      </c>
      <c r="BH106" t="s">
        <v>1549</v>
      </c>
      <c r="BI106" t="s">
        <v>1549</v>
      </c>
      <c r="BJ106" t="s">
        <v>1549</v>
      </c>
      <c r="BK106" t="s">
        <v>1549</v>
      </c>
      <c r="BL106" t="s">
        <v>1549</v>
      </c>
      <c r="BM106" t="s">
        <v>1548</v>
      </c>
      <c r="BN106" t="s">
        <v>1549</v>
      </c>
      <c r="BO106" t="s">
        <v>1549</v>
      </c>
      <c r="BP106" t="s">
        <v>1548</v>
      </c>
      <c r="BQ106" t="s">
        <v>1549</v>
      </c>
      <c r="BR106" t="s">
        <v>1549</v>
      </c>
      <c r="BS106" t="s">
        <v>1549</v>
      </c>
      <c r="BT106" t="s">
        <v>1549</v>
      </c>
      <c r="BU106" t="s">
        <v>1549</v>
      </c>
      <c r="BV106" t="s">
        <v>1549</v>
      </c>
      <c r="BW106" t="s">
        <v>1548</v>
      </c>
      <c r="BX106" t="s">
        <v>1549</v>
      </c>
      <c r="BY106" t="s">
        <v>1549</v>
      </c>
      <c r="BZ106" t="s">
        <v>1549</v>
      </c>
      <c r="CA106" t="s">
        <v>1549</v>
      </c>
      <c r="CB106" t="s">
        <v>1549</v>
      </c>
      <c r="CC106" t="s">
        <v>1549</v>
      </c>
      <c r="CD106" t="s">
        <v>1549</v>
      </c>
      <c r="CE106" t="s">
        <v>1548</v>
      </c>
      <c r="CF106" t="s">
        <v>1549</v>
      </c>
      <c r="CG106" t="s">
        <v>1549</v>
      </c>
      <c r="CH106" t="s">
        <v>1549</v>
      </c>
      <c r="CI106" t="s">
        <v>1549</v>
      </c>
      <c r="CJ106" t="s">
        <v>1549</v>
      </c>
      <c r="CK106" t="s">
        <v>1549</v>
      </c>
      <c r="CL106" t="s">
        <v>1549</v>
      </c>
      <c r="CM106" t="s">
        <v>1549</v>
      </c>
      <c r="CN106" t="s">
        <v>1548</v>
      </c>
    </row>
    <row r="107" spans="2:92" hidden="1" x14ac:dyDescent="0.25">
      <c r="B107" s="2" t="s">
        <v>1134</v>
      </c>
      <c r="C107" s="2">
        <v>2015</v>
      </c>
      <c r="D107" s="2"/>
      <c r="E107" s="2" t="s">
        <v>1917</v>
      </c>
      <c r="F107" s="2" t="s">
        <v>1918</v>
      </c>
      <c r="G107" s="2" t="s">
        <v>1919</v>
      </c>
      <c r="H107" s="2" t="s">
        <v>1920</v>
      </c>
      <c r="I107" s="2" t="s">
        <v>1921</v>
      </c>
      <c r="J107" s="2" t="s">
        <v>1160</v>
      </c>
      <c r="K107" s="2">
        <v>79086</v>
      </c>
      <c r="L107" s="2"/>
      <c r="M107" s="21">
        <v>110000465719</v>
      </c>
      <c r="N107" s="2">
        <v>35.951943999999997</v>
      </c>
      <c r="O107" s="2">
        <v>-101.87388900000001</v>
      </c>
      <c r="P107" s="2">
        <v>1315214393858</v>
      </c>
      <c r="Q107" s="2">
        <v>107062</v>
      </c>
      <c r="R107" s="2" t="s">
        <v>1393</v>
      </c>
      <c r="S107" s="2">
        <v>3</v>
      </c>
      <c r="T107" s="2" t="s">
        <v>1550</v>
      </c>
      <c r="U107" s="2">
        <v>250</v>
      </c>
      <c r="V107" s="2" t="s">
        <v>1556</v>
      </c>
      <c r="W107" s="2"/>
      <c r="X107" s="2">
        <v>5</v>
      </c>
      <c r="Y107" s="2" t="s">
        <v>1556</v>
      </c>
      <c r="Z107" s="2"/>
      <c r="AA107" s="2" t="s">
        <v>1544</v>
      </c>
      <c r="AB107" s="2">
        <v>324110</v>
      </c>
      <c r="AC107" s="2" t="s">
        <v>250</v>
      </c>
      <c r="AD107" s="2"/>
      <c r="AE107" s="2"/>
      <c r="AF107" s="2" t="s">
        <v>1818</v>
      </c>
      <c r="AG107" s="2" t="s">
        <v>1586</v>
      </c>
      <c r="AH107" s="2" t="s">
        <v>1819</v>
      </c>
      <c r="AI107" s="2" t="s">
        <v>1772</v>
      </c>
      <c r="AJ107" s="2" t="s">
        <v>1593</v>
      </c>
      <c r="AK107" s="2" t="s">
        <v>1547</v>
      </c>
      <c r="AL107" s="2"/>
      <c r="AM107" t="s">
        <v>1549</v>
      </c>
      <c r="AN107" t="s">
        <v>1549</v>
      </c>
      <c r="AO107" t="s">
        <v>1549</v>
      </c>
      <c r="AP107" t="s">
        <v>1549</v>
      </c>
      <c r="AQ107" t="s">
        <v>1549</v>
      </c>
      <c r="AR107" t="s">
        <v>1549</v>
      </c>
      <c r="AS107" t="s">
        <v>1549</v>
      </c>
      <c r="AY107" t="s">
        <v>1549</v>
      </c>
      <c r="BL107" t="s">
        <v>1549</v>
      </c>
      <c r="BM107" t="s">
        <v>1549</v>
      </c>
      <c r="BN107" t="s">
        <v>1549</v>
      </c>
      <c r="BP107" t="s">
        <v>1548</v>
      </c>
      <c r="BX107" t="s">
        <v>1549</v>
      </c>
      <c r="CE107" t="s">
        <v>1549</v>
      </c>
    </row>
    <row r="108" spans="2:92" hidden="1" x14ac:dyDescent="0.25">
      <c r="B108" s="2" t="s">
        <v>1134</v>
      </c>
      <c r="C108" s="2">
        <v>2016</v>
      </c>
      <c r="D108" s="2"/>
      <c r="E108" s="2" t="s">
        <v>1917</v>
      </c>
      <c r="F108" s="2" t="s">
        <v>1918</v>
      </c>
      <c r="G108" s="2" t="s">
        <v>1919</v>
      </c>
      <c r="H108" s="2" t="s">
        <v>1920</v>
      </c>
      <c r="I108" s="2" t="s">
        <v>1921</v>
      </c>
      <c r="J108" s="2" t="s">
        <v>1160</v>
      </c>
      <c r="K108" s="2">
        <v>79086</v>
      </c>
      <c r="L108" s="2"/>
      <c r="M108" s="21">
        <v>110000465719</v>
      </c>
      <c r="N108" s="2">
        <v>35.951943999999997</v>
      </c>
      <c r="O108" s="2">
        <v>-101.87388900000001</v>
      </c>
      <c r="P108" s="2">
        <v>1316215704469</v>
      </c>
      <c r="Q108" s="2">
        <v>107062</v>
      </c>
      <c r="R108" s="2" t="s">
        <v>1393</v>
      </c>
      <c r="S108" s="2">
        <v>3</v>
      </c>
      <c r="T108" s="2" t="s">
        <v>1550</v>
      </c>
      <c r="U108" s="2">
        <v>5</v>
      </c>
      <c r="V108" s="2" t="s">
        <v>1556</v>
      </c>
      <c r="W108" s="2"/>
      <c r="X108" s="2">
        <v>5</v>
      </c>
      <c r="Y108" s="2" t="s">
        <v>1556</v>
      </c>
      <c r="Z108" s="2"/>
      <c r="AA108" s="2" t="s">
        <v>1544</v>
      </c>
      <c r="AB108" s="2">
        <v>324110</v>
      </c>
      <c r="AC108" s="2" t="s">
        <v>250</v>
      </c>
      <c r="AD108" s="2"/>
      <c r="AE108" s="2"/>
      <c r="AF108" s="2" t="s">
        <v>1820</v>
      </c>
      <c r="AG108" s="5" t="s">
        <v>1586</v>
      </c>
      <c r="AH108" s="2" t="s">
        <v>1819</v>
      </c>
      <c r="AI108" s="2" t="s">
        <v>1772</v>
      </c>
      <c r="AJ108" s="2" t="s">
        <v>1593</v>
      </c>
      <c r="AK108" s="2" t="s">
        <v>1547</v>
      </c>
      <c r="AL108" s="2"/>
      <c r="AM108" t="s">
        <v>1549</v>
      </c>
      <c r="AN108" t="s">
        <v>1549</v>
      </c>
      <c r="AO108" t="s">
        <v>1549</v>
      </c>
      <c r="AP108" t="s">
        <v>1549</v>
      </c>
      <c r="AQ108" t="s">
        <v>1549</v>
      </c>
      <c r="AR108" t="s">
        <v>1549</v>
      </c>
      <c r="AS108" t="s">
        <v>1549</v>
      </c>
      <c r="AY108" t="s">
        <v>1549</v>
      </c>
      <c r="BL108" t="s">
        <v>1549</v>
      </c>
      <c r="BM108" t="s">
        <v>1549</v>
      </c>
      <c r="BN108" t="s">
        <v>1549</v>
      </c>
      <c r="BP108" t="s">
        <v>1548</v>
      </c>
      <c r="BX108" t="s">
        <v>1549</v>
      </c>
      <c r="CE108" t="s">
        <v>1549</v>
      </c>
    </row>
    <row r="109" spans="2:92" hidden="1" x14ac:dyDescent="0.25">
      <c r="B109" s="2" t="s">
        <v>1134</v>
      </c>
      <c r="C109" s="2">
        <v>2017</v>
      </c>
      <c r="D109" s="2"/>
      <c r="E109" s="2" t="s">
        <v>1917</v>
      </c>
      <c r="F109" s="2" t="s">
        <v>1918</v>
      </c>
      <c r="G109" s="2" t="s">
        <v>1919</v>
      </c>
      <c r="H109" s="2" t="s">
        <v>1920</v>
      </c>
      <c r="I109" s="2" t="s">
        <v>1921</v>
      </c>
      <c r="J109" s="2" t="s">
        <v>1160</v>
      </c>
      <c r="K109" s="2">
        <v>79086</v>
      </c>
      <c r="L109" s="2"/>
      <c r="M109" s="21">
        <v>110000465719</v>
      </c>
      <c r="N109" s="2">
        <v>35.951943999999997</v>
      </c>
      <c r="O109" s="2">
        <v>-101.87388900000001</v>
      </c>
      <c r="P109" s="2">
        <v>1317216378606</v>
      </c>
      <c r="Q109" s="2">
        <v>107062</v>
      </c>
      <c r="R109" s="2" t="s">
        <v>1393</v>
      </c>
      <c r="S109" s="2">
        <v>3</v>
      </c>
      <c r="T109" s="2" t="s">
        <v>1550</v>
      </c>
      <c r="U109" s="2">
        <v>5</v>
      </c>
      <c r="V109" s="2" t="s">
        <v>1556</v>
      </c>
      <c r="W109" s="2"/>
      <c r="X109" s="2">
        <v>5</v>
      </c>
      <c r="Y109" s="2" t="s">
        <v>1556</v>
      </c>
      <c r="Z109" s="2"/>
      <c r="AA109" s="2" t="s">
        <v>1544</v>
      </c>
      <c r="AB109" s="2">
        <v>324110</v>
      </c>
      <c r="AC109" s="2" t="s">
        <v>250</v>
      </c>
      <c r="AD109" s="2"/>
      <c r="AE109" s="2"/>
      <c r="AF109" s="2" t="s">
        <v>1820</v>
      </c>
      <c r="AG109" s="5" t="s">
        <v>1586</v>
      </c>
      <c r="AH109" s="2" t="s">
        <v>1819</v>
      </c>
      <c r="AI109" s="2" t="s">
        <v>1772</v>
      </c>
      <c r="AJ109" s="2" t="s">
        <v>1593</v>
      </c>
      <c r="AK109" s="2" t="s">
        <v>1547</v>
      </c>
      <c r="AL109" s="2"/>
      <c r="AM109" t="s">
        <v>1549</v>
      </c>
      <c r="AN109" t="s">
        <v>1549</v>
      </c>
      <c r="AO109" t="s">
        <v>1549</v>
      </c>
      <c r="AP109" t="s">
        <v>1549</v>
      </c>
      <c r="AQ109" t="s">
        <v>1549</v>
      </c>
      <c r="AR109" t="s">
        <v>1549</v>
      </c>
      <c r="AS109" t="s">
        <v>1549</v>
      </c>
      <c r="AY109" t="s">
        <v>1549</v>
      </c>
      <c r="BL109" t="s">
        <v>1549</v>
      </c>
      <c r="BM109" t="s">
        <v>1549</v>
      </c>
      <c r="BN109" t="s">
        <v>1549</v>
      </c>
      <c r="BP109" t="s">
        <v>1548</v>
      </c>
      <c r="BX109" t="s">
        <v>1549</v>
      </c>
      <c r="CE109" t="s">
        <v>1549</v>
      </c>
    </row>
    <row r="110" spans="2:92" ht="30" hidden="1" x14ac:dyDescent="0.25">
      <c r="B110" s="2" t="s">
        <v>1134</v>
      </c>
      <c r="C110" s="2">
        <v>2018</v>
      </c>
      <c r="D110" s="2"/>
      <c r="E110" s="2" t="s">
        <v>1917</v>
      </c>
      <c r="F110" s="2" t="s">
        <v>1918</v>
      </c>
      <c r="G110" s="2" t="s">
        <v>1919</v>
      </c>
      <c r="H110" s="2" t="s">
        <v>1920</v>
      </c>
      <c r="I110" s="2" t="s">
        <v>1921</v>
      </c>
      <c r="J110" s="2" t="s">
        <v>1160</v>
      </c>
      <c r="K110" s="2">
        <v>79086</v>
      </c>
      <c r="L110" s="2"/>
      <c r="M110" s="21">
        <v>110000465719</v>
      </c>
      <c r="N110" s="2">
        <v>35.951943999999997</v>
      </c>
      <c r="O110" s="2">
        <v>-101.87388900000001</v>
      </c>
      <c r="P110" s="2">
        <v>1318218540666</v>
      </c>
      <c r="Q110" s="2">
        <v>107062</v>
      </c>
      <c r="R110" s="2" t="s">
        <v>1393</v>
      </c>
      <c r="S110" s="2">
        <v>3</v>
      </c>
      <c r="T110" s="2" t="s">
        <v>1550</v>
      </c>
      <c r="U110" s="2">
        <v>5</v>
      </c>
      <c r="V110" s="2" t="s">
        <v>1556</v>
      </c>
      <c r="W110" s="2"/>
      <c r="X110" s="2">
        <v>5</v>
      </c>
      <c r="Y110" s="2" t="s">
        <v>1556</v>
      </c>
      <c r="Z110" s="2"/>
      <c r="AA110" s="2" t="s">
        <v>1544</v>
      </c>
      <c r="AB110" s="2">
        <v>324110</v>
      </c>
      <c r="AC110" s="2" t="s">
        <v>250</v>
      </c>
      <c r="AD110" s="2"/>
      <c r="AE110" s="2"/>
      <c r="AF110" s="2" t="s">
        <v>1820</v>
      </c>
      <c r="AG110" s="5" t="s">
        <v>1922</v>
      </c>
      <c r="AH110" s="2" t="s">
        <v>1819</v>
      </c>
      <c r="AI110" s="2" t="s">
        <v>1772</v>
      </c>
      <c r="AJ110" s="2" t="s">
        <v>1593</v>
      </c>
      <c r="AK110" s="2" t="s">
        <v>1547</v>
      </c>
      <c r="AL110" s="2"/>
      <c r="AM110" t="s">
        <v>1549</v>
      </c>
      <c r="AN110" t="s">
        <v>1549</v>
      </c>
      <c r="AO110" t="s">
        <v>1549</v>
      </c>
      <c r="AP110" t="s">
        <v>1549</v>
      </c>
      <c r="AQ110" t="s">
        <v>1549</v>
      </c>
      <c r="AR110" t="s">
        <v>1549</v>
      </c>
      <c r="AS110" t="s">
        <v>1549</v>
      </c>
      <c r="AT110" t="s">
        <v>1549</v>
      </c>
      <c r="AU110" t="s">
        <v>1549</v>
      </c>
      <c r="AV110" t="s">
        <v>1549</v>
      </c>
      <c r="AW110" t="s">
        <v>1549</v>
      </c>
      <c r="AX110" t="s">
        <v>1549</v>
      </c>
      <c r="AY110" t="s">
        <v>1549</v>
      </c>
      <c r="AZ110" t="s">
        <v>1549</v>
      </c>
      <c r="BA110" t="s">
        <v>1549</v>
      </c>
      <c r="BB110" t="s">
        <v>1549</v>
      </c>
      <c r="BC110" t="s">
        <v>1549</v>
      </c>
      <c r="BD110" t="s">
        <v>1549</v>
      </c>
      <c r="BE110" t="s">
        <v>1549</v>
      </c>
      <c r="BF110" t="s">
        <v>1549</v>
      </c>
      <c r="BG110" t="s">
        <v>1549</v>
      </c>
      <c r="BH110" t="s">
        <v>1549</v>
      </c>
      <c r="BI110" t="s">
        <v>1549</v>
      </c>
      <c r="BJ110" t="s">
        <v>1549</v>
      </c>
      <c r="BK110" t="s">
        <v>1549</v>
      </c>
      <c r="BL110" t="s">
        <v>1549</v>
      </c>
      <c r="BM110" t="s">
        <v>1549</v>
      </c>
      <c r="BN110" t="s">
        <v>1549</v>
      </c>
      <c r="BO110" t="s">
        <v>1549</v>
      </c>
      <c r="BP110" t="s">
        <v>1548</v>
      </c>
      <c r="BQ110" t="s">
        <v>1549</v>
      </c>
      <c r="BR110" t="s">
        <v>1549</v>
      </c>
      <c r="BS110" t="s">
        <v>1549</v>
      </c>
      <c r="BT110" t="s">
        <v>1549</v>
      </c>
      <c r="BU110" t="s">
        <v>1549</v>
      </c>
      <c r="BV110" t="s">
        <v>1549</v>
      </c>
      <c r="BW110" t="s">
        <v>1548</v>
      </c>
      <c r="BX110" t="s">
        <v>1549</v>
      </c>
      <c r="BY110" t="s">
        <v>1549</v>
      </c>
      <c r="BZ110" t="s">
        <v>1549</v>
      </c>
      <c r="CA110" t="s">
        <v>1549</v>
      </c>
      <c r="CB110" t="s">
        <v>1549</v>
      </c>
      <c r="CC110" t="s">
        <v>1549</v>
      </c>
      <c r="CD110" t="s">
        <v>1549</v>
      </c>
      <c r="CE110" t="s">
        <v>1549</v>
      </c>
      <c r="CF110" t="s">
        <v>1549</v>
      </c>
      <c r="CG110" t="s">
        <v>1549</v>
      </c>
      <c r="CH110" t="s">
        <v>1549</v>
      </c>
      <c r="CI110" t="s">
        <v>1549</v>
      </c>
      <c r="CJ110" t="s">
        <v>1549</v>
      </c>
      <c r="CK110" t="s">
        <v>1549</v>
      </c>
      <c r="CL110" t="s">
        <v>1549</v>
      </c>
      <c r="CM110" t="s">
        <v>1549</v>
      </c>
      <c r="CN110" t="s">
        <v>1549</v>
      </c>
    </row>
    <row r="111" spans="2:92" ht="30" hidden="1" x14ac:dyDescent="0.25">
      <c r="B111" s="2" t="s">
        <v>1134</v>
      </c>
      <c r="C111" s="2">
        <v>2019</v>
      </c>
      <c r="D111" s="4">
        <v>44057</v>
      </c>
      <c r="E111" s="2" t="s">
        <v>1917</v>
      </c>
      <c r="F111" s="2" t="s">
        <v>1918</v>
      </c>
      <c r="G111" s="2" t="s">
        <v>1919</v>
      </c>
      <c r="H111" s="2" t="s">
        <v>1920</v>
      </c>
      <c r="I111" s="2" t="s">
        <v>1921</v>
      </c>
      <c r="J111" s="2" t="s">
        <v>1160</v>
      </c>
      <c r="K111" s="2">
        <v>79086</v>
      </c>
      <c r="L111" s="2"/>
      <c r="M111" s="21">
        <v>110000465719</v>
      </c>
      <c r="N111" s="2">
        <v>35.951943999999997</v>
      </c>
      <c r="O111" s="2">
        <v>-101.87388900000001</v>
      </c>
      <c r="P111" s="2">
        <v>1319218540678</v>
      </c>
      <c r="Q111" s="2">
        <v>107062</v>
      </c>
      <c r="R111" s="2" t="s">
        <v>1393</v>
      </c>
      <c r="S111" s="2">
        <v>3</v>
      </c>
      <c r="T111" s="2" t="s">
        <v>1550</v>
      </c>
      <c r="U111" s="2">
        <v>5</v>
      </c>
      <c r="V111" s="2" t="s">
        <v>1556</v>
      </c>
      <c r="W111" s="2"/>
      <c r="X111" s="2">
        <v>0</v>
      </c>
      <c r="Y111" s="2" t="s">
        <v>1556</v>
      </c>
      <c r="Z111" s="2"/>
      <c r="AA111" s="2" t="s">
        <v>1544</v>
      </c>
      <c r="AB111" s="2">
        <v>324110</v>
      </c>
      <c r="AC111" s="2" t="s">
        <v>250</v>
      </c>
      <c r="AD111" s="2"/>
      <c r="AE111" s="2"/>
      <c r="AF111" s="2" t="s">
        <v>1820</v>
      </c>
      <c r="AG111" s="5" t="s">
        <v>1922</v>
      </c>
      <c r="AH111" s="2" t="s">
        <v>1819</v>
      </c>
      <c r="AI111" s="2" t="s">
        <v>1772</v>
      </c>
      <c r="AJ111" s="2" t="s">
        <v>1593</v>
      </c>
      <c r="AK111" s="2" t="s">
        <v>1547</v>
      </c>
      <c r="AL111" s="2"/>
      <c r="AM111" t="s">
        <v>1549</v>
      </c>
      <c r="AN111" t="s">
        <v>1549</v>
      </c>
      <c r="AO111" t="s">
        <v>1549</v>
      </c>
      <c r="AP111" t="s">
        <v>1549</v>
      </c>
      <c r="AQ111" t="s">
        <v>1549</v>
      </c>
      <c r="AR111" t="s">
        <v>1549</v>
      </c>
      <c r="AS111" t="s">
        <v>1549</v>
      </c>
      <c r="AT111" t="s">
        <v>1549</v>
      </c>
      <c r="AU111" t="s">
        <v>1549</v>
      </c>
      <c r="AV111" t="s">
        <v>1549</v>
      </c>
      <c r="AW111" t="s">
        <v>1549</v>
      </c>
      <c r="AX111" t="s">
        <v>1549</v>
      </c>
      <c r="AY111" t="s">
        <v>1549</v>
      </c>
      <c r="AZ111" t="s">
        <v>1549</v>
      </c>
      <c r="BA111" t="s">
        <v>1549</v>
      </c>
      <c r="BB111" t="s">
        <v>1549</v>
      </c>
      <c r="BC111" t="s">
        <v>1549</v>
      </c>
      <c r="BD111" t="s">
        <v>1549</v>
      </c>
      <c r="BE111" t="s">
        <v>1549</v>
      </c>
      <c r="BF111" t="s">
        <v>1549</v>
      </c>
      <c r="BG111" t="s">
        <v>1549</v>
      </c>
      <c r="BH111" t="s">
        <v>1549</v>
      </c>
      <c r="BI111" t="s">
        <v>1549</v>
      </c>
      <c r="BJ111" t="s">
        <v>1549</v>
      </c>
      <c r="BK111" t="s">
        <v>1549</v>
      </c>
      <c r="BL111" t="s">
        <v>1549</v>
      </c>
      <c r="BM111" t="s">
        <v>1549</v>
      </c>
      <c r="BN111" t="s">
        <v>1549</v>
      </c>
      <c r="BO111" t="s">
        <v>1549</v>
      </c>
      <c r="BP111" t="s">
        <v>1548</v>
      </c>
      <c r="BQ111" t="s">
        <v>1549</v>
      </c>
      <c r="BR111" t="s">
        <v>1549</v>
      </c>
      <c r="BS111" t="s">
        <v>1549</v>
      </c>
      <c r="BT111" t="s">
        <v>1549</v>
      </c>
      <c r="BU111" t="s">
        <v>1549</v>
      </c>
      <c r="BV111" t="s">
        <v>1549</v>
      </c>
      <c r="BW111" t="s">
        <v>1548</v>
      </c>
      <c r="BX111" t="s">
        <v>1549</v>
      </c>
      <c r="BY111" t="s">
        <v>1549</v>
      </c>
      <c r="BZ111" t="s">
        <v>1549</v>
      </c>
      <c r="CA111" t="s">
        <v>1549</v>
      </c>
      <c r="CB111" t="s">
        <v>1549</v>
      </c>
      <c r="CC111" t="s">
        <v>1549</v>
      </c>
      <c r="CD111" t="s">
        <v>1549</v>
      </c>
      <c r="CE111" t="s">
        <v>1549</v>
      </c>
      <c r="CF111" t="s">
        <v>1549</v>
      </c>
      <c r="CG111" t="s">
        <v>1549</v>
      </c>
      <c r="CH111" t="s">
        <v>1549</v>
      </c>
      <c r="CI111" t="s">
        <v>1549</v>
      </c>
      <c r="CJ111" t="s">
        <v>1549</v>
      </c>
      <c r="CK111" t="s">
        <v>1549</v>
      </c>
      <c r="CL111" t="s">
        <v>1549</v>
      </c>
      <c r="CM111" t="s">
        <v>1549</v>
      </c>
      <c r="CN111" t="s">
        <v>1549</v>
      </c>
    </row>
    <row r="112" spans="2:92" ht="30" hidden="1" x14ac:dyDescent="0.25">
      <c r="B112" s="2" t="s">
        <v>1134</v>
      </c>
      <c r="C112" s="2">
        <v>2020</v>
      </c>
      <c r="D112" s="4"/>
      <c r="E112" s="2" t="s">
        <v>1917</v>
      </c>
      <c r="F112" s="2" t="s">
        <v>1918</v>
      </c>
      <c r="G112" s="2" t="s">
        <v>1919</v>
      </c>
      <c r="H112" s="2" t="s">
        <v>1920</v>
      </c>
      <c r="I112" s="2" t="s">
        <v>1921</v>
      </c>
      <c r="J112" s="2" t="s">
        <v>1160</v>
      </c>
      <c r="K112" s="2">
        <v>79086</v>
      </c>
      <c r="L112" s="2" t="s">
        <v>1552</v>
      </c>
      <c r="M112" s="21">
        <v>110000465719</v>
      </c>
      <c r="N112" s="2">
        <v>35.951943999999997</v>
      </c>
      <c r="O112" s="2">
        <v>-101.87388900000001</v>
      </c>
      <c r="P112" s="2" t="s">
        <v>1923</v>
      </c>
      <c r="Q112" s="2" t="s">
        <v>1554</v>
      </c>
      <c r="R112" s="2" t="s">
        <v>1393</v>
      </c>
      <c r="S112" s="2">
        <v>3</v>
      </c>
      <c r="T112" s="2" t="s">
        <v>1552</v>
      </c>
      <c r="U112" s="2">
        <v>5</v>
      </c>
      <c r="V112" s="2" t="s">
        <v>1556</v>
      </c>
      <c r="W112" s="2" t="s">
        <v>1552</v>
      </c>
      <c r="X112" s="2">
        <v>0</v>
      </c>
      <c r="Y112" s="2" t="s">
        <v>1613</v>
      </c>
      <c r="Z112" s="2" t="s">
        <v>1552</v>
      </c>
      <c r="AA112" s="2" t="s">
        <v>1544</v>
      </c>
      <c r="AB112" s="2">
        <v>324110</v>
      </c>
      <c r="AC112" s="2" t="s">
        <v>250</v>
      </c>
      <c r="AD112" s="2" t="s">
        <v>1552</v>
      </c>
      <c r="AE112" s="2" t="s">
        <v>1552</v>
      </c>
      <c r="AF112" s="2" t="s">
        <v>1820</v>
      </c>
      <c r="AG112" s="5" t="s">
        <v>1924</v>
      </c>
      <c r="AH112" s="2" t="s">
        <v>1819</v>
      </c>
      <c r="AI112" s="2" t="s">
        <v>1772</v>
      </c>
      <c r="AJ112" s="2" t="s">
        <v>1593</v>
      </c>
      <c r="AK112" s="2" t="s">
        <v>1547</v>
      </c>
      <c r="AL112" s="2" t="s">
        <v>1552</v>
      </c>
      <c r="AM112" t="s">
        <v>1549</v>
      </c>
      <c r="AN112" t="s">
        <v>1549</v>
      </c>
      <c r="AO112" t="s">
        <v>1549</v>
      </c>
      <c r="AP112" t="s">
        <v>1549</v>
      </c>
      <c r="AQ112" t="s">
        <v>1549</v>
      </c>
      <c r="AR112" t="s">
        <v>1549</v>
      </c>
      <c r="AS112" t="s">
        <v>1549</v>
      </c>
      <c r="AT112" t="s">
        <v>1549</v>
      </c>
      <c r="AU112" t="s">
        <v>1549</v>
      </c>
      <c r="AV112" t="s">
        <v>1549</v>
      </c>
      <c r="AW112" t="s">
        <v>1549</v>
      </c>
      <c r="AX112" t="s">
        <v>1549</v>
      </c>
      <c r="AY112" t="s">
        <v>1549</v>
      </c>
      <c r="AZ112" t="s">
        <v>1549</v>
      </c>
      <c r="BA112" t="s">
        <v>1549</v>
      </c>
      <c r="BB112" t="s">
        <v>1549</v>
      </c>
      <c r="BC112" t="s">
        <v>1549</v>
      </c>
      <c r="BD112" t="s">
        <v>1549</v>
      </c>
      <c r="BE112" t="s">
        <v>1549</v>
      </c>
      <c r="BF112" t="s">
        <v>1549</v>
      </c>
      <c r="BG112" t="s">
        <v>1549</v>
      </c>
      <c r="BH112" t="s">
        <v>1549</v>
      </c>
      <c r="BI112" t="s">
        <v>1549</v>
      </c>
      <c r="BJ112" t="s">
        <v>1549</v>
      </c>
      <c r="BK112" t="s">
        <v>1549</v>
      </c>
      <c r="BL112" t="s">
        <v>1549</v>
      </c>
      <c r="BM112" t="s">
        <v>1549</v>
      </c>
      <c r="BN112" t="s">
        <v>1549</v>
      </c>
      <c r="BO112" t="s">
        <v>1549</v>
      </c>
      <c r="BP112" t="s">
        <v>1548</v>
      </c>
      <c r="BQ112" t="s">
        <v>1549</v>
      </c>
      <c r="BR112" t="s">
        <v>1549</v>
      </c>
      <c r="BS112" t="s">
        <v>1549</v>
      </c>
      <c r="BT112" t="s">
        <v>1549</v>
      </c>
      <c r="BU112" t="s">
        <v>1549</v>
      </c>
      <c r="BV112" t="s">
        <v>1549</v>
      </c>
      <c r="BW112" t="s">
        <v>1548</v>
      </c>
      <c r="BX112" t="s">
        <v>1549</v>
      </c>
      <c r="BY112" t="s">
        <v>1549</v>
      </c>
      <c r="BZ112" t="s">
        <v>1549</v>
      </c>
      <c r="CA112" t="s">
        <v>1549</v>
      </c>
      <c r="CB112" t="s">
        <v>1549</v>
      </c>
      <c r="CC112" t="s">
        <v>1549</v>
      </c>
      <c r="CD112" t="s">
        <v>1549</v>
      </c>
      <c r="CE112" t="s">
        <v>1549</v>
      </c>
      <c r="CF112" t="s">
        <v>1549</v>
      </c>
      <c r="CG112" t="s">
        <v>1549</v>
      </c>
      <c r="CH112" t="s">
        <v>1549</v>
      </c>
      <c r="CI112" t="s">
        <v>1549</v>
      </c>
      <c r="CJ112" t="s">
        <v>1549</v>
      </c>
      <c r="CK112" t="s">
        <v>1549</v>
      </c>
      <c r="CL112" t="s">
        <v>1549</v>
      </c>
      <c r="CM112" t="s">
        <v>1549</v>
      </c>
      <c r="CN112" t="s">
        <v>1549</v>
      </c>
    </row>
    <row r="113" spans="2:92" x14ac:dyDescent="0.25">
      <c r="B113" s="2" t="s">
        <v>1134</v>
      </c>
      <c r="C113" s="2">
        <v>2015</v>
      </c>
      <c r="D113" s="2"/>
      <c r="E113" s="2" t="s">
        <v>1925</v>
      </c>
      <c r="F113" s="2" t="s">
        <v>1926</v>
      </c>
      <c r="G113" s="2" t="s">
        <v>1211</v>
      </c>
      <c r="H113" s="2" t="s">
        <v>1200</v>
      </c>
      <c r="I113" s="2" t="s">
        <v>1416</v>
      </c>
      <c r="J113" s="2" t="s">
        <v>1160</v>
      </c>
      <c r="K113" s="2">
        <v>775413257</v>
      </c>
      <c r="L113" s="2"/>
      <c r="M113" s="21">
        <v>110008170237</v>
      </c>
      <c r="N113" s="2">
        <v>28.979199999999999</v>
      </c>
      <c r="O113" s="2">
        <v>-95.354900000000001</v>
      </c>
      <c r="P113" s="2">
        <v>1315214369276</v>
      </c>
      <c r="Q113" s="2">
        <v>107062</v>
      </c>
      <c r="R113" s="2" t="s">
        <v>1393</v>
      </c>
      <c r="S113" s="2">
        <v>9</v>
      </c>
      <c r="T113" s="2" t="s">
        <v>1417</v>
      </c>
      <c r="U113" s="2">
        <v>81</v>
      </c>
      <c r="V113" s="2" t="s">
        <v>1543</v>
      </c>
      <c r="W113" s="2"/>
      <c r="X113" s="2">
        <v>155</v>
      </c>
      <c r="Y113" s="2" t="s">
        <v>1543</v>
      </c>
      <c r="Z113" s="2"/>
      <c r="AA113" s="2" t="s">
        <v>1544</v>
      </c>
      <c r="AB113" s="2">
        <v>325199</v>
      </c>
      <c r="AC113" s="2" t="s">
        <v>261</v>
      </c>
      <c r="AD113" s="2"/>
      <c r="AE113" s="2"/>
      <c r="AF113" s="2" t="s">
        <v>1927</v>
      </c>
      <c r="AG113" s="2" t="s">
        <v>1632</v>
      </c>
      <c r="AH113" s="2" t="s">
        <v>1140</v>
      </c>
      <c r="AI113" s="2" t="s">
        <v>1772</v>
      </c>
      <c r="AJ113" s="2" t="s">
        <v>1593</v>
      </c>
      <c r="AK113" s="2" t="s">
        <v>1547</v>
      </c>
      <c r="AL113" s="2"/>
      <c r="AM113" t="s">
        <v>1548</v>
      </c>
      <c r="AN113" t="s">
        <v>1548</v>
      </c>
      <c r="AO113" t="s">
        <v>1548</v>
      </c>
      <c r="AP113" t="s">
        <v>1548</v>
      </c>
      <c r="AQ113" t="s">
        <v>1548</v>
      </c>
      <c r="AR113" t="s">
        <v>1548</v>
      </c>
      <c r="AS113" t="s">
        <v>1548</v>
      </c>
      <c r="AY113" t="s">
        <v>1548</v>
      </c>
      <c r="BL113" t="s">
        <v>1549</v>
      </c>
      <c r="BM113" t="s">
        <v>1549</v>
      </c>
      <c r="BN113" t="s">
        <v>1549</v>
      </c>
      <c r="BP113" t="s">
        <v>1549</v>
      </c>
      <c r="BX113" t="s">
        <v>1549</v>
      </c>
      <c r="CE113" t="s">
        <v>1548</v>
      </c>
    </row>
    <row r="114" spans="2:92" hidden="1" x14ac:dyDescent="0.25">
      <c r="B114" s="2" t="s">
        <v>1134</v>
      </c>
      <c r="C114" s="2">
        <v>2016</v>
      </c>
      <c r="D114" s="2"/>
      <c r="E114" s="2" t="s">
        <v>1925</v>
      </c>
      <c r="F114" s="2" t="s">
        <v>1926</v>
      </c>
      <c r="G114" s="2" t="s">
        <v>1211</v>
      </c>
      <c r="H114" s="2" t="s">
        <v>1200</v>
      </c>
      <c r="I114" s="2" t="s">
        <v>1416</v>
      </c>
      <c r="J114" s="2" t="s">
        <v>1160</v>
      </c>
      <c r="K114" s="2">
        <v>775413257</v>
      </c>
      <c r="L114" s="2"/>
      <c r="M114" s="21">
        <v>110008170237</v>
      </c>
      <c r="N114" s="2">
        <v>28.979199999999999</v>
      </c>
      <c r="O114" s="2">
        <v>-95.354900000000001</v>
      </c>
      <c r="P114" s="2">
        <v>1316215480563</v>
      </c>
      <c r="Q114" s="2">
        <v>107062</v>
      </c>
      <c r="R114" s="2" t="s">
        <v>1393</v>
      </c>
      <c r="S114" s="2">
        <v>9</v>
      </c>
      <c r="T114" s="2" t="s">
        <v>1417</v>
      </c>
      <c r="U114" s="2">
        <v>75</v>
      </c>
      <c r="V114" s="2" t="s">
        <v>1543</v>
      </c>
      <c r="W114" s="2"/>
      <c r="X114" s="2">
        <v>8</v>
      </c>
      <c r="Y114" s="2" t="s">
        <v>1543</v>
      </c>
      <c r="Z114" s="2"/>
      <c r="AA114" s="2" t="s">
        <v>1544</v>
      </c>
      <c r="AB114" s="2">
        <v>325199</v>
      </c>
      <c r="AC114" s="2" t="s">
        <v>261</v>
      </c>
      <c r="AD114" s="2"/>
      <c r="AE114" s="2"/>
      <c r="AF114" s="2" t="s">
        <v>1796</v>
      </c>
      <c r="AG114" s="5" t="s">
        <v>1586</v>
      </c>
      <c r="AH114" s="2" t="s">
        <v>1779</v>
      </c>
      <c r="AI114" s="2" t="s">
        <v>1772</v>
      </c>
      <c r="AJ114" s="2" t="s">
        <v>1928</v>
      </c>
      <c r="AK114" s="2" t="s">
        <v>1547</v>
      </c>
      <c r="AL114" s="2"/>
      <c r="AM114" t="s">
        <v>1549</v>
      </c>
      <c r="AN114" t="s">
        <v>1549</v>
      </c>
      <c r="AO114" t="s">
        <v>1549</v>
      </c>
      <c r="AP114" t="s">
        <v>1549</v>
      </c>
      <c r="AQ114" t="s">
        <v>1549</v>
      </c>
      <c r="AR114" t="s">
        <v>1549</v>
      </c>
      <c r="AS114" t="s">
        <v>1549</v>
      </c>
      <c r="AY114" t="s">
        <v>1549</v>
      </c>
      <c r="BL114" t="s">
        <v>1549</v>
      </c>
      <c r="BM114" t="s">
        <v>1549</v>
      </c>
      <c r="BN114" t="s">
        <v>1549</v>
      </c>
      <c r="BP114" t="s">
        <v>1549</v>
      </c>
      <c r="BX114" t="s">
        <v>1549</v>
      </c>
      <c r="CE114" t="s">
        <v>1548</v>
      </c>
    </row>
    <row r="115" spans="2:92" hidden="1" x14ac:dyDescent="0.25">
      <c r="B115" s="2" t="s">
        <v>1134</v>
      </c>
      <c r="C115" s="2">
        <v>2017</v>
      </c>
      <c r="D115" s="2"/>
      <c r="E115" s="2" t="s">
        <v>1925</v>
      </c>
      <c r="F115" s="2" t="s">
        <v>1926</v>
      </c>
      <c r="G115" s="2" t="s">
        <v>1211</v>
      </c>
      <c r="H115" s="2" t="s">
        <v>1200</v>
      </c>
      <c r="I115" s="2" t="s">
        <v>1416</v>
      </c>
      <c r="J115" s="2" t="s">
        <v>1160</v>
      </c>
      <c r="K115" s="2">
        <v>775413257</v>
      </c>
      <c r="L115" s="2"/>
      <c r="M115" s="21">
        <v>110008170237</v>
      </c>
      <c r="N115" s="2">
        <v>28.979199999999999</v>
      </c>
      <c r="O115" s="2">
        <v>-95.354900000000001</v>
      </c>
      <c r="P115" s="2">
        <v>1317216561441</v>
      </c>
      <c r="Q115" s="2">
        <v>107062</v>
      </c>
      <c r="R115" s="2" t="s">
        <v>1393</v>
      </c>
      <c r="S115" s="2">
        <v>9</v>
      </c>
      <c r="T115" s="2" t="s">
        <v>1417</v>
      </c>
      <c r="U115" s="2">
        <v>214</v>
      </c>
      <c r="V115" s="2" t="s">
        <v>1543</v>
      </c>
      <c r="W115" s="2"/>
      <c r="X115" s="2">
        <v>10</v>
      </c>
      <c r="Y115" s="2" t="s">
        <v>1543</v>
      </c>
      <c r="Z115" s="2"/>
      <c r="AA115" s="2" t="s">
        <v>1544</v>
      </c>
      <c r="AB115" s="2">
        <v>325199</v>
      </c>
      <c r="AC115" s="2" t="s">
        <v>261</v>
      </c>
      <c r="AD115" s="2"/>
      <c r="AE115" s="2"/>
      <c r="AF115" s="2" t="s">
        <v>1796</v>
      </c>
      <c r="AG115" s="5" t="s">
        <v>1586</v>
      </c>
      <c r="AH115" s="2" t="s">
        <v>1779</v>
      </c>
      <c r="AI115" s="2" t="s">
        <v>1772</v>
      </c>
      <c r="AJ115" s="2" t="s">
        <v>1928</v>
      </c>
      <c r="AK115" s="2" t="s">
        <v>1547</v>
      </c>
      <c r="AL115" s="2"/>
      <c r="AM115" t="s">
        <v>1549</v>
      </c>
      <c r="AN115" t="s">
        <v>1549</v>
      </c>
      <c r="AO115" t="s">
        <v>1549</v>
      </c>
      <c r="AP115" t="s">
        <v>1549</v>
      </c>
      <c r="AQ115" t="s">
        <v>1549</v>
      </c>
      <c r="AR115" t="s">
        <v>1549</v>
      </c>
      <c r="AS115" t="s">
        <v>1549</v>
      </c>
      <c r="AY115" t="s">
        <v>1549</v>
      </c>
      <c r="BL115" t="s">
        <v>1549</v>
      </c>
      <c r="BM115" t="s">
        <v>1549</v>
      </c>
      <c r="BN115" t="s">
        <v>1549</v>
      </c>
      <c r="BP115" t="s">
        <v>1549</v>
      </c>
      <c r="BX115" t="s">
        <v>1549</v>
      </c>
      <c r="CE115" t="s">
        <v>1548</v>
      </c>
    </row>
    <row r="116" spans="2:92" hidden="1" x14ac:dyDescent="0.25">
      <c r="B116" s="2" t="s">
        <v>1134</v>
      </c>
      <c r="C116" s="2">
        <v>2018</v>
      </c>
      <c r="D116" s="2"/>
      <c r="E116" s="2" t="s">
        <v>1925</v>
      </c>
      <c r="F116" s="2" t="s">
        <v>1926</v>
      </c>
      <c r="G116" s="2" t="s">
        <v>1211</v>
      </c>
      <c r="H116" s="2" t="s">
        <v>1200</v>
      </c>
      <c r="I116" s="2" t="s">
        <v>1416</v>
      </c>
      <c r="J116" s="2" t="s">
        <v>1160</v>
      </c>
      <c r="K116" s="2">
        <v>775413257</v>
      </c>
      <c r="L116" s="2"/>
      <c r="M116" s="21">
        <v>110008170237</v>
      </c>
      <c r="N116" s="2">
        <v>28.979199999999999</v>
      </c>
      <c r="O116" s="2">
        <v>-95.354900000000001</v>
      </c>
      <c r="P116" s="2">
        <v>1318218555427</v>
      </c>
      <c r="Q116" s="2">
        <v>107062</v>
      </c>
      <c r="R116" s="2" t="s">
        <v>1393</v>
      </c>
      <c r="S116" s="2">
        <v>9</v>
      </c>
      <c r="T116" s="2" t="s">
        <v>1417</v>
      </c>
      <c r="U116" s="2">
        <v>157</v>
      </c>
      <c r="V116" s="2" t="s">
        <v>1543</v>
      </c>
      <c r="W116" s="2"/>
      <c r="X116" s="2">
        <v>3</v>
      </c>
      <c r="Y116" s="2" t="s">
        <v>1543</v>
      </c>
      <c r="Z116" s="2"/>
      <c r="AA116" s="2" t="s">
        <v>1544</v>
      </c>
      <c r="AB116" s="2">
        <v>325199</v>
      </c>
      <c r="AC116" s="2" t="s">
        <v>261</v>
      </c>
      <c r="AD116" s="2"/>
      <c r="AE116" s="2"/>
      <c r="AF116" s="2" t="s">
        <v>1796</v>
      </c>
      <c r="AG116" s="5" t="s">
        <v>1628</v>
      </c>
      <c r="AH116" s="2" t="s">
        <v>1779</v>
      </c>
      <c r="AI116" s="2" t="s">
        <v>1772</v>
      </c>
      <c r="AJ116" s="2" t="s">
        <v>1928</v>
      </c>
      <c r="AK116" s="2" t="s">
        <v>1547</v>
      </c>
      <c r="AL116" s="2"/>
      <c r="AM116" t="s">
        <v>1549</v>
      </c>
      <c r="AN116" t="s">
        <v>1549</v>
      </c>
      <c r="AO116" t="s">
        <v>1549</v>
      </c>
      <c r="AP116" t="s">
        <v>1549</v>
      </c>
      <c r="AQ116" t="s">
        <v>1549</v>
      </c>
      <c r="AR116" t="s">
        <v>1549</v>
      </c>
      <c r="AS116" t="s">
        <v>1549</v>
      </c>
      <c r="AT116" t="s">
        <v>1549</v>
      </c>
      <c r="AU116" t="s">
        <v>1549</v>
      </c>
      <c r="AV116" t="s">
        <v>1549</v>
      </c>
      <c r="AW116" t="s">
        <v>1549</v>
      </c>
      <c r="AX116" t="s">
        <v>1549</v>
      </c>
      <c r="AY116" t="s">
        <v>1549</v>
      </c>
      <c r="AZ116" t="s">
        <v>1549</v>
      </c>
      <c r="BA116" t="s">
        <v>1549</v>
      </c>
      <c r="BB116" t="s">
        <v>1549</v>
      </c>
      <c r="BC116" t="s">
        <v>1549</v>
      </c>
      <c r="BD116" t="s">
        <v>1549</v>
      </c>
      <c r="BE116" t="s">
        <v>1549</v>
      </c>
      <c r="BF116" t="s">
        <v>1549</v>
      </c>
      <c r="BG116" t="s">
        <v>1549</v>
      </c>
      <c r="BH116" t="s">
        <v>1549</v>
      </c>
      <c r="BI116" t="s">
        <v>1549</v>
      </c>
      <c r="BJ116" t="s">
        <v>1549</v>
      </c>
      <c r="BK116" t="s">
        <v>1549</v>
      </c>
      <c r="BL116" t="s">
        <v>1549</v>
      </c>
      <c r="BM116" t="s">
        <v>1549</v>
      </c>
      <c r="BN116" t="s">
        <v>1549</v>
      </c>
      <c r="BO116" t="s">
        <v>1549</v>
      </c>
      <c r="BP116" t="s">
        <v>1549</v>
      </c>
      <c r="BQ116" t="s">
        <v>1549</v>
      </c>
      <c r="BR116" t="s">
        <v>1549</v>
      </c>
      <c r="BS116" t="s">
        <v>1549</v>
      </c>
      <c r="BT116" t="s">
        <v>1549</v>
      </c>
      <c r="BU116" t="s">
        <v>1549</v>
      </c>
      <c r="BV116" t="s">
        <v>1549</v>
      </c>
      <c r="BW116" t="s">
        <v>1549</v>
      </c>
      <c r="BX116" t="s">
        <v>1549</v>
      </c>
      <c r="BY116" t="s">
        <v>1549</v>
      </c>
      <c r="BZ116" t="s">
        <v>1549</v>
      </c>
      <c r="CA116" t="s">
        <v>1549</v>
      </c>
      <c r="CB116" t="s">
        <v>1549</v>
      </c>
      <c r="CC116" t="s">
        <v>1549</v>
      </c>
      <c r="CD116" t="s">
        <v>1549</v>
      </c>
      <c r="CE116" t="s">
        <v>1548</v>
      </c>
      <c r="CF116" t="s">
        <v>1549</v>
      </c>
      <c r="CG116" t="s">
        <v>1549</v>
      </c>
      <c r="CH116" t="s">
        <v>1549</v>
      </c>
      <c r="CI116" t="s">
        <v>1549</v>
      </c>
      <c r="CJ116" t="s">
        <v>1549</v>
      </c>
      <c r="CK116" t="s">
        <v>1549</v>
      </c>
      <c r="CL116" t="s">
        <v>1549</v>
      </c>
      <c r="CM116" t="s">
        <v>1549</v>
      </c>
      <c r="CN116" t="s">
        <v>1548</v>
      </c>
    </row>
    <row r="117" spans="2:92" ht="30" hidden="1" x14ac:dyDescent="0.25">
      <c r="B117" s="2" t="s">
        <v>1134</v>
      </c>
      <c r="C117" s="2">
        <v>2019</v>
      </c>
      <c r="D117" s="4">
        <v>44011</v>
      </c>
      <c r="E117" s="2" t="s">
        <v>1925</v>
      </c>
      <c r="F117" s="2" t="s">
        <v>1926</v>
      </c>
      <c r="G117" s="2" t="s">
        <v>1211</v>
      </c>
      <c r="H117" s="2" t="s">
        <v>1200</v>
      </c>
      <c r="I117" s="2" t="s">
        <v>1416</v>
      </c>
      <c r="J117" s="2" t="s">
        <v>1160</v>
      </c>
      <c r="K117" s="2">
        <v>775413257</v>
      </c>
      <c r="L117" s="2"/>
      <c r="M117" s="21">
        <v>110008170237</v>
      </c>
      <c r="N117" s="2">
        <v>28.979199999999999</v>
      </c>
      <c r="O117" s="2">
        <v>-95.354900000000001</v>
      </c>
      <c r="P117" s="2">
        <v>1319218250126</v>
      </c>
      <c r="Q117" s="2">
        <v>107062</v>
      </c>
      <c r="R117" s="2" t="s">
        <v>1393</v>
      </c>
      <c r="S117" s="2">
        <v>9</v>
      </c>
      <c r="T117" s="2" t="s">
        <v>1417</v>
      </c>
      <c r="U117" s="2">
        <v>95</v>
      </c>
      <c r="V117" s="2" t="s">
        <v>1543</v>
      </c>
      <c r="W117" s="2"/>
      <c r="X117" s="2">
        <v>1</v>
      </c>
      <c r="Y117" s="2" t="s">
        <v>1543</v>
      </c>
      <c r="Z117" s="2"/>
      <c r="AA117" s="2" t="s">
        <v>1544</v>
      </c>
      <c r="AB117" s="2">
        <v>325199</v>
      </c>
      <c r="AC117" s="2" t="s">
        <v>261</v>
      </c>
      <c r="AD117" s="2"/>
      <c r="AE117" s="2"/>
      <c r="AF117" s="2" t="s">
        <v>1881</v>
      </c>
      <c r="AG117" s="5" t="s">
        <v>1929</v>
      </c>
      <c r="AH117" s="2" t="s">
        <v>1779</v>
      </c>
      <c r="AI117" s="2" t="s">
        <v>1772</v>
      </c>
      <c r="AJ117" s="2" t="s">
        <v>1928</v>
      </c>
      <c r="AK117" s="2" t="s">
        <v>1547</v>
      </c>
      <c r="AL117" s="2"/>
      <c r="AM117" t="s">
        <v>1549</v>
      </c>
      <c r="AN117" t="s">
        <v>1549</v>
      </c>
      <c r="AO117" t="s">
        <v>1549</v>
      </c>
      <c r="AP117" t="s">
        <v>1549</v>
      </c>
      <c r="AQ117" t="s">
        <v>1549</v>
      </c>
      <c r="AR117" t="s">
        <v>1549</v>
      </c>
      <c r="AS117" t="s">
        <v>1549</v>
      </c>
      <c r="AT117" t="s">
        <v>1549</v>
      </c>
      <c r="AU117" t="s">
        <v>1549</v>
      </c>
      <c r="AV117" t="s">
        <v>1549</v>
      </c>
      <c r="AW117" t="s">
        <v>1549</v>
      </c>
      <c r="AX117" t="s">
        <v>1549</v>
      </c>
      <c r="AY117" t="s">
        <v>1549</v>
      </c>
      <c r="AZ117" t="s">
        <v>1549</v>
      </c>
      <c r="BA117" t="s">
        <v>1549</v>
      </c>
      <c r="BB117" t="s">
        <v>1549</v>
      </c>
      <c r="BC117" t="s">
        <v>1549</v>
      </c>
      <c r="BD117" t="s">
        <v>1549</v>
      </c>
      <c r="BE117" t="s">
        <v>1549</v>
      </c>
      <c r="BF117" t="s">
        <v>1549</v>
      </c>
      <c r="BG117" t="s">
        <v>1549</v>
      </c>
      <c r="BH117" t="s">
        <v>1549</v>
      </c>
      <c r="BI117" t="s">
        <v>1549</v>
      </c>
      <c r="BJ117" t="s">
        <v>1549</v>
      </c>
      <c r="BK117" t="s">
        <v>1549</v>
      </c>
      <c r="BL117" t="s">
        <v>1549</v>
      </c>
      <c r="BM117" t="s">
        <v>1548</v>
      </c>
      <c r="BN117" t="s">
        <v>1549</v>
      </c>
      <c r="BO117" t="s">
        <v>1549</v>
      </c>
      <c r="BP117" t="s">
        <v>1549</v>
      </c>
      <c r="BQ117" t="s">
        <v>1549</v>
      </c>
      <c r="BR117" t="s">
        <v>1549</v>
      </c>
      <c r="BS117" t="s">
        <v>1549</v>
      </c>
      <c r="BT117" t="s">
        <v>1549</v>
      </c>
      <c r="BU117" t="s">
        <v>1549</v>
      </c>
      <c r="BV117" t="s">
        <v>1549</v>
      </c>
      <c r="BW117" t="s">
        <v>1549</v>
      </c>
      <c r="BX117" t="s">
        <v>1549</v>
      </c>
      <c r="BY117" t="s">
        <v>1549</v>
      </c>
      <c r="BZ117" t="s">
        <v>1549</v>
      </c>
      <c r="CA117" t="s">
        <v>1549</v>
      </c>
      <c r="CB117" t="s">
        <v>1549</v>
      </c>
      <c r="CC117" t="s">
        <v>1549</v>
      </c>
      <c r="CD117" t="s">
        <v>1549</v>
      </c>
      <c r="CE117" t="s">
        <v>1548</v>
      </c>
      <c r="CF117" t="s">
        <v>1549</v>
      </c>
      <c r="CG117" t="s">
        <v>1549</v>
      </c>
      <c r="CH117" t="s">
        <v>1549</v>
      </c>
      <c r="CI117" t="s">
        <v>1549</v>
      </c>
      <c r="CJ117" t="s">
        <v>1549</v>
      </c>
      <c r="CK117" t="s">
        <v>1549</v>
      </c>
      <c r="CL117" t="s">
        <v>1549</v>
      </c>
      <c r="CM117" t="s">
        <v>1549</v>
      </c>
      <c r="CN117" t="s">
        <v>1548</v>
      </c>
    </row>
    <row r="118" spans="2:92" ht="30" hidden="1" x14ac:dyDescent="0.25">
      <c r="B118" s="2" t="s">
        <v>1134</v>
      </c>
      <c r="C118" s="2">
        <v>2020</v>
      </c>
      <c r="D118" s="4"/>
      <c r="E118" s="2" t="s">
        <v>1925</v>
      </c>
      <c r="F118" s="2" t="s">
        <v>1926</v>
      </c>
      <c r="G118" s="2" t="s">
        <v>1211</v>
      </c>
      <c r="H118" s="2" t="s">
        <v>1200</v>
      </c>
      <c r="I118" s="2" t="s">
        <v>1416</v>
      </c>
      <c r="J118" s="2" t="s">
        <v>1160</v>
      </c>
      <c r="K118" s="2">
        <v>775413257</v>
      </c>
      <c r="L118" s="2" t="s">
        <v>1552</v>
      </c>
      <c r="M118" s="21">
        <v>110008170237</v>
      </c>
      <c r="N118" s="2">
        <v>28.979199999999999</v>
      </c>
      <c r="O118" s="2">
        <v>-95.354900000000001</v>
      </c>
      <c r="P118" s="2" t="s">
        <v>1930</v>
      </c>
      <c r="Q118" s="2" t="s">
        <v>1554</v>
      </c>
      <c r="R118" s="2" t="s">
        <v>1393</v>
      </c>
      <c r="S118" s="2">
        <v>9</v>
      </c>
      <c r="T118" s="2" t="s">
        <v>1552</v>
      </c>
      <c r="U118" s="2">
        <v>72</v>
      </c>
      <c r="V118" s="2" t="s">
        <v>1543</v>
      </c>
      <c r="W118" s="2" t="s">
        <v>1552</v>
      </c>
      <c r="X118" s="2">
        <v>1</v>
      </c>
      <c r="Y118" s="2" t="s">
        <v>1543</v>
      </c>
      <c r="Z118" s="2" t="s">
        <v>1552</v>
      </c>
      <c r="AA118" s="2" t="s">
        <v>1544</v>
      </c>
      <c r="AB118" s="2">
        <v>325199</v>
      </c>
      <c r="AC118" s="2" t="s">
        <v>261</v>
      </c>
      <c r="AD118" s="2" t="s">
        <v>1552</v>
      </c>
      <c r="AE118" s="2" t="s">
        <v>1552</v>
      </c>
      <c r="AF118" s="2" t="s">
        <v>1881</v>
      </c>
      <c r="AG118" s="5" t="s">
        <v>1929</v>
      </c>
      <c r="AH118" s="2" t="s">
        <v>1779</v>
      </c>
      <c r="AI118" s="2" t="s">
        <v>1772</v>
      </c>
      <c r="AJ118" s="2" t="s">
        <v>1928</v>
      </c>
      <c r="AK118" s="2" t="s">
        <v>1547</v>
      </c>
      <c r="AL118" s="2" t="s">
        <v>1552</v>
      </c>
      <c r="AM118" t="s">
        <v>1549</v>
      </c>
      <c r="AN118" t="s">
        <v>1549</v>
      </c>
      <c r="AO118" t="s">
        <v>1549</v>
      </c>
      <c r="AP118" t="s">
        <v>1549</v>
      </c>
      <c r="AQ118" t="s">
        <v>1549</v>
      </c>
      <c r="AR118" t="s">
        <v>1549</v>
      </c>
      <c r="AS118" t="s">
        <v>1549</v>
      </c>
      <c r="AT118" t="s">
        <v>1549</v>
      </c>
      <c r="AU118" t="s">
        <v>1549</v>
      </c>
      <c r="AV118" t="s">
        <v>1549</v>
      </c>
      <c r="AW118" t="s">
        <v>1549</v>
      </c>
      <c r="AX118" t="s">
        <v>1549</v>
      </c>
      <c r="AY118" t="s">
        <v>1549</v>
      </c>
      <c r="AZ118" t="s">
        <v>1549</v>
      </c>
      <c r="BA118" t="s">
        <v>1549</v>
      </c>
      <c r="BB118" t="s">
        <v>1549</v>
      </c>
      <c r="BC118" t="s">
        <v>1549</v>
      </c>
      <c r="BD118" t="s">
        <v>1549</v>
      </c>
      <c r="BE118" t="s">
        <v>1549</v>
      </c>
      <c r="BF118" t="s">
        <v>1549</v>
      </c>
      <c r="BG118" t="s">
        <v>1549</v>
      </c>
      <c r="BH118" t="s">
        <v>1549</v>
      </c>
      <c r="BI118" t="s">
        <v>1549</v>
      </c>
      <c r="BJ118" t="s">
        <v>1549</v>
      </c>
      <c r="BK118" t="s">
        <v>1549</v>
      </c>
      <c r="BL118" t="s">
        <v>1549</v>
      </c>
      <c r="BM118" t="s">
        <v>1548</v>
      </c>
      <c r="BN118" t="s">
        <v>1549</v>
      </c>
      <c r="BO118" t="s">
        <v>1549</v>
      </c>
      <c r="BP118" t="s">
        <v>1549</v>
      </c>
      <c r="BQ118" t="s">
        <v>1549</v>
      </c>
      <c r="BR118" t="s">
        <v>1549</v>
      </c>
      <c r="BS118" t="s">
        <v>1549</v>
      </c>
      <c r="BT118" t="s">
        <v>1549</v>
      </c>
      <c r="BU118" t="s">
        <v>1549</v>
      </c>
      <c r="BV118" t="s">
        <v>1549</v>
      </c>
      <c r="BW118" t="s">
        <v>1549</v>
      </c>
      <c r="BX118" t="s">
        <v>1549</v>
      </c>
      <c r="BY118" t="s">
        <v>1549</v>
      </c>
      <c r="BZ118" t="s">
        <v>1549</v>
      </c>
      <c r="CA118" t="s">
        <v>1549</v>
      </c>
      <c r="CB118" t="s">
        <v>1549</v>
      </c>
      <c r="CC118" t="s">
        <v>1549</v>
      </c>
      <c r="CD118" t="s">
        <v>1549</v>
      </c>
      <c r="CE118" t="s">
        <v>1548</v>
      </c>
      <c r="CF118" t="s">
        <v>1549</v>
      </c>
      <c r="CG118" t="s">
        <v>1549</v>
      </c>
      <c r="CH118" t="s">
        <v>1549</v>
      </c>
      <c r="CI118" t="s">
        <v>1549</v>
      </c>
      <c r="CJ118" t="s">
        <v>1549</v>
      </c>
      <c r="CK118" t="s">
        <v>1549</v>
      </c>
      <c r="CL118" t="s">
        <v>1549</v>
      </c>
      <c r="CM118" t="s">
        <v>1549</v>
      </c>
      <c r="CN118" t="s">
        <v>1548</v>
      </c>
    </row>
    <row r="119" spans="2:92" hidden="1" x14ac:dyDescent="0.25">
      <c r="B119" s="2" t="s">
        <v>1134</v>
      </c>
      <c r="C119" s="2">
        <v>2015</v>
      </c>
      <c r="D119" s="2"/>
      <c r="E119" s="2" t="s">
        <v>1925</v>
      </c>
      <c r="F119" s="2" t="s">
        <v>1926</v>
      </c>
      <c r="G119" s="2" t="s">
        <v>1211</v>
      </c>
      <c r="H119" s="2" t="s">
        <v>1200</v>
      </c>
      <c r="I119" s="2" t="s">
        <v>1416</v>
      </c>
      <c r="J119" s="2" t="s">
        <v>1160</v>
      </c>
      <c r="K119" s="2">
        <v>775413257</v>
      </c>
      <c r="L119" s="2"/>
      <c r="M119" s="21">
        <v>110008170237</v>
      </c>
      <c r="N119" s="2">
        <v>28.979199999999999</v>
      </c>
      <c r="O119" s="2">
        <v>-95.354900000000001</v>
      </c>
      <c r="P119" s="2">
        <v>1315214368882</v>
      </c>
      <c r="Q119" s="2">
        <v>107062</v>
      </c>
      <c r="R119" s="2" t="s">
        <v>1393</v>
      </c>
      <c r="S119" s="2">
        <v>8</v>
      </c>
      <c r="T119" s="2" t="s">
        <v>1399</v>
      </c>
      <c r="U119" s="2">
        <v>151</v>
      </c>
      <c r="V119" s="2" t="s">
        <v>1556</v>
      </c>
      <c r="W119" s="2"/>
      <c r="X119" s="2">
        <v>8</v>
      </c>
      <c r="Y119" s="2" t="s">
        <v>1613</v>
      </c>
      <c r="Z119" s="2"/>
      <c r="AA119" s="2" t="s">
        <v>1544</v>
      </c>
      <c r="AB119" s="2">
        <v>486990</v>
      </c>
      <c r="AC119" s="2" t="s">
        <v>690</v>
      </c>
      <c r="AD119" s="2"/>
      <c r="AE119" s="2"/>
      <c r="AF119" s="2" t="s">
        <v>1931</v>
      </c>
      <c r="AG119" s="2" t="s">
        <v>1932</v>
      </c>
      <c r="AH119" s="2" t="s">
        <v>1779</v>
      </c>
      <c r="AI119" s="2" t="s">
        <v>1772</v>
      </c>
      <c r="AJ119" s="2" t="s">
        <v>1933</v>
      </c>
      <c r="AK119" s="2" t="s">
        <v>1547</v>
      </c>
      <c r="AL119" s="2"/>
      <c r="AM119" t="s">
        <v>1548</v>
      </c>
      <c r="AN119" t="s">
        <v>1548</v>
      </c>
      <c r="AO119" t="s">
        <v>1548</v>
      </c>
      <c r="AP119" t="s">
        <v>1548</v>
      </c>
      <c r="AQ119" t="s">
        <v>1548</v>
      </c>
      <c r="AR119" t="s">
        <v>1549</v>
      </c>
      <c r="AS119" t="s">
        <v>1548</v>
      </c>
      <c r="AY119" t="s">
        <v>1548</v>
      </c>
      <c r="BL119" t="s">
        <v>1549</v>
      </c>
      <c r="BM119" t="s">
        <v>1548</v>
      </c>
      <c r="BN119" t="s">
        <v>1549</v>
      </c>
      <c r="BP119" t="s">
        <v>1549</v>
      </c>
      <c r="BX119" t="s">
        <v>1549</v>
      </c>
      <c r="CE119" t="s">
        <v>1548</v>
      </c>
    </row>
    <row r="120" spans="2:92" hidden="1" x14ac:dyDescent="0.25">
      <c r="B120" s="2" t="s">
        <v>1134</v>
      </c>
      <c r="C120" s="2">
        <v>2016</v>
      </c>
      <c r="D120" s="2"/>
      <c r="E120" s="2" t="s">
        <v>1925</v>
      </c>
      <c r="F120" s="2" t="s">
        <v>1926</v>
      </c>
      <c r="G120" s="2" t="s">
        <v>1211</v>
      </c>
      <c r="H120" s="2" t="s">
        <v>1200</v>
      </c>
      <c r="I120" s="2" t="s">
        <v>1416</v>
      </c>
      <c r="J120" s="2" t="s">
        <v>1160</v>
      </c>
      <c r="K120" s="2">
        <v>775413257</v>
      </c>
      <c r="L120" s="2"/>
      <c r="M120" s="21">
        <v>110008170237</v>
      </c>
      <c r="N120" s="2">
        <v>28.979199999999999</v>
      </c>
      <c r="O120" s="2">
        <v>-95.354900000000001</v>
      </c>
      <c r="P120" s="2">
        <v>1316215479849</v>
      </c>
      <c r="Q120" s="2">
        <v>107062</v>
      </c>
      <c r="R120" s="2" t="s">
        <v>1393</v>
      </c>
      <c r="S120" s="2">
        <v>1</v>
      </c>
      <c r="T120" s="2" t="s">
        <v>1600</v>
      </c>
      <c r="U120" s="2">
        <v>108</v>
      </c>
      <c r="V120" s="2" t="s">
        <v>1556</v>
      </c>
      <c r="W120" s="2"/>
      <c r="X120" s="2">
        <v>6</v>
      </c>
      <c r="Y120" s="2" t="s">
        <v>1613</v>
      </c>
      <c r="Z120" s="2"/>
      <c r="AA120" s="2" t="s">
        <v>1544</v>
      </c>
      <c r="AB120" s="2">
        <v>486990</v>
      </c>
      <c r="AC120" s="2" t="s">
        <v>690</v>
      </c>
      <c r="AD120" s="2"/>
      <c r="AE120" s="2"/>
      <c r="AF120" s="2" t="s">
        <v>1931</v>
      </c>
      <c r="AG120" s="2" t="s">
        <v>1932</v>
      </c>
      <c r="AH120" s="2" t="s">
        <v>1779</v>
      </c>
      <c r="AI120" s="2" t="s">
        <v>1772</v>
      </c>
      <c r="AJ120" s="2" t="s">
        <v>1933</v>
      </c>
      <c r="AK120" s="2" t="s">
        <v>1547</v>
      </c>
      <c r="AL120" s="2"/>
      <c r="AM120" t="s">
        <v>1548</v>
      </c>
      <c r="AN120" t="s">
        <v>1548</v>
      </c>
      <c r="AO120" t="s">
        <v>1548</v>
      </c>
      <c r="AP120" t="s">
        <v>1548</v>
      </c>
      <c r="AQ120" t="s">
        <v>1548</v>
      </c>
      <c r="AR120" t="s">
        <v>1549</v>
      </c>
      <c r="AS120" t="s">
        <v>1548</v>
      </c>
      <c r="AY120" t="s">
        <v>1548</v>
      </c>
      <c r="BL120" t="s">
        <v>1549</v>
      </c>
      <c r="BM120" t="s">
        <v>1548</v>
      </c>
      <c r="BN120" t="s">
        <v>1549</v>
      </c>
      <c r="BP120" t="s">
        <v>1549</v>
      </c>
      <c r="BX120" t="s">
        <v>1549</v>
      </c>
      <c r="CE120" t="s">
        <v>1548</v>
      </c>
    </row>
    <row r="121" spans="2:92" hidden="1" x14ac:dyDescent="0.25">
      <c r="B121" s="2" t="s">
        <v>1134</v>
      </c>
      <c r="C121" s="2">
        <v>2017</v>
      </c>
      <c r="D121" s="2"/>
      <c r="E121" s="2" t="s">
        <v>1925</v>
      </c>
      <c r="F121" s="2" t="s">
        <v>1926</v>
      </c>
      <c r="G121" s="2" t="s">
        <v>1211</v>
      </c>
      <c r="H121" s="2" t="s">
        <v>1200</v>
      </c>
      <c r="I121" s="2" t="s">
        <v>1416</v>
      </c>
      <c r="J121" s="2" t="s">
        <v>1160</v>
      </c>
      <c r="K121" s="2">
        <v>775413257</v>
      </c>
      <c r="L121" s="2"/>
      <c r="M121" s="21">
        <v>110008170237</v>
      </c>
      <c r="N121" s="2">
        <v>28.979199999999999</v>
      </c>
      <c r="O121" s="2">
        <v>-95.354900000000001</v>
      </c>
      <c r="P121" s="2">
        <v>1317216561136</v>
      </c>
      <c r="Q121" s="2">
        <v>107062</v>
      </c>
      <c r="R121" s="2" t="s">
        <v>1393</v>
      </c>
      <c r="S121" s="2">
        <v>1</v>
      </c>
      <c r="T121" s="2" t="s">
        <v>1600</v>
      </c>
      <c r="U121" s="2">
        <v>379</v>
      </c>
      <c r="V121" s="2" t="s">
        <v>1556</v>
      </c>
      <c r="W121" s="2"/>
      <c r="X121" s="2">
        <v>39</v>
      </c>
      <c r="Y121" s="2" t="s">
        <v>1613</v>
      </c>
      <c r="Z121" s="2"/>
      <c r="AA121" s="2" t="s">
        <v>1544</v>
      </c>
      <c r="AB121" s="2">
        <v>486990</v>
      </c>
      <c r="AC121" s="2" t="s">
        <v>690</v>
      </c>
      <c r="AD121" s="2"/>
      <c r="AE121" s="2"/>
      <c r="AF121" s="2" t="s">
        <v>1934</v>
      </c>
      <c r="AG121" s="5" t="s">
        <v>1932</v>
      </c>
      <c r="AH121" s="2" t="s">
        <v>1779</v>
      </c>
      <c r="AI121" s="2" t="s">
        <v>1772</v>
      </c>
      <c r="AJ121" s="2" t="s">
        <v>1933</v>
      </c>
      <c r="AK121" s="2" t="s">
        <v>1547</v>
      </c>
      <c r="AL121" s="2"/>
      <c r="AM121" t="s">
        <v>1548</v>
      </c>
      <c r="AN121" t="s">
        <v>1548</v>
      </c>
      <c r="AO121" t="s">
        <v>1548</v>
      </c>
      <c r="AP121" t="s">
        <v>1548</v>
      </c>
      <c r="AQ121" t="s">
        <v>1548</v>
      </c>
      <c r="AR121" t="s">
        <v>1549</v>
      </c>
      <c r="AS121" t="s">
        <v>1548</v>
      </c>
      <c r="AY121" t="s">
        <v>1548</v>
      </c>
      <c r="BL121" t="s">
        <v>1549</v>
      </c>
      <c r="BM121" t="s">
        <v>1548</v>
      </c>
      <c r="BN121" t="s">
        <v>1549</v>
      </c>
      <c r="BP121" t="s">
        <v>1549</v>
      </c>
      <c r="BX121" t="s">
        <v>1549</v>
      </c>
      <c r="CE121" t="s">
        <v>1548</v>
      </c>
    </row>
    <row r="122" spans="2:92" hidden="1" x14ac:dyDescent="0.25">
      <c r="B122" s="2" t="s">
        <v>1134</v>
      </c>
      <c r="C122" s="2">
        <v>2018</v>
      </c>
      <c r="D122" s="2"/>
      <c r="E122" s="2" t="s">
        <v>1925</v>
      </c>
      <c r="F122" s="2" t="s">
        <v>1926</v>
      </c>
      <c r="G122" s="2" t="s">
        <v>1211</v>
      </c>
      <c r="H122" s="2" t="s">
        <v>1200</v>
      </c>
      <c r="I122" s="2" t="s">
        <v>1416</v>
      </c>
      <c r="J122" s="2" t="s">
        <v>1160</v>
      </c>
      <c r="K122" s="2">
        <v>775413257</v>
      </c>
      <c r="L122" s="2"/>
      <c r="M122" s="21">
        <v>110008170237</v>
      </c>
      <c r="N122" s="2">
        <v>28.979199999999999</v>
      </c>
      <c r="O122" s="2">
        <v>-95.354900000000001</v>
      </c>
      <c r="P122" s="2">
        <v>1318217297086</v>
      </c>
      <c r="Q122" s="2">
        <v>107062</v>
      </c>
      <c r="R122" s="2" t="s">
        <v>1393</v>
      </c>
      <c r="S122" s="2">
        <v>1</v>
      </c>
      <c r="T122" s="2" t="s">
        <v>1600</v>
      </c>
      <c r="U122" s="2">
        <v>8</v>
      </c>
      <c r="V122" s="2" t="s">
        <v>1556</v>
      </c>
      <c r="W122" s="2"/>
      <c r="X122" s="2">
        <v>42</v>
      </c>
      <c r="Y122" s="2" t="s">
        <v>1613</v>
      </c>
      <c r="Z122" s="2"/>
      <c r="AA122" s="2" t="s">
        <v>1544</v>
      </c>
      <c r="AB122" s="2">
        <v>486990</v>
      </c>
      <c r="AC122" s="2" t="s">
        <v>690</v>
      </c>
      <c r="AD122" s="2"/>
      <c r="AE122" s="2"/>
      <c r="AF122" s="2" t="s">
        <v>1935</v>
      </c>
      <c r="AG122" s="5" t="s">
        <v>1936</v>
      </c>
      <c r="AH122" s="2" t="s">
        <v>1779</v>
      </c>
      <c r="AI122" s="2" t="s">
        <v>1772</v>
      </c>
      <c r="AJ122" s="2" t="s">
        <v>1933</v>
      </c>
      <c r="AK122" s="2" t="s">
        <v>1547</v>
      </c>
      <c r="AL122" s="2"/>
      <c r="AM122" t="s">
        <v>1548</v>
      </c>
      <c r="AN122" t="s">
        <v>1548</v>
      </c>
      <c r="AO122" t="s">
        <v>1548</v>
      </c>
      <c r="AP122" t="s">
        <v>1548</v>
      </c>
      <c r="AQ122" t="s">
        <v>1548</v>
      </c>
      <c r="AR122" t="s">
        <v>1549</v>
      </c>
      <c r="AS122" t="s">
        <v>1548</v>
      </c>
      <c r="AT122" t="s">
        <v>1549</v>
      </c>
      <c r="AU122" t="s">
        <v>1549</v>
      </c>
      <c r="AV122" t="s">
        <v>1549</v>
      </c>
      <c r="AW122" t="s">
        <v>1549</v>
      </c>
      <c r="AX122" t="s">
        <v>1549</v>
      </c>
      <c r="AY122" t="s">
        <v>1548</v>
      </c>
      <c r="AZ122" t="s">
        <v>1549</v>
      </c>
      <c r="BA122" t="s">
        <v>1549</v>
      </c>
      <c r="BB122" t="s">
        <v>1549</v>
      </c>
      <c r="BC122" t="s">
        <v>1549</v>
      </c>
      <c r="BD122" t="s">
        <v>1549</v>
      </c>
      <c r="BE122" t="s">
        <v>1549</v>
      </c>
      <c r="BF122" t="s">
        <v>1549</v>
      </c>
      <c r="BG122" t="s">
        <v>1549</v>
      </c>
      <c r="BH122" t="s">
        <v>1549</v>
      </c>
      <c r="BI122" t="s">
        <v>1549</v>
      </c>
      <c r="BJ122" t="s">
        <v>1549</v>
      </c>
      <c r="BK122" t="s">
        <v>1549</v>
      </c>
      <c r="BL122" t="s">
        <v>1549</v>
      </c>
      <c r="BM122" t="s">
        <v>1548</v>
      </c>
      <c r="BN122" t="s">
        <v>1549</v>
      </c>
      <c r="BO122" t="s">
        <v>1549</v>
      </c>
      <c r="BP122" t="s">
        <v>1549</v>
      </c>
      <c r="BQ122" t="s">
        <v>1549</v>
      </c>
      <c r="BR122" t="s">
        <v>1549</v>
      </c>
      <c r="BS122" t="s">
        <v>1549</v>
      </c>
      <c r="BT122" t="s">
        <v>1549</v>
      </c>
      <c r="BU122" t="s">
        <v>1549</v>
      </c>
      <c r="BV122" t="s">
        <v>1549</v>
      </c>
      <c r="BW122" t="s">
        <v>1549</v>
      </c>
      <c r="BX122" t="s">
        <v>1549</v>
      </c>
      <c r="BY122" t="s">
        <v>1549</v>
      </c>
      <c r="BZ122" t="s">
        <v>1549</v>
      </c>
      <c r="CA122" t="s">
        <v>1549</v>
      </c>
      <c r="CB122" t="s">
        <v>1549</v>
      </c>
      <c r="CC122" t="s">
        <v>1549</v>
      </c>
      <c r="CD122" t="s">
        <v>1549</v>
      </c>
      <c r="CE122" t="s">
        <v>1548</v>
      </c>
      <c r="CF122" t="s">
        <v>1549</v>
      </c>
      <c r="CG122" t="s">
        <v>1549</v>
      </c>
      <c r="CH122" t="s">
        <v>1549</v>
      </c>
      <c r="CI122" t="s">
        <v>1549</v>
      </c>
      <c r="CJ122" t="s">
        <v>1549</v>
      </c>
      <c r="CK122" t="s">
        <v>1549</v>
      </c>
      <c r="CL122" t="s">
        <v>1549</v>
      </c>
      <c r="CM122" t="s">
        <v>1549</v>
      </c>
      <c r="CN122" t="s">
        <v>1549</v>
      </c>
    </row>
    <row r="123" spans="2:92" ht="60" hidden="1" x14ac:dyDescent="0.25">
      <c r="B123" s="2" t="s">
        <v>1134</v>
      </c>
      <c r="C123" s="2">
        <v>2019</v>
      </c>
      <c r="D123" s="4">
        <v>44011</v>
      </c>
      <c r="E123" s="2" t="s">
        <v>1925</v>
      </c>
      <c r="F123" s="2" t="s">
        <v>1926</v>
      </c>
      <c r="G123" s="2" t="s">
        <v>1211</v>
      </c>
      <c r="H123" s="2" t="s">
        <v>1200</v>
      </c>
      <c r="I123" s="2" t="s">
        <v>1416</v>
      </c>
      <c r="J123" s="2" t="s">
        <v>1160</v>
      </c>
      <c r="K123" s="2">
        <v>775413257</v>
      </c>
      <c r="L123" s="2"/>
      <c r="M123" s="21">
        <v>110008170237</v>
      </c>
      <c r="N123" s="2">
        <v>28.979199999999999</v>
      </c>
      <c r="O123" s="2">
        <v>-95.354900000000001</v>
      </c>
      <c r="P123" s="2">
        <v>1319218249908</v>
      </c>
      <c r="Q123" s="2">
        <v>107062</v>
      </c>
      <c r="R123" s="2" t="s">
        <v>1393</v>
      </c>
      <c r="S123" s="2">
        <v>8</v>
      </c>
      <c r="T123" s="2" t="s">
        <v>1399</v>
      </c>
      <c r="U123" s="2">
        <v>13</v>
      </c>
      <c r="V123" s="2" t="s">
        <v>1556</v>
      </c>
      <c r="W123" s="2"/>
      <c r="X123" s="2">
        <v>40</v>
      </c>
      <c r="Y123" s="2" t="s">
        <v>1613</v>
      </c>
      <c r="Z123" s="2"/>
      <c r="AA123" s="2" t="s">
        <v>1544</v>
      </c>
      <c r="AB123" s="2">
        <v>486990</v>
      </c>
      <c r="AC123" s="2" t="s">
        <v>690</v>
      </c>
      <c r="AD123" s="2"/>
      <c r="AE123" s="2"/>
      <c r="AF123" s="2" t="s">
        <v>1937</v>
      </c>
      <c r="AG123" s="5" t="s">
        <v>1616</v>
      </c>
      <c r="AH123" s="2" t="s">
        <v>1779</v>
      </c>
      <c r="AI123" s="2" t="s">
        <v>1772</v>
      </c>
      <c r="AJ123" s="2" t="s">
        <v>1933</v>
      </c>
      <c r="AK123" s="2" t="s">
        <v>1547</v>
      </c>
      <c r="AL123" s="2"/>
      <c r="AM123" t="s">
        <v>1548</v>
      </c>
      <c r="AN123" t="s">
        <v>1548</v>
      </c>
      <c r="AO123" t="s">
        <v>1548</v>
      </c>
      <c r="AP123" t="s">
        <v>1548</v>
      </c>
      <c r="AQ123" t="s">
        <v>1548</v>
      </c>
      <c r="AR123" t="s">
        <v>1549</v>
      </c>
      <c r="AS123" t="s">
        <v>1548</v>
      </c>
      <c r="AT123" t="s">
        <v>1549</v>
      </c>
      <c r="AU123" t="s">
        <v>1549</v>
      </c>
      <c r="AV123" t="s">
        <v>1549</v>
      </c>
      <c r="AW123" t="s">
        <v>1549</v>
      </c>
      <c r="AX123" t="s">
        <v>1548</v>
      </c>
      <c r="AY123" t="s">
        <v>1548</v>
      </c>
      <c r="AZ123" t="s">
        <v>1549</v>
      </c>
      <c r="BA123" t="s">
        <v>1549</v>
      </c>
      <c r="BB123" t="s">
        <v>1549</v>
      </c>
      <c r="BC123" t="s">
        <v>1549</v>
      </c>
      <c r="BD123" t="s">
        <v>1549</v>
      </c>
      <c r="BE123" t="s">
        <v>1549</v>
      </c>
      <c r="BF123" t="s">
        <v>1549</v>
      </c>
      <c r="BG123" t="s">
        <v>1549</v>
      </c>
      <c r="BH123" t="s">
        <v>1549</v>
      </c>
      <c r="BI123" t="s">
        <v>1549</v>
      </c>
      <c r="BJ123" t="s">
        <v>1549</v>
      </c>
      <c r="BK123" t="s">
        <v>1548</v>
      </c>
      <c r="BL123" t="s">
        <v>1549</v>
      </c>
      <c r="BM123" t="s">
        <v>1548</v>
      </c>
      <c r="BN123" t="s">
        <v>1549</v>
      </c>
      <c r="BO123" t="s">
        <v>1549</v>
      </c>
      <c r="BP123" t="s">
        <v>1549</v>
      </c>
      <c r="BQ123" t="s">
        <v>1549</v>
      </c>
      <c r="BR123" t="s">
        <v>1549</v>
      </c>
      <c r="BS123" t="s">
        <v>1549</v>
      </c>
      <c r="BT123" t="s">
        <v>1549</v>
      </c>
      <c r="BU123" t="s">
        <v>1549</v>
      </c>
      <c r="BV123" t="s">
        <v>1549</v>
      </c>
      <c r="BW123" t="s">
        <v>1549</v>
      </c>
      <c r="BX123" t="s">
        <v>1549</v>
      </c>
      <c r="BY123" t="s">
        <v>1549</v>
      </c>
      <c r="BZ123" t="s">
        <v>1549</v>
      </c>
      <c r="CA123" t="s">
        <v>1549</v>
      </c>
      <c r="CB123" t="s">
        <v>1549</v>
      </c>
      <c r="CC123" t="s">
        <v>1549</v>
      </c>
      <c r="CD123" t="s">
        <v>1549</v>
      </c>
      <c r="CE123" t="s">
        <v>1548</v>
      </c>
      <c r="CF123" t="s">
        <v>1549</v>
      </c>
      <c r="CG123" t="s">
        <v>1549</v>
      </c>
      <c r="CH123" t="s">
        <v>1549</v>
      </c>
      <c r="CI123" t="s">
        <v>1549</v>
      </c>
      <c r="CJ123" t="s">
        <v>1549</v>
      </c>
      <c r="CK123" t="s">
        <v>1549</v>
      </c>
      <c r="CL123" t="s">
        <v>1549</v>
      </c>
      <c r="CM123" t="s">
        <v>1549</v>
      </c>
      <c r="CN123" t="s">
        <v>1548</v>
      </c>
    </row>
    <row r="124" spans="2:92" x14ac:dyDescent="0.25">
      <c r="B124" s="2" t="s">
        <v>1134</v>
      </c>
      <c r="C124" s="2">
        <v>2015</v>
      </c>
      <c r="D124" s="2"/>
      <c r="E124" s="2" t="s">
        <v>1145</v>
      </c>
      <c r="F124" s="2" t="s">
        <v>1142</v>
      </c>
      <c r="G124" s="2" t="s">
        <v>1143</v>
      </c>
      <c r="H124" s="2" t="s">
        <v>1144</v>
      </c>
      <c r="I124" s="2" t="s">
        <v>1402</v>
      </c>
      <c r="J124" s="2" t="s">
        <v>1138</v>
      </c>
      <c r="K124" s="2">
        <v>70669</v>
      </c>
      <c r="L124" s="2"/>
      <c r="M124" s="21">
        <v>110000494894</v>
      </c>
      <c r="N124" s="2">
        <v>30.223500000000001</v>
      </c>
      <c r="O124" s="2">
        <v>-93.286900000000003</v>
      </c>
      <c r="P124" s="2">
        <v>1315213858653</v>
      </c>
      <c r="Q124" s="2">
        <v>107062</v>
      </c>
      <c r="R124" s="2" t="s">
        <v>1393</v>
      </c>
      <c r="S124" s="2">
        <v>7</v>
      </c>
      <c r="T124" s="2" t="s">
        <v>1403</v>
      </c>
      <c r="U124" s="2">
        <v>23000</v>
      </c>
      <c r="V124" s="2" t="s">
        <v>1573</v>
      </c>
      <c r="W124" s="2"/>
      <c r="X124" s="2">
        <v>4200</v>
      </c>
      <c r="Y124" s="2" t="s">
        <v>1594</v>
      </c>
      <c r="Z124" s="2"/>
      <c r="AA124" s="2" t="s">
        <v>1544</v>
      </c>
      <c r="AB124" s="2">
        <v>325180</v>
      </c>
      <c r="AC124" s="2" t="s">
        <v>258</v>
      </c>
      <c r="AD124" s="2"/>
      <c r="AE124" s="2"/>
      <c r="AF124" s="2" t="s">
        <v>1595</v>
      </c>
      <c r="AG124" s="2" t="s">
        <v>1570</v>
      </c>
      <c r="AH124" s="2" t="s">
        <v>1140</v>
      </c>
      <c r="AI124" s="2" t="s">
        <v>1772</v>
      </c>
      <c r="AJ124" s="2" t="s">
        <v>1559</v>
      </c>
      <c r="AK124" s="2" t="s">
        <v>1547</v>
      </c>
      <c r="AL124" s="2"/>
      <c r="AM124" t="s">
        <v>1548</v>
      </c>
      <c r="AN124" t="s">
        <v>1549</v>
      </c>
      <c r="AO124" t="s">
        <v>1548</v>
      </c>
      <c r="AP124" t="s">
        <v>1548</v>
      </c>
      <c r="AQ124" t="s">
        <v>1548</v>
      </c>
      <c r="AR124" t="s">
        <v>1548</v>
      </c>
      <c r="AS124" t="s">
        <v>1548</v>
      </c>
      <c r="AY124" t="s">
        <v>1549</v>
      </c>
      <c r="BL124" t="s">
        <v>1549</v>
      </c>
      <c r="BM124" t="s">
        <v>1549</v>
      </c>
      <c r="BN124" t="s">
        <v>1549</v>
      </c>
      <c r="BP124" t="s">
        <v>1549</v>
      </c>
      <c r="BX124" t="s">
        <v>1549</v>
      </c>
      <c r="CE124" t="s">
        <v>1549</v>
      </c>
    </row>
    <row r="125" spans="2:92" x14ac:dyDescent="0.25">
      <c r="B125" s="2" t="s">
        <v>1134</v>
      </c>
      <c r="C125" s="2">
        <v>2016</v>
      </c>
      <c r="D125" s="2"/>
      <c r="E125" s="2" t="s">
        <v>1145</v>
      </c>
      <c r="F125" s="2" t="s">
        <v>1142</v>
      </c>
      <c r="G125" s="2" t="s">
        <v>1143</v>
      </c>
      <c r="H125" s="2" t="s">
        <v>1144</v>
      </c>
      <c r="I125" s="2" t="s">
        <v>1402</v>
      </c>
      <c r="J125" s="2" t="s">
        <v>1138</v>
      </c>
      <c r="K125" s="2">
        <v>70669</v>
      </c>
      <c r="L125" s="2"/>
      <c r="M125" s="21">
        <v>110000494894</v>
      </c>
      <c r="N125" s="2">
        <v>30.223500000000001</v>
      </c>
      <c r="O125" s="2">
        <v>-93.286900000000003</v>
      </c>
      <c r="P125" s="2">
        <v>1316215379936</v>
      </c>
      <c r="Q125" s="2">
        <v>107062</v>
      </c>
      <c r="R125" s="2" t="s">
        <v>1393</v>
      </c>
      <c r="S125" s="2">
        <v>7</v>
      </c>
      <c r="T125" s="2" t="s">
        <v>1403</v>
      </c>
      <c r="U125" s="2">
        <v>21000</v>
      </c>
      <c r="V125" s="2" t="s">
        <v>1573</v>
      </c>
      <c r="W125" s="2"/>
      <c r="X125" s="2">
        <v>4000</v>
      </c>
      <c r="Y125" s="2" t="s">
        <v>1594</v>
      </c>
      <c r="Z125" s="2"/>
      <c r="AA125" s="2" t="s">
        <v>1544</v>
      </c>
      <c r="AB125" s="2">
        <v>325180</v>
      </c>
      <c r="AC125" s="2" t="s">
        <v>258</v>
      </c>
      <c r="AD125" s="2"/>
      <c r="AE125" s="2"/>
      <c r="AF125" s="2" t="s">
        <v>1595</v>
      </c>
      <c r="AG125" s="2" t="s">
        <v>1570</v>
      </c>
      <c r="AH125" s="2" t="s">
        <v>1140</v>
      </c>
      <c r="AI125" s="2" t="s">
        <v>1772</v>
      </c>
      <c r="AJ125" s="2" t="s">
        <v>1559</v>
      </c>
      <c r="AK125" s="2" t="s">
        <v>1547</v>
      </c>
      <c r="AL125" s="2"/>
      <c r="AM125" t="s">
        <v>1548</v>
      </c>
      <c r="AN125" t="s">
        <v>1549</v>
      </c>
      <c r="AO125" t="s">
        <v>1548</v>
      </c>
      <c r="AP125" t="s">
        <v>1548</v>
      </c>
      <c r="AQ125" t="s">
        <v>1548</v>
      </c>
      <c r="AR125" t="s">
        <v>1548</v>
      </c>
      <c r="AS125" t="s">
        <v>1548</v>
      </c>
      <c r="AY125" t="s">
        <v>1549</v>
      </c>
      <c r="BL125" t="s">
        <v>1549</v>
      </c>
      <c r="BM125" t="s">
        <v>1549</v>
      </c>
      <c r="BN125" t="s">
        <v>1549</v>
      </c>
      <c r="BP125" t="s">
        <v>1549</v>
      </c>
      <c r="BX125" t="s">
        <v>1549</v>
      </c>
      <c r="CE125" t="s">
        <v>1549</v>
      </c>
    </row>
    <row r="126" spans="2:92" x14ac:dyDescent="0.25">
      <c r="B126" s="2" t="s">
        <v>1134</v>
      </c>
      <c r="C126" s="2">
        <v>2017</v>
      </c>
      <c r="D126" s="2"/>
      <c r="E126" s="2" t="s">
        <v>1145</v>
      </c>
      <c r="F126" s="2" t="s">
        <v>1142</v>
      </c>
      <c r="G126" s="2" t="s">
        <v>1143</v>
      </c>
      <c r="H126" s="2" t="s">
        <v>1144</v>
      </c>
      <c r="I126" s="2" t="s">
        <v>1402</v>
      </c>
      <c r="J126" s="2" t="s">
        <v>1138</v>
      </c>
      <c r="K126" s="2">
        <v>70669</v>
      </c>
      <c r="L126" s="2"/>
      <c r="M126" s="21">
        <v>110000494894</v>
      </c>
      <c r="N126" s="2">
        <v>30.223500000000001</v>
      </c>
      <c r="O126" s="2">
        <v>-93.286900000000003</v>
      </c>
      <c r="P126" s="2">
        <v>1317216223469</v>
      </c>
      <c r="Q126" s="2">
        <v>107062</v>
      </c>
      <c r="R126" s="2" t="s">
        <v>1393</v>
      </c>
      <c r="S126" s="2">
        <v>7</v>
      </c>
      <c r="T126" s="2" t="s">
        <v>1403</v>
      </c>
      <c r="U126" s="2">
        <v>19000</v>
      </c>
      <c r="V126" s="2" t="s">
        <v>1573</v>
      </c>
      <c r="W126" s="2"/>
      <c r="X126" s="2">
        <v>7000</v>
      </c>
      <c r="Y126" s="2" t="s">
        <v>1594</v>
      </c>
      <c r="Z126" s="2"/>
      <c r="AA126" s="2" t="s">
        <v>1544</v>
      </c>
      <c r="AB126" s="2">
        <v>325180</v>
      </c>
      <c r="AC126" s="2" t="s">
        <v>258</v>
      </c>
      <c r="AD126" s="2"/>
      <c r="AE126" s="2"/>
      <c r="AF126" s="2" t="s">
        <v>1595</v>
      </c>
      <c r="AG126" s="5" t="s">
        <v>1570</v>
      </c>
      <c r="AH126" s="2" t="s">
        <v>1140</v>
      </c>
      <c r="AI126" s="2" t="s">
        <v>1772</v>
      </c>
      <c r="AJ126" s="2" t="s">
        <v>1559</v>
      </c>
      <c r="AK126" s="2" t="s">
        <v>1547</v>
      </c>
      <c r="AL126" s="2"/>
      <c r="AM126" t="s">
        <v>1548</v>
      </c>
      <c r="AN126" t="s">
        <v>1549</v>
      </c>
      <c r="AO126" t="s">
        <v>1548</v>
      </c>
      <c r="AP126" t="s">
        <v>1548</v>
      </c>
      <c r="AQ126" t="s">
        <v>1548</v>
      </c>
      <c r="AR126" t="s">
        <v>1548</v>
      </c>
      <c r="AS126" t="s">
        <v>1548</v>
      </c>
      <c r="AY126" t="s">
        <v>1549</v>
      </c>
      <c r="BL126" t="s">
        <v>1549</v>
      </c>
      <c r="BM126" t="s">
        <v>1549</v>
      </c>
      <c r="BN126" t="s">
        <v>1549</v>
      </c>
      <c r="BP126" t="s">
        <v>1549</v>
      </c>
      <c r="BX126" t="s">
        <v>1549</v>
      </c>
      <c r="CE126" t="s">
        <v>1549</v>
      </c>
    </row>
    <row r="127" spans="2:92" x14ac:dyDescent="0.25">
      <c r="B127" s="2" t="s">
        <v>1134</v>
      </c>
      <c r="C127" s="2">
        <v>2018</v>
      </c>
      <c r="D127" s="2"/>
      <c r="E127" s="2" t="s">
        <v>1145</v>
      </c>
      <c r="F127" s="2" t="s">
        <v>1142</v>
      </c>
      <c r="G127" s="2" t="s">
        <v>1143</v>
      </c>
      <c r="H127" s="2" t="s">
        <v>1144</v>
      </c>
      <c r="I127" s="2" t="s">
        <v>1402</v>
      </c>
      <c r="J127" s="2" t="s">
        <v>1138</v>
      </c>
      <c r="K127" s="2">
        <v>70669</v>
      </c>
      <c r="L127" s="2"/>
      <c r="M127" s="21">
        <v>110000494894</v>
      </c>
      <c r="N127" s="2">
        <v>30.223500000000001</v>
      </c>
      <c r="O127" s="2">
        <v>-93.286900000000003</v>
      </c>
      <c r="P127" s="2">
        <v>1318218558296</v>
      </c>
      <c r="Q127" s="2">
        <v>107062</v>
      </c>
      <c r="R127" s="2" t="s">
        <v>1393</v>
      </c>
      <c r="S127" s="2">
        <v>7</v>
      </c>
      <c r="T127" s="2" t="s">
        <v>1403</v>
      </c>
      <c r="U127" s="2">
        <v>19000</v>
      </c>
      <c r="V127" s="2" t="s">
        <v>1573</v>
      </c>
      <c r="W127" s="2"/>
      <c r="X127" s="2">
        <v>6600</v>
      </c>
      <c r="Y127" s="2" t="s">
        <v>1594</v>
      </c>
      <c r="Z127" s="2"/>
      <c r="AA127" s="2" t="s">
        <v>1544</v>
      </c>
      <c r="AB127" s="2">
        <v>325180</v>
      </c>
      <c r="AC127" s="2" t="s">
        <v>258</v>
      </c>
      <c r="AD127" s="2"/>
      <c r="AE127" s="2"/>
      <c r="AF127" s="2" t="s">
        <v>1595</v>
      </c>
      <c r="AG127" s="5" t="s">
        <v>1596</v>
      </c>
      <c r="AH127" s="2" t="s">
        <v>1140</v>
      </c>
      <c r="AI127" s="2" t="s">
        <v>1772</v>
      </c>
      <c r="AJ127" s="2" t="s">
        <v>1559</v>
      </c>
      <c r="AK127" s="2" t="s">
        <v>1547</v>
      </c>
      <c r="AL127" s="2"/>
      <c r="AM127" t="s">
        <v>1548</v>
      </c>
      <c r="AN127" t="s">
        <v>1549</v>
      </c>
      <c r="AO127" t="s">
        <v>1548</v>
      </c>
      <c r="AP127" t="s">
        <v>1548</v>
      </c>
      <c r="AQ127" t="s">
        <v>1548</v>
      </c>
      <c r="AR127" t="s">
        <v>1548</v>
      </c>
      <c r="AS127" t="s">
        <v>1548</v>
      </c>
      <c r="AT127" t="s">
        <v>1549</v>
      </c>
      <c r="AU127" t="s">
        <v>1549</v>
      </c>
      <c r="AV127" t="s">
        <v>1549</v>
      </c>
      <c r="AW127" t="s">
        <v>1549</v>
      </c>
      <c r="AX127" t="s">
        <v>1548</v>
      </c>
      <c r="AY127" t="s">
        <v>1549</v>
      </c>
      <c r="AZ127" t="s">
        <v>1549</v>
      </c>
      <c r="BA127" t="s">
        <v>1549</v>
      </c>
      <c r="BB127" t="s">
        <v>1549</v>
      </c>
      <c r="BC127" t="s">
        <v>1549</v>
      </c>
      <c r="BD127" t="s">
        <v>1549</v>
      </c>
      <c r="BE127" t="s">
        <v>1549</v>
      </c>
      <c r="BF127" t="s">
        <v>1549</v>
      </c>
      <c r="BG127" t="s">
        <v>1549</v>
      </c>
      <c r="BH127" t="s">
        <v>1549</v>
      </c>
      <c r="BI127" t="s">
        <v>1549</v>
      </c>
      <c r="BJ127" t="s">
        <v>1549</v>
      </c>
      <c r="BK127" t="s">
        <v>1549</v>
      </c>
      <c r="BL127" t="s">
        <v>1549</v>
      </c>
      <c r="BM127" t="s">
        <v>1549</v>
      </c>
      <c r="BN127" t="s">
        <v>1549</v>
      </c>
      <c r="BO127" t="s">
        <v>1549</v>
      </c>
      <c r="BP127" t="s">
        <v>1549</v>
      </c>
      <c r="BQ127" t="s">
        <v>1549</v>
      </c>
      <c r="BR127" t="s">
        <v>1549</v>
      </c>
      <c r="BS127" t="s">
        <v>1549</v>
      </c>
      <c r="BT127" t="s">
        <v>1549</v>
      </c>
      <c r="BU127" t="s">
        <v>1549</v>
      </c>
      <c r="BV127" t="s">
        <v>1549</v>
      </c>
      <c r="BW127" t="s">
        <v>1549</v>
      </c>
      <c r="BX127" t="s">
        <v>1549</v>
      </c>
      <c r="BY127" t="s">
        <v>1549</v>
      </c>
      <c r="BZ127" t="s">
        <v>1549</v>
      </c>
      <c r="CA127" t="s">
        <v>1549</v>
      </c>
      <c r="CB127" t="s">
        <v>1549</v>
      </c>
      <c r="CC127" t="s">
        <v>1549</v>
      </c>
      <c r="CD127" t="s">
        <v>1549</v>
      </c>
      <c r="CE127" t="s">
        <v>1549</v>
      </c>
      <c r="CF127" t="s">
        <v>1549</v>
      </c>
      <c r="CG127" t="s">
        <v>1549</v>
      </c>
      <c r="CH127" t="s">
        <v>1549</v>
      </c>
      <c r="CI127" t="s">
        <v>1549</v>
      </c>
      <c r="CJ127" t="s">
        <v>1549</v>
      </c>
      <c r="CK127" t="s">
        <v>1549</v>
      </c>
      <c r="CL127" t="s">
        <v>1549</v>
      </c>
      <c r="CM127" t="s">
        <v>1549</v>
      </c>
      <c r="CN127" t="s">
        <v>1549</v>
      </c>
    </row>
    <row r="128" spans="2:92" x14ac:dyDescent="0.25">
      <c r="B128" s="2" t="s">
        <v>1134</v>
      </c>
      <c r="C128" s="2">
        <v>2019</v>
      </c>
      <c r="D128" s="4">
        <v>44008</v>
      </c>
      <c r="E128" s="2" t="s">
        <v>1145</v>
      </c>
      <c r="F128" s="2" t="s">
        <v>1142</v>
      </c>
      <c r="G128" s="2" t="s">
        <v>1143</v>
      </c>
      <c r="H128" s="2" t="s">
        <v>1144</v>
      </c>
      <c r="I128" s="2" t="s">
        <v>1402</v>
      </c>
      <c r="J128" s="2" t="s">
        <v>1138</v>
      </c>
      <c r="K128" s="2">
        <v>70669</v>
      </c>
      <c r="L128" s="2"/>
      <c r="M128" s="21">
        <v>110000494894</v>
      </c>
      <c r="N128" s="2">
        <v>30.223500000000001</v>
      </c>
      <c r="O128" s="2">
        <v>-93.286900000000003</v>
      </c>
      <c r="P128" s="2">
        <v>1319218178921</v>
      </c>
      <c r="Q128" s="2">
        <v>107062</v>
      </c>
      <c r="R128" s="2" t="s">
        <v>1393</v>
      </c>
      <c r="S128" s="2">
        <v>7</v>
      </c>
      <c r="T128" s="2" t="s">
        <v>1403</v>
      </c>
      <c r="U128" s="2">
        <v>18000</v>
      </c>
      <c r="V128" s="2" t="s">
        <v>1573</v>
      </c>
      <c r="W128" s="2"/>
      <c r="X128" s="2">
        <v>4600</v>
      </c>
      <c r="Y128" s="2" t="s">
        <v>1594</v>
      </c>
      <c r="Z128" s="2"/>
      <c r="AA128" s="2" t="s">
        <v>1544</v>
      </c>
      <c r="AB128" s="2">
        <v>325180</v>
      </c>
      <c r="AC128" s="2" t="s">
        <v>258</v>
      </c>
      <c r="AD128" s="2"/>
      <c r="AE128" s="2"/>
      <c r="AF128" s="2" t="s">
        <v>1595</v>
      </c>
      <c r="AG128" s="5" t="s">
        <v>1596</v>
      </c>
      <c r="AH128" s="2" t="s">
        <v>1140</v>
      </c>
      <c r="AI128" s="2" t="s">
        <v>1772</v>
      </c>
      <c r="AJ128" s="2" t="s">
        <v>1559</v>
      </c>
      <c r="AK128" s="2" t="s">
        <v>1547</v>
      </c>
      <c r="AL128" s="2"/>
      <c r="AM128" t="s">
        <v>1548</v>
      </c>
      <c r="AN128" t="s">
        <v>1549</v>
      </c>
      <c r="AO128" t="s">
        <v>1548</v>
      </c>
      <c r="AP128" t="s">
        <v>1548</v>
      </c>
      <c r="AQ128" t="s">
        <v>1548</v>
      </c>
      <c r="AR128" t="s">
        <v>1548</v>
      </c>
      <c r="AS128" t="s">
        <v>1548</v>
      </c>
      <c r="AT128" t="s">
        <v>1549</v>
      </c>
      <c r="AU128" t="s">
        <v>1549</v>
      </c>
      <c r="AV128" t="s">
        <v>1549</v>
      </c>
      <c r="AW128" t="s">
        <v>1549</v>
      </c>
      <c r="AX128" t="s">
        <v>1548</v>
      </c>
      <c r="AY128" t="s">
        <v>1549</v>
      </c>
      <c r="AZ128" t="s">
        <v>1549</v>
      </c>
      <c r="BA128" t="s">
        <v>1549</v>
      </c>
      <c r="BB128" t="s">
        <v>1549</v>
      </c>
      <c r="BC128" t="s">
        <v>1549</v>
      </c>
      <c r="BD128" t="s">
        <v>1549</v>
      </c>
      <c r="BE128" t="s">
        <v>1549</v>
      </c>
      <c r="BF128" t="s">
        <v>1549</v>
      </c>
      <c r="BG128" t="s">
        <v>1549</v>
      </c>
      <c r="BH128" t="s">
        <v>1549</v>
      </c>
      <c r="BI128" t="s">
        <v>1549</v>
      </c>
      <c r="BJ128" t="s">
        <v>1549</v>
      </c>
      <c r="BK128" t="s">
        <v>1549</v>
      </c>
      <c r="BL128" t="s">
        <v>1549</v>
      </c>
      <c r="BM128" t="s">
        <v>1549</v>
      </c>
      <c r="BN128" t="s">
        <v>1549</v>
      </c>
      <c r="BO128" t="s">
        <v>1549</v>
      </c>
      <c r="BP128" t="s">
        <v>1549</v>
      </c>
      <c r="BQ128" t="s">
        <v>1549</v>
      </c>
      <c r="BR128" t="s">
        <v>1549</v>
      </c>
      <c r="BS128" t="s">
        <v>1549</v>
      </c>
      <c r="BT128" t="s">
        <v>1549</v>
      </c>
      <c r="BU128" t="s">
        <v>1549</v>
      </c>
      <c r="BV128" t="s">
        <v>1549</v>
      </c>
      <c r="BW128" t="s">
        <v>1549</v>
      </c>
      <c r="BX128" t="s">
        <v>1549</v>
      </c>
      <c r="BY128" t="s">
        <v>1549</v>
      </c>
      <c r="BZ128" t="s">
        <v>1549</v>
      </c>
      <c r="CA128" t="s">
        <v>1549</v>
      </c>
      <c r="CB128" t="s">
        <v>1549</v>
      </c>
      <c r="CC128" t="s">
        <v>1549</v>
      </c>
      <c r="CD128" t="s">
        <v>1549</v>
      </c>
      <c r="CE128" t="s">
        <v>1549</v>
      </c>
      <c r="CF128" t="s">
        <v>1549</v>
      </c>
      <c r="CG128" t="s">
        <v>1549</v>
      </c>
      <c r="CH128" t="s">
        <v>1549</v>
      </c>
      <c r="CI128" t="s">
        <v>1549</v>
      </c>
      <c r="CJ128" t="s">
        <v>1549</v>
      </c>
      <c r="CK128" t="s">
        <v>1549</v>
      </c>
      <c r="CL128" t="s">
        <v>1549</v>
      </c>
      <c r="CM128" t="s">
        <v>1549</v>
      </c>
      <c r="CN128" t="s">
        <v>1549</v>
      </c>
    </row>
    <row r="129" spans="2:92" x14ac:dyDescent="0.25">
      <c r="B129" s="2" t="s">
        <v>1134</v>
      </c>
      <c r="C129" s="2">
        <v>2020</v>
      </c>
      <c r="D129" s="4"/>
      <c r="E129" s="2" t="s">
        <v>1145</v>
      </c>
      <c r="F129" s="2" t="s">
        <v>1142</v>
      </c>
      <c r="G129" s="2" t="s">
        <v>1143</v>
      </c>
      <c r="H129" s="2" t="s">
        <v>1144</v>
      </c>
      <c r="I129" s="2" t="s">
        <v>1402</v>
      </c>
      <c r="J129" s="2" t="s">
        <v>1138</v>
      </c>
      <c r="K129" s="2">
        <v>70669</v>
      </c>
      <c r="L129" s="2" t="s">
        <v>1552</v>
      </c>
      <c r="M129" s="21">
        <v>110000494894</v>
      </c>
      <c r="N129" s="2">
        <v>30.223500000000001</v>
      </c>
      <c r="O129" s="2">
        <v>-93.286900000000003</v>
      </c>
      <c r="P129" s="2" t="s">
        <v>1597</v>
      </c>
      <c r="Q129" s="2" t="s">
        <v>1554</v>
      </c>
      <c r="R129" s="2" t="s">
        <v>1393</v>
      </c>
      <c r="S129" s="2">
        <v>7</v>
      </c>
      <c r="T129" s="2" t="s">
        <v>1552</v>
      </c>
      <c r="U129" s="2">
        <v>18000</v>
      </c>
      <c r="V129" s="2" t="s">
        <v>1573</v>
      </c>
      <c r="W129" s="2" t="s">
        <v>1552</v>
      </c>
      <c r="X129" s="2">
        <v>5000</v>
      </c>
      <c r="Y129" s="2" t="s">
        <v>1594</v>
      </c>
      <c r="Z129" s="2" t="s">
        <v>1552</v>
      </c>
      <c r="AA129" s="2" t="s">
        <v>1544</v>
      </c>
      <c r="AB129" s="2">
        <v>325180</v>
      </c>
      <c r="AC129" s="2" t="s">
        <v>258</v>
      </c>
      <c r="AD129" s="2" t="s">
        <v>1552</v>
      </c>
      <c r="AE129" s="2" t="s">
        <v>1552</v>
      </c>
      <c r="AF129" s="2" t="s">
        <v>1595</v>
      </c>
      <c r="AG129" s="5" t="s">
        <v>1596</v>
      </c>
      <c r="AH129" s="2" t="s">
        <v>1140</v>
      </c>
      <c r="AI129" s="2" t="s">
        <v>1772</v>
      </c>
      <c r="AJ129" s="2" t="s">
        <v>1559</v>
      </c>
      <c r="AK129" s="2" t="s">
        <v>1547</v>
      </c>
      <c r="AL129" s="2" t="s">
        <v>1552</v>
      </c>
      <c r="AM129" t="s">
        <v>1548</v>
      </c>
      <c r="AN129" t="s">
        <v>1549</v>
      </c>
      <c r="AO129" t="s">
        <v>1548</v>
      </c>
      <c r="AP129" t="s">
        <v>1548</v>
      </c>
      <c r="AQ129" t="s">
        <v>1548</v>
      </c>
      <c r="AR129" t="s">
        <v>1548</v>
      </c>
      <c r="AS129" t="s">
        <v>1548</v>
      </c>
      <c r="AT129" t="s">
        <v>1549</v>
      </c>
      <c r="AU129" t="s">
        <v>1549</v>
      </c>
      <c r="AV129" t="s">
        <v>1549</v>
      </c>
      <c r="AW129" t="s">
        <v>1549</v>
      </c>
      <c r="AX129" t="s">
        <v>1548</v>
      </c>
      <c r="AY129" t="s">
        <v>1549</v>
      </c>
      <c r="AZ129" t="s">
        <v>1549</v>
      </c>
      <c r="BA129" t="s">
        <v>1549</v>
      </c>
      <c r="BB129" t="s">
        <v>1549</v>
      </c>
      <c r="BC129" t="s">
        <v>1549</v>
      </c>
      <c r="BD129" t="s">
        <v>1549</v>
      </c>
      <c r="BE129" t="s">
        <v>1549</v>
      </c>
      <c r="BF129" t="s">
        <v>1549</v>
      </c>
      <c r="BG129" t="s">
        <v>1549</v>
      </c>
      <c r="BH129" t="s">
        <v>1549</v>
      </c>
      <c r="BI129" t="s">
        <v>1549</v>
      </c>
      <c r="BJ129" t="s">
        <v>1549</v>
      </c>
      <c r="BK129" t="s">
        <v>1549</v>
      </c>
      <c r="BL129" t="s">
        <v>1549</v>
      </c>
      <c r="BM129" t="s">
        <v>1549</v>
      </c>
      <c r="BN129" t="s">
        <v>1549</v>
      </c>
      <c r="BO129" t="s">
        <v>1549</v>
      </c>
      <c r="BP129" t="s">
        <v>1549</v>
      </c>
      <c r="BQ129" t="s">
        <v>1549</v>
      </c>
      <c r="BR129" t="s">
        <v>1549</v>
      </c>
      <c r="BS129" t="s">
        <v>1549</v>
      </c>
      <c r="BT129" t="s">
        <v>1549</v>
      </c>
      <c r="BU129" t="s">
        <v>1549</v>
      </c>
      <c r="BV129" t="s">
        <v>1549</v>
      </c>
      <c r="BW129" t="s">
        <v>1549</v>
      </c>
      <c r="BX129" t="s">
        <v>1549</v>
      </c>
      <c r="BY129" t="s">
        <v>1549</v>
      </c>
      <c r="BZ129" t="s">
        <v>1549</v>
      </c>
      <c r="CA129" t="s">
        <v>1549</v>
      </c>
      <c r="CB129" t="s">
        <v>1549</v>
      </c>
      <c r="CC129" t="s">
        <v>1549</v>
      </c>
      <c r="CD129" t="s">
        <v>1549</v>
      </c>
      <c r="CE129" t="s">
        <v>1549</v>
      </c>
      <c r="CF129" t="s">
        <v>1549</v>
      </c>
      <c r="CG129" t="s">
        <v>1549</v>
      </c>
      <c r="CH129" t="s">
        <v>1549</v>
      </c>
      <c r="CI129" t="s">
        <v>1549</v>
      </c>
      <c r="CJ129" t="s">
        <v>1549</v>
      </c>
      <c r="CK129" t="s">
        <v>1549</v>
      </c>
      <c r="CL129" t="s">
        <v>1549</v>
      </c>
      <c r="CM129" t="s">
        <v>1549</v>
      </c>
      <c r="CN129" t="s">
        <v>1549</v>
      </c>
    </row>
    <row r="130" spans="2:92" hidden="1" x14ac:dyDescent="0.25">
      <c r="B130" s="2" t="s">
        <v>1134</v>
      </c>
      <c r="C130" s="2">
        <v>2015</v>
      </c>
      <c r="D130" s="2"/>
      <c r="E130" s="2" t="s">
        <v>1938</v>
      </c>
      <c r="F130" s="2" t="s">
        <v>1939</v>
      </c>
      <c r="G130" s="2" t="s">
        <v>1940</v>
      </c>
      <c r="H130" s="2" t="s">
        <v>1941</v>
      </c>
      <c r="I130" s="2" t="s">
        <v>1942</v>
      </c>
      <c r="J130" s="2" t="s">
        <v>1943</v>
      </c>
      <c r="K130" s="2">
        <v>98421</v>
      </c>
      <c r="L130" s="2"/>
      <c r="M130" s="21">
        <v>110000620588</v>
      </c>
      <c r="N130" s="2">
        <v>47.269941000000003</v>
      </c>
      <c r="O130" s="2">
        <v>-122.390147</v>
      </c>
      <c r="P130" s="2">
        <v>1315213749524</v>
      </c>
      <c r="Q130" s="2">
        <v>107062</v>
      </c>
      <c r="R130" s="2" t="s">
        <v>1393</v>
      </c>
      <c r="S130" s="2">
        <v>3</v>
      </c>
      <c r="T130" s="2" t="s">
        <v>1550</v>
      </c>
      <c r="U130" s="2">
        <v>445.04</v>
      </c>
      <c r="V130" s="2" t="s">
        <v>1556</v>
      </c>
      <c r="W130" s="2"/>
      <c r="X130" s="2">
        <v>251.85</v>
      </c>
      <c r="Y130" s="2" t="s">
        <v>1556</v>
      </c>
      <c r="Z130" s="2"/>
      <c r="AA130" s="2" t="s">
        <v>1544</v>
      </c>
      <c r="AB130" s="2">
        <v>562211</v>
      </c>
      <c r="AC130" s="2" t="s">
        <v>904</v>
      </c>
      <c r="AD130" s="2"/>
      <c r="AE130" s="2"/>
      <c r="AF130" s="2" t="s">
        <v>1944</v>
      </c>
      <c r="AG130" s="2"/>
      <c r="AH130" s="2" t="s">
        <v>1797</v>
      </c>
      <c r="AI130" s="2" t="s">
        <v>1772</v>
      </c>
      <c r="AJ130" s="2" t="s">
        <v>1861</v>
      </c>
      <c r="AK130" s="2" t="s">
        <v>1547</v>
      </c>
      <c r="AL130" s="2"/>
      <c r="AM130" t="s">
        <v>1549</v>
      </c>
      <c r="AN130" t="s">
        <v>1549</v>
      </c>
      <c r="AO130" t="s">
        <v>1549</v>
      </c>
      <c r="AP130" t="s">
        <v>1549</v>
      </c>
      <c r="AQ130" t="s">
        <v>1549</v>
      </c>
      <c r="AR130" t="s">
        <v>1549</v>
      </c>
      <c r="AS130" t="s">
        <v>1549</v>
      </c>
      <c r="AY130" t="s">
        <v>1549</v>
      </c>
      <c r="BL130" t="s">
        <v>1549</v>
      </c>
      <c r="BM130" t="s">
        <v>1549</v>
      </c>
      <c r="BN130" t="s">
        <v>1548</v>
      </c>
      <c r="BP130" t="s">
        <v>1549</v>
      </c>
      <c r="BX130" t="s">
        <v>1549</v>
      </c>
      <c r="CE130" t="s">
        <v>1549</v>
      </c>
    </row>
    <row r="131" spans="2:92" hidden="1" x14ac:dyDescent="0.25">
      <c r="B131" s="2" t="s">
        <v>1134</v>
      </c>
      <c r="C131" s="2">
        <v>2016</v>
      </c>
      <c r="D131" s="2"/>
      <c r="E131" s="2" t="s">
        <v>1938</v>
      </c>
      <c r="F131" s="2" t="s">
        <v>1939</v>
      </c>
      <c r="G131" s="2" t="s">
        <v>1940</v>
      </c>
      <c r="H131" s="2" t="s">
        <v>1941</v>
      </c>
      <c r="I131" s="2" t="s">
        <v>1942</v>
      </c>
      <c r="J131" s="2" t="s">
        <v>1943</v>
      </c>
      <c r="K131" s="2">
        <v>98421</v>
      </c>
      <c r="L131" s="2"/>
      <c r="M131" s="21">
        <v>110000620588</v>
      </c>
      <c r="N131" s="2">
        <v>47.269941000000003</v>
      </c>
      <c r="O131" s="2">
        <v>-122.390147</v>
      </c>
      <c r="P131" s="2">
        <v>1316215517210</v>
      </c>
      <c r="Q131" s="2">
        <v>107062</v>
      </c>
      <c r="R131" s="2" t="s">
        <v>1393</v>
      </c>
      <c r="S131" s="2">
        <v>3</v>
      </c>
      <c r="T131" s="2" t="s">
        <v>1550</v>
      </c>
      <c r="U131" s="2">
        <v>406.58</v>
      </c>
      <c r="V131" s="2" t="s">
        <v>1556</v>
      </c>
      <c r="W131" s="2"/>
      <c r="X131" s="2">
        <v>230.08</v>
      </c>
      <c r="Y131" s="2" t="s">
        <v>1556</v>
      </c>
      <c r="Z131" s="2"/>
      <c r="AA131" s="2" t="s">
        <v>1544</v>
      </c>
      <c r="AB131" s="2">
        <v>562211</v>
      </c>
      <c r="AC131" s="2" t="s">
        <v>904</v>
      </c>
      <c r="AD131" s="2"/>
      <c r="AE131" s="2"/>
      <c r="AF131" s="2" t="s">
        <v>1944</v>
      </c>
      <c r="AG131" s="5"/>
      <c r="AH131" s="2" t="s">
        <v>1797</v>
      </c>
      <c r="AI131" s="2" t="s">
        <v>1772</v>
      </c>
      <c r="AJ131" s="2" t="s">
        <v>1861</v>
      </c>
      <c r="AK131" s="2" t="s">
        <v>1547</v>
      </c>
      <c r="AL131" s="2"/>
      <c r="AM131" t="s">
        <v>1549</v>
      </c>
      <c r="AN131" t="s">
        <v>1549</v>
      </c>
      <c r="AO131" t="s">
        <v>1549</v>
      </c>
      <c r="AP131" t="s">
        <v>1549</v>
      </c>
      <c r="AQ131" t="s">
        <v>1549</v>
      </c>
      <c r="AR131" t="s">
        <v>1549</v>
      </c>
      <c r="AS131" t="s">
        <v>1549</v>
      </c>
      <c r="AY131" t="s">
        <v>1549</v>
      </c>
      <c r="BL131" t="s">
        <v>1549</v>
      </c>
      <c r="BM131" t="s">
        <v>1549</v>
      </c>
      <c r="BN131" t="s">
        <v>1548</v>
      </c>
      <c r="BP131" t="s">
        <v>1549</v>
      </c>
      <c r="BX131" t="s">
        <v>1549</v>
      </c>
      <c r="CE131" t="s">
        <v>1549</v>
      </c>
    </row>
    <row r="132" spans="2:92" hidden="1" x14ac:dyDescent="0.25">
      <c r="B132" s="2" t="s">
        <v>1134</v>
      </c>
      <c r="C132" s="2">
        <v>2017</v>
      </c>
      <c r="D132" s="2"/>
      <c r="E132" s="2" t="s">
        <v>1938</v>
      </c>
      <c r="F132" s="2" t="s">
        <v>1939</v>
      </c>
      <c r="G132" s="2" t="s">
        <v>1940</v>
      </c>
      <c r="H132" s="2" t="s">
        <v>1941</v>
      </c>
      <c r="I132" s="2" t="s">
        <v>1942</v>
      </c>
      <c r="J132" s="2" t="s">
        <v>1943</v>
      </c>
      <c r="K132" s="2">
        <v>98421</v>
      </c>
      <c r="L132" s="2"/>
      <c r="M132" s="21">
        <v>110000620588</v>
      </c>
      <c r="N132" s="2">
        <v>47.269941000000003</v>
      </c>
      <c r="O132" s="2">
        <v>-122.390147</v>
      </c>
      <c r="P132" s="2">
        <v>1317216308989</v>
      </c>
      <c r="Q132" s="2">
        <v>107062</v>
      </c>
      <c r="R132" s="2" t="s">
        <v>1393</v>
      </c>
      <c r="S132" s="2">
        <v>3</v>
      </c>
      <c r="T132" s="2" t="s">
        <v>1550</v>
      </c>
      <c r="U132" s="2">
        <v>0.02</v>
      </c>
      <c r="V132" s="2" t="s">
        <v>1556</v>
      </c>
      <c r="W132" s="2"/>
      <c r="X132" s="2">
        <v>0.01</v>
      </c>
      <c r="Y132" s="2" t="s">
        <v>1556</v>
      </c>
      <c r="Z132" s="2"/>
      <c r="AA132" s="2" t="s">
        <v>1544</v>
      </c>
      <c r="AB132" s="2">
        <v>562211</v>
      </c>
      <c r="AC132" s="2" t="s">
        <v>904</v>
      </c>
      <c r="AD132" s="2"/>
      <c r="AE132" s="2"/>
      <c r="AF132" s="2" t="s">
        <v>1944</v>
      </c>
      <c r="AG132" s="5"/>
      <c r="AH132" s="2" t="s">
        <v>1797</v>
      </c>
      <c r="AI132" s="2" t="s">
        <v>1772</v>
      </c>
      <c r="AJ132" s="2" t="s">
        <v>1861</v>
      </c>
      <c r="AK132" s="2" t="s">
        <v>1547</v>
      </c>
      <c r="AL132" s="2"/>
      <c r="AM132" t="s">
        <v>1549</v>
      </c>
      <c r="AN132" t="s">
        <v>1549</v>
      </c>
      <c r="AO132" t="s">
        <v>1549</v>
      </c>
      <c r="AP132" t="s">
        <v>1549</v>
      </c>
      <c r="AQ132" t="s">
        <v>1549</v>
      </c>
      <c r="AR132" t="s">
        <v>1549</v>
      </c>
      <c r="AS132" t="s">
        <v>1549</v>
      </c>
      <c r="AY132" t="s">
        <v>1549</v>
      </c>
      <c r="BL132" t="s">
        <v>1549</v>
      </c>
      <c r="BM132" t="s">
        <v>1549</v>
      </c>
      <c r="BN132" t="s">
        <v>1548</v>
      </c>
      <c r="BP132" t="s">
        <v>1549</v>
      </c>
      <c r="BX132" t="s">
        <v>1549</v>
      </c>
      <c r="CE132" t="s">
        <v>1549</v>
      </c>
    </row>
    <row r="133" spans="2:92" hidden="1" x14ac:dyDescent="0.25">
      <c r="B133" s="2" t="s">
        <v>1134</v>
      </c>
      <c r="C133" s="2">
        <v>2018</v>
      </c>
      <c r="D133" s="2"/>
      <c r="E133" s="2" t="s">
        <v>1938</v>
      </c>
      <c r="F133" s="2" t="s">
        <v>1939</v>
      </c>
      <c r="G133" s="2" t="s">
        <v>1940</v>
      </c>
      <c r="H133" s="2" t="s">
        <v>1941</v>
      </c>
      <c r="I133" s="2" t="s">
        <v>1942</v>
      </c>
      <c r="J133" s="2" t="s">
        <v>1943</v>
      </c>
      <c r="K133" s="2">
        <v>98421</v>
      </c>
      <c r="L133" s="2"/>
      <c r="M133" s="21">
        <v>110000620588</v>
      </c>
      <c r="N133" s="2">
        <v>47.269941000000003</v>
      </c>
      <c r="O133" s="2">
        <v>-122.390147</v>
      </c>
      <c r="P133" s="2">
        <v>1318217567054</v>
      </c>
      <c r="Q133" s="2">
        <v>107062</v>
      </c>
      <c r="R133" s="2" t="s">
        <v>1393</v>
      </c>
      <c r="S133" s="2">
        <v>3</v>
      </c>
      <c r="T133" s="2" t="s">
        <v>1550</v>
      </c>
      <c r="U133" s="2">
        <v>82</v>
      </c>
      <c r="V133" s="2" t="s">
        <v>1556</v>
      </c>
      <c r="W133" s="2"/>
      <c r="X133" s="2">
        <v>46</v>
      </c>
      <c r="Y133" s="2" t="s">
        <v>1556</v>
      </c>
      <c r="Z133" s="2"/>
      <c r="AA133" s="2" t="s">
        <v>1544</v>
      </c>
      <c r="AB133" s="2">
        <v>562211</v>
      </c>
      <c r="AC133" s="2" t="s">
        <v>904</v>
      </c>
      <c r="AD133" s="2"/>
      <c r="AE133" s="2"/>
      <c r="AF133" s="2" t="s">
        <v>1944</v>
      </c>
      <c r="AG133" s="5"/>
      <c r="AH133" s="2" t="s">
        <v>1797</v>
      </c>
      <c r="AI133" s="2" t="s">
        <v>1772</v>
      </c>
      <c r="AJ133" s="2" t="s">
        <v>1861</v>
      </c>
      <c r="AK133" s="2" t="s">
        <v>1547</v>
      </c>
      <c r="AL133" s="2"/>
      <c r="AM133" t="s">
        <v>1549</v>
      </c>
      <c r="AN133" t="s">
        <v>1549</v>
      </c>
      <c r="AO133" t="s">
        <v>1549</v>
      </c>
      <c r="AP133" t="s">
        <v>1549</v>
      </c>
      <c r="AQ133" t="s">
        <v>1549</v>
      </c>
      <c r="AR133" t="s">
        <v>1549</v>
      </c>
      <c r="AS133" t="s">
        <v>1549</v>
      </c>
      <c r="AT133" t="s">
        <v>1549</v>
      </c>
      <c r="AU133" t="s">
        <v>1549</v>
      </c>
      <c r="AV133" t="s">
        <v>1549</v>
      </c>
      <c r="AW133" t="s">
        <v>1549</v>
      </c>
      <c r="AX133" t="s">
        <v>1549</v>
      </c>
      <c r="AY133" t="s">
        <v>1549</v>
      </c>
      <c r="AZ133" t="s">
        <v>1549</v>
      </c>
      <c r="BA133" t="s">
        <v>1549</v>
      </c>
      <c r="BB133" t="s">
        <v>1549</v>
      </c>
      <c r="BC133" t="s">
        <v>1549</v>
      </c>
      <c r="BD133" t="s">
        <v>1549</v>
      </c>
      <c r="BE133" t="s">
        <v>1549</v>
      </c>
      <c r="BF133" t="s">
        <v>1549</v>
      </c>
      <c r="BG133" t="s">
        <v>1549</v>
      </c>
      <c r="BH133" t="s">
        <v>1549</v>
      </c>
      <c r="BI133" t="s">
        <v>1549</v>
      </c>
      <c r="BJ133" t="s">
        <v>1549</v>
      </c>
      <c r="BK133" t="s">
        <v>1549</v>
      </c>
      <c r="BL133" t="s">
        <v>1549</v>
      </c>
      <c r="BM133" t="s">
        <v>1549</v>
      </c>
      <c r="BN133" t="s">
        <v>1548</v>
      </c>
      <c r="BO133" t="s">
        <v>1549</v>
      </c>
      <c r="BP133" t="s">
        <v>1549</v>
      </c>
      <c r="BQ133" t="s">
        <v>1549</v>
      </c>
      <c r="BR133" t="s">
        <v>1549</v>
      </c>
      <c r="BS133" t="s">
        <v>1549</v>
      </c>
      <c r="BT133" t="s">
        <v>1549</v>
      </c>
      <c r="BU133" t="s">
        <v>1549</v>
      </c>
      <c r="BV133" t="s">
        <v>1549</v>
      </c>
      <c r="BW133" t="s">
        <v>1549</v>
      </c>
      <c r="BX133" t="s">
        <v>1549</v>
      </c>
      <c r="BY133" t="s">
        <v>1549</v>
      </c>
      <c r="BZ133" t="s">
        <v>1549</v>
      </c>
      <c r="CA133" t="s">
        <v>1549</v>
      </c>
      <c r="CB133" t="s">
        <v>1549</v>
      </c>
      <c r="CC133" t="s">
        <v>1549</v>
      </c>
      <c r="CD133" t="s">
        <v>1549</v>
      </c>
      <c r="CE133" t="s">
        <v>1549</v>
      </c>
      <c r="CF133" t="s">
        <v>1549</v>
      </c>
      <c r="CG133" t="s">
        <v>1549</v>
      </c>
      <c r="CH133" t="s">
        <v>1549</v>
      </c>
      <c r="CI133" t="s">
        <v>1549</v>
      </c>
      <c r="CJ133" t="s">
        <v>1549</v>
      </c>
      <c r="CK133" t="s">
        <v>1549</v>
      </c>
      <c r="CL133" t="s">
        <v>1549</v>
      </c>
      <c r="CM133" t="s">
        <v>1549</v>
      </c>
      <c r="CN133" t="s">
        <v>1549</v>
      </c>
    </row>
    <row r="134" spans="2:92" hidden="1" x14ac:dyDescent="0.25">
      <c r="B134" s="2" t="s">
        <v>1134</v>
      </c>
      <c r="C134" s="2">
        <v>2019</v>
      </c>
      <c r="D134" s="4">
        <v>44013</v>
      </c>
      <c r="E134" s="2" t="s">
        <v>1938</v>
      </c>
      <c r="F134" s="2" t="s">
        <v>1939</v>
      </c>
      <c r="G134" s="2" t="s">
        <v>1940</v>
      </c>
      <c r="H134" s="2" t="s">
        <v>1941</v>
      </c>
      <c r="I134" s="2" t="s">
        <v>1942</v>
      </c>
      <c r="J134" s="2" t="s">
        <v>1943</v>
      </c>
      <c r="K134" s="2">
        <v>98421</v>
      </c>
      <c r="L134" s="2"/>
      <c r="M134" s="21">
        <v>110000620588</v>
      </c>
      <c r="N134" s="2">
        <v>47.269941000000003</v>
      </c>
      <c r="O134" s="2">
        <v>-122.390147</v>
      </c>
      <c r="P134" s="2">
        <v>1319218493878</v>
      </c>
      <c r="Q134" s="2">
        <v>107062</v>
      </c>
      <c r="R134" s="2" t="s">
        <v>1393</v>
      </c>
      <c r="S134" s="2">
        <v>3</v>
      </c>
      <c r="T134" s="2" t="s">
        <v>1550</v>
      </c>
      <c r="U134" s="2">
        <v>361</v>
      </c>
      <c r="V134" s="2" t="s">
        <v>1556</v>
      </c>
      <c r="W134" s="2"/>
      <c r="X134" s="2">
        <v>204</v>
      </c>
      <c r="Y134" s="2" t="s">
        <v>1556</v>
      </c>
      <c r="Z134" s="2"/>
      <c r="AA134" s="2" t="s">
        <v>1544</v>
      </c>
      <c r="AB134" s="2">
        <v>562211</v>
      </c>
      <c r="AC134" s="2" t="s">
        <v>904</v>
      </c>
      <c r="AD134" s="2"/>
      <c r="AE134" s="2"/>
      <c r="AF134" s="2" t="s">
        <v>1944</v>
      </c>
      <c r="AG134" s="5"/>
      <c r="AH134" s="2" t="s">
        <v>1797</v>
      </c>
      <c r="AI134" s="2" t="s">
        <v>1772</v>
      </c>
      <c r="AJ134" s="2" t="s">
        <v>1861</v>
      </c>
      <c r="AK134" s="2" t="s">
        <v>1547</v>
      </c>
      <c r="AL134" s="2"/>
      <c r="AM134" t="s">
        <v>1549</v>
      </c>
      <c r="AN134" t="s">
        <v>1549</v>
      </c>
      <c r="AO134" t="s">
        <v>1549</v>
      </c>
      <c r="AP134" t="s">
        <v>1549</v>
      </c>
      <c r="AQ134" t="s">
        <v>1549</v>
      </c>
      <c r="AR134" t="s">
        <v>1549</v>
      </c>
      <c r="AS134" t="s">
        <v>1549</v>
      </c>
      <c r="AT134" t="s">
        <v>1549</v>
      </c>
      <c r="AU134" t="s">
        <v>1549</v>
      </c>
      <c r="AV134" t="s">
        <v>1549</v>
      </c>
      <c r="AW134" t="s">
        <v>1549</v>
      </c>
      <c r="AX134" t="s">
        <v>1549</v>
      </c>
      <c r="AY134" t="s">
        <v>1549</v>
      </c>
      <c r="AZ134" t="s">
        <v>1549</v>
      </c>
      <c r="BA134" t="s">
        <v>1549</v>
      </c>
      <c r="BB134" t="s">
        <v>1549</v>
      </c>
      <c r="BC134" t="s">
        <v>1549</v>
      </c>
      <c r="BD134" t="s">
        <v>1549</v>
      </c>
      <c r="BE134" t="s">
        <v>1549</v>
      </c>
      <c r="BF134" t="s">
        <v>1549</v>
      </c>
      <c r="BG134" t="s">
        <v>1549</v>
      </c>
      <c r="BH134" t="s">
        <v>1549</v>
      </c>
      <c r="BI134" t="s">
        <v>1549</v>
      </c>
      <c r="BJ134" t="s">
        <v>1549</v>
      </c>
      <c r="BK134" t="s">
        <v>1549</v>
      </c>
      <c r="BL134" t="s">
        <v>1549</v>
      </c>
      <c r="BM134" t="s">
        <v>1549</v>
      </c>
      <c r="BN134" t="s">
        <v>1548</v>
      </c>
      <c r="BO134" t="s">
        <v>1549</v>
      </c>
      <c r="BP134" t="s">
        <v>1549</v>
      </c>
      <c r="BQ134" t="s">
        <v>1549</v>
      </c>
      <c r="BR134" t="s">
        <v>1549</v>
      </c>
      <c r="BS134" t="s">
        <v>1549</v>
      </c>
      <c r="BT134" t="s">
        <v>1549</v>
      </c>
      <c r="BU134" t="s">
        <v>1549</v>
      </c>
      <c r="BV134" t="s">
        <v>1549</v>
      </c>
      <c r="BW134" t="s">
        <v>1549</v>
      </c>
      <c r="BX134" t="s">
        <v>1549</v>
      </c>
      <c r="BY134" t="s">
        <v>1549</v>
      </c>
      <c r="BZ134" t="s">
        <v>1549</v>
      </c>
      <c r="CA134" t="s">
        <v>1549</v>
      </c>
      <c r="CB134" t="s">
        <v>1549</v>
      </c>
      <c r="CC134" t="s">
        <v>1549</v>
      </c>
      <c r="CD134" t="s">
        <v>1549</v>
      </c>
      <c r="CE134" t="s">
        <v>1549</v>
      </c>
      <c r="CF134" t="s">
        <v>1549</v>
      </c>
      <c r="CG134" t="s">
        <v>1549</v>
      </c>
      <c r="CH134" t="s">
        <v>1549</v>
      </c>
      <c r="CI134" t="s">
        <v>1549</v>
      </c>
      <c r="CJ134" t="s">
        <v>1549</v>
      </c>
      <c r="CK134" t="s">
        <v>1549</v>
      </c>
      <c r="CL134" t="s">
        <v>1549</v>
      </c>
      <c r="CM134" t="s">
        <v>1549</v>
      </c>
      <c r="CN134" t="s">
        <v>1549</v>
      </c>
    </row>
    <row r="135" spans="2:92" hidden="1" x14ac:dyDescent="0.25">
      <c r="B135" s="2" t="s">
        <v>1134</v>
      </c>
      <c r="C135" s="2">
        <v>2020</v>
      </c>
      <c r="D135" s="4"/>
      <c r="E135" s="2" t="s">
        <v>1938</v>
      </c>
      <c r="F135" s="2" t="s">
        <v>1939</v>
      </c>
      <c r="G135" s="2" t="s">
        <v>1940</v>
      </c>
      <c r="H135" s="2" t="s">
        <v>1941</v>
      </c>
      <c r="I135" s="2" t="s">
        <v>1942</v>
      </c>
      <c r="J135" s="2" t="s">
        <v>1943</v>
      </c>
      <c r="K135" s="2">
        <v>98421</v>
      </c>
      <c r="L135" s="2" t="s">
        <v>1552</v>
      </c>
      <c r="M135" s="21">
        <v>110000620588</v>
      </c>
      <c r="N135" s="2">
        <v>47.269941000000003</v>
      </c>
      <c r="O135" s="2">
        <v>-122.390147</v>
      </c>
      <c r="P135" s="2" t="s">
        <v>1945</v>
      </c>
      <c r="Q135" s="2" t="s">
        <v>1554</v>
      </c>
      <c r="R135" s="2" t="s">
        <v>1393</v>
      </c>
      <c r="S135" s="2">
        <v>3</v>
      </c>
      <c r="T135" s="2" t="s">
        <v>1552</v>
      </c>
      <c r="U135" s="2">
        <v>317</v>
      </c>
      <c r="V135" s="2" t="s">
        <v>1556</v>
      </c>
      <c r="W135" s="2" t="s">
        <v>1552</v>
      </c>
      <c r="X135" s="2">
        <v>179</v>
      </c>
      <c r="Y135" s="2" t="s">
        <v>1556</v>
      </c>
      <c r="Z135" s="2" t="s">
        <v>1552</v>
      </c>
      <c r="AA135" s="2" t="s">
        <v>1544</v>
      </c>
      <c r="AB135" s="2">
        <v>562211</v>
      </c>
      <c r="AC135" s="2" t="s">
        <v>904</v>
      </c>
      <c r="AD135" s="2" t="s">
        <v>1552</v>
      </c>
      <c r="AE135" s="2" t="s">
        <v>1552</v>
      </c>
      <c r="AF135" s="2" t="s">
        <v>1944</v>
      </c>
      <c r="AG135" s="5" t="s">
        <v>1552</v>
      </c>
      <c r="AH135" s="2" t="s">
        <v>1797</v>
      </c>
      <c r="AI135" s="2" t="s">
        <v>1772</v>
      </c>
      <c r="AJ135" s="2" t="s">
        <v>1861</v>
      </c>
      <c r="AK135" s="2" t="s">
        <v>1547</v>
      </c>
      <c r="AL135" s="2" t="s">
        <v>1552</v>
      </c>
      <c r="AM135" t="s">
        <v>1549</v>
      </c>
      <c r="AN135" t="s">
        <v>1549</v>
      </c>
      <c r="AO135" t="s">
        <v>1549</v>
      </c>
      <c r="AP135" t="s">
        <v>1549</v>
      </c>
      <c r="AQ135" t="s">
        <v>1549</v>
      </c>
      <c r="AR135" t="s">
        <v>1549</v>
      </c>
      <c r="AS135" t="s">
        <v>1549</v>
      </c>
      <c r="AT135" t="s">
        <v>1549</v>
      </c>
      <c r="AU135" t="s">
        <v>1549</v>
      </c>
      <c r="AV135" t="s">
        <v>1549</v>
      </c>
      <c r="AW135" t="s">
        <v>1549</v>
      </c>
      <c r="AX135" t="s">
        <v>1549</v>
      </c>
      <c r="AY135" t="s">
        <v>1549</v>
      </c>
      <c r="AZ135" t="s">
        <v>1549</v>
      </c>
      <c r="BA135" t="s">
        <v>1549</v>
      </c>
      <c r="BB135" t="s">
        <v>1549</v>
      </c>
      <c r="BC135" t="s">
        <v>1549</v>
      </c>
      <c r="BD135" t="s">
        <v>1549</v>
      </c>
      <c r="BE135" t="s">
        <v>1549</v>
      </c>
      <c r="BF135" t="s">
        <v>1549</v>
      </c>
      <c r="BG135" t="s">
        <v>1549</v>
      </c>
      <c r="BH135" t="s">
        <v>1549</v>
      </c>
      <c r="BI135" t="s">
        <v>1549</v>
      </c>
      <c r="BJ135" t="s">
        <v>1549</v>
      </c>
      <c r="BK135" t="s">
        <v>1549</v>
      </c>
      <c r="BL135" t="s">
        <v>1549</v>
      </c>
      <c r="BM135" t="s">
        <v>1549</v>
      </c>
      <c r="BN135" t="s">
        <v>1548</v>
      </c>
      <c r="BO135" t="s">
        <v>1549</v>
      </c>
      <c r="BP135" t="s">
        <v>1549</v>
      </c>
      <c r="BQ135" t="s">
        <v>1549</v>
      </c>
      <c r="BR135" t="s">
        <v>1549</v>
      </c>
      <c r="BS135" t="s">
        <v>1549</v>
      </c>
      <c r="BT135" t="s">
        <v>1549</v>
      </c>
      <c r="BU135" t="s">
        <v>1549</v>
      </c>
      <c r="BV135" t="s">
        <v>1549</v>
      </c>
      <c r="BW135" t="s">
        <v>1549</v>
      </c>
      <c r="BX135" t="s">
        <v>1549</v>
      </c>
      <c r="BY135" t="s">
        <v>1549</v>
      </c>
      <c r="BZ135" t="s">
        <v>1549</v>
      </c>
      <c r="CA135" t="s">
        <v>1549</v>
      </c>
      <c r="CB135" t="s">
        <v>1549</v>
      </c>
      <c r="CC135" t="s">
        <v>1549</v>
      </c>
      <c r="CD135" t="s">
        <v>1549</v>
      </c>
      <c r="CE135" t="s">
        <v>1549</v>
      </c>
      <c r="CF135" t="s">
        <v>1549</v>
      </c>
      <c r="CG135" t="s">
        <v>1549</v>
      </c>
      <c r="CH135" t="s">
        <v>1549</v>
      </c>
      <c r="CI135" t="s">
        <v>1549</v>
      </c>
      <c r="CJ135" t="s">
        <v>1549</v>
      </c>
      <c r="CK135" t="s">
        <v>1549</v>
      </c>
      <c r="CL135" t="s">
        <v>1549</v>
      </c>
      <c r="CM135" t="s">
        <v>1549</v>
      </c>
      <c r="CN135" t="s">
        <v>1549</v>
      </c>
    </row>
    <row r="136" spans="2:92" x14ac:dyDescent="0.25">
      <c r="B136" s="2" t="s">
        <v>1134</v>
      </c>
      <c r="C136" s="2">
        <v>2015</v>
      </c>
      <c r="D136" s="2"/>
      <c r="E136" s="2" t="s">
        <v>1405</v>
      </c>
      <c r="F136" s="2" t="s">
        <v>1406</v>
      </c>
      <c r="G136" s="2" t="s">
        <v>1407</v>
      </c>
      <c r="H136" s="2" t="s">
        <v>1275</v>
      </c>
      <c r="I136" s="2" t="s">
        <v>1408</v>
      </c>
      <c r="J136" s="2" t="s">
        <v>1160</v>
      </c>
      <c r="K136" s="2">
        <v>77503</v>
      </c>
      <c r="L136" s="2"/>
      <c r="M136" s="21">
        <v>110000499041</v>
      </c>
      <c r="N136" s="2">
        <v>29.734055999999999</v>
      </c>
      <c r="O136" s="2">
        <v>-95.17</v>
      </c>
      <c r="P136" s="2">
        <v>1315214265151</v>
      </c>
      <c r="Q136" s="2">
        <v>107062</v>
      </c>
      <c r="R136" s="2" t="s">
        <v>1393</v>
      </c>
      <c r="S136" s="2">
        <v>4</v>
      </c>
      <c r="T136" s="2" t="s">
        <v>1409</v>
      </c>
      <c r="U136" s="2">
        <v>13</v>
      </c>
      <c r="V136" s="2" t="s">
        <v>1556</v>
      </c>
      <c r="W136" s="2"/>
      <c r="X136" s="2">
        <v>12</v>
      </c>
      <c r="Y136" s="2" t="s">
        <v>1556</v>
      </c>
      <c r="Z136" s="2"/>
      <c r="AA136" s="2" t="s">
        <v>1544</v>
      </c>
      <c r="AB136" s="2">
        <v>325199</v>
      </c>
      <c r="AC136" s="2" t="s">
        <v>261</v>
      </c>
      <c r="AD136" s="2"/>
      <c r="AE136" s="2"/>
      <c r="AF136" s="2" t="s">
        <v>1598</v>
      </c>
      <c r="AG136" s="2" t="s">
        <v>1599</v>
      </c>
      <c r="AH136" s="2" t="s">
        <v>1140</v>
      </c>
      <c r="AI136" s="2" t="s">
        <v>1772</v>
      </c>
      <c r="AJ136" s="2" t="s">
        <v>1559</v>
      </c>
      <c r="AK136" s="2" t="s">
        <v>1547</v>
      </c>
      <c r="AL136" s="2"/>
      <c r="AM136" t="s">
        <v>1549</v>
      </c>
      <c r="AN136" t="s">
        <v>1548</v>
      </c>
      <c r="AO136" t="s">
        <v>1549</v>
      </c>
      <c r="AP136" t="s">
        <v>1548</v>
      </c>
      <c r="AQ136" t="s">
        <v>1549</v>
      </c>
      <c r="AR136" t="s">
        <v>1549</v>
      </c>
      <c r="AS136" t="s">
        <v>1549</v>
      </c>
      <c r="AY136" t="s">
        <v>1548</v>
      </c>
      <c r="BL136" t="s">
        <v>1549</v>
      </c>
      <c r="BM136" t="s">
        <v>1548</v>
      </c>
      <c r="BN136" t="s">
        <v>1549</v>
      </c>
      <c r="BP136" t="s">
        <v>1549</v>
      </c>
      <c r="BX136" t="s">
        <v>1549</v>
      </c>
      <c r="CE136" t="s">
        <v>1549</v>
      </c>
    </row>
    <row r="137" spans="2:92" x14ac:dyDescent="0.25">
      <c r="B137" s="2" t="s">
        <v>1134</v>
      </c>
      <c r="C137" s="2">
        <v>2016</v>
      </c>
      <c r="D137" s="2"/>
      <c r="E137" s="2" t="s">
        <v>1405</v>
      </c>
      <c r="F137" s="2" t="s">
        <v>1406</v>
      </c>
      <c r="G137" s="2" t="s">
        <v>1407</v>
      </c>
      <c r="H137" s="2" t="s">
        <v>1275</v>
      </c>
      <c r="I137" s="2" t="s">
        <v>1408</v>
      </c>
      <c r="J137" s="2" t="s">
        <v>1160</v>
      </c>
      <c r="K137" s="2">
        <v>77503</v>
      </c>
      <c r="L137" s="2"/>
      <c r="M137" s="21">
        <v>110000499041</v>
      </c>
      <c r="N137" s="2">
        <v>29.734055999999999</v>
      </c>
      <c r="O137" s="2">
        <v>-95.17</v>
      </c>
      <c r="P137" s="2">
        <v>1316215464102</v>
      </c>
      <c r="Q137" s="2">
        <v>107062</v>
      </c>
      <c r="R137" s="2" t="s">
        <v>1393</v>
      </c>
      <c r="S137" s="2">
        <v>4</v>
      </c>
      <c r="T137" s="2" t="s">
        <v>1409</v>
      </c>
      <c r="U137" s="2">
        <v>13</v>
      </c>
      <c r="V137" s="2" t="s">
        <v>1556</v>
      </c>
      <c r="W137" s="2"/>
      <c r="X137" s="2">
        <v>12</v>
      </c>
      <c r="Y137" s="2" t="s">
        <v>1556</v>
      </c>
      <c r="Z137" s="2"/>
      <c r="AA137" s="2" t="s">
        <v>1544</v>
      </c>
      <c r="AB137" s="2">
        <v>325199</v>
      </c>
      <c r="AC137" s="2" t="s">
        <v>261</v>
      </c>
      <c r="AD137" s="2"/>
      <c r="AE137" s="2"/>
      <c r="AF137" s="2" t="s">
        <v>1598</v>
      </c>
      <c r="AG137" s="2" t="s">
        <v>1599</v>
      </c>
      <c r="AH137" s="2" t="s">
        <v>1140</v>
      </c>
      <c r="AI137" s="2" t="s">
        <v>1772</v>
      </c>
      <c r="AJ137" s="2" t="s">
        <v>1559</v>
      </c>
      <c r="AK137" s="2" t="s">
        <v>1547</v>
      </c>
      <c r="AL137" s="2"/>
      <c r="AM137" t="s">
        <v>1549</v>
      </c>
      <c r="AN137" t="s">
        <v>1548</v>
      </c>
      <c r="AO137" t="s">
        <v>1549</v>
      </c>
      <c r="AP137" t="s">
        <v>1548</v>
      </c>
      <c r="AQ137" t="s">
        <v>1549</v>
      </c>
      <c r="AR137" t="s">
        <v>1549</v>
      </c>
      <c r="AS137" t="s">
        <v>1549</v>
      </c>
      <c r="AY137" t="s">
        <v>1548</v>
      </c>
      <c r="BL137" t="s">
        <v>1549</v>
      </c>
      <c r="BM137" t="s">
        <v>1548</v>
      </c>
      <c r="BN137" t="s">
        <v>1549</v>
      </c>
      <c r="BP137" t="s">
        <v>1549</v>
      </c>
      <c r="BX137" t="s">
        <v>1549</v>
      </c>
      <c r="CE137" t="s">
        <v>1549</v>
      </c>
    </row>
    <row r="138" spans="2:92" x14ac:dyDescent="0.25">
      <c r="B138" s="2" t="s">
        <v>1134</v>
      </c>
      <c r="C138" s="2">
        <v>2017</v>
      </c>
      <c r="D138" s="2"/>
      <c r="E138" s="2" t="s">
        <v>1405</v>
      </c>
      <c r="F138" s="2" t="s">
        <v>1406</v>
      </c>
      <c r="G138" s="2" t="s">
        <v>1407</v>
      </c>
      <c r="H138" s="2" t="s">
        <v>1275</v>
      </c>
      <c r="I138" s="2" t="s">
        <v>1408</v>
      </c>
      <c r="J138" s="2" t="s">
        <v>1160</v>
      </c>
      <c r="K138" s="2">
        <v>77503</v>
      </c>
      <c r="L138" s="2"/>
      <c r="M138" s="21">
        <v>110000499041</v>
      </c>
      <c r="N138" s="2">
        <v>29.734055999999999</v>
      </c>
      <c r="O138" s="2">
        <v>-95.17</v>
      </c>
      <c r="P138" s="2">
        <v>1317216352029</v>
      </c>
      <c r="Q138" s="2">
        <v>107062</v>
      </c>
      <c r="R138" s="2" t="s">
        <v>1393</v>
      </c>
      <c r="S138" s="2">
        <v>4</v>
      </c>
      <c r="T138" s="2" t="s">
        <v>1409</v>
      </c>
      <c r="U138" s="2">
        <v>15</v>
      </c>
      <c r="V138" s="2" t="s">
        <v>1556</v>
      </c>
      <c r="W138" s="2"/>
      <c r="X138" s="2">
        <v>13</v>
      </c>
      <c r="Y138" s="2" t="s">
        <v>1556</v>
      </c>
      <c r="Z138" s="2"/>
      <c r="AA138" s="2" t="s">
        <v>1544</v>
      </c>
      <c r="AB138" s="2">
        <v>325199</v>
      </c>
      <c r="AC138" s="2" t="s">
        <v>261</v>
      </c>
      <c r="AD138" s="2"/>
      <c r="AE138" s="2"/>
      <c r="AF138" s="2" t="s">
        <v>1598</v>
      </c>
      <c r="AG138" s="5" t="s">
        <v>1599</v>
      </c>
      <c r="AH138" s="2" t="s">
        <v>1140</v>
      </c>
      <c r="AI138" s="2" t="s">
        <v>1772</v>
      </c>
      <c r="AJ138" s="2" t="s">
        <v>1559</v>
      </c>
      <c r="AK138" s="2" t="s">
        <v>1547</v>
      </c>
      <c r="AL138" s="2"/>
      <c r="AM138" t="s">
        <v>1549</v>
      </c>
      <c r="AN138" t="s">
        <v>1548</v>
      </c>
      <c r="AO138" t="s">
        <v>1549</v>
      </c>
      <c r="AP138" t="s">
        <v>1548</v>
      </c>
      <c r="AQ138" t="s">
        <v>1549</v>
      </c>
      <c r="AR138" t="s">
        <v>1549</v>
      </c>
      <c r="AS138" t="s">
        <v>1549</v>
      </c>
      <c r="AY138" t="s">
        <v>1548</v>
      </c>
      <c r="BL138" t="s">
        <v>1549</v>
      </c>
      <c r="BM138" t="s">
        <v>1548</v>
      </c>
      <c r="BN138" t="s">
        <v>1549</v>
      </c>
      <c r="BP138" t="s">
        <v>1549</v>
      </c>
      <c r="BX138" t="s">
        <v>1549</v>
      </c>
      <c r="CE138" t="s">
        <v>1549</v>
      </c>
    </row>
    <row r="139" spans="2:92" ht="30" x14ac:dyDescent="0.25">
      <c r="B139" s="2" t="s">
        <v>1134</v>
      </c>
      <c r="C139" s="2">
        <v>2018</v>
      </c>
      <c r="D139" s="2"/>
      <c r="E139" s="2" t="s">
        <v>1405</v>
      </c>
      <c r="F139" s="2" t="s">
        <v>1406</v>
      </c>
      <c r="G139" s="2" t="s">
        <v>1407</v>
      </c>
      <c r="H139" s="2" t="s">
        <v>1275</v>
      </c>
      <c r="I139" s="2" t="s">
        <v>1408</v>
      </c>
      <c r="J139" s="2" t="s">
        <v>1160</v>
      </c>
      <c r="K139" s="2">
        <v>77503</v>
      </c>
      <c r="L139" s="2"/>
      <c r="M139" s="21">
        <v>110000499041</v>
      </c>
      <c r="N139" s="2">
        <v>29.734055999999999</v>
      </c>
      <c r="O139" s="2">
        <v>-95.17</v>
      </c>
      <c r="P139" s="2">
        <v>1318217188806</v>
      </c>
      <c r="Q139" s="2">
        <v>107062</v>
      </c>
      <c r="R139" s="2" t="s">
        <v>1393</v>
      </c>
      <c r="S139" s="2">
        <v>1</v>
      </c>
      <c r="T139" s="2" t="s">
        <v>1600</v>
      </c>
      <c r="U139" s="2">
        <v>13</v>
      </c>
      <c r="V139" s="2" t="s">
        <v>1556</v>
      </c>
      <c r="W139" s="2"/>
      <c r="X139" s="2">
        <v>11</v>
      </c>
      <c r="Y139" s="2" t="s">
        <v>1556</v>
      </c>
      <c r="Z139" s="2"/>
      <c r="AA139" s="2" t="s">
        <v>1544</v>
      </c>
      <c r="AB139" s="2">
        <v>325199</v>
      </c>
      <c r="AC139" s="2" t="s">
        <v>261</v>
      </c>
      <c r="AD139" s="2"/>
      <c r="AE139" s="2"/>
      <c r="AF139" s="2" t="s">
        <v>1598</v>
      </c>
      <c r="AG139" s="5" t="s">
        <v>1601</v>
      </c>
      <c r="AH139" s="2" t="s">
        <v>1140</v>
      </c>
      <c r="AI139" s="2" t="s">
        <v>1772</v>
      </c>
      <c r="AJ139" s="2" t="s">
        <v>1559</v>
      </c>
      <c r="AK139" s="2" t="s">
        <v>1547</v>
      </c>
      <c r="AL139" s="2"/>
      <c r="AM139" t="s">
        <v>1549</v>
      </c>
      <c r="AN139" t="s">
        <v>1548</v>
      </c>
      <c r="AO139" t="s">
        <v>1549</v>
      </c>
      <c r="AP139" t="s">
        <v>1548</v>
      </c>
      <c r="AQ139" t="s">
        <v>1549</v>
      </c>
      <c r="AR139" t="s">
        <v>1549</v>
      </c>
      <c r="AS139" t="s">
        <v>1549</v>
      </c>
      <c r="AT139" t="s">
        <v>1549</v>
      </c>
      <c r="AU139" t="s">
        <v>1549</v>
      </c>
      <c r="AV139" t="s">
        <v>1549</v>
      </c>
      <c r="AW139" t="s">
        <v>1549</v>
      </c>
      <c r="AX139" t="s">
        <v>1549</v>
      </c>
      <c r="AY139" t="s">
        <v>1548</v>
      </c>
      <c r="AZ139" t="s">
        <v>1549</v>
      </c>
      <c r="BA139" t="s">
        <v>1549</v>
      </c>
      <c r="BB139" t="s">
        <v>1549</v>
      </c>
      <c r="BC139" t="s">
        <v>1549</v>
      </c>
      <c r="BD139" t="s">
        <v>1549</v>
      </c>
      <c r="BE139" t="s">
        <v>1549</v>
      </c>
      <c r="BF139" t="s">
        <v>1549</v>
      </c>
      <c r="BG139" t="s">
        <v>1549</v>
      </c>
      <c r="BH139" t="s">
        <v>1549</v>
      </c>
      <c r="BI139" t="s">
        <v>1549</v>
      </c>
      <c r="BJ139" t="s">
        <v>1549</v>
      </c>
      <c r="BK139" t="s">
        <v>1548</v>
      </c>
      <c r="BL139" t="s">
        <v>1549</v>
      </c>
      <c r="BM139" t="s">
        <v>1548</v>
      </c>
      <c r="BN139" t="s">
        <v>1549</v>
      </c>
      <c r="BO139" t="s">
        <v>1549</v>
      </c>
      <c r="BP139" t="s">
        <v>1549</v>
      </c>
      <c r="BQ139" t="s">
        <v>1549</v>
      </c>
      <c r="BR139" t="s">
        <v>1549</v>
      </c>
      <c r="BS139" t="s">
        <v>1549</v>
      </c>
      <c r="BT139" t="s">
        <v>1549</v>
      </c>
      <c r="BU139" t="s">
        <v>1549</v>
      </c>
      <c r="BV139" t="s">
        <v>1549</v>
      </c>
      <c r="BW139" t="s">
        <v>1549</v>
      </c>
      <c r="BX139" t="s">
        <v>1549</v>
      </c>
      <c r="BY139" t="s">
        <v>1549</v>
      </c>
      <c r="BZ139" t="s">
        <v>1549</v>
      </c>
      <c r="CA139" t="s">
        <v>1549</v>
      </c>
      <c r="CB139" t="s">
        <v>1549</v>
      </c>
      <c r="CC139" t="s">
        <v>1549</v>
      </c>
      <c r="CD139" t="s">
        <v>1549</v>
      </c>
      <c r="CE139" t="s">
        <v>1549</v>
      </c>
      <c r="CF139" t="s">
        <v>1549</v>
      </c>
      <c r="CG139" t="s">
        <v>1549</v>
      </c>
      <c r="CH139" t="s">
        <v>1549</v>
      </c>
      <c r="CI139" t="s">
        <v>1549</v>
      </c>
      <c r="CJ139" t="s">
        <v>1549</v>
      </c>
      <c r="CK139" t="s">
        <v>1549</v>
      </c>
      <c r="CL139" t="s">
        <v>1549</v>
      </c>
      <c r="CM139" t="s">
        <v>1549</v>
      </c>
      <c r="CN139" t="s">
        <v>1549</v>
      </c>
    </row>
    <row r="140" spans="2:92" ht="30" x14ac:dyDescent="0.25">
      <c r="B140" s="2" t="s">
        <v>1134</v>
      </c>
      <c r="C140" s="2">
        <v>2019</v>
      </c>
      <c r="D140" s="4">
        <v>44013</v>
      </c>
      <c r="E140" s="2" t="s">
        <v>1405</v>
      </c>
      <c r="F140" s="2" t="s">
        <v>1406</v>
      </c>
      <c r="G140" s="2" t="s">
        <v>1407</v>
      </c>
      <c r="H140" s="2" t="s">
        <v>1275</v>
      </c>
      <c r="I140" s="2" t="s">
        <v>1408</v>
      </c>
      <c r="J140" s="2" t="s">
        <v>1160</v>
      </c>
      <c r="K140" s="2">
        <v>77503</v>
      </c>
      <c r="L140" s="2"/>
      <c r="M140" s="21">
        <v>110000499041</v>
      </c>
      <c r="N140" s="2">
        <v>29.734055999999999</v>
      </c>
      <c r="O140" s="2">
        <v>-95.17</v>
      </c>
      <c r="P140" s="2">
        <v>1319218444711</v>
      </c>
      <c r="Q140" s="2">
        <v>107062</v>
      </c>
      <c r="R140" s="2" t="s">
        <v>1393</v>
      </c>
      <c r="S140" s="2">
        <v>1</v>
      </c>
      <c r="T140" s="2" t="s">
        <v>1600</v>
      </c>
      <c r="U140" s="2">
        <v>13</v>
      </c>
      <c r="V140" s="2" t="s">
        <v>1556</v>
      </c>
      <c r="W140" s="2"/>
      <c r="X140" s="2">
        <v>11</v>
      </c>
      <c r="Y140" s="2" t="s">
        <v>1556</v>
      </c>
      <c r="Z140" s="2"/>
      <c r="AA140" s="2" t="s">
        <v>1544</v>
      </c>
      <c r="AB140" s="2">
        <v>325199</v>
      </c>
      <c r="AC140" s="2" t="s">
        <v>261</v>
      </c>
      <c r="AD140" s="2"/>
      <c r="AE140" s="2"/>
      <c r="AF140" s="2" t="s">
        <v>1598</v>
      </c>
      <c r="AG140" s="5" t="s">
        <v>1601</v>
      </c>
      <c r="AH140" s="2" t="s">
        <v>1140</v>
      </c>
      <c r="AI140" s="2" t="s">
        <v>1772</v>
      </c>
      <c r="AJ140" s="2" t="s">
        <v>1559</v>
      </c>
      <c r="AK140" s="2" t="s">
        <v>1547</v>
      </c>
      <c r="AL140" s="2"/>
      <c r="AM140" t="s">
        <v>1549</v>
      </c>
      <c r="AN140" t="s">
        <v>1548</v>
      </c>
      <c r="AO140" t="s">
        <v>1549</v>
      </c>
      <c r="AP140" t="s">
        <v>1548</v>
      </c>
      <c r="AQ140" t="s">
        <v>1549</v>
      </c>
      <c r="AR140" t="s">
        <v>1549</v>
      </c>
      <c r="AS140" t="s">
        <v>1549</v>
      </c>
      <c r="AT140" t="s">
        <v>1549</v>
      </c>
      <c r="AU140" t="s">
        <v>1549</v>
      </c>
      <c r="AV140" t="s">
        <v>1549</v>
      </c>
      <c r="AW140" t="s">
        <v>1549</v>
      </c>
      <c r="AX140" t="s">
        <v>1549</v>
      </c>
      <c r="AY140" t="s">
        <v>1548</v>
      </c>
      <c r="AZ140" t="s">
        <v>1549</v>
      </c>
      <c r="BA140" t="s">
        <v>1549</v>
      </c>
      <c r="BB140" t="s">
        <v>1549</v>
      </c>
      <c r="BC140" t="s">
        <v>1549</v>
      </c>
      <c r="BD140" t="s">
        <v>1549</v>
      </c>
      <c r="BE140" t="s">
        <v>1549</v>
      </c>
      <c r="BF140" t="s">
        <v>1549</v>
      </c>
      <c r="BG140" t="s">
        <v>1549</v>
      </c>
      <c r="BH140" t="s">
        <v>1549</v>
      </c>
      <c r="BI140" t="s">
        <v>1549</v>
      </c>
      <c r="BJ140" t="s">
        <v>1549</v>
      </c>
      <c r="BK140" t="s">
        <v>1548</v>
      </c>
      <c r="BL140" t="s">
        <v>1549</v>
      </c>
      <c r="BM140" t="s">
        <v>1548</v>
      </c>
      <c r="BN140" t="s">
        <v>1549</v>
      </c>
      <c r="BO140" t="s">
        <v>1549</v>
      </c>
      <c r="BP140" t="s">
        <v>1549</v>
      </c>
      <c r="BQ140" t="s">
        <v>1549</v>
      </c>
      <c r="BR140" t="s">
        <v>1549</v>
      </c>
      <c r="BS140" t="s">
        <v>1549</v>
      </c>
      <c r="BT140" t="s">
        <v>1549</v>
      </c>
      <c r="BU140" t="s">
        <v>1549</v>
      </c>
      <c r="BV140" t="s">
        <v>1549</v>
      </c>
      <c r="BW140" t="s">
        <v>1549</v>
      </c>
      <c r="BX140" t="s">
        <v>1549</v>
      </c>
      <c r="BY140" t="s">
        <v>1549</v>
      </c>
      <c r="BZ140" t="s">
        <v>1549</v>
      </c>
      <c r="CA140" t="s">
        <v>1549</v>
      </c>
      <c r="CB140" t="s">
        <v>1549</v>
      </c>
      <c r="CC140" t="s">
        <v>1549</v>
      </c>
      <c r="CD140" t="s">
        <v>1549</v>
      </c>
      <c r="CE140" t="s">
        <v>1549</v>
      </c>
      <c r="CF140" t="s">
        <v>1549</v>
      </c>
      <c r="CG140" t="s">
        <v>1549</v>
      </c>
      <c r="CH140" t="s">
        <v>1549</v>
      </c>
      <c r="CI140" t="s">
        <v>1549</v>
      </c>
      <c r="CJ140" t="s">
        <v>1549</v>
      </c>
      <c r="CK140" t="s">
        <v>1549</v>
      </c>
      <c r="CL140" t="s">
        <v>1549</v>
      </c>
      <c r="CM140" t="s">
        <v>1549</v>
      </c>
      <c r="CN140" t="s">
        <v>1549</v>
      </c>
    </row>
    <row r="141" spans="2:92" x14ac:dyDescent="0.25">
      <c r="B141" s="2" t="s">
        <v>1134</v>
      </c>
      <c r="C141" s="2">
        <v>2015</v>
      </c>
      <c r="D141" s="2"/>
      <c r="E141" s="2" t="s">
        <v>1155</v>
      </c>
      <c r="F141" s="2" t="s">
        <v>1152</v>
      </c>
      <c r="G141" s="2" t="s">
        <v>1153</v>
      </c>
      <c r="H141" s="2" t="s">
        <v>1154</v>
      </c>
      <c r="I141" s="2" t="s">
        <v>1422</v>
      </c>
      <c r="J141" s="2" t="s">
        <v>1138</v>
      </c>
      <c r="K141" s="2">
        <v>70805</v>
      </c>
      <c r="L141" s="2"/>
      <c r="M141" s="21">
        <v>110000597444</v>
      </c>
      <c r="N141" s="2">
        <v>30.501336999999999</v>
      </c>
      <c r="O141" s="2">
        <v>-91.192340000000002</v>
      </c>
      <c r="P141" s="2">
        <v>1315214292839</v>
      </c>
      <c r="Q141" s="2">
        <v>107062</v>
      </c>
      <c r="R141" s="2" t="s">
        <v>1393</v>
      </c>
      <c r="S141" s="2">
        <v>7</v>
      </c>
      <c r="T141" s="2" t="s">
        <v>1403</v>
      </c>
      <c r="U141" s="2">
        <v>27716</v>
      </c>
      <c r="V141" s="2" t="s">
        <v>1556</v>
      </c>
      <c r="W141" s="2"/>
      <c r="X141" s="2">
        <v>14177</v>
      </c>
      <c r="Y141" s="2" t="s">
        <v>1556</v>
      </c>
      <c r="Z141" s="2"/>
      <c r="AA141" s="2" t="s">
        <v>1544</v>
      </c>
      <c r="AB141" s="2">
        <v>325211</v>
      </c>
      <c r="AC141" s="2" t="s">
        <v>262</v>
      </c>
      <c r="AD141" s="2"/>
      <c r="AE141" s="2"/>
      <c r="AF141" s="2" t="s">
        <v>1602</v>
      </c>
      <c r="AG141" s="2" t="s">
        <v>1565</v>
      </c>
      <c r="AH141" s="2" t="s">
        <v>1140</v>
      </c>
      <c r="AI141" s="2" t="s">
        <v>1772</v>
      </c>
      <c r="AJ141" s="2" t="s">
        <v>1559</v>
      </c>
      <c r="AK141" s="2" t="s">
        <v>1547</v>
      </c>
      <c r="AL141" s="2"/>
      <c r="AM141" t="s">
        <v>1548</v>
      </c>
      <c r="AN141" t="s">
        <v>1549</v>
      </c>
      <c r="AO141" t="s">
        <v>1548</v>
      </c>
      <c r="AP141" t="s">
        <v>1549</v>
      </c>
      <c r="AQ141" t="s">
        <v>1549</v>
      </c>
      <c r="AR141" t="s">
        <v>1549</v>
      </c>
      <c r="AS141" t="s">
        <v>1548</v>
      </c>
      <c r="AY141" t="s">
        <v>1549</v>
      </c>
      <c r="BL141" t="s">
        <v>1549</v>
      </c>
      <c r="BM141" t="s">
        <v>1549</v>
      </c>
      <c r="BN141" t="s">
        <v>1549</v>
      </c>
      <c r="BP141" t="s">
        <v>1549</v>
      </c>
      <c r="BX141" t="s">
        <v>1549</v>
      </c>
      <c r="CE141" t="s">
        <v>1548</v>
      </c>
    </row>
    <row r="142" spans="2:92" x14ac:dyDescent="0.25">
      <c r="B142" s="2" t="s">
        <v>1134</v>
      </c>
      <c r="C142" s="2">
        <v>2016</v>
      </c>
      <c r="D142" s="2"/>
      <c r="E142" s="2" t="s">
        <v>1155</v>
      </c>
      <c r="F142" s="2" t="s">
        <v>1152</v>
      </c>
      <c r="G142" s="2" t="s">
        <v>1153</v>
      </c>
      <c r="H142" s="2" t="s">
        <v>1154</v>
      </c>
      <c r="I142" s="2" t="s">
        <v>1422</v>
      </c>
      <c r="J142" s="2" t="s">
        <v>1138</v>
      </c>
      <c r="K142" s="2">
        <v>70805</v>
      </c>
      <c r="L142" s="2"/>
      <c r="M142" s="21">
        <v>110000597444</v>
      </c>
      <c r="N142" s="2">
        <v>30.501336999999999</v>
      </c>
      <c r="O142" s="2">
        <v>-91.192340000000002</v>
      </c>
      <c r="P142" s="2">
        <v>1316215574500</v>
      </c>
      <c r="Q142" s="2">
        <v>107062</v>
      </c>
      <c r="R142" s="2" t="s">
        <v>1393</v>
      </c>
      <c r="S142" s="2">
        <v>7</v>
      </c>
      <c r="T142" s="2" t="s">
        <v>1403</v>
      </c>
      <c r="U142" s="2">
        <v>23061</v>
      </c>
      <c r="V142" s="2" t="s">
        <v>1556</v>
      </c>
      <c r="W142" s="2"/>
      <c r="X142" s="2">
        <v>10098</v>
      </c>
      <c r="Y142" s="2" t="s">
        <v>1556</v>
      </c>
      <c r="Z142" s="2"/>
      <c r="AA142" s="2" t="s">
        <v>1544</v>
      </c>
      <c r="AB142" s="2">
        <v>325211</v>
      </c>
      <c r="AC142" s="2" t="s">
        <v>262</v>
      </c>
      <c r="AD142" s="2"/>
      <c r="AE142" s="2"/>
      <c r="AF142" s="2" t="s">
        <v>1602</v>
      </c>
      <c r="AG142" s="5" t="s">
        <v>1565</v>
      </c>
      <c r="AH142" s="2" t="s">
        <v>1140</v>
      </c>
      <c r="AI142" s="2" t="s">
        <v>1772</v>
      </c>
      <c r="AJ142" s="2" t="s">
        <v>1559</v>
      </c>
      <c r="AK142" s="2" t="s">
        <v>1547</v>
      </c>
      <c r="AL142" s="2"/>
      <c r="AM142" t="s">
        <v>1548</v>
      </c>
      <c r="AN142" t="s">
        <v>1549</v>
      </c>
      <c r="AO142" t="s">
        <v>1548</v>
      </c>
      <c r="AP142" t="s">
        <v>1549</v>
      </c>
      <c r="AQ142" t="s">
        <v>1549</v>
      </c>
      <c r="AR142" t="s">
        <v>1549</v>
      </c>
      <c r="AS142" t="s">
        <v>1548</v>
      </c>
      <c r="AY142" t="s">
        <v>1549</v>
      </c>
      <c r="BL142" t="s">
        <v>1549</v>
      </c>
      <c r="BM142" t="s">
        <v>1549</v>
      </c>
      <c r="BN142" t="s">
        <v>1549</v>
      </c>
      <c r="BP142" t="s">
        <v>1549</v>
      </c>
      <c r="BX142" t="s">
        <v>1549</v>
      </c>
      <c r="CE142" t="s">
        <v>1548</v>
      </c>
    </row>
    <row r="143" spans="2:92" x14ac:dyDescent="0.25">
      <c r="B143" s="2" t="s">
        <v>1134</v>
      </c>
      <c r="C143" s="2">
        <v>2017</v>
      </c>
      <c r="D143" s="2"/>
      <c r="E143" s="2" t="s">
        <v>1155</v>
      </c>
      <c r="F143" s="2" t="s">
        <v>1152</v>
      </c>
      <c r="G143" s="2" t="s">
        <v>1153</v>
      </c>
      <c r="H143" s="2" t="s">
        <v>1154</v>
      </c>
      <c r="I143" s="2" t="s">
        <v>1422</v>
      </c>
      <c r="J143" s="2" t="s">
        <v>1138</v>
      </c>
      <c r="K143" s="2">
        <v>70805</v>
      </c>
      <c r="L143" s="2"/>
      <c r="M143" s="21">
        <v>110000597444</v>
      </c>
      <c r="N143" s="2">
        <v>30.501336999999999</v>
      </c>
      <c r="O143" s="2">
        <v>-91.192340000000002</v>
      </c>
      <c r="P143" s="2">
        <v>1317216497343</v>
      </c>
      <c r="Q143" s="2">
        <v>107062</v>
      </c>
      <c r="R143" s="2" t="s">
        <v>1393</v>
      </c>
      <c r="S143" s="2">
        <v>7</v>
      </c>
      <c r="T143" s="2" t="s">
        <v>1403</v>
      </c>
      <c r="U143" s="2">
        <v>26487</v>
      </c>
      <c r="V143" s="2" t="s">
        <v>1556</v>
      </c>
      <c r="W143" s="2"/>
      <c r="X143" s="2">
        <v>14027</v>
      </c>
      <c r="Y143" s="2" t="s">
        <v>1556</v>
      </c>
      <c r="Z143" s="2"/>
      <c r="AA143" s="2" t="s">
        <v>1544</v>
      </c>
      <c r="AB143" s="2">
        <v>325211</v>
      </c>
      <c r="AC143" s="2" t="s">
        <v>262</v>
      </c>
      <c r="AD143" s="2"/>
      <c r="AE143" s="2"/>
      <c r="AF143" s="2" t="s">
        <v>1602</v>
      </c>
      <c r="AG143" s="5" t="s">
        <v>1565</v>
      </c>
      <c r="AH143" s="2" t="s">
        <v>1140</v>
      </c>
      <c r="AI143" s="2" t="s">
        <v>1772</v>
      </c>
      <c r="AJ143" s="2" t="s">
        <v>1559</v>
      </c>
      <c r="AK143" s="2" t="s">
        <v>1547</v>
      </c>
      <c r="AL143" s="2"/>
      <c r="AM143" t="s">
        <v>1548</v>
      </c>
      <c r="AN143" t="s">
        <v>1549</v>
      </c>
      <c r="AO143" t="s">
        <v>1548</v>
      </c>
      <c r="AP143" t="s">
        <v>1549</v>
      </c>
      <c r="AQ143" t="s">
        <v>1549</v>
      </c>
      <c r="AR143" t="s">
        <v>1549</v>
      </c>
      <c r="AS143" t="s">
        <v>1548</v>
      </c>
      <c r="AY143" t="s">
        <v>1549</v>
      </c>
      <c r="BL143" t="s">
        <v>1549</v>
      </c>
      <c r="BM143" t="s">
        <v>1549</v>
      </c>
      <c r="BN143" t="s">
        <v>1549</v>
      </c>
      <c r="BP143" t="s">
        <v>1549</v>
      </c>
      <c r="BX143" t="s">
        <v>1549</v>
      </c>
      <c r="CE143" t="s">
        <v>1548</v>
      </c>
    </row>
    <row r="144" spans="2:92" ht="30" x14ac:dyDescent="0.25">
      <c r="B144" s="2" t="s">
        <v>1134</v>
      </c>
      <c r="C144" s="2">
        <v>2018</v>
      </c>
      <c r="D144" s="2"/>
      <c r="E144" s="2" t="s">
        <v>1155</v>
      </c>
      <c r="F144" s="2" t="s">
        <v>1152</v>
      </c>
      <c r="G144" s="2" t="s">
        <v>1153</v>
      </c>
      <c r="H144" s="2" t="s">
        <v>1154</v>
      </c>
      <c r="I144" s="2" t="s">
        <v>1422</v>
      </c>
      <c r="J144" s="2" t="s">
        <v>1138</v>
      </c>
      <c r="K144" s="2">
        <v>70805</v>
      </c>
      <c r="L144" s="2"/>
      <c r="M144" s="21">
        <v>110000597444</v>
      </c>
      <c r="N144" s="2">
        <v>30.501336999999999</v>
      </c>
      <c r="O144" s="2">
        <v>-91.192340000000002</v>
      </c>
      <c r="P144" s="2">
        <v>1318218383988</v>
      </c>
      <c r="Q144" s="2">
        <v>107062</v>
      </c>
      <c r="R144" s="2" t="s">
        <v>1393</v>
      </c>
      <c r="S144" s="2">
        <v>7</v>
      </c>
      <c r="T144" s="2" t="s">
        <v>1403</v>
      </c>
      <c r="U144" s="2">
        <v>33833</v>
      </c>
      <c r="V144" s="2" t="s">
        <v>1556</v>
      </c>
      <c r="W144" s="2"/>
      <c r="X144" s="2">
        <v>8831</v>
      </c>
      <c r="Y144" s="2" t="s">
        <v>1556</v>
      </c>
      <c r="Z144" s="2"/>
      <c r="AA144" s="2" t="s">
        <v>1544</v>
      </c>
      <c r="AB144" s="2">
        <v>325211</v>
      </c>
      <c r="AC144" s="2" t="s">
        <v>262</v>
      </c>
      <c r="AD144" s="2"/>
      <c r="AE144" s="2"/>
      <c r="AF144" s="2" t="s">
        <v>1603</v>
      </c>
      <c r="AG144" s="5" t="s">
        <v>1604</v>
      </c>
      <c r="AH144" s="2" t="s">
        <v>1140</v>
      </c>
      <c r="AI144" s="2" t="s">
        <v>1772</v>
      </c>
      <c r="AJ144" s="2" t="s">
        <v>1559</v>
      </c>
      <c r="AK144" s="2" t="s">
        <v>1547</v>
      </c>
      <c r="AL144" s="2"/>
      <c r="AM144" t="s">
        <v>1548</v>
      </c>
      <c r="AN144" t="s">
        <v>1549</v>
      </c>
      <c r="AO144" t="s">
        <v>1548</v>
      </c>
      <c r="AP144" t="s">
        <v>1549</v>
      </c>
      <c r="AQ144" t="s">
        <v>1549</v>
      </c>
      <c r="AR144" t="s">
        <v>1549</v>
      </c>
      <c r="AS144" t="s">
        <v>1548</v>
      </c>
      <c r="AT144" t="s">
        <v>1548</v>
      </c>
      <c r="AU144" t="s">
        <v>1549</v>
      </c>
      <c r="AV144" t="s">
        <v>1549</v>
      </c>
      <c r="AW144" t="s">
        <v>1549</v>
      </c>
      <c r="AX144" t="s">
        <v>1549</v>
      </c>
      <c r="AY144" t="s">
        <v>1549</v>
      </c>
      <c r="AZ144" t="s">
        <v>1549</v>
      </c>
      <c r="BA144" t="s">
        <v>1549</v>
      </c>
      <c r="BB144" t="s">
        <v>1549</v>
      </c>
      <c r="BC144" t="s">
        <v>1549</v>
      </c>
      <c r="BD144" t="s">
        <v>1549</v>
      </c>
      <c r="BE144" t="s">
        <v>1549</v>
      </c>
      <c r="BF144" t="s">
        <v>1549</v>
      </c>
      <c r="BG144" t="s">
        <v>1549</v>
      </c>
      <c r="BH144" t="s">
        <v>1549</v>
      </c>
      <c r="BI144" t="s">
        <v>1549</v>
      </c>
      <c r="BJ144" t="s">
        <v>1549</v>
      </c>
      <c r="BK144" t="s">
        <v>1549</v>
      </c>
      <c r="BL144" t="s">
        <v>1549</v>
      </c>
      <c r="BM144" t="s">
        <v>1549</v>
      </c>
      <c r="BN144" t="s">
        <v>1549</v>
      </c>
      <c r="BO144" t="s">
        <v>1549</v>
      </c>
      <c r="BP144" t="s">
        <v>1549</v>
      </c>
      <c r="BQ144" t="s">
        <v>1549</v>
      </c>
      <c r="BR144" t="s">
        <v>1549</v>
      </c>
      <c r="BS144" t="s">
        <v>1549</v>
      </c>
      <c r="BT144" t="s">
        <v>1549</v>
      </c>
      <c r="BU144" t="s">
        <v>1549</v>
      </c>
      <c r="BV144" t="s">
        <v>1549</v>
      </c>
      <c r="BW144" t="s">
        <v>1549</v>
      </c>
      <c r="BX144" t="s">
        <v>1549</v>
      </c>
      <c r="BY144" t="s">
        <v>1549</v>
      </c>
      <c r="BZ144" t="s">
        <v>1549</v>
      </c>
      <c r="CA144" t="s">
        <v>1549</v>
      </c>
      <c r="CB144" t="s">
        <v>1549</v>
      </c>
      <c r="CC144" t="s">
        <v>1549</v>
      </c>
      <c r="CD144" t="s">
        <v>1549</v>
      </c>
      <c r="CE144" t="s">
        <v>1548</v>
      </c>
      <c r="CF144" t="s">
        <v>1549</v>
      </c>
      <c r="CG144" t="s">
        <v>1549</v>
      </c>
      <c r="CH144" t="s">
        <v>1549</v>
      </c>
      <c r="CI144" t="s">
        <v>1549</v>
      </c>
      <c r="CJ144" t="s">
        <v>1549</v>
      </c>
      <c r="CK144" t="s">
        <v>1549</v>
      </c>
      <c r="CL144" t="s">
        <v>1549</v>
      </c>
      <c r="CM144" t="s">
        <v>1549</v>
      </c>
      <c r="CN144" t="s">
        <v>1548</v>
      </c>
    </row>
    <row r="145" spans="2:92" x14ac:dyDescent="0.25">
      <c r="B145" s="2" t="s">
        <v>1134</v>
      </c>
      <c r="C145" s="2">
        <v>2019</v>
      </c>
      <c r="D145" s="4">
        <v>44012</v>
      </c>
      <c r="E145" s="2" t="s">
        <v>1155</v>
      </c>
      <c r="F145" s="2" t="s">
        <v>1152</v>
      </c>
      <c r="G145" s="2" t="s">
        <v>1153</v>
      </c>
      <c r="H145" s="2" t="s">
        <v>1154</v>
      </c>
      <c r="I145" s="2" t="s">
        <v>1422</v>
      </c>
      <c r="J145" s="2" t="s">
        <v>1138</v>
      </c>
      <c r="K145" s="2">
        <v>70805</v>
      </c>
      <c r="L145" s="2"/>
      <c r="M145" s="21">
        <v>110000597444</v>
      </c>
      <c r="N145" s="2">
        <v>30.501336999999999</v>
      </c>
      <c r="O145" s="2">
        <v>-91.192340000000002</v>
      </c>
      <c r="P145" s="2">
        <v>1319218384143</v>
      </c>
      <c r="Q145" s="2">
        <v>107062</v>
      </c>
      <c r="R145" s="2" t="s">
        <v>1393</v>
      </c>
      <c r="S145" s="2">
        <v>7</v>
      </c>
      <c r="T145" s="2" t="s">
        <v>1403</v>
      </c>
      <c r="U145" s="2">
        <v>21243</v>
      </c>
      <c r="V145" s="2" t="s">
        <v>1556</v>
      </c>
      <c r="W145" s="2"/>
      <c r="X145" s="2">
        <v>9859</v>
      </c>
      <c r="Y145" s="2" t="s">
        <v>1556</v>
      </c>
      <c r="Z145" s="2"/>
      <c r="AA145" s="2" t="s">
        <v>1544</v>
      </c>
      <c r="AB145" s="2">
        <v>325211</v>
      </c>
      <c r="AC145" s="2" t="s">
        <v>262</v>
      </c>
      <c r="AD145" s="2"/>
      <c r="AE145" s="2"/>
      <c r="AF145" s="2" t="s">
        <v>1605</v>
      </c>
      <c r="AG145" s="5" t="s">
        <v>1570</v>
      </c>
      <c r="AH145" s="2" t="s">
        <v>1140</v>
      </c>
      <c r="AI145" s="2" t="s">
        <v>1772</v>
      </c>
      <c r="AJ145" s="2" t="s">
        <v>1559</v>
      </c>
      <c r="AK145" s="2" t="s">
        <v>1547</v>
      </c>
      <c r="AL145" s="2"/>
      <c r="AM145" t="s">
        <v>1548</v>
      </c>
      <c r="AN145" t="s">
        <v>1549</v>
      </c>
      <c r="AO145" t="s">
        <v>1548</v>
      </c>
      <c r="AP145" t="s">
        <v>1549</v>
      </c>
      <c r="AQ145" t="s">
        <v>1549</v>
      </c>
      <c r="AR145" t="s">
        <v>1549</v>
      </c>
      <c r="AS145" t="s">
        <v>1548</v>
      </c>
      <c r="AT145" t="s">
        <v>1548</v>
      </c>
      <c r="AU145" t="s">
        <v>1548</v>
      </c>
      <c r="AV145" t="s">
        <v>1549</v>
      </c>
      <c r="AW145" t="s">
        <v>1549</v>
      </c>
      <c r="AX145" t="s">
        <v>1549</v>
      </c>
      <c r="AY145" t="s">
        <v>1549</v>
      </c>
      <c r="AZ145" t="s">
        <v>1549</v>
      </c>
      <c r="BA145" t="s">
        <v>1549</v>
      </c>
      <c r="BB145" t="s">
        <v>1549</v>
      </c>
      <c r="BC145" t="s">
        <v>1549</v>
      </c>
      <c r="BD145" t="s">
        <v>1549</v>
      </c>
      <c r="BE145" t="s">
        <v>1549</v>
      </c>
      <c r="BF145" t="s">
        <v>1549</v>
      </c>
      <c r="BG145" t="s">
        <v>1549</v>
      </c>
      <c r="BH145" t="s">
        <v>1549</v>
      </c>
      <c r="BI145" t="s">
        <v>1549</v>
      </c>
      <c r="BJ145" t="s">
        <v>1549</v>
      </c>
      <c r="BK145" t="s">
        <v>1549</v>
      </c>
      <c r="BL145" t="s">
        <v>1549</v>
      </c>
      <c r="BM145" t="s">
        <v>1549</v>
      </c>
      <c r="BN145" t="s">
        <v>1549</v>
      </c>
      <c r="BO145" t="s">
        <v>1549</v>
      </c>
      <c r="BP145" t="s">
        <v>1549</v>
      </c>
      <c r="BQ145" t="s">
        <v>1549</v>
      </c>
      <c r="BR145" t="s">
        <v>1549</v>
      </c>
      <c r="BS145" t="s">
        <v>1549</v>
      </c>
      <c r="BT145" t="s">
        <v>1549</v>
      </c>
      <c r="BU145" t="s">
        <v>1549</v>
      </c>
      <c r="BV145" t="s">
        <v>1549</v>
      </c>
      <c r="BW145" t="s">
        <v>1549</v>
      </c>
      <c r="BX145" t="s">
        <v>1549</v>
      </c>
      <c r="BY145" t="s">
        <v>1549</v>
      </c>
      <c r="BZ145" t="s">
        <v>1549</v>
      </c>
      <c r="CA145" t="s">
        <v>1549</v>
      </c>
      <c r="CB145" t="s">
        <v>1549</v>
      </c>
      <c r="CC145" t="s">
        <v>1549</v>
      </c>
      <c r="CD145" t="s">
        <v>1549</v>
      </c>
      <c r="CE145" t="s">
        <v>1549</v>
      </c>
      <c r="CF145" t="s">
        <v>1549</v>
      </c>
      <c r="CG145" t="s">
        <v>1549</v>
      </c>
      <c r="CH145" t="s">
        <v>1549</v>
      </c>
      <c r="CI145" t="s">
        <v>1549</v>
      </c>
      <c r="CJ145" t="s">
        <v>1549</v>
      </c>
      <c r="CK145" t="s">
        <v>1549</v>
      </c>
      <c r="CL145" t="s">
        <v>1549</v>
      </c>
      <c r="CM145" t="s">
        <v>1549</v>
      </c>
      <c r="CN145" t="s">
        <v>1549</v>
      </c>
    </row>
    <row r="146" spans="2:92" ht="30" x14ac:dyDescent="0.25">
      <c r="B146" s="2" t="s">
        <v>1134</v>
      </c>
      <c r="C146" s="2">
        <v>2020</v>
      </c>
      <c r="D146" s="4"/>
      <c r="E146" s="2" t="s">
        <v>1155</v>
      </c>
      <c r="F146" s="2" t="s">
        <v>1152</v>
      </c>
      <c r="G146" s="2" t="s">
        <v>1153</v>
      </c>
      <c r="H146" s="2" t="s">
        <v>1154</v>
      </c>
      <c r="I146" s="2" t="s">
        <v>1422</v>
      </c>
      <c r="J146" s="2" t="s">
        <v>1138</v>
      </c>
      <c r="K146" s="2">
        <v>70805</v>
      </c>
      <c r="L146" s="2" t="s">
        <v>1552</v>
      </c>
      <c r="M146" s="21">
        <v>110000597444</v>
      </c>
      <c r="N146" s="2">
        <v>30.498203</v>
      </c>
      <c r="O146" s="2">
        <v>-91.189148000000003</v>
      </c>
      <c r="P146" s="2" t="s">
        <v>1606</v>
      </c>
      <c r="Q146" s="2" t="s">
        <v>1554</v>
      </c>
      <c r="R146" s="2" t="s">
        <v>1393</v>
      </c>
      <c r="S146" s="2">
        <v>7</v>
      </c>
      <c r="T146" s="2" t="s">
        <v>1552</v>
      </c>
      <c r="U146" s="2">
        <v>21146</v>
      </c>
      <c r="V146" s="2" t="s">
        <v>1556</v>
      </c>
      <c r="W146" s="2" t="s">
        <v>1552</v>
      </c>
      <c r="X146" s="2">
        <v>8550</v>
      </c>
      <c r="Y146" s="2" t="s">
        <v>1556</v>
      </c>
      <c r="Z146" s="2" t="s">
        <v>1552</v>
      </c>
      <c r="AA146" s="2" t="s">
        <v>1544</v>
      </c>
      <c r="AB146" s="2">
        <v>325211</v>
      </c>
      <c r="AC146" s="2" t="s">
        <v>262</v>
      </c>
      <c r="AD146" s="2" t="s">
        <v>1552</v>
      </c>
      <c r="AE146" s="2" t="s">
        <v>1552</v>
      </c>
      <c r="AF146" s="2" t="s">
        <v>1603</v>
      </c>
      <c r="AG146" s="5" t="s">
        <v>1604</v>
      </c>
      <c r="AH146" s="2" t="s">
        <v>1140</v>
      </c>
      <c r="AI146" s="2" t="s">
        <v>1772</v>
      </c>
      <c r="AJ146" s="2" t="s">
        <v>1559</v>
      </c>
      <c r="AK146" s="2" t="s">
        <v>1547</v>
      </c>
      <c r="AL146" s="2" t="s">
        <v>1552</v>
      </c>
      <c r="AM146" t="s">
        <v>1548</v>
      </c>
      <c r="AN146" t="s">
        <v>1549</v>
      </c>
      <c r="AO146" t="s">
        <v>1548</v>
      </c>
      <c r="AP146" t="s">
        <v>1549</v>
      </c>
      <c r="AQ146" t="s">
        <v>1549</v>
      </c>
      <c r="AR146" t="s">
        <v>1549</v>
      </c>
      <c r="AS146" t="s">
        <v>1548</v>
      </c>
      <c r="AT146" t="s">
        <v>1548</v>
      </c>
      <c r="AU146" t="s">
        <v>1549</v>
      </c>
      <c r="AV146" t="s">
        <v>1549</v>
      </c>
      <c r="AW146" t="s">
        <v>1549</v>
      </c>
      <c r="AX146" t="s">
        <v>1549</v>
      </c>
      <c r="AY146" t="s">
        <v>1549</v>
      </c>
      <c r="AZ146" t="s">
        <v>1549</v>
      </c>
      <c r="BA146" t="s">
        <v>1549</v>
      </c>
      <c r="BB146" t="s">
        <v>1549</v>
      </c>
      <c r="BC146" t="s">
        <v>1549</v>
      </c>
      <c r="BD146" t="s">
        <v>1549</v>
      </c>
      <c r="BE146" t="s">
        <v>1549</v>
      </c>
      <c r="BF146" t="s">
        <v>1549</v>
      </c>
      <c r="BG146" t="s">
        <v>1549</v>
      </c>
      <c r="BH146" t="s">
        <v>1549</v>
      </c>
      <c r="BI146" t="s">
        <v>1549</v>
      </c>
      <c r="BJ146" t="s">
        <v>1549</v>
      </c>
      <c r="BK146" t="s">
        <v>1549</v>
      </c>
      <c r="BL146" t="s">
        <v>1549</v>
      </c>
      <c r="BM146" t="s">
        <v>1549</v>
      </c>
      <c r="BN146" t="s">
        <v>1549</v>
      </c>
      <c r="BO146" t="s">
        <v>1549</v>
      </c>
      <c r="BP146" t="s">
        <v>1549</v>
      </c>
      <c r="BQ146" t="s">
        <v>1549</v>
      </c>
      <c r="BR146" t="s">
        <v>1549</v>
      </c>
      <c r="BS146" t="s">
        <v>1549</v>
      </c>
      <c r="BT146" t="s">
        <v>1549</v>
      </c>
      <c r="BU146" t="s">
        <v>1549</v>
      </c>
      <c r="BV146" t="s">
        <v>1549</v>
      </c>
      <c r="BW146" t="s">
        <v>1549</v>
      </c>
      <c r="BX146" t="s">
        <v>1549</v>
      </c>
      <c r="BY146" t="s">
        <v>1549</v>
      </c>
      <c r="BZ146" t="s">
        <v>1549</v>
      </c>
      <c r="CA146" t="s">
        <v>1549</v>
      </c>
      <c r="CB146" t="s">
        <v>1549</v>
      </c>
      <c r="CC146" t="s">
        <v>1549</v>
      </c>
      <c r="CD146" t="s">
        <v>1549</v>
      </c>
      <c r="CE146" t="s">
        <v>1548</v>
      </c>
      <c r="CF146" t="s">
        <v>1549</v>
      </c>
      <c r="CG146" t="s">
        <v>1549</v>
      </c>
      <c r="CH146" t="s">
        <v>1549</v>
      </c>
      <c r="CI146" t="s">
        <v>1549</v>
      </c>
      <c r="CJ146" t="s">
        <v>1549</v>
      </c>
      <c r="CK146" t="s">
        <v>1549</v>
      </c>
      <c r="CL146" t="s">
        <v>1549</v>
      </c>
      <c r="CM146" t="s">
        <v>1549</v>
      </c>
      <c r="CN146" t="s">
        <v>1548</v>
      </c>
    </row>
    <row r="147" spans="2:92" x14ac:dyDescent="0.25">
      <c r="B147" s="2" t="s">
        <v>1134</v>
      </c>
      <c r="C147" s="2">
        <v>2015</v>
      </c>
      <c r="D147" s="2"/>
      <c r="E147" s="2" t="s">
        <v>1190</v>
      </c>
      <c r="F147" s="2" t="s">
        <v>1187</v>
      </c>
      <c r="G147" s="2" t="s">
        <v>1188</v>
      </c>
      <c r="H147" s="2" t="s">
        <v>1189</v>
      </c>
      <c r="I147" s="2" t="s">
        <v>1412</v>
      </c>
      <c r="J147" s="2" t="s">
        <v>1160</v>
      </c>
      <c r="K147" s="2">
        <v>77978</v>
      </c>
      <c r="L147" s="2"/>
      <c r="M147" s="21">
        <v>110018925957</v>
      </c>
      <c r="N147" s="2">
        <v>28.6753</v>
      </c>
      <c r="O147" s="2">
        <v>-96.549499999999995</v>
      </c>
      <c r="P147" s="2">
        <v>1315214433043</v>
      </c>
      <c r="Q147" s="2">
        <v>107062</v>
      </c>
      <c r="R147" s="2" t="s">
        <v>1393</v>
      </c>
      <c r="S147" s="2">
        <v>10</v>
      </c>
      <c r="T147" s="2" t="s">
        <v>1413</v>
      </c>
      <c r="U147" s="2">
        <v>10096</v>
      </c>
      <c r="V147" s="2" t="s">
        <v>1556</v>
      </c>
      <c r="W147" s="2"/>
      <c r="X147" s="2">
        <v>6116</v>
      </c>
      <c r="Y147" s="2" t="s">
        <v>1556</v>
      </c>
      <c r="Z147" s="2"/>
      <c r="AA147" s="2" t="s">
        <v>1544</v>
      </c>
      <c r="AB147" s="2">
        <v>325211</v>
      </c>
      <c r="AC147" s="2" t="s">
        <v>262</v>
      </c>
      <c r="AD147" s="2"/>
      <c r="AE147" s="2"/>
      <c r="AF147" s="2" t="s">
        <v>1607</v>
      </c>
      <c r="AG147" s="2" t="s">
        <v>1608</v>
      </c>
      <c r="AH147" s="2" t="s">
        <v>1140</v>
      </c>
      <c r="AI147" s="2" t="s">
        <v>1772</v>
      </c>
      <c r="AJ147" s="2" t="s">
        <v>1559</v>
      </c>
      <c r="AK147" s="2" t="s">
        <v>1547</v>
      </c>
      <c r="AL147" s="2"/>
      <c r="AM147" t="s">
        <v>1548</v>
      </c>
      <c r="AN147" t="s">
        <v>1549</v>
      </c>
      <c r="AO147" t="s">
        <v>1548</v>
      </c>
      <c r="AP147" t="s">
        <v>1548</v>
      </c>
      <c r="AQ147" t="s">
        <v>1549</v>
      </c>
      <c r="AR147" t="s">
        <v>1549</v>
      </c>
      <c r="AS147" t="s">
        <v>1548</v>
      </c>
      <c r="AY147" t="s">
        <v>1549</v>
      </c>
      <c r="BL147" t="s">
        <v>1548</v>
      </c>
      <c r="BM147" t="s">
        <v>1548</v>
      </c>
      <c r="BN147" t="s">
        <v>1549</v>
      </c>
      <c r="BP147" t="s">
        <v>1548</v>
      </c>
      <c r="BX147" t="s">
        <v>1549</v>
      </c>
      <c r="CE147" t="s">
        <v>1549</v>
      </c>
    </row>
    <row r="148" spans="2:92" x14ac:dyDescent="0.25">
      <c r="B148" s="2" t="s">
        <v>1134</v>
      </c>
      <c r="C148" s="2">
        <v>2016</v>
      </c>
      <c r="D148" s="2"/>
      <c r="E148" s="2" t="s">
        <v>1190</v>
      </c>
      <c r="F148" s="2" t="s">
        <v>1187</v>
      </c>
      <c r="G148" s="2" t="s">
        <v>1188</v>
      </c>
      <c r="H148" s="2" t="s">
        <v>1189</v>
      </c>
      <c r="I148" s="2" t="s">
        <v>1412</v>
      </c>
      <c r="J148" s="2" t="s">
        <v>1160</v>
      </c>
      <c r="K148" s="2">
        <v>77978</v>
      </c>
      <c r="L148" s="2"/>
      <c r="M148" s="21">
        <v>110018925957</v>
      </c>
      <c r="N148" s="2">
        <v>28.6753</v>
      </c>
      <c r="O148" s="2">
        <v>-96.549499999999995</v>
      </c>
      <c r="P148" s="2">
        <v>1316215730209</v>
      </c>
      <c r="Q148" s="2">
        <v>107062</v>
      </c>
      <c r="R148" s="2" t="s">
        <v>1393</v>
      </c>
      <c r="S148" s="2">
        <v>10</v>
      </c>
      <c r="T148" s="2" t="s">
        <v>1413</v>
      </c>
      <c r="U148" s="2">
        <v>9391</v>
      </c>
      <c r="V148" s="2" t="s">
        <v>1556</v>
      </c>
      <c r="W148" s="2"/>
      <c r="X148" s="2">
        <v>1387</v>
      </c>
      <c r="Y148" s="2" t="s">
        <v>1556</v>
      </c>
      <c r="Z148" s="2"/>
      <c r="AA148" s="2" t="s">
        <v>1544</v>
      </c>
      <c r="AB148" s="2">
        <v>325211</v>
      </c>
      <c r="AC148" s="2" t="s">
        <v>262</v>
      </c>
      <c r="AD148" s="2"/>
      <c r="AE148" s="2"/>
      <c r="AF148" s="2" t="s">
        <v>1607</v>
      </c>
      <c r="AG148" s="5" t="s">
        <v>1608</v>
      </c>
      <c r="AH148" s="2" t="s">
        <v>1140</v>
      </c>
      <c r="AI148" s="2" t="s">
        <v>1772</v>
      </c>
      <c r="AJ148" s="2" t="s">
        <v>1559</v>
      </c>
      <c r="AK148" s="2" t="s">
        <v>1547</v>
      </c>
      <c r="AL148" s="2"/>
      <c r="AM148" t="s">
        <v>1548</v>
      </c>
      <c r="AN148" t="s">
        <v>1549</v>
      </c>
      <c r="AO148" t="s">
        <v>1548</v>
      </c>
      <c r="AP148" t="s">
        <v>1548</v>
      </c>
      <c r="AQ148" t="s">
        <v>1549</v>
      </c>
      <c r="AR148" t="s">
        <v>1549</v>
      </c>
      <c r="AS148" t="s">
        <v>1548</v>
      </c>
      <c r="AY148" t="s">
        <v>1549</v>
      </c>
      <c r="BL148" t="s">
        <v>1548</v>
      </c>
      <c r="BM148" t="s">
        <v>1548</v>
      </c>
      <c r="BN148" t="s">
        <v>1549</v>
      </c>
      <c r="BP148" t="s">
        <v>1548</v>
      </c>
      <c r="BX148" t="s">
        <v>1549</v>
      </c>
      <c r="CE148" t="s">
        <v>1549</v>
      </c>
    </row>
    <row r="149" spans="2:92" x14ac:dyDescent="0.25">
      <c r="B149" s="2" t="s">
        <v>1134</v>
      </c>
      <c r="C149" s="2">
        <v>2017</v>
      </c>
      <c r="D149" s="2"/>
      <c r="E149" s="2" t="s">
        <v>1190</v>
      </c>
      <c r="F149" s="2" t="s">
        <v>1187</v>
      </c>
      <c r="G149" s="2" t="s">
        <v>1188</v>
      </c>
      <c r="H149" s="2" t="s">
        <v>1189</v>
      </c>
      <c r="I149" s="2" t="s">
        <v>1412</v>
      </c>
      <c r="J149" s="2" t="s">
        <v>1160</v>
      </c>
      <c r="K149" s="2">
        <v>77978</v>
      </c>
      <c r="L149" s="2"/>
      <c r="M149" s="21">
        <v>110018925957</v>
      </c>
      <c r="N149" s="2">
        <v>28.6753</v>
      </c>
      <c r="O149" s="2">
        <v>-96.549499999999995</v>
      </c>
      <c r="P149" s="2">
        <v>1317216519520</v>
      </c>
      <c r="Q149" s="2">
        <v>107062</v>
      </c>
      <c r="R149" s="2" t="s">
        <v>1393</v>
      </c>
      <c r="S149" s="2">
        <v>10</v>
      </c>
      <c r="T149" s="2" t="s">
        <v>1413</v>
      </c>
      <c r="U149" s="2">
        <v>8105</v>
      </c>
      <c r="V149" s="2" t="s">
        <v>1556</v>
      </c>
      <c r="W149" s="2"/>
      <c r="X149" s="2">
        <v>1116</v>
      </c>
      <c r="Y149" s="2" t="s">
        <v>1556</v>
      </c>
      <c r="Z149" s="2"/>
      <c r="AA149" s="2" t="s">
        <v>1544</v>
      </c>
      <c r="AB149" s="2">
        <v>325211</v>
      </c>
      <c r="AC149" s="2" t="s">
        <v>262</v>
      </c>
      <c r="AD149" s="2"/>
      <c r="AE149" s="2"/>
      <c r="AF149" s="2" t="s">
        <v>1607</v>
      </c>
      <c r="AG149" s="5" t="s">
        <v>1608</v>
      </c>
      <c r="AH149" s="2" t="s">
        <v>1140</v>
      </c>
      <c r="AI149" s="2" t="s">
        <v>1772</v>
      </c>
      <c r="AJ149" s="2" t="s">
        <v>1559</v>
      </c>
      <c r="AK149" s="2" t="s">
        <v>1547</v>
      </c>
      <c r="AL149" s="2"/>
      <c r="AM149" t="s">
        <v>1548</v>
      </c>
      <c r="AN149" t="s">
        <v>1549</v>
      </c>
      <c r="AO149" t="s">
        <v>1548</v>
      </c>
      <c r="AP149" t="s">
        <v>1548</v>
      </c>
      <c r="AQ149" t="s">
        <v>1549</v>
      </c>
      <c r="AR149" t="s">
        <v>1549</v>
      </c>
      <c r="AS149" t="s">
        <v>1548</v>
      </c>
      <c r="AY149" t="s">
        <v>1549</v>
      </c>
      <c r="BL149" t="s">
        <v>1548</v>
      </c>
      <c r="BM149" t="s">
        <v>1548</v>
      </c>
      <c r="BN149" t="s">
        <v>1549</v>
      </c>
      <c r="BP149" t="s">
        <v>1548</v>
      </c>
      <c r="BX149" t="s">
        <v>1549</v>
      </c>
      <c r="CE149" t="s">
        <v>1549</v>
      </c>
    </row>
    <row r="150" spans="2:92" ht="30" x14ac:dyDescent="0.25">
      <c r="B150" s="2" t="s">
        <v>1134</v>
      </c>
      <c r="C150" s="2">
        <v>2018</v>
      </c>
      <c r="D150" s="2"/>
      <c r="E150" s="2" t="s">
        <v>1190</v>
      </c>
      <c r="F150" s="2" t="s">
        <v>1187</v>
      </c>
      <c r="G150" s="2" t="s">
        <v>1188</v>
      </c>
      <c r="H150" s="2" t="s">
        <v>1189</v>
      </c>
      <c r="I150" s="2" t="s">
        <v>1412</v>
      </c>
      <c r="J150" s="2" t="s">
        <v>1160</v>
      </c>
      <c r="K150" s="2">
        <v>77978</v>
      </c>
      <c r="L150" s="2"/>
      <c r="M150" s="21">
        <v>110018925957</v>
      </c>
      <c r="N150" s="2">
        <v>28.6753</v>
      </c>
      <c r="O150" s="2">
        <v>-96.549499999999995</v>
      </c>
      <c r="P150" s="2">
        <v>1318218562344</v>
      </c>
      <c r="Q150" s="2">
        <v>107062</v>
      </c>
      <c r="R150" s="2" t="s">
        <v>1393</v>
      </c>
      <c r="S150" s="2">
        <v>10</v>
      </c>
      <c r="T150" s="2" t="s">
        <v>1413</v>
      </c>
      <c r="U150" s="2">
        <v>6890</v>
      </c>
      <c r="V150" s="2" t="s">
        <v>1556</v>
      </c>
      <c r="W150" s="2"/>
      <c r="X150" s="2">
        <v>7802</v>
      </c>
      <c r="Y150" s="2" t="s">
        <v>1556</v>
      </c>
      <c r="Z150" s="2"/>
      <c r="AA150" s="2" t="s">
        <v>1544</v>
      </c>
      <c r="AB150" s="2">
        <v>325211</v>
      </c>
      <c r="AC150" s="2" t="s">
        <v>262</v>
      </c>
      <c r="AD150" s="2"/>
      <c r="AE150" s="2"/>
      <c r="AF150" s="2" t="s">
        <v>1607</v>
      </c>
      <c r="AG150" s="5" t="s">
        <v>1609</v>
      </c>
      <c r="AH150" s="2" t="s">
        <v>1140</v>
      </c>
      <c r="AI150" s="2" t="s">
        <v>1772</v>
      </c>
      <c r="AJ150" s="2" t="s">
        <v>1559</v>
      </c>
      <c r="AK150" s="2" t="s">
        <v>1547</v>
      </c>
      <c r="AL150" s="2"/>
      <c r="AM150" t="s">
        <v>1548</v>
      </c>
      <c r="AN150" t="s">
        <v>1549</v>
      </c>
      <c r="AO150" t="s">
        <v>1548</v>
      </c>
      <c r="AP150" t="s">
        <v>1548</v>
      </c>
      <c r="AQ150" t="s">
        <v>1549</v>
      </c>
      <c r="AR150" t="s">
        <v>1549</v>
      </c>
      <c r="AS150" t="s">
        <v>1548</v>
      </c>
      <c r="AT150" t="s">
        <v>1548</v>
      </c>
      <c r="AU150" t="s">
        <v>1549</v>
      </c>
      <c r="AV150" t="s">
        <v>1548</v>
      </c>
      <c r="AW150" t="s">
        <v>1549</v>
      </c>
      <c r="AX150" t="s">
        <v>1549</v>
      </c>
      <c r="AY150" t="s">
        <v>1549</v>
      </c>
      <c r="AZ150" t="s">
        <v>1549</v>
      </c>
      <c r="BA150" t="s">
        <v>1549</v>
      </c>
      <c r="BB150" t="s">
        <v>1549</v>
      </c>
      <c r="BC150" t="s">
        <v>1549</v>
      </c>
      <c r="BD150" t="s">
        <v>1549</v>
      </c>
      <c r="BE150" t="s">
        <v>1549</v>
      </c>
      <c r="BF150" t="s">
        <v>1549</v>
      </c>
      <c r="BG150" t="s">
        <v>1549</v>
      </c>
      <c r="BH150" t="s">
        <v>1549</v>
      </c>
      <c r="BI150" t="s">
        <v>1549</v>
      </c>
      <c r="BJ150" t="s">
        <v>1549</v>
      </c>
      <c r="BK150" t="s">
        <v>1549</v>
      </c>
      <c r="BL150" t="s">
        <v>1548</v>
      </c>
      <c r="BM150" t="s">
        <v>1548</v>
      </c>
      <c r="BN150" t="s">
        <v>1549</v>
      </c>
      <c r="BO150" t="s">
        <v>1549</v>
      </c>
      <c r="BP150" t="s">
        <v>1548</v>
      </c>
      <c r="BQ150" t="s">
        <v>1549</v>
      </c>
      <c r="BR150" t="s">
        <v>1548</v>
      </c>
      <c r="BS150" t="s">
        <v>1548</v>
      </c>
      <c r="BT150" t="s">
        <v>1549</v>
      </c>
      <c r="BU150" t="s">
        <v>1549</v>
      </c>
      <c r="BV150" t="s">
        <v>1549</v>
      </c>
      <c r="BW150" t="s">
        <v>1549</v>
      </c>
      <c r="BX150" t="s">
        <v>1549</v>
      </c>
      <c r="BY150" t="s">
        <v>1549</v>
      </c>
      <c r="BZ150" t="s">
        <v>1549</v>
      </c>
      <c r="CA150" t="s">
        <v>1549</v>
      </c>
      <c r="CB150" t="s">
        <v>1549</v>
      </c>
      <c r="CC150" t="s">
        <v>1549</v>
      </c>
      <c r="CD150" t="s">
        <v>1549</v>
      </c>
      <c r="CE150" t="s">
        <v>1549</v>
      </c>
      <c r="CF150" t="s">
        <v>1549</v>
      </c>
      <c r="CG150" t="s">
        <v>1549</v>
      </c>
      <c r="CH150" t="s">
        <v>1549</v>
      </c>
      <c r="CI150" t="s">
        <v>1549</v>
      </c>
      <c r="CJ150" t="s">
        <v>1549</v>
      </c>
      <c r="CK150" t="s">
        <v>1549</v>
      </c>
      <c r="CL150" t="s">
        <v>1549</v>
      </c>
      <c r="CM150" t="s">
        <v>1549</v>
      </c>
      <c r="CN150" t="s">
        <v>1549</v>
      </c>
    </row>
    <row r="151" spans="2:92" ht="30" x14ac:dyDescent="0.25">
      <c r="B151" s="2" t="s">
        <v>1134</v>
      </c>
      <c r="C151" s="2">
        <v>2019</v>
      </c>
      <c r="D151" s="4">
        <v>44102</v>
      </c>
      <c r="E151" s="2" t="s">
        <v>1190</v>
      </c>
      <c r="F151" s="2" t="s">
        <v>1187</v>
      </c>
      <c r="G151" s="2" t="s">
        <v>1188</v>
      </c>
      <c r="H151" s="2" t="s">
        <v>1189</v>
      </c>
      <c r="I151" s="2" t="s">
        <v>1412</v>
      </c>
      <c r="J151" s="2" t="s">
        <v>1160</v>
      </c>
      <c r="K151" s="2">
        <v>77978</v>
      </c>
      <c r="L151" s="2"/>
      <c r="M151" s="21">
        <v>110018925957</v>
      </c>
      <c r="N151" s="2">
        <v>28.6753</v>
      </c>
      <c r="O151" s="2">
        <v>-96.549499999999995</v>
      </c>
      <c r="P151" s="2">
        <v>1319218562320</v>
      </c>
      <c r="Q151" s="2">
        <v>107062</v>
      </c>
      <c r="R151" s="2" t="s">
        <v>1393</v>
      </c>
      <c r="S151" s="2">
        <v>10</v>
      </c>
      <c r="T151" s="2" t="s">
        <v>1413</v>
      </c>
      <c r="U151" s="2">
        <v>4679</v>
      </c>
      <c r="V151" s="2" t="s">
        <v>1556</v>
      </c>
      <c r="W151" s="2"/>
      <c r="X151" s="2">
        <v>7756</v>
      </c>
      <c r="Y151" s="2" t="s">
        <v>1556</v>
      </c>
      <c r="Z151" s="2"/>
      <c r="AA151" s="2" t="s">
        <v>1544</v>
      </c>
      <c r="AB151" s="2">
        <v>325211</v>
      </c>
      <c r="AC151" s="2" t="s">
        <v>262</v>
      </c>
      <c r="AD151" s="2"/>
      <c r="AE151" s="2"/>
      <c r="AF151" s="2" t="s">
        <v>1610</v>
      </c>
      <c r="AG151" s="5" t="s">
        <v>1611</v>
      </c>
      <c r="AH151" s="2" t="s">
        <v>1140</v>
      </c>
      <c r="AI151" s="2" t="s">
        <v>1772</v>
      </c>
      <c r="AJ151" s="2" t="s">
        <v>1559</v>
      </c>
      <c r="AK151" s="2" t="s">
        <v>1547</v>
      </c>
      <c r="AL151" s="2"/>
      <c r="AM151" t="s">
        <v>1548</v>
      </c>
      <c r="AN151" t="s">
        <v>1549</v>
      </c>
      <c r="AO151" t="s">
        <v>1548</v>
      </c>
      <c r="AP151" t="s">
        <v>1548</v>
      </c>
      <c r="AQ151" t="s">
        <v>1549</v>
      </c>
      <c r="AR151" t="s">
        <v>1549</v>
      </c>
      <c r="AS151" t="s">
        <v>1548</v>
      </c>
      <c r="AT151" t="s">
        <v>1548</v>
      </c>
      <c r="AU151" t="s">
        <v>1549</v>
      </c>
      <c r="AV151" t="s">
        <v>1548</v>
      </c>
      <c r="AW151" t="s">
        <v>1549</v>
      </c>
      <c r="AX151" t="s">
        <v>1549</v>
      </c>
      <c r="AY151" t="s">
        <v>1549</v>
      </c>
      <c r="AZ151" t="s">
        <v>1549</v>
      </c>
      <c r="BA151" t="s">
        <v>1549</v>
      </c>
      <c r="BB151" t="s">
        <v>1549</v>
      </c>
      <c r="BC151" t="s">
        <v>1549</v>
      </c>
      <c r="BD151" t="s">
        <v>1549</v>
      </c>
      <c r="BE151" t="s">
        <v>1549</v>
      </c>
      <c r="BF151" t="s">
        <v>1549</v>
      </c>
      <c r="BG151" t="s">
        <v>1549</v>
      </c>
      <c r="BH151" t="s">
        <v>1549</v>
      </c>
      <c r="BI151" t="s">
        <v>1549</v>
      </c>
      <c r="BJ151" t="s">
        <v>1549</v>
      </c>
      <c r="BK151" t="s">
        <v>1549</v>
      </c>
      <c r="BL151" t="s">
        <v>1548</v>
      </c>
      <c r="BM151" t="s">
        <v>1548</v>
      </c>
      <c r="BN151" t="s">
        <v>1549</v>
      </c>
      <c r="BO151" t="s">
        <v>1549</v>
      </c>
      <c r="BP151" t="s">
        <v>1548</v>
      </c>
      <c r="BQ151" t="s">
        <v>1549</v>
      </c>
      <c r="BR151" t="s">
        <v>1548</v>
      </c>
      <c r="BS151" t="s">
        <v>1548</v>
      </c>
      <c r="BT151" t="s">
        <v>1549</v>
      </c>
      <c r="BU151" t="s">
        <v>1549</v>
      </c>
      <c r="BV151" t="s">
        <v>1549</v>
      </c>
      <c r="BW151" t="s">
        <v>1549</v>
      </c>
      <c r="BX151" t="s">
        <v>1549</v>
      </c>
      <c r="BY151" t="s">
        <v>1549</v>
      </c>
      <c r="BZ151" t="s">
        <v>1549</v>
      </c>
      <c r="CA151" t="s">
        <v>1549</v>
      </c>
      <c r="CB151" t="s">
        <v>1549</v>
      </c>
      <c r="CC151" t="s">
        <v>1549</v>
      </c>
      <c r="CD151" t="s">
        <v>1549</v>
      </c>
      <c r="CE151" t="s">
        <v>1549</v>
      </c>
      <c r="CF151" t="s">
        <v>1549</v>
      </c>
      <c r="CG151" t="s">
        <v>1549</v>
      </c>
      <c r="CH151" t="s">
        <v>1549</v>
      </c>
      <c r="CI151" t="s">
        <v>1549</v>
      </c>
      <c r="CJ151" t="s">
        <v>1549</v>
      </c>
      <c r="CK151" t="s">
        <v>1549</v>
      </c>
      <c r="CL151" t="s">
        <v>1549</v>
      </c>
      <c r="CM151" t="s">
        <v>1549</v>
      </c>
      <c r="CN151" t="s">
        <v>1549</v>
      </c>
    </row>
    <row r="152" spans="2:92" ht="30" x14ac:dyDescent="0.25">
      <c r="B152" s="2" t="s">
        <v>1134</v>
      </c>
      <c r="C152" s="2">
        <v>2020</v>
      </c>
      <c r="D152" s="4"/>
      <c r="E152" s="2" t="s">
        <v>1190</v>
      </c>
      <c r="F152" s="2" t="s">
        <v>1187</v>
      </c>
      <c r="G152" s="2" t="s">
        <v>1188</v>
      </c>
      <c r="H152" s="2" t="s">
        <v>1189</v>
      </c>
      <c r="I152" s="2" t="s">
        <v>1412</v>
      </c>
      <c r="J152" s="2" t="s">
        <v>1160</v>
      </c>
      <c r="K152" s="2">
        <v>77978</v>
      </c>
      <c r="L152" s="2" t="s">
        <v>1552</v>
      </c>
      <c r="M152" s="21">
        <v>110018925957</v>
      </c>
      <c r="N152" s="2">
        <v>28.6753</v>
      </c>
      <c r="O152" s="2">
        <v>-96.549499999999995</v>
      </c>
      <c r="P152" s="2" t="s">
        <v>1612</v>
      </c>
      <c r="Q152" s="2" t="s">
        <v>1554</v>
      </c>
      <c r="R152" s="2" t="s">
        <v>1393</v>
      </c>
      <c r="S152" s="2">
        <v>10</v>
      </c>
      <c r="T152" s="2" t="s">
        <v>1552</v>
      </c>
      <c r="U152" s="2">
        <v>23107</v>
      </c>
      <c r="V152" s="2" t="s">
        <v>1613</v>
      </c>
      <c r="W152" s="2" t="s">
        <v>1552</v>
      </c>
      <c r="X152" s="2">
        <v>1021</v>
      </c>
      <c r="Y152" s="2" t="s">
        <v>1613</v>
      </c>
      <c r="Z152" s="2" t="s">
        <v>1552</v>
      </c>
      <c r="AA152" s="2" t="s">
        <v>1544</v>
      </c>
      <c r="AB152" s="2">
        <v>325211</v>
      </c>
      <c r="AC152" s="2" t="s">
        <v>262</v>
      </c>
      <c r="AD152" s="2" t="s">
        <v>1552</v>
      </c>
      <c r="AE152" s="2" t="s">
        <v>1552</v>
      </c>
      <c r="AF152" s="2" t="s">
        <v>1610</v>
      </c>
      <c r="AG152" s="5" t="s">
        <v>1609</v>
      </c>
      <c r="AH152" s="2" t="s">
        <v>1140</v>
      </c>
      <c r="AI152" s="2" t="s">
        <v>1772</v>
      </c>
      <c r="AJ152" s="2" t="s">
        <v>1559</v>
      </c>
      <c r="AK152" s="2" t="s">
        <v>1547</v>
      </c>
      <c r="AL152" s="2" t="s">
        <v>1552</v>
      </c>
      <c r="AM152" t="s">
        <v>1548</v>
      </c>
      <c r="AN152" t="s">
        <v>1549</v>
      </c>
      <c r="AO152" t="s">
        <v>1548</v>
      </c>
      <c r="AP152" t="s">
        <v>1548</v>
      </c>
      <c r="AQ152" t="s">
        <v>1549</v>
      </c>
      <c r="AR152" t="s">
        <v>1549</v>
      </c>
      <c r="AS152" t="s">
        <v>1548</v>
      </c>
      <c r="AT152" t="s">
        <v>1548</v>
      </c>
      <c r="AU152" t="s">
        <v>1549</v>
      </c>
      <c r="AV152" t="s">
        <v>1548</v>
      </c>
      <c r="AW152" t="s">
        <v>1549</v>
      </c>
      <c r="AX152" t="s">
        <v>1549</v>
      </c>
      <c r="AY152" t="s">
        <v>1549</v>
      </c>
      <c r="AZ152" t="s">
        <v>1549</v>
      </c>
      <c r="BA152" t="s">
        <v>1549</v>
      </c>
      <c r="BB152" t="s">
        <v>1549</v>
      </c>
      <c r="BC152" t="s">
        <v>1549</v>
      </c>
      <c r="BD152" t="s">
        <v>1549</v>
      </c>
      <c r="BE152" t="s">
        <v>1549</v>
      </c>
      <c r="BF152" t="s">
        <v>1549</v>
      </c>
      <c r="BG152" t="s">
        <v>1549</v>
      </c>
      <c r="BH152" t="s">
        <v>1549</v>
      </c>
      <c r="BI152" t="s">
        <v>1549</v>
      </c>
      <c r="BJ152" t="s">
        <v>1549</v>
      </c>
      <c r="BK152" t="s">
        <v>1549</v>
      </c>
      <c r="BL152" t="s">
        <v>1548</v>
      </c>
      <c r="BM152" t="s">
        <v>1548</v>
      </c>
      <c r="BN152" t="s">
        <v>1549</v>
      </c>
      <c r="BO152" t="s">
        <v>1549</v>
      </c>
      <c r="BP152" t="s">
        <v>1548</v>
      </c>
      <c r="BQ152" t="s">
        <v>1549</v>
      </c>
      <c r="BR152" t="s">
        <v>1548</v>
      </c>
      <c r="BS152" t="s">
        <v>1548</v>
      </c>
      <c r="BT152" t="s">
        <v>1549</v>
      </c>
      <c r="BU152" t="s">
        <v>1549</v>
      </c>
      <c r="BV152" t="s">
        <v>1549</v>
      </c>
      <c r="BW152" t="s">
        <v>1549</v>
      </c>
      <c r="BX152" t="s">
        <v>1549</v>
      </c>
      <c r="BY152" t="s">
        <v>1549</v>
      </c>
      <c r="BZ152" t="s">
        <v>1549</v>
      </c>
      <c r="CA152" t="s">
        <v>1549</v>
      </c>
      <c r="CB152" t="s">
        <v>1549</v>
      </c>
      <c r="CC152" t="s">
        <v>1549</v>
      </c>
      <c r="CD152" t="s">
        <v>1549</v>
      </c>
      <c r="CE152" t="s">
        <v>1549</v>
      </c>
      <c r="CF152" t="s">
        <v>1549</v>
      </c>
      <c r="CG152" t="s">
        <v>1549</v>
      </c>
      <c r="CH152" t="s">
        <v>1549</v>
      </c>
      <c r="CI152" t="s">
        <v>1549</v>
      </c>
      <c r="CJ152" t="s">
        <v>1549</v>
      </c>
      <c r="CK152" t="s">
        <v>1549</v>
      </c>
      <c r="CL152" t="s">
        <v>1549</v>
      </c>
      <c r="CM152" t="s">
        <v>1549</v>
      </c>
      <c r="CN152" t="s">
        <v>1549</v>
      </c>
    </row>
    <row r="153" spans="2:92" ht="60" x14ac:dyDescent="0.25">
      <c r="B153" s="2" t="s">
        <v>1134</v>
      </c>
      <c r="C153" s="2">
        <v>2020</v>
      </c>
      <c r="D153" s="4"/>
      <c r="E153" s="2" t="s">
        <v>1201</v>
      </c>
      <c r="F153" s="2" t="s">
        <v>1210</v>
      </c>
      <c r="G153" s="2" t="s">
        <v>1211</v>
      </c>
      <c r="H153" s="2" t="s">
        <v>1200</v>
      </c>
      <c r="I153" s="2" t="s">
        <v>1416</v>
      </c>
      <c r="J153" s="2" t="s">
        <v>1160</v>
      </c>
      <c r="K153" s="2">
        <v>77541</v>
      </c>
      <c r="L153" s="2" t="s">
        <v>1552</v>
      </c>
      <c r="M153" s="21">
        <v>110066943605</v>
      </c>
      <c r="N153" s="2">
        <v>28.981691999999999</v>
      </c>
      <c r="O153" s="2">
        <v>-95.376501000000005</v>
      </c>
      <c r="P153" s="2" t="s">
        <v>1614</v>
      </c>
      <c r="Q153" s="2" t="s">
        <v>1554</v>
      </c>
      <c r="R153" s="2" t="s">
        <v>1393</v>
      </c>
      <c r="S153" s="2">
        <v>9</v>
      </c>
      <c r="T153" s="2" t="s">
        <v>1552</v>
      </c>
      <c r="U153" s="2">
        <v>9174</v>
      </c>
      <c r="V153" s="2" t="s">
        <v>1543</v>
      </c>
      <c r="W153" s="2" t="s">
        <v>1552</v>
      </c>
      <c r="X153" s="2">
        <v>5411</v>
      </c>
      <c r="Y153" s="2" t="s">
        <v>1613</v>
      </c>
      <c r="Z153" s="2" t="s">
        <v>1552</v>
      </c>
      <c r="AA153" s="2" t="s">
        <v>1544</v>
      </c>
      <c r="AB153" s="2">
        <v>325199</v>
      </c>
      <c r="AC153" s="2" t="s">
        <v>261</v>
      </c>
      <c r="AD153" s="2" t="s">
        <v>1552</v>
      </c>
      <c r="AE153" s="2" t="s">
        <v>1552</v>
      </c>
      <c r="AF153" s="2" t="s">
        <v>1615</v>
      </c>
      <c r="AG153" s="5" t="s">
        <v>1616</v>
      </c>
      <c r="AH153" s="2" t="s">
        <v>1140</v>
      </c>
      <c r="AI153" s="2" t="s">
        <v>1772</v>
      </c>
      <c r="AJ153" s="2" t="s">
        <v>1559</v>
      </c>
      <c r="AK153" s="2" t="s">
        <v>1547</v>
      </c>
      <c r="AL153" s="2" t="s">
        <v>1552</v>
      </c>
      <c r="AM153" t="s">
        <v>1548</v>
      </c>
      <c r="AN153" t="s">
        <v>1548</v>
      </c>
      <c r="AO153" t="s">
        <v>1548</v>
      </c>
      <c r="AP153" t="s">
        <v>1548</v>
      </c>
      <c r="AQ153" t="s">
        <v>1548</v>
      </c>
      <c r="AR153" t="s">
        <v>1548</v>
      </c>
      <c r="AS153" t="s">
        <v>1548</v>
      </c>
      <c r="AT153" t="s">
        <v>1549</v>
      </c>
      <c r="AU153" t="s">
        <v>1549</v>
      </c>
      <c r="AV153" t="s">
        <v>1549</v>
      </c>
      <c r="AW153" t="s">
        <v>1549</v>
      </c>
      <c r="AX153" t="s">
        <v>1548</v>
      </c>
      <c r="AY153" t="s">
        <v>1548</v>
      </c>
      <c r="AZ153" t="s">
        <v>1549</v>
      </c>
      <c r="BA153" t="s">
        <v>1549</v>
      </c>
      <c r="BB153" t="s">
        <v>1549</v>
      </c>
      <c r="BC153" t="s">
        <v>1549</v>
      </c>
      <c r="BD153" t="s">
        <v>1549</v>
      </c>
      <c r="BE153" t="s">
        <v>1549</v>
      </c>
      <c r="BF153" t="s">
        <v>1549</v>
      </c>
      <c r="BG153" t="s">
        <v>1549</v>
      </c>
      <c r="BH153" t="s">
        <v>1549</v>
      </c>
      <c r="BI153" t="s">
        <v>1549</v>
      </c>
      <c r="BJ153" t="s">
        <v>1549</v>
      </c>
      <c r="BK153" t="s">
        <v>1548</v>
      </c>
      <c r="BL153" t="s">
        <v>1549</v>
      </c>
      <c r="BM153" t="s">
        <v>1548</v>
      </c>
      <c r="BN153" t="s">
        <v>1549</v>
      </c>
      <c r="BO153" t="s">
        <v>1549</v>
      </c>
      <c r="BP153" t="s">
        <v>1549</v>
      </c>
      <c r="BQ153" t="s">
        <v>1549</v>
      </c>
      <c r="BR153" t="s">
        <v>1549</v>
      </c>
      <c r="BS153" t="s">
        <v>1549</v>
      </c>
      <c r="BT153" t="s">
        <v>1549</v>
      </c>
      <c r="BU153" t="s">
        <v>1549</v>
      </c>
      <c r="BV153" t="s">
        <v>1549</v>
      </c>
      <c r="BW153" t="s">
        <v>1549</v>
      </c>
      <c r="BX153" t="s">
        <v>1549</v>
      </c>
      <c r="BY153" t="s">
        <v>1549</v>
      </c>
      <c r="BZ153" t="s">
        <v>1549</v>
      </c>
      <c r="CA153" t="s">
        <v>1549</v>
      </c>
      <c r="CB153" t="s">
        <v>1549</v>
      </c>
      <c r="CC153" t="s">
        <v>1549</v>
      </c>
      <c r="CD153" t="s">
        <v>1549</v>
      </c>
      <c r="CE153" t="s">
        <v>1548</v>
      </c>
      <c r="CF153" t="s">
        <v>1549</v>
      </c>
      <c r="CG153" t="s">
        <v>1549</v>
      </c>
      <c r="CH153" t="s">
        <v>1549</v>
      </c>
      <c r="CI153" t="s">
        <v>1549</v>
      </c>
      <c r="CJ153" t="s">
        <v>1549</v>
      </c>
      <c r="CK153" t="s">
        <v>1549</v>
      </c>
      <c r="CL153" t="s">
        <v>1549</v>
      </c>
      <c r="CM153" t="s">
        <v>1549</v>
      </c>
      <c r="CN153" t="s">
        <v>1548</v>
      </c>
    </row>
    <row r="154" spans="2:92" hidden="1" x14ac:dyDescent="0.25">
      <c r="B154" s="2" t="s">
        <v>1134</v>
      </c>
      <c r="C154" s="2">
        <v>2015</v>
      </c>
      <c r="D154" s="2"/>
      <c r="E154" s="2" t="s">
        <v>1946</v>
      </c>
      <c r="F154" s="2" t="s">
        <v>1947</v>
      </c>
      <c r="G154" s="2" t="s">
        <v>1948</v>
      </c>
      <c r="H154" s="2" t="s">
        <v>1949</v>
      </c>
      <c r="I154" s="2" t="s">
        <v>1950</v>
      </c>
      <c r="J154" s="2" t="s">
        <v>1778</v>
      </c>
      <c r="K154" s="2">
        <v>72501</v>
      </c>
      <c r="L154" s="2"/>
      <c r="M154" s="21">
        <v>110017432937</v>
      </c>
      <c r="N154" s="2">
        <v>35.722566999999998</v>
      </c>
      <c r="O154" s="2">
        <v>-91.524977000000007</v>
      </c>
      <c r="P154" s="2">
        <v>1315213868526</v>
      </c>
      <c r="Q154" s="2">
        <v>107062</v>
      </c>
      <c r="R154" s="2" t="s">
        <v>1393</v>
      </c>
      <c r="S154" s="2">
        <v>4</v>
      </c>
      <c r="T154" s="2" t="s">
        <v>1409</v>
      </c>
      <c r="U154" s="2">
        <v>40</v>
      </c>
      <c r="V154" s="2" t="s">
        <v>1556</v>
      </c>
      <c r="W154" s="2"/>
      <c r="X154" s="2">
        <v>30</v>
      </c>
      <c r="Y154" s="2" t="s">
        <v>1556</v>
      </c>
      <c r="Z154" s="2"/>
      <c r="AA154" s="2" t="s">
        <v>1544</v>
      </c>
      <c r="AB154" s="2">
        <v>325199</v>
      </c>
      <c r="AC154" s="2" t="s">
        <v>261</v>
      </c>
      <c r="AD154" s="2"/>
      <c r="AE154" s="2"/>
      <c r="AF154" s="2" t="s">
        <v>1818</v>
      </c>
      <c r="AG154" s="2" t="s">
        <v>1586</v>
      </c>
      <c r="AH154" s="2" t="s">
        <v>1819</v>
      </c>
      <c r="AI154" s="2" t="s">
        <v>1772</v>
      </c>
      <c r="AJ154" s="2" t="s">
        <v>1593</v>
      </c>
      <c r="AK154" s="2" t="s">
        <v>1547</v>
      </c>
      <c r="AL154" s="2"/>
      <c r="AM154" t="s">
        <v>1549</v>
      </c>
      <c r="AN154" t="s">
        <v>1549</v>
      </c>
      <c r="AO154" t="s">
        <v>1549</v>
      </c>
      <c r="AP154" t="s">
        <v>1549</v>
      </c>
      <c r="AQ154" t="s">
        <v>1549</v>
      </c>
      <c r="AR154" t="s">
        <v>1549</v>
      </c>
      <c r="AS154" t="s">
        <v>1549</v>
      </c>
      <c r="AY154" t="s">
        <v>1549</v>
      </c>
      <c r="BL154" t="s">
        <v>1549</v>
      </c>
      <c r="BM154" t="s">
        <v>1549</v>
      </c>
      <c r="BN154" t="s">
        <v>1549</v>
      </c>
      <c r="BP154" t="s">
        <v>1548</v>
      </c>
      <c r="BX154" t="s">
        <v>1549</v>
      </c>
      <c r="CE154" t="s">
        <v>1549</v>
      </c>
    </row>
    <row r="155" spans="2:92" hidden="1" x14ac:dyDescent="0.25">
      <c r="B155" s="2" t="s">
        <v>1134</v>
      </c>
      <c r="C155" s="2">
        <v>2016</v>
      </c>
      <c r="D155" s="2"/>
      <c r="E155" s="2" t="s">
        <v>1946</v>
      </c>
      <c r="F155" s="2" t="s">
        <v>1947</v>
      </c>
      <c r="G155" s="2" t="s">
        <v>1948</v>
      </c>
      <c r="H155" s="2" t="s">
        <v>1949</v>
      </c>
      <c r="I155" s="2" t="s">
        <v>1950</v>
      </c>
      <c r="J155" s="2" t="s">
        <v>1778</v>
      </c>
      <c r="K155" s="2">
        <v>72501</v>
      </c>
      <c r="L155" s="2"/>
      <c r="M155" s="21">
        <v>110017432937</v>
      </c>
      <c r="N155" s="2">
        <v>35.722566999999998</v>
      </c>
      <c r="O155" s="2">
        <v>-91.524977000000007</v>
      </c>
      <c r="P155" s="2">
        <v>1316215364035</v>
      </c>
      <c r="Q155" s="2">
        <v>107062</v>
      </c>
      <c r="R155" s="2" t="s">
        <v>1393</v>
      </c>
      <c r="S155" s="2">
        <v>4</v>
      </c>
      <c r="T155" s="2" t="s">
        <v>1409</v>
      </c>
      <c r="U155" s="2">
        <v>100</v>
      </c>
      <c r="V155" s="2" t="s">
        <v>1556</v>
      </c>
      <c r="W155" s="2"/>
      <c r="X155" s="2">
        <v>30</v>
      </c>
      <c r="Y155" s="2" t="s">
        <v>1556</v>
      </c>
      <c r="Z155" s="2"/>
      <c r="AA155" s="2" t="s">
        <v>1544</v>
      </c>
      <c r="AB155" s="2">
        <v>325199</v>
      </c>
      <c r="AC155" s="2" t="s">
        <v>261</v>
      </c>
      <c r="AD155" s="2"/>
      <c r="AE155" s="2"/>
      <c r="AF155" s="2" t="s">
        <v>1820</v>
      </c>
      <c r="AG155" s="5" t="s">
        <v>1586</v>
      </c>
      <c r="AH155" s="2" t="s">
        <v>1819</v>
      </c>
      <c r="AI155" s="2" t="s">
        <v>1772</v>
      </c>
      <c r="AJ155" s="2" t="s">
        <v>1593</v>
      </c>
      <c r="AK155" s="2" t="s">
        <v>1547</v>
      </c>
      <c r="AL155" s="2"/>
      <c r="AM155" t="s">
        <v>1549</v>
      </c>
      <c r="AN155" t="s">
        <v>1549</v>
      </c>
      <c r="AO155" t="s">
        <v>1549</v>
      </c>
      <c r="AP155" t="s">
        <v>1549</v>
      </c>
      <c r="AQ155" t="s">
        <v>1549</v>
      </c>
      <c r="AR155" t="s">
        <v>1549</v>
      </c>
      <c r="AS155" t="s">
        <v>1549</v>
      </c>
      <c r="AY155" t="s">
        <v>1549</v>
      </c>
      <c r="BL155" t="s">
        <v>1549</v>
      </c>
      <c r="BM155" t="s">
        <v>1549</v>
      </c>
      <c r="BN155" t="s">
        <v>1549</v>
      </c>
      <c r="BP155" t="s">
        <v>1548</v>
      </c>
      <c r="BX155" t="s">
        <v>1549</v>
      </c>
      <c r="CE155" t="s">
        <v>1549</v>
      </c>
    </row>
    <row r="156" spans="2:92" hidden="1" x14ac:dyDescent="0.25">
      <c r="B156" s="2" t="s">
        <v>1134</v>
      </c>
      <c r="C156" s="2">
        <v>2017</v>
      </c>
      <c r="D156" s="2"/>
      <c r="E156" s="2" t="s">
        <v>1946</v>
      </c>
      <c r="F156" s="2" t="s">
        <v>1947</v>
      </c>
      <c r="G156" s="2" t="s">
        <v>1948</v>
      </c>
      <c r="H156" s="2" t="s">
        <v>1949</v>
      </c>
      <c r="I156" s="2" t="s">
        <v>1950</v>
      </c>
      <c r="J156" s="2" t="s">
        <v>1778</v>
      </c>
      <c r="K156" s="2">
        <v>72501</v>
      </c>
      <c r="L156" s="2"/>
      <c r="M156" s="21">
        <v>110017432937</v>
      </c>
      <c r="N156" s="2">
        <v>35.722566999999998</v>
      </c>
      <c r="O156" s="2">
        <v>-91.524977000000007</v>
      </c>
      <c r="P156" s="2">
        <v>1317216211589</v>
      </c>
      <c r="Q156" s="2">
        <v>107062</v>
      </c>
      <c r="R156" s="2" t="s">
        <v>1393</v>
      </c>
      <c r="S156" s="2">
        <v>5</v>
      </c>
      <c r="T156" s="2" t="s">
        <v>1423</v>
      </c>
      <c r="U156" s="2">
        <v>104</v>
      </c>
      <c r="V156" s="2" t="s">
        <v>1556</v>
      </c>
      <c r="W156" s="2"/>
      <c r="X156" s="2">
        <v>30</v>
      </c>
      <c r="Y156" s="2" t="s">
        <v>1556</v>
      </c>
      <c r="Z156" s="2"/>
      <c r="AA156" s="2" t="s">
        <v>1544</v>
      </c>
      <c r="AB156" s="2">
        <v>325199</v>
      </c>
      <c r="AC156" s="2" t="s">
        <v>261</v>
      </c>
      <c r="AD156" s="2"/>
      <c r="AE156" s="2"/>
      <c r="AF156" s="2" t="s">
        <v>1820</v>
      </c>
      <c r="AG156" s="5" t="s">
        <v>1586</v>
      </c>
      <c r="AH156" s="2" t="s">
        <v>1819</v>
      </c>
      <c r="AI156" s="2" t="s">
        <v>1772</v>
      </c>
      <c r="AJ156" s="2" t="s">
        <v>1593</v>
      </c>
      <c r="AK156" s="2" t="s">
        <v>1547</v>
      </c>
      <c r="AL156" s="2"/>
      <c r="AM156" t="s">
        <v>1549</v>
      </c>
      <c r="AN156" t="s">
        <v>1549</v>
      </c>
      <c r="AO156" t="s">
        <v>1549</v>
      </c>
      <c r="AP156" t="s">
        <v>1549</v>
      </c>
      <c r="AQ156" t="s">
        <v>1549</v>
      </c>
      <c r="AR156" t="s">
        <v>1549</v>
      </c>
      <c r="AS156" t="s">
        <v>1549</v>
      </c>
      <c r="AY156" t="s">
        <v>1549</v>
      </c>
      <c r="BL156" t="s">
        <v>1549</v>
      </c>
      <c r="BM156" t="s">
        <v>1549</v>
      </c>
      <c r="BN156" t="s">
        <v>1549</v>
      </c>
      <c r="BP156" t="s">
        <v>1548</v>
      </c>
      <c r="BX156" t="s">
        <v>1549</v>
      </c>
      <c r="CE156" t="s">
        <v>1549</v>
      </c>
    </row>
    <row r="157" spans="2:92" hidden="1" x14ac:dyDescent="0.25">
      <c r="B157" s="2" t="s">
        <v>1134</v>
      </c>
      <c r="C157" s="2">
        <v>2018</v>
      </c>
      <c r="D157" s="2"/>
      <c r="E157" s="2" t="s">
        <v>1946</v>
      </c>
      <c r="F157" s="2" t="s">
        <v>1947</v>
      </c>
      <c r="G157" s="2" t="s">
        <v>1948</v>
      </c>
      <c r="H157" s="2" t="s">
        <v>1949</v>
      </c>
      <c r="I157" s="2" t="s">
        <v>1950</v>
      </c>
      <c r="J157" s="2" t="s">
        <v>1778</v>
      </c>
      <c r="K157" s="2">
        <v>72501</v>
      </c>
      <c r="L157" s="2"/>
      <c r="M157" s="21">
        <v>110017432937</v>
      </c>
      <c r="N157" s="2">
        <v>35.722566999999998</v>
      </c>
      <c r="O157" s="2">
        <v>-91.524977000000007</v>
      </c>
      <c r="P157" s="2">
        <v>1318217261243</v>
      </c>
      <c r="Q157" s="2">
        <v>107062</v>
      </c>
      <c r="R157" s="2" t="s">
        <v>1393</v>
      </c>
      <c r="S157" s="2">
        <v>4</v>
      </c>
      <c r="T157" s="2" t="s">
        <v>1409</v>
      </c>
      <c r="U157" s="2">
        <v>80</v>
      </c>
      <c r="V157" s="2" t="s">
        <v>1556</v>
      </c>
      <c r="W157" s="2"/>
      <c r="X157" s="2">
        <v>30</v>
      </c>
      <c r="Y157" s="2" t="s">
        <v>1556</v>
      </c>
      <c r="Z157" s="2"/>
      <c r="AA157" s="2" t="s">
        <v>1544</v>
      </c>
      <c r="AB157" s="2">
        <v>325199</v>
      </c>
      <c r="AC157" s="2" t="s">
        <v>261</v>
      </c>
      <c r="AD157" s="2"/>
      <c r="AE157" s="2"/>
      <c r="AF157" s="2" t="s">
        <v>1820</v>
      </c>
      <c r="AG157" s="5" t="s">
        <v>1821</v>
      </c>
      <c r="AH157" s="2" t="s">
        <v>1819</v>
      </c>
      <c r="AI157" s="2" t="s">
        <v>1772</v>
      </c>
      <c r="AJ157" s="2" t="s">
        <v>1593</v>
      </c>
      <c r="AK157" s="2" t="s">
        <v>1547</v>
      </c>
      <c r="AL157" s="2"/>
      <c r="AM157" t="s">
        <v>1549</v>
      </c>
      <c r="AN157" t="s">
        <v>1549</v>
      </c>
      <c r="AO157" t="s">
        <v>1549</v>
      </c>
      <c r="AP157" t="s">
        <v>1549</v>
      </c>
      <c r="AQ157" t="s">
        <v>1549</v>
      </c>
      <c r="AR157" t="s">
        <v>1549</v>
      </c>
      <c r="AS157" t="s">
        <v>1549</v>
      </c>
      <c r="AT157" t="s">
        <v>1549</v>
      </c>
      <c r="AU157" t="s">
        <v>1549</v>
      </c>
      <c r="AV157" t="s">
        <v>1549</v>
      </c>
      <c r="AW157" t="s">
        <v>1549</v>
      </c>
      <c r="AX157" t="s">
        <v>1549</v>
      </c>
      <c r="AY157" t="s">
        <v>1549</v>
      </c>
      <c r="AZ157" t="s">
        <v>1549</v>
      </c>
      <c r="BA157" t="s">
        <v>1549</v>
      </c>
      <c r="BB157" t="s">
        <v>1549</v>
      </c>
      <c r="BC157" t="s">
        <v>1549</v>
      </c>
      <c r="BD157" t="s">
        <v>1549</v>
      </c>
      <c r="BE157" t="s">
        <v>1549</v>
      </c>
      <c r="BF157" t="s">
        <v>1549</v>
      </c>
      <c r="BG157" t="s">
        <v>1549</v>
      </c>
      <c r="BH157" t="s">
        <v>1549</v>
      </c>
      <c r="BI157" t="s">
        <v>1549</v>
      </c>
      <c r="BJ157" t="s">
        <v>1549</v>
      </c>
      <c r="BK157" t="s">
        <v>1549</v>
      </c>
      <c r="BL157" t="s">
        <v>1549</v>
      </c>
      <c r="BM157" t="s">
        <v>1549</v>
      </c>
      <c r="BN157" t="s">
        <v>1549</v>
      </c>
      <c r="BO157" t="s">
        <v>1549</v>
      </c>
      <c r="BP157" t="s">
        <v>1548</v>
      </c>
      <c r="BQ157" t="s">
        <v>1548</v>
      </c>
      <c r="BR157" t="s">
        <v>1549</v>
      </c>
      <c r="BS157" t="s">
        <v>1549</v>
      </c>
      <c r="BT157" t="s">
        <v>1549</v>
      </c>
      <c r="BU157" t="s">
        <v>1549</v>
      </c>
      <c r="BV157" t="s">
        <v>1549</v>
      </c>
      <c r="BW157" t="s">
        <v>1549</v>
      </c>
      <c r="BX157" t="s">
        <v>1549</v>
      </c>
      <c r="BY157" t="s">
        <v>1549</v>
      </c>
      <c r="BZ157" t="s">
        <v>1549</v>
      </c>
      <c r="CA157" t="s">
        <v>1549</v>
      </c>
      <c r="CB157" t="s">
        <v>1549</v>
      </c>
      <c r="CC157" t="s">
        <v>1549</v>
      </c>
      <c r="CD157" t="s">
        <v>1549</v>
      </c>
      <c r="CE157" t="s">
        <v>1549</v>
      </c>
      <c r="CF157" t="s">
        <v>1549</v>
      </c>
      <c r="CG157" t="s">
        <v>1549</v>
      </c>
      <c r="CH157" t="s">
        <v>1549</v>
      </c>
      <c r="CI157" t="s">
        <v>1549</v>
      </c>
      <c r="CJ157" t="s">
        <v>1549</v>
      </c>
      <c r="CK157" t="s">
        <v>1549</v>
      </c>
      <c r="CL157" t="s">
        <v>1549</v>
      </c>
      <c r="CM157" t="s">
        <v>1549</v>
      </c>
      <c r="CN157" t="s">
        <v>1549</v>
      </c>
    </row>
    <row r="158" spans="2:92" hidden="1" x14ac:dyDescent="0.25">
      <c r="B158" s="2" t="s">
        <v>1134</v>
      </c>
      <c r="C158" s="2">
        <v>2019</v>
      </c>
      <c r="D158" s="4">
        <v>44011</v>
      </c>
      <c r="E158" s="2" t="s">
        <v>1946</v>
      </c>
      <c r="F158" s="2" t="s">
        <v>1947</v>
      </c>
      <c r="G158" s="2" t="s">
        <v>1948</v>
      </c>
      <c r="H158" s="2" t="s">
        <v>1949</v>
      </c>
      <c r="I158" s="2" t="s">
        <v>1950</v>
      </c>
      <c r="J158" s="2" t="s">
        <v>1778</v>
      </c>
      <c r="K158" s="2">
        <v>72501</v>
      </c>
      <c r="L158" s="2"/>
      <c r="M158" s="21">
        <v>110017432937</v>
      </c>
      <c r="N158" s="2">
        <v>35.722566999999998</v>
      </c>
      <c r="O158" s="2">
        <v>-91.524977000000007</v>
      </c>
      <c r="P158" s="2">
        <v>1319218237790</v>
      </c>
      <c r="Q158" s="2">
        <v>107062</v>
      </c>
      <c r="R158" s="2" t="s">
        <v>1393</v>
      </c>
      <c r="S158" s="2">
        <v>4</v>
      </c>
      <c r="T158" s="2" t="s">
        <v>1409</v>
      </c>
      <c r="U158" s="2">
        <v>63</v>
      </c>
      <c r="V158" s="2" t="s">
        <v>1556</v>
      </c>
      <c r="W158" s="2"/>
      <c r="X158" s="2">
        <v>25</v>
      </c>
      <c r="Y158" s="2" t="s">
        <v>1556</v>
      </c>
      <c r="Z158" s="2"/>
      <c r="AA158" s="2" t="s">
        <v>1544</v>
      </c>
      <c r="AB158" s="2">
        <v>325199</v>
      </c>
      <c r="AC158" s="2" t="s">
        <v>261</v>
      </c>
      <c r="AD158" s="2"/>
      <c r="AE158" s="2"/>
      <c r="AF158" s="2" t="s">
        <v>1820</v>
      </c>
      <c r="AG158" s="5" t="s">
        <v>1821</v>
      </c>
      <c r="AH158" s="2" t="s">
        <v>1819</v>
      </c>
      <c r="AI158" s="2" t="s">
        <v>1772</v>
      </c>
      <c r="AJ158" s="2" t="s">
        <v>1593</v>
      </c>
      <c r="AK158" s="2" t="s">
        <v>1547</v>
      </c>
      <c r="AL158" s="2"/>
      <c r="AM158" t="s">
        <v>1549</v>
      </c>
      <c r="AN158" t="s">
        <v>1549</v>
      </c>
      <c r="AO158" t="s">
        <v>1549</v>
      </c>
      <c r="AP158" t="s">
        <v>1549</v>
      </c>
      <c r="AQ158" t="s">
        <v>1549</v>
      </c>
      <c r="AR158" t="s">
        <v>1549</v>
      </c>
      <c r="AS158" t="s">
        <v>1549</v>
      </c>
      <c r="AT158" t="s">
        <v>1549</v>
      </c>
      <c r="AU158" t="s">
        <v>1549</v>
      </c>
      <c r="AV158" t="s">
        <v>1549</v>
      </c>
      <c r="AW158" t="s">
        <v>1549</v>
      </c>
      <c r="AX158" t="s">
        <v>1549</v>
      </c>
      <c r="AY158" t="s">
        <v>1549</v>
      </c>
      <c r="AZ158" t="s">
        <v>1549</v>
      </c>
      <c r="BA158" t="s">
        <v>1549</v>
      </c>
      <c r="BB158" t="s">
        <v>1549</v>
      </c>
      <c r="BC158" t="s">
        <v>1549</v>
      </c>
      <c r="BD158" t="s">
        <v>1549</v>
      </c>
      <c r="BE158" t="s">
        <v>1549</v>
      </c>
      <c r="BF158" t="s">
        <v>1549</v>
      </c>
      <c r="BG158" t="s">
        <v>1549</v>
      </c>
      <c r="BH158" t="s">
        <v>1549</v>
      </c>
      <c r="BI158" t="s">
        <v>1549</v>
      </c>
      <c r="BJ158" t="s">
        <v>1549</v>
      </c>
      <c r="BK158" t="s">
        <v>1549</v>
      </c>
      <c r="BL158" t="s">
        <v>1549</v>
      </c>
      <c r="BM158" t="s">
        <v>1549</v>
      </c>
      <c r="BN158" t="s">
        <v>1549</v>
      </c>
      <c r="BO158" t="s">
        <v>1549</v>
      </c>
      <c r="BP158" t="s">
        <v>1548</v>
      </c>
      <c r="BQ158" t="s">
        <v>1548</v>
      </c>
      <c r="BR158" t="s">
        <v>1549</v>
      </c>
      <c r="BS158" t="s">
        <v>1549</v>
      </c>
      <c r="BT158" t="s">
        <v>1549</v>
      </c>
      <c r="BU158" t="s">
        <v>1549</v>
      </c>
      <c r="BV158" t="s">
        <v>1549</v>
      </c>
      <c r="BW158" t="s">
        <v>1549</v>
      </c>
      <c r="BX158" t="s">
        <v>1549</v>
      </c>
      <c r="BY158" t="s">
        <v>1549</v>
      </c>
      <c r="BZ158" t="s">
        <v>1549</v>
      </c>
      <c r="CA158" t="s">
        <v>1549</v>
      </c>
      <c r="CB158" t="s">
        <v>1549</v>
      </c>
      <c r="CC158" t="s">
        <v>1549</v>
      </c>
      <c r="CD158" t="s">
        <v>1549</v>
      </c>
      <c r="CE158" t="s">
        <v>1549</v>
      </c>
      <c r="CF158" t="s">
        <v>1549</v>
      </c>
      <c r="CG158" t="s">
        <v>1549</v>
      </c>
      <c r="CH158" t="s">
        <v>1549</v>
      </c>
      <c r="CI158" t="s">
        <v>1549</v>
      </c>
      <c r="CJ158" t="s">
        <v>1549</v>
      </c>
      <c r="CK158" t="s">
        <v>1549</v>
      </c>
      <c r="CL158" t="s">
        <v>1549</v>
      </c>
      <c r="CM158" t="s">
        <v>1549</v>
      </c>
      <c r="CN158" t="s">
        <v>1549</v>
      </c>
    </row>
    <row r="159" spans="2:92" hidden="1" x14ac:dyDescent="0.25">
      <c r="B159" s="2" t="s">
        <v>1134</v>
      </c>
      <c r="C159" s="2">
        <v>2020</v>
      </c>
      <c r="D159" s="4"/>
      <c r="E159" s="2" t="s">
        <v>1946</v>
      </c>
      <c r="F159" s="2" t="s">
        <v>1947</v>
      </c>
      <c r="G159" s="2" t="s">
        <v>1948</v>
      </c>
      <c r="H159" s="2" t="s">
        <v>1949</v>
      </c>
      <c r="I159" s="2" t="s">
        <v>1950</v>
      </c>
      <c r="J159" s="2" t="s">
        <v>1778</v>
      </c>
      <c r="K159" s="2">
        <v>72501</v>
      </c>
      <c r="L159" s="2" t="s">
        <v>1552</v>
      </c>
      <c r="M159" s="21">
        <v>110017432937</v>
      </c>
      <c r="N159" s="2">
        <v>35.722341999999998</v>
      </c>
      <c r="O159" s="2">
        <v>-91.524983000000006</v>
      </c>
      <c r="P159" s="2" t="s">
        <v>1951</v>
      </c>
      <c r="Q159" s="2" t="s">
        <v>1554</v>
      </c>
      <c r="R159" s="2" t="s">
        <v>1393</v>
      </c>
      <c r="S159" s="2">
        <v>4</v>
      </c>
      <c r="T159" s="2" t="s">
        <v>1552</v>
      </c>
      <c r="U159" s="2">
        <v>31</v>
      </c>
      <c r="V159" s="2" t="s">
        <v>1556</v>
      </c>
      <c r="W159" s="2" t="s">
        <v>1552</v>
      </c>
      <c r="X159" s="2">
        <v>24</v>
      </c>
      <c r="Y159" s="2" t="s">
        <v>1556</v>
      </c>
      <c r="Z159" s="2" t="s">
        <v>1552</v>
      </c>
      <c r="AA159" s="2" t="s">
        <v>1544</v>
      </c>
      <c r="AB159" s="2">
        <v>325199</v>
      </c>
      <c r="AC159" s="2" t="s">
        <v>261</v>
      </c>
      <c r="AD159" s="2" t="s">
        <v>1552</v>
      </c>
      <c r="AE159" s="2" t="s">
        <v>1552</v>
      </c>
      <c r="AF159" s="2" t="s">
        <v>1820</v>
      </c>
      <c r="AG159" s="5" t="s">
        <v>1821</v>
      </c>
      <c r="AH159" s="2" t="s">
        <v>1819</v>
      </c>
      <c r="AI159" s="2" t="s">
        <v>1772</v>
      </c>
      <c r="AJ159" s="2" t="s">
        <v>1593</v>
      </c>
      <c r="AK159" s="2" t="s">
        <v>1547</v>
      </c>
      <c r="AL159" s="2" t="s">
        <v>1552</v>
      </c>
      <c r="AM159" t="s">
        <v>1549</v>
      </c>
      <c r="AN159" t="s">
        <v>1549</v>
      </c>
      <c r="AO159" t="s">
        <v>1549</v>
      </c>
      <c r="AP159" t="s">
        <v>1549</v>
      </c>
      <c r="AQ159" t="s">
        <v>1549</v>
      </c>
      <c r="AR159" t="s">
        <v>1549</v>
      </c>
      <c r="AS159" t="s">
        <v>1549</v>
      </c>
      <c r="AT159" t="s">
        <v>1549</v>
      </c>
      <c r="AU159" t="s">
        <v>1549</v>
      </c>
      <c r="AV159" t="s">
        <v>1549</v>
      </c>
      <c r="AW159" t="s">
        <v>1549</v>
      </c>
      <c r="AX159" t="s">
        <v>1549</v>
      </c>
      <c r="AY159" t="s">
        <v>1549</v>
      </c>
      <c r="AZ159" t="s">
        <v>1549</v>
      </c>
      <c r="BA159" t="s">
        <v>1549</v>
      </c>
      <c r="BB159" t="s">
        <v>1549</v>
      </c>
      <c r="BC159" t="s">
        <v>1549</v>
      </c>
      <c r="BD159" t="s">
        <v>1549</v>
      </c>
      <c r="BE159" t="s">
        <v>1549</v>
      </c>
      <c r="BF159" t="s">
        <v>1549</v>
      </c>
      <c r="BG159" t="s">
        <v>1549</v>
      </c>
      <c r="BH159" t="s">
        <v>1549</v>
      </c>
      <c r="BI159" t="s">
        <v>1549</v>
      </c>
      <c r="BJ159" t="s">
        <v>1549</v>
      </c>
      <c r="BK159" t="s">
        <v>1549</v>
      </c>
      <c r="BL159" t="s">
        <v>1549</v>
      </c>
      <c r="BM159" t="s">
        <v>1549</v>
      </c>
      <c r="BN159" t="s">
        <v>1549</v>
      </c>
      <c r="BO159" t="s">
        <v>1549</v>
      </c>
      <c r="BP159" t="s">
        <v>1548</v>
      </c>
      <c r="BQ159" t="s">
        <v>1548</v>
      </c>
      <c r="BR159" t="s">
        <v>1549</v>
      </c>
      <c r="BS159" t="s">
        <v>1549</v>
      </c>
      <c r="BT159" t="s">
        <v>1549</v>
      </c>
      <c r="BU159" t="s">
        <v>1549</v>
      </c>
      <c r="BV159" t="s">
        <v>1549</v>
      </c>
      <c r="BW159" t="s">
        <v>1549</v>
      </c>
      <c r="BX159" t="s">
        <v>1549</v>
      </c>
      <c r="BY159" t="s">
        <v>1549</v>
      </c>
      <c r="BZ159" t="s">
        <v>1549</v>
      </c>
      <c r="CA159" t="s">
        <v>1549</v>
      </c>
      <c r="CB159" t="s">
        <v>1549</v>
      </c>
      <c r="CC159" t="s">
        <v>1549</v>
      </c>
      <c r="CD159" t="s">
        <v>1549</v>
      </c>
      <c r="CE159" t="s">
        <v>1549</v>
      </c>
      <c r="CF159" t="s">
        <v>1549</v>
      </c>
      <c r="CG159" t="s">
        <v>1549</v>
      </c>
      <c r="CH159" t="s">
        <v>1549</v>
      </c>
      <c r="CI159" t="s">
        <v>1549</v>
      </c>
      <c r="CJ159" t="s">
        <v>1549</v>
      </c>
      <c r="CK159" t="s">
        <v>1549</v>
      </c>
      <c r="CL159" t="s">
        <v>1549</v>
      </c>
      <c r="CM159" t="s">
        <v>1549</v>
      </c>
      <c r="CN159" t="s">
        <v>1549</v>
      </c>
    </row>
    <row r="160" spans="2:92" hidden="1" x14ac:dyDescent="0.25">
      <c r="B160" s="2" t="s">
        <v>1781</v>
      </c>
      <c r="C160" s="2">
        <v>2015</v>
      </c>
      <c r="D160" s="2"/>
      <c r="E160" s="2" t="s">
        <v>1952</v>
      </c>
      <c r="F160" s="2" t="s">
        <v>1953</v>
      </c>
      <c r="G160" s="2" t="s">
        <v>1954</v>
      </c>
      <c r="H160" s="2" t="s">
        <v>1893</v>
      </c>
      <c r="I160" s="2" t="s">
        <v>1894</v>
      </c>
      <c r="J160" s="2" t="s">
        <v>1778</v>
      </c>
      <c r="K160" s="2">
        <v>71730</v>
      </c>
      <c r="L160" s="2"/>
      <c r="M160" s="21">
        <v>110000451038</v>
      </c>
      <c r="N160" s="2">
        <v>33.109833000000002</v>
      </c>
      <c r="O160" s="2">
        <v>-92.678805999999994</v>
      </c>
      <c r="P160" s="2">
        <v>1315214388439</v>
      </c>
      <c r="Q160" s="2">
        <v>107062</v>
      </c>
      <c r="R160" s="2" t="s">
        <v>1393</v>
      </c>
      <c r="S160" s="2"/>
      <c r="T160" s="2" t="e">
        <v>#N/A</v>
      </c>
      <c r="U160" s="2">
        <v>0</v>
      </c>
      <c r="V160" s="2"/>
      <c r="W160" s="2"/>
      <c r="X160" s="2">
        <v>0</v>
      </c>
      <c r="Y160" s="2"/>
      <c r="Z160" s="2"/>
      <c r="AA160" s="2" t="s">
        <v>1544</v>
      </c>
      <c r="AB160" s="2">
        <v>325180</v>
      </c>
      <c r="AC160" s="2" t="s">
        <v>258</v>
      </c>
      <c r="AD160" s="2"/>
      <c r="AE160" s="2"/>
      <c r="AF160" s="2" t="s">
        <v>1788</v>
      </c>
      <c r="AG160" s="2"/>
      <c r="AH160" s="70" t="s">
        <v>1955</v>
      </c>
      <c r="AI160" s="2" t="s">
        <v>1772</v>
      </c>
      <c r="AJ160" s="2" t="s">
        <v>1956</v>
      </c>
      <c r="AK160" s="2"/>
      <c r="AL160" s="2"/>
      <c r="AM160" t="s">
        <v>1549</v>
      </c>
      <c r="AN160" t="s">
        <v>1549</v>
      </c>
      <c r="AO160" t="s">
        <v>1549</v>
      </c>
      <c r="AP160" t="s">
        <v>1549</v>
      </c>
      <c r="AQ160" t="s">
        <v>1549</v>
      </c>
      <c r="AR160" t="s">
        <v>1549</v>
      </c>
      <c r="AS160" t="s">
        <v>1549</v>
      </c>
      <c r="AY160" t="s">
        <v>1549</v>
      </c>
      <c r="BL160" t="s">
        <v>1549</v>
      </c>
      <c r="BM160" t="s">
        <v>1549</v>
      </c>
      <c r="BN160" t="s">
        <v>1549</v>
      </c>
      <c r="BP160" t="s">
        <v>1549</v>
      </c>
      <c r="BX160" t="s">
        <v>1549</v>
      </c>
      <c r="CE160" t="s">
        <v>1549</v>
      </c>
    </row>
    <row r="161" spans="2:92" hidden="1" x14ac:dyDescent="0.25">
      <c r="B161" s="2" t="s">
        <v>1134</v>
      </c>
      <c r="C161" s="2">
        <v>2015</v>
      </c>
      <c r="D161" s="2"/>
      <c r="E161" s="2" t="s">
        <v>1957</v>
      </c>
      <c r="F161" s="2" t="s">
        <v>1958</v>
      </c>
      <c r="G161" s="2" t="s">
        <v>1959</v>
      </c>
      <c r="H161" s="2" t="s">
        <v>1960</v>
      </c>
      <c r="I161" s="2" t="s">
        <v>1961</v>
      </c>
      <c r="J161" s="2" t="s">
        <v>1236</v>
      </c>
      <c r="K161" s="2">
        <v>43920</v>
      </c>
      <c r="L161" s="2"/>
      <c r="M161" s="21">
        <v>110027242320</v>
      </c>
      <c r="N161" s="2">
        <v>40.631622</v>
      </c>
      <c r="O161" s="2">
        <v>-80.546319999999994</v>
      </c>
      <c r="P161" s="2">
        <v>1315214284059</v>
      </c>
      <c r="Q161" s="2">
        <v>107062</v>
      </c>
      <c r="R161" s="2" t="s">
        <v>1393</v>
      </c>
      <c r="S161" s="2">
        <v>4</v>
      </c>
      <c r="T161" s="2" t="s">
        <v>1409</v>
      </c>
      <c r="U161" s="2">
        <v>0.11</v>
      </c>
      <c r="V161" s="2" t="s">
        <v>1556</v>
      </c>
      <c r="W161" s="2"/>
      <c r="X161" s="2">
        <v>0.31</v>
      </c>
      <c r="Y161" s="2" t="s">
        <v>1556</v>
      </c>
      <c r="Z161" s="2"/>
      <c r="AA161" s="2" t="s">
        <v>1544</v>
      </c>
      <c r="AB161" s="2">
        <v>562213</v>
      </c>
      <c r="AC161" s="2" t="s">
        <v>906</v>
      </c>
      <c r="AD161" s="2"/>
      <c r="AE161" s="2"/>
      <c r="AF161" s="2" t="s">
        <v>1796</v>
      </c>
      <c r="AG161" s="2" t="s">
        <v>1586</v>
      </c>
      <c r="AH161" s="2" t="s">
        <v>1797</v>
      </c>
      <c r="AI161" s="2" t="s">
        <v>1772</v>
      </c>
      <c r="AJ161" s="2" t="s">
        <v>1861</v>
      </c>
      <c r="AK161" s="2" t="s">
        <v>1547</v>
      </c>
      <c r="AL161" s="2"/>
      <c r="AM161" t="s">
        <v>1549</v>
      </c>
      <c r="AN161" t="s">
        <v>1549</v>
      </c>
      <c r="AO161" t="s">
        <v>1549</v>
      </c>
      <c r="AP161" t="s">
        <v>1549</v>
      </c>
      <c r="AQ161" t="s">
        <v>1549</v>
      </c>
      <c r="AR161" t="s">
        <v>1549</v>
      </c>
      <c r="AS161" t="s">
        <v>1549</v>
      </c>
      <c r="AY161" t="s">
        <v>1549</v>
      </c>
      <c r="BL161" t="s">
        <v>1549</v>
      </c>
      <c r="BM161" t="s">
        <v>1549</v>
      </c>
      <c r="BN161" t="s">
        <v>1549</v>
      </c>
      <c r="BP161" t="s">
        <v>1549</v>
      </c>
      <c r="BX161" t="s">
        <v>1549</v>
      </c>
      <c r="CE161" t="s">
        <v>1548</v>
      </c>
    </row>
    <row r="162" spans="2:92" hidden="1" x14ac:dyDescent="0.25">
      <c r="B162" s="2" t="s">
        <v>1134</v>
      </c>
      <c r="C162" s="2">
        <v>2016</v>
      </c>
      <c r="D162" s="2"/>
      <c r="E162" s="2" t="s">
        <v>1957</v>
      </c>
      <c r="F162" s="2" t="s">
        <v>1958</v>
      </c>
      <c r="G162" s="2" t="s">
        <v>1959</v>
      </c>
      <c r="H162" s="2" t="s">
        <v>1960</v>
      </c>
      <c r="I162" s="2" t="s">
        <v>1961</v>
      </c>
      <c r="J162" s="2" t="s">
        <v>1236</v>
      </c>
      <c r="K162" s="2">
        <v>43920</v>
      </c>
      <c r="L162" s="2"/>
      <c r="M162" s="21">
        <v>110027242320</v>
      </c>
      <c r="N162" s="2">
        <v>40.631622</v>
      </c>
      <c r="O162" s="2">
        <v>-80.546319999999994</v>
      </c>
      <c r="P162" s="2">
        <v>1316215262066</v>
      </c>
      <c r="Q162" s="2">
        <v>107062</v>
      </c>
      <c r="R162" s="2" t="s">
        <v>1393</v>
      </c>
      <c r="S162" s="2">
        <v>4</v>
      </c>
      <c r="T162" s="2" t="s">
        <v>1409</v>
      </c>
      <c r="U162" s="2">
        <v>0.08</v>
      </c>
      <c r="V162" s="2" t="s">
        <v>1556</v>
      </c>
      <c r="W162" s="2"/>
      <c r="X162" s="2">
        <v>0.23</v>
      </c>
      <c r="Y162" s="2" t="s">
        <v>1556</v>
      </c>
      <c r="Z162" s="2"/>
      <c r="AA162" s="2" t="s">
        <v>1544</v>
      </c>
      <c r="AB162" s="2">
        <v>562213</v>
      </c>
      <c r="AC162" s="2" t="s">
        <v>906</v>
      </c>
      <c r="AD162" s="2"/>
      <c r="AE162" s="2"/>
      <c r="AF162" s="2" t="s">
        <v>1796</v>
      </c>
      <c r="AG162" s="2" t="s">
        <v>1586</v>
      </c>
      <c r="AH162" s="2" t="s">
        <v>1797</v>
      </c>
      <c r="AI162" s="2" t="s">
        <v>1772</v>
      </c>
      <c r="AJ162" s="2" t="s">
        <v>1861</v>
      </c>
      <c r="AK162" s="2" t="s">
        <v>1547</v>
      </c>
      <c r="AL162" s="2"/>
      <c r="AM162" t="s">
        <v>1549</v>
      </c>
      <c r="AN162" t="s">
        <v>1549</v>
      </c>
      <c r="AO162" t="s">
        <v>1549</v>
      </c>
      <c r="AP162" t="s">
        <v>1549</v>
      </c>
      <c r="AQ162" t="s">
        <v>1549</v>
      </c>
      <c r="AR162" t="s">
        <v>1549</v>
      </c>
      <c r="AS162" t="s">
        <v>1549</v>
      </c>
      <c r="AY162" t="s">
        <v>1549</v>
      </c>
      <c r="BL162" t="s">
        <v>1549</v>
      </c>
      <c r="BM162" t="s">
        <v>1549</v>
      </c>
      <c r="BN162" t="s">
        <v>1549</v>
      </c>
      <c r="BP162" t="s">
        <v>1549</v>
      </c>
      <c r="BX162" t="s">
        <v>1549</v>
      </c>
      <c r="CE162" t="s">
        <v>1548</v>
      </c>
    </row>
    <row r="163" spans="2:92" hidden="1" x14ac:dyDescent="0.25">
      <c r="B163" s="2" t="s">
        <v>1134</v>
      </c>
      <c r="C163" s="2">
        <v>2017</v>
      </c>
      <c r="D163" s="2"/>
      <c r="E163" s="2" t="s">
        <v>1957</v>
      </c>
      <c r="F163" s="2" t="s">
        <v>1958</v>
      </c>
      <c r="G163" s="2" t="s">
        <v>1959</v>
      </c>
      <c r="H163" s="2" t="s">
        <v>1960</v>
      </c>
      <c r="I163" s="2" t="s">
        <v>1961</v>
      </c>
      <c r="J163" s="2" t="s">
        <v>1236</v>
      </c>
      <c r="K163" s="2">
        <v>43920</v>
      </c>
      <c r="L163" s="2"/>
      <c r="M163" s="21">
        <v>110027242320</v>
      </c>
      <c r="N163" s="2">
        <v>40.631622</v>
      </c>
      <c r="O163" s="2">
        <v>-80.546319999999994</v>
      </c>
      <c r="P163" s="2">
        <v>1317216252965</v>
      </c>
      <c r="Q163" s="2">
        <v>107062</v>
      </c>
      <c r="R163" s="2" t="s">
        <v>1393</v>
      </c>
      <c r="S163" s="2">
        <v>4</v>
      </c>
      <c r="T163" s="2" t="s">
        <v>1409</v>
      </c>
      <c r="U163" s="2">
        <v>7.0000000000000007E-2</v>
      </c>
      <c r="V163" s="2" t="s">
        <v>1556</v>
      </c>
      <c r="W163" s="2"/>
      <c r="X163" s="2">
        <v>0.2</v>
      </c>
      <c r="Y163" s="2" t="s">
        <v>1556</v>
      </c>
      <c r="Z163" s="2"/>
      <c r="AA163" s="2" t="s">
        <v>1544</v>
      </c>
      <c r="AB163" s="2">
        <v>562213</v>
      </c>
      <c r="AC163" s="2" t="s">
        <v>906</v>
      </c>
      <c r="AD163" s="2"/>
      <c r="AE163" s="2"/>
      <c r="AF163" s="2" t="s">
        <v>1796</v>
      </c>
      <c r="AG163" s="5" t="s">
        <v>1586</v>
      </c>
      <c r="AH163" s="2" t="s">
        <v>1797</v>
      </c>
      <c r="AI163" s="2" t="s">
        <v>1772</v>
      </c>
      <c r="AJ163" s="2" t="s">
        <v>1861</v>
      </c>
      <c r="AK163" s="2" t="s">
        <v>1547</v>
      </c>
      <c r="AL163" s="2"/>
      <c r="AM163" t="s">
        <v>1549</v>
      </c>
      <c r="AN163" t="s">
        <v>1549</v>
      </c>
      <c r="AO163" t="s">
        <v>1549</v>
      </c>
      <c r="AP163" t="s">
        <v>1549</v>
      </c>
      <c r="AQ163" t="s">
        <v>1549</v>
      </c>
      <c r="AR163" t="s">
        <v>1549</v>
      </c>
      <c r="AS163" t="s">
        <v>1549</v>
      </c>
      <c r="AY163" t="s">
        <v>1549</v>
      </c>
      <c r="BL163" t="s">
        <v>1549</v>
      </c>
      <c r="BM163" t="s">
        <v>1549</v>
      </c>
      <c r="BN163" t="s">
        <v>1549</v>
      </c>
      <c r="BP163" t="s">
        <v>1549</v>
      </c>
      <c r="BX163" t="s">
        <v>1549</v>
      </c>
      <c r="CE163" t="s">
        <v>1548</v>
      </c>
    </row>
    <row r="164" spans="2:92" hidden="1" x14ac:dyDescent="0.25">
      <c r="B164" s="2" t="s">
        <v>1134</v>
      </c>
      <c r="C164" s="2">
        <v>2018</v>
      </c>
      <c r="D164" s="2"/>
      <c r="E164" s="2" t="s">
        <v>1957</v>
      </c>
      <c r="F164" s="2" t="s">
        <v>1958</v>
      </c>
      <c r="G164" s="2" t="s">
        <v>1959</v>
      </c>
      <c r="H164" s="2" t="s">
        <v>1960</v>
      </c>
      <c r="I164" s="2" t="s">
        <v>1961</v>
      </c>
      <c r="J164" s="2" t="s">
        <v>1236</v>
      </c>
      <c r="K164" s="2">
        <v>43920</v>
      </c>
      <c r="L164" s="2"/>
      <c r="M164" s="21">
        <v>110027242320</v>
      </c>
      <c r="N164" s="2">
        <v>40.631622</v>
      </c>
      <c r="O164" s="2">
        <v>-80.546319999999994</v>
      </c>
      <c r="P164" s="2">
        <v>1318217372453</v>
      </c>
      <c r="Q164" s="2">
        <v>107062</v>
      </c>
      <c r="R164" s="2" t="s">
        <v>1393</v>
      </c>
      <c r="S164" s="2">
        <v>3</v>
      </c>
      <c r="T164" s="2" t="s">
        <v>1550</v>
      </c>
      <c r="U164" s="2">
        <v>0.09</v>
      </c>
      <c r="V164" s="2" t="s">
        <v>1556</v>
      </c>
      <c r="W164" s="2"/>
      <c r="X164" s="2">
        <v>0.2</v>
      </c>
      <c r="Y164" s="2" t="s">
        <v>1556</v>
      </c>
      <c r="Z164" s="2"/>
      <c r="AA164" s="2" t="s">
        <v>1544</v>
      </c>
      <c r="AB164" s="2">
        <v>562213</v>
      </c>
      <c r="AC164" s="2" t="s">
        <v>906</v>
      </c>
      <c r="AD164" s="2"/>
      <c r="AE164" s="2"/>
      <c r="AF164" s="2" t="s">
        <v>1796</v>
      </c>
      <c r="AG164" s="5" t="s">
        <v>1879</v>
      </c>
      <c r="AH164" s="2" t="s">
        <v>1797</v>
      </c>
      <c r="AI164" s="2" t="s">
        <v>1772</v>
      </c>
      <c r="AJ164" s="2" t="s">
        <v>1861</v>
      </c>
      <c r="AK164" s="2" t="s">
        <v>1547</v>
      </c>
      <c r="AL164" s="2"/>
      <c r="AM164" t="s">
        <v>1549</v>
      </c>
      <c r="AN164" t="s">
        <v>1549</v>
      </c>
      <c r="AO164" t="s">
        <v>1549</v>
      </c>
      <c r="AP164" t="s">
        <v>1549</v>
      </c>
      <c r="AQ164" t="s">
        <v>1549</v>
      </c>
      <c r="AR164" t="s">
        <v>1549</v>
      </c>
      <c r="AS164" t="s">
        <v>1549</v>
      </c>
      <c r="AT164" t="s">
        <v>1549</v>
      </c>
      <c r="AU164" t="s">
        <v>1549</v>
      </c>
      <c r="AV164" t="s">
        <v>1549</v>
      </c>
      <c r="AW164" t="s">
        <v>1549</v>
      </c>
      <c r="AX164" t="s">
        <v>1549</v>
      </c>
      <c r="AY164" t="s">
        <v>1549</v>
      </c>
      <c r="AZ164" t="s">
        <v>1549</v>
      </c>
      <c r="BA164" t="s">
        <v>1549</v>
      </c>
      <c r="BB164" t="s">
        <v>1549</v>
      </c>
      <c r="BC164" t="s">
        <v>1549</v>
      </c>
      <c r="BD164" t="s">
        <v>1549</v>
      </c>
      <c r="BE164" t="s">
        <v>1549</v>
      </c>
      <c r="BF164" t="s">
        <v>1549</v>
      </c>
      <c r="BG164" t="s">
        <v>1549</v>
      </c>
      <c r="BH164" t="s">
        <v>1549</v>
      </c>
      <c r="BI164" t="s">
        <v>1549</v>
      </c>
      <c r="BJ164" t="s">
        <v>1549</v>
      </c>
      <c r="BK164" t="s">
        <v>1549</v>
      </c>
      <c r="BL164" t="s">
        <v>1549</v>
      </c>
      <c r="BM164" t="s">
        <v>1549</v>
      </c>
      <c r="BN164" t="s">
        <v>1549</v>
      </c>
      <c r="BO164" t="s">
        <v>1549</v>
      </c>
      <c r="BP164" t="s">
        <v>1549</v>
      </c>
      <c r="BQ164" t="s">
        <v>1549</v>
      </c>
      <c r="BR164" t="s">
        <v>1549</v>
      </c>
      <c r="BS164" t="s">
        <v>1549</v>
      </c>
      <c r="BT164" t="s">
        <v>1549</v>
      </c>
      <c r="BU164" t="s">
        <v>1549</v>
      </c>
      <c r="BV164" t="s">
        <v>1549</v>
      </c>
      <c r="BW164" t="s">
        <v>1549</v>
      </c>
      <c r="BX164" t="s">
        <v>1549</v>
      </c>
      <c r="BY164" t="s">
        <v>1549</v>
      </c>
      <c r="BZ164" t="s">
        <v>1549</v>
      </c>
      <c r="CA164" t="s">
        <v>1549</v>
      </c>
      <c r="CB164" t="s">
        <v>1549</v>
      </c>
      <c r="CC164" t="s">
        <v>1549</v>
      </c>
      <c r="CD164" t="s">
        <v>1549</v>
      </c>
      <c r="CE164" t="s">
        <v>1548</v>
      </c>
      <c r="CF164" t="s">
        <v>1549</v>
      </c>
      <c r="CG164" t="s">
        <v>1549</v>
      </c>
      <c r="CH164" t="s">
        <v>1549</v>
      </c>
      <c r="CI164" t="s">
        <v>1549</v>
      </c>
      <c r="CJ164" t="s">
        <v>1549</v>
      </c>
      <c r="CK164" t="s">
        <v>1548</v>
      </c>
      <c r="CL164" t="s">
        <v>1549</v>
      </c>
      <c r="CM164" t="s">
        <v>1549</v>
      </c>
      <c r="CN164" t="s">
        <v>1549</v>
      </c>
    </row>
    <row r="165" spans="2:92" hidden="1" x14ac:dyDescent="0.25">
      <c r="B165" s="2" t="s">
        <v>1134</v>
      </c>
      <c r="C165" s="2">
        <v>2019</v>
      </c>
      <c r="D165" s="4">
        <v>44004</v>
      </c>
      <c r="E165" s="2" t="s">
        <v>1957</v>
      </c>
      <c r="F165" s="2" t="s">
        <v>1958</v>
      </c>
      <c r="G165" s="2" t="s">
        <v>1959</v>
      </c>
      <c r="H165" s="2" t="s">
        <v>1960</v>
      </c>
      <c r="I165" s="2" t="s">
        <v>1961</v>
      </c>
      <c r="J165" s="2" t="s">
        <v>1236</v>
      </c>
      <c r="K165" s="2">
        <v>43920</v>
      </c>
      <c r="L165" s="2"/>
      <c r="M165" s="21">
        <v>110027242320</v>
      </c>
      <c r="N165" s="2">
        <v>40.631622</v>
      </c>
      <c r="O165" s="2">
        <v>-80.546319999999994</v>
      </c>
      <c r="P165" s="2">
        <v>1319217973852</v>
      </c>
      <c r="Q165" s="2">
        <v>107062</v>
      </c>
      <c r="R165" s="2" t="s">
        <v>1393</v>
      </c>
      <c r="S165" s="2">
        <v>5</v>
      </c>
      <c r="T165" s="2" t="s">
        <v>1423</v>
      </c>
      <c r="U165" s="2">
        <v>0.09</v>
      </c>
      <c r="V165" s="2" t="s">
        <v>1556</v>
      </c>
      <c r="W165" s="2"/>
      <c r="X165" s="2">
        <v>0.38</v>
      </c>
      <c r="Y165" s="2" t="s">
        <v>1556</v>
      </c>
      <c r="Z165" s="2"/>
      <c r="AA165" s="2" t="s">
        <v>1544</v>
      </c>
      <c r="AB165" s="2">
        <v>562213</v>
      </c>
      <c r="AC165" s="2" t="s">
        <v>906</v>
      </c>
      <c r="AD165" s="2"/>
      <c r="AE165" s="2"/>
      <c r="AF165" s="2" t="s">
        <v>1796</v>
      </c>
      <c r="AG165" s="5" t="s">
        <v>1862</v>
      </c>
      <c r="AH165" s="2" t="s">
        <v>1797</v>
      </c>
      <c r="AI165" s="2" t="s">
        <v>1772</v>
      </c>
      <c r="AJ165" s="2" t="s">
        <v>1861</v>
      </c>
      <c r="AK165" s="2" t="s">
        <v>1547</v>
      </c>
      <c r="AL165" s="2"/>
      <c r="AM165" t="s">
        <v>1549</v>
      </c>
      <c r="AN165" t="s">
        <v>1549</v>
      </c>
      <c r="AO165" t="s">
        <v>1549</v>
      </c>
      <c r="AP165" t="s">
        <v>1549</v>
      </c>
      <c r="AQ165" t="s">
        <v>1549</v>
      </c>
      <c r="AR165" t="s">
        <v>1549</v>
      </c>
      <c r="AS165" t="s">
        <v>1549</v>
      </c>
      <c r="AT165" t="s">
        <v>1549</v>
      </c>
      <c r="AU165" t="s">
        <v>1549</v>
      </c>
      <c r="AV165" t="s">
        <v>1549</v>
      </c>
      <c r="AW165" t="s">
        <v>1549</v>
      </c>
      <c r="AX165" t="s">
        <v>1549</v>
      </c>
      <c r="AY165" t="s">
        <v>1549</v>
      </c>
      <c r="AZ165" t="s">
        <v>1549</v>
      </c>
      <c r="BA165" t="s">
        <v>1549</v>
      </c>
      <c r="BB165" t="s">
        <v>1549</v>
      </c>
      <c r="BC165" t="s">
        <v>1549</v>
      </c>
      <c r="BD165" t="s">
        <v>1549</v>
      </c>
      <c r="BE165" t="s">
        <v>1549</v>
      </c>
      <c r="BF165" t="s">
        <v>1549</v>
      </c>
      <c r="BG165" t="s">
        <v>1549</v>
      </c>
      <c r="BH165" t="s">
        <v>1549</v>
      </c>
      <c r="BI165" t="s">
        <v>1549</v>
      </c>
      <c r="BJ165" t="s">
        <v>1549</v>
      </c>
      <c r="BK165" t="s">
        <v>1549</v>
      </c>
      <c r="BL165" t="s">
        <v>1549</v>
      </c>
      <c r="BM165" t="s">
        <v>1549</v>
      </c>
      <c r="BN165" t="s">
        <v>1549</v>
      </c>
      <c r="BO165" t="s">
        <v>1549</v>
      </c>
      <c r="BP165" t="s">
        <v>1549</v>
      </c>
      <c r="BQ165" t="s">
        <v>1549</v>
      </c>
      <c r="BR165" t="s">
        <v>1549</v>
      </c>
      <c r="BS165" t="s">
        <v>1549</v>
      </c>
      <c r="BT165" t="s">
        <v>1549</v>
      </c>
      <c r="BU165" t="s">
        <v>1549</v>
      </c>
      <c r="BV165" t="s">
        <v>1549</v>
      </c>
      <c r="BW165" t="s">
        <v>1549</v>
      </c>
      <c r="BX165" t="s">
        <v>1549</v>
      </c>
      <c r="BY165" t="s">
        <v>1549</v>
      </c>
      <c r="BZ165" t="s">
        <v>1549</v>
      </c>
      <c r="CA165" t="s">
        <v>1549</v>
      </c>
      <c r="CB165" t="s">
        <v>1549</v>
      </c>
      <c r="CC165" t="s">
        <v>1549</v>
      </c>
      <c r="CD165" t="s">
        <v>1549</v>
      </c>
      <c r="CE165" t="s">
        <v>1548</v>
      </c>
      <c r="CF165" t="s">
        <v>1549</v>
      </c>
      <c r="CG165" t="s">
        <v>1549</v>
      </c>
      <c r="CH165" t="s">
        <v>1549</v>
      </c>
      <c r="CI165" t="s">
        <v>1549</v>
      </c>
      <c r="CJ165" t="s">
        <v>1549</v>
      </c>
      <c r="CK165" t="s">
        <v>1548</v>
      </c>
      <c r="CL165" t="s">
        <v>1549</v>
      </c>
      <c r="CM165" t="s">
        <v>1549</v>
      </c>
      <c r="CN165" t="s">
        <v>1549</v>
      </c>
    </row>
    <row r="166" spans="2:92" hidden="1" x14ac:dyDescent="0.25">
      <c r="B166" s="2" t="s">
        <v>1134</v>
      </c>
      <c r="C166" s="2">
        <v>2020</v>
      </c>
      <c r="D166" s="4"/>
      <c r="E166" s="2" t="s">
        <v>1957</v>
      </c>
      <c r="F166" s="2" t="s">
        <v>1958</v>
      </c>
      <c r="G166" s="2" t="s">
        <v>1959</v>
      </c>
      <c r="H166" s="2" t="s">
        <v>1960</v>
      </c>
      <c r="I166" s="2" t="s">
        <v>1961</v>
      </c>
      <c r="J166" s="2" t="s">
        <v>1236</v>
      </c>
      <c r="K166" s="2">
        <v>43920</v>
      </c>
      <c r="L166" s="2" t="s">
        <v>1552</v>
      </c>
      <c r="M166" s="21">
        <v>110027242320</v>
      </c>
      <c r="N166" s="2">
        <v>40.631622</v>
      </c>
      <c r="O166" s="2">
        <v>-80.546319999999994</v>
      </c>
      <c r="P166" s="2" t="s">
        <v>1962</v>
      </c>
      <c r="Q166" s="2" t="s">
        <v>1554</v>
      </c>
      <c r="R166" s="2" t="s">
        <v>1393</v>
      </c>
      <c r="S166" s="2">
        <v>4</v>
      </c>
      <c r="T166" s="2" t="s">
        <v>1552</v>
      </c>
      <c r="U166" s="2">
        <v>0.21</v>
      </c>
      <c r="V166" s="2" t="s">
        <v>1556</v>
      </c>
      <c r="W166" s="2" t="s">
        <v>1552</v>
      </c>
      <c r="X166" s="2">
        <v>0.39</v>
      </c>
      <c r="Y166" s="2" t="s">
        <v>1556</v>
      </c>
      <c r="Z166" s="2" t="s">
        <v>1552</v>
      </c>
      <c r="AA166" s="2" t="s">
        <v>1544</v>
      </c>
      <c r="AB166" s="2">
        <v>562213</v>
      </c>
      <c r="AC166" s="2" t="s">
        <v>906</v>
      </c>
      <c r="AD166" s="2" t="s">
        <v>1552</v>
      </c>
      <c r="AE166" s="2" t="s">
        <v>1552</v>
      </c>
      <c r="AF166" s="2" t="s">
        <v>1796</v>
      </c>
      <c r="AG166" s="5" t="s">
        <v>1879</v>
      </c>
      <c r="AH166" s="2" t="s">
        <v>1797</v>
      </c>
      <c r="AI166" s="2" t="s">
        <v>1772</v>
      </c>
      <c r="AJ166" s="2" t="s">
        <v>1861</v>
      </c>
      <c r="AK166" s="2" t="s">
        <v>1547</v>
      </c>
      <c r="AL166" s="2" t="s">
        <v>1552</v>
      </c>
      <c r="AM166" t="s">
        <v>1549</v>
      </c>
      <c r="AN166" t="s">
        <v>1549</v>
      </c>
      <c r="AO166" t="s">
        <v>1549</v>
      </c>
      <c r="AP166" t="s">
        <v>1549</v>
      </c>
      <c r="AQ166" t="s">
        <v>1549</v>
      </c>
      <c r="AR166" t="s">
        <v>1549</v>
      </c>
      <c r="AS166" t="s">
        <v>1549</v>
      </c>
      <c r="AT166" t="s">
        <v>1549</v>
      </c>
      <c r="AU166" t="s">
        <v>1549</v>
      </c>
      <c r="AV166" t="s">
        <v>1549</v>
      </c>
      <c r="AW166" t="s">
        <v>1549</v>
      </c>
      <c r="AX166" t="s">
        <v>1549</v>
      </c>
      <c r="AY166" t="s">
        <v>1549</v>
      </c>
      <c r="AZ166" t="s">
        <v>1549</v>
      </c>
      <c r="BA166" t="s">
        <v>1549</v>
      </c>
      <c r="BB166" t="s">
        <v>1549</v>
      </c>
      <c r="BC166" t="s">
        <v>1549</v>
      </c>
      <c r="BD166" t="s">
        <v>1549</v>
      </c>
      <c r="BE166" t="s">
        <v>1549</v>
      </c>
      <c r="BF166" t="s">
        <v>1549</v>
      </c>
      <c r="BG166" t="s">
        <v>1549</v>
      </c>
      <c r="BH166" t="s">
        <v>1549</v>
      </c>
      <c r="BI166" t="s">
        <v>1549</v>
      </c>
      <c r="BJ166" t="s">
        <v>1549</v>
      </c>
      <c r="BK166" t="s">
        <v>1549</v>
      </c>
      <c r="BL166" t="s">
        <v>1549</v>
      </c>
      <c r="BM166" t="s">
        <v>1549</v>
      </c>
      <c r="BN166" t="s">
        <v>1549</v>
      </c>
      <c r="BO166" t="s">
        <v>1549</v>
      </c>
      <c r="BP166" t="s">
        <v>1549</v>
      </c>
      <c r="BQ166" t="s">
        <v>1549</v>
      </c>
      <c r="BR166" t="s">
        <v>1549</v>
      </c>
      <c r="BS166" t="s">
        <v>1549</v>
      </c>
      <c r="BT166" t="s">
        <v>1549</v>
      </c>
      <c r="BU166" t="s">
        <v>1549</v>
      </c>
      <c r="BV166" t="s">
        <v>1549</v>
      </c>
      <c r="BW166" t="s">
        <v>1549</v>
      </c>
      <c r="BX166" t="s">
        <v>1549</v>
      </c>
      <c r="BY166" t="s">
        <v>1549</v>
      </c>
      <c r="BZ166" t="s">
        <v>1549</v>
      </c>
      <c r="CA166" t="s">
        <v>1549</v>
      </c>
      <c r="CB166" t="s">
        <v>1549</v>
      </c>
      <c r="CC166" t="s">
        <v>1549</v>
      </c>
      <c r="CD166" t="s">
        <v>1549</v>
      </c>
      <c r="CE166" t="s">
        <v>1548</v>
      </c>
      <c r="CF166" t="s">
        <v>1549</v>
      </c>
      <c r="CG166" t="s">
        <v>1549</v>
      </c>
      <c r="CH166" t="s">
        <v>1549</v>
      </c>
      <c r="CI166" t="s">
        <v>1549</v>
      </c>
      <c r="CJ166" t="s">
        <v>1549</v>
      </c>
      <c r="CK166" t="s">
        <v>1548</v>
      </c>
      <c r="CL166" t="s">
        <v>1549</v>
      </c>
      <c r="CM166" t="s">
        <v>1549</v>
      </c>
      <c r="CN166" t="s">
        <v>1549</v>
      </c>
    </row>
    <row r="167" spans="2:92" hidden="1" x14ac:dyDescent="0.25">
      <c r="B167" s="2" t="s">
        <v>1134</v>
      </c>
      <c r="C167" s="2">
        <v>2015</v>
      </c>
      <c r="D167" s="2"/>
      <c r="E167" s="2" t="s">
        <v>1963</v>
      </c>
      <c r="F167" s="2" t="s">
        <v>1964</v>
      </c>
      <c r="G167" s="2" t="s">
        <v>1965</v>
      </c>
      <c r="H167" s="2" t="s">
        <v>1966</v>
      </c>
      <c r="I167" s="2" t="s">
        <v>1967</v>
      </c>
      <c r="J167" s="2" t="s">
        <v>1179</v>
      </c>
      <c r="K167" s="2">
        <v>29059</v>
      </c>
      <c r="L167" s="2"/>
      <c r="M167" s="21">
        <v>110000618715</v>
      </c>
      <c r="N167" s="2">
        <v>33.277380000000001</v>
      </c>
      <c r="O167" s="2">
        <v>-80.430135000000007</v>
      </c>
      <c r="P167" s="2">
        <v>1315214207983</v>
      </c>
      <c r="Q167" s="2">
        <v>107062</v>
      </c>
      <c r="R167" s="2" t="s">
        <v>1393</v>
      </c>
      <c r="S167" s="2">
        <v>3</v>
      </c>
      <c r="T167" s="2" t="s">
        <v>1550</v>
      </c>
      <c r="U167" s="2">
        <v>0</v>
      </c>
      <c r="V167" s="2" t="s">
        <v>1556</v>
      </c>
      <c r="W167" s="2"/>
      <c r="X167" s="2">
        <v>5</v>
      </c>
      <c r="Y167" s="2" t="s">
        <v>1556</v>
      </c>
      <c r="Z167" s="2"/>
      <c r="AA167" s="2" t="s">
        <v>1544</v>
      </c>
      <c r="AB167" s="2">
        <v>327310</v>
      </c>
      <c r="AC167" s="2" t="s">
        <v>306</v>
      </c>
      <c r="AD167" s="2"/>
      <c r="AE167" s="2"/>
      <c r="AF167" s="2" t="s">
        <v>1796</v>
      </c>
      <c r="AG167" s="2" t="s">
        <v>1586</v>
      </c>
      <c r="AH167" s="43" t="s">
        <v>1797</v>
      </c>
      <c r="AI167" s="2" t="s">
        <v>1772</v>
      </c>
      <c r="AJ167" s="2" t="s">
        <v>1798</v>
      </c>
      <c r="AK167" s="2" t="s">
        <v>1547</v>
      </c>
      <c r="AL167" s="2"/>
      <c r="AM167" t="s">
        <v>1549</v>
      </c>
      <c r="AN167" t="s">
        <v>1549</v>
      </c>
      <c r="AO167" t="s">
        <v>1549</v>
      </c>
      <c r="AP167" t="s">
        <v>1549</v>
      </c>
      <c r="AQ167" t="s">
        <v>1549</v>
      </c>
      <c r="AR167" t="s">
        <v>1549</v>
      </c>
      <c r="AS167" t="s">
        <v>1549</v>
      </c>
      <c r="AY167" t="s">
        <v>1549</v>
      </c>
      <c r="BL167" t="s">
        <v>1549</v>
      </c>
      <c r="BM167" t="s">
        <v>1549</v>
      </c>
      <c r="BN167" t="s">
        <v>1549</v>
      </c>
      <c r="BP167" t="s">
        <v>1549</v>
      </c>
      <c r="BX167" t="s">
        <v>1549</v>
      </c>
      <c r="CE167" t="s">
        <v>1548</v>
      </c>
    </row>
    <row r="168" spans="2:92" hidden="1" x14ac:dyDescent="0.25">
      <c r="B168" s="2" t="s">
        <v>1134</v>
      </c>
      <c r="C168" s="2">
        <v>2016</v>
      </c>
      <c r="D168" s="2"/>
      <c r="E168" s="2" t="s">
        <v>1963</v>
      </c>
      <c r="F168" s="2" t="s">
        <v>1964</v>
      </c>
      <c r="G168" s="2" t="s">
        <v>1965</v>
      </c>
      <c r="H168" s="2" t="s">
        <v>1966</v>
      </c>
      <c r="I168" s="2" t="s">
        <v>1967</v>
      </c>
      <c r="J168" s="2" t="s">
        <v>1179</v>
      </c>
      <c r="K168" s="2">
        <v>29059</v>
      </c>
      <c r="L168" s="2"/>
      <c r="M168" s="21">
        <v>110000618715</v>
      </c>
      <c r="N168" s="2">
        <v>33.277380000000001</v>
      </c>
      <c r="O168" s="2">
        <v>-80.430135000000007</v>
      </c>
      <c r="P168" s="2">
        <v>1316215347877</v>
      </c>
      <c r="Q168" s="2">
        <v>107062</v>
      </c>
      <c r="R168" s="2" t="s">
        <v>1393</v>
      </c>
      <c r="S168" s="2">
        <v>3</v>
      </c>
      <c r="T168" s="2" t="s">
        <v>1550</v>
      </c>
      <c r="U168" s="2">
        <v>0</v>
      </c>
      <c r="V168" s="2" t="s">
        <v>1556</v>
      </c>
      <c r="W168" s="2"/>
      <c r="X168" s="2">
        <v>7</v>
      </c>
      <c r="Y168" s="2" t="s">
        <v>1556</v>
      </c>
      <c r="Z168" s="2"/>
      <c r="AA168" s="2" t="s">
        <v>1544</v>
      </c>
      <c r="AB168" s="2">
        <v>327310</v>
      </c>
      <c r="AC168" s="2" t="s">
        <v>306</v>
      </c>
      <c r="AD168" s="2"/>
      <c r="AE168" s="2"/>
      <c r="AF168" s="2" t="s">
        <v>1796</v>
      </c>
      <c r="AG168" s="5" t="s">
        <v>1586</v>
      </c>
      <c r="AH168" s="43" t="s">
        <v>1797</v>
      </c>
      <c r="AI168" s="2" t="s">
        <v>1772</v>
      </c>
      <c r="AJ168" s="2" t="s">
        <v>1798</v>
      </c>
      <c r="AK168" s="2" t="s">
        <v>1547</v>
      </c>
      <c r="AL168" s="2"/>
      <c r="AM168" t="s">
        <v>1549</v>
      </c>
      <c r="AN168" t="s">
        <v>1549</v>
      </c>
      <c r="AO168" t="s">
        <v>1549</v>
      </c>
      <c r="AP168" t="s">
        <v>1549</v>
      </c>
      <c r="AQ168" t="s">
        <v>1549</v>
      </c>
      <c r="AR168" t="s">
        <v>1549</v>
      </c>
      <c r="AS168" t="s">
        <v>1549</v>
      </c>
      <c r="AY168" t="s">
        <v>1549</v>
      </c>
      <c r="BL168" t="s">
        <v>1549</v>
      </c>
      <c r="BM168" t="s">
        <v>1549</v>
      </c>
      <c r="BN168" t="s">
        <v>1549</v>
      </c>
      <c r="BP168" t="s">
        <v>1549</v>
      </c>
      <c r="BX168" t="s">
        <v>1549</v>
      </c>
      <c r="CE168" t="s">
        <v>1548</v>
      </c>
    </row>
    <row r="169" spans="2:92" hidden="1" x14ac:dyDescent="0.25">
      <c r="B169" s="2" t="s">
        <v>1134</v>
      </c>
      <c r="C169" s="2">
        <v>2017</v>
      </c>
      <c r="D169" s="2"/>
      <c r="E169" s="2" t="s">
        <v>1963</v>
      </c>
      <c r="F169" s="2" t="s">
        <v>1964</v>
      </c>
      <c r="G169" s="2" t="s">
        <v>1965</v>
      </c>
      <c r="H169" s="2" t="s">
        <v>1966</v>
      </c>
      <c r="I169" s="2" t="s">
        <v>1967</v>
      </c>
      <c r="J169" s="2" t="s">
        <v>1179</v>
      </c>
      <c r="K169" s="2">
        <v>29059</v>
      </c>
      <c r="L169" s="2"/>
      <c r="M169" s="21">
        <v>110000618715</v>
      </c>
      <c r="N169" s="2">
        <v>33.277380000000001</v>
      </c>
      <c r="O169" s="2">
        <v>-80.430135000000007</v>
      </c>
      <c r="P169" s="2">
        <v>1317216417891</v>
      </c>
      <c r="Q169" s="2">
        <v>107062</v>
      </c>
      <c r="R169" s="2" t="s">
        <v>1393</v>
      </c>
      <c r="S169" s="2">
        <v>3</v>
      </c>
      <c r="T169" s="2" t="s">
        <v>1550</v>
      </c>
      <c r="U169" s="2">
        <v>1</v>
      </c>
      <c r="V169" s="2" t="s">
        <v>1556</v>
      </c>
      <c r="W169" s="2"/>
      <c r="X169" s="2">
        <v>20</v>
      </c>
      <c r="Y169" s="2" t="s">
        <v>1556</v>
      </c>
      <c r="Z169" s="2"/>
      <c r="AA169" s="2" t="s">
        <v>1544</v>
      </c>
      <c r="AB169" s="2">
        <v>327310</v>
      </c>
      <c r="AC169" s="2" t="s">
        <v>306</v>
      </c>
      <c r="AD169" s="2"/>
      <c r="AE169" s="2"/>
      <c r="AF169" s="2" t="s">
        <v>1796</v>
      </c>
      <c r="AG169" s="5" t="s">
        <v>1586</v>
      </c>
      <c r="AH169" s="43" t="s">
        <v>1797</v>
      </c>
      <c r="AI169" s="2" t="s">
        <v>1772</v>
      </c>
      <c r="AJ169" s="2" t="s">
        <v>1798</v>
      </c>
      <c r="AK169" s="2" t="s">
        <v>1547</v>
      </c>
      <c r="AL169" s="2"/>
      <c r="AM169" t="s">
        <v>1549</v>
      </c>
      <c r="AN169" t="s">
        <v>1549</v>
      </c>
      <c r="AO169" t="s">
        <v>1549</v>
      </c>
      <c r="AP169" t="s">
        <v>1549</v>
      </c>
      <c r="AQ169" t="s">
        <v>1549</v>
      </c>
      <c r="AR169" t="s">
        <v>1549</v>
      </c>
      <c r="AS169" t="s">
        <v>1549</v>
      </c>
      <c r="AY169" t="s">
        <v>1549</v>
      </c>
      <c r="BL169" t="s">
        <v>1549</v>
      </c>
      <c r="BM169" t="s">
        <v>1549</v>
      </c>
      <c r="BN169" t="s">
        <v>1549</v>
      </c>
      <c r="BP169" t="s">
        <v>1549</v>
      </c>
      <c r="BX169" t="s">
        <v>1549</v>
      </c>
      <c r="CE169" t="s">
        <v>1548</v>
      </c>
    </row>
    <row r="170" spans="2:92" hidden="1" x14ac:dyDescent="0.25">
      <c r="B170" s="2" t="s">
        <v>1134</v>
      </c>
      <c r="C170" s="2">
        <v>2018</v>
      </c>
      <c r="D170" s="2"/>
      <c r="E170" s="2" t="s">
        <v>1963</v>
      </c>
      <c r="F170" s="2" t="s">
        <v>1964</v>
      </c>
      <c r="G170" s="2" t="s">
        <v>1965</v>
      </c>
      <c r="H170" s="2" t="s">
        <v>1966</v>
      </c>
      <c r="I170" s="2" t="s">
        <v>1967</v>
      </c>
      <c r="J170" s="2" t="s">
        <v>1179</v>
      </c>
      <c r="K170" s="2">
        <v>29059</v>
      </c>
      <c r="L170" s="2"/>
      <c r="M170" s="21">
        <v>110000618715</v>
      </c>
      <c r="N170" s="2">
        <v>33.277380000000001</v>
      </c>
      <c r="O170" s="2">
        <v>-80.430135000000007</v>
      </c>
      <c r="P170" s="2">
        <v>1318217216617</v>
      </c>
      <c r="Q170" s="2">
        <v>107062</v>
      </c>
      <c r="R170" s="2" t="s">
        <v>1393</v>
      </c>
      <c r="S170" s="2">
        <v>3</v>
      </c>
      <c r="T170" s="2" t="s">
        <v>1550</v>
      </c>
      <c r="U170" s="2">
        <v>0</v>
      </c>
      <c r="V170" s="2" t="s">
        <v>1556</v>
      </c>
      <c r="W170" s="2"/>
      <c r="X170" s="2">
        <v>7</v>
      </c>
      <c r="Y170" s="2" t="s">
        <v>1556</v>
      </c>
      <c r="Z170" s="2"/>
      <c r="AA170" s="2" t="s">
        <v>1544</v>
      </c>
      <c r="AB170" s="2">
        <v>327310</v>
      </c>
      <c r="AC170" s="2" t="s">
        <v>306</v>
      </c>
      <c r="AD170" s="2"/>
      <c r="AE170" s="2"/>
      <c r="AF170" s="2" t="s">
        <v>1796</v>
      </c>
      <c r="AG170" s="5" t="s">
        <v>1799</v>
      </c>
      <c r="AH170" s="43" t="s">
        <v>1797</v>
      </c>
      <c r="AI170" s="2" t="s">
        <v>1772</v>
      </c>
      <c r="AJ170" s="2" t="s">
        <v>1798</v>
      </c>
      <c r="AK170" s="2" t="s">
        <v>1547</v>
      </c>
      <c r="AL170" s="2"/>
      <c r="AM170" t="s">
        <v>1549</v>
      </c>
      <c r="AN170" t="s">
        <v>1549</v>
      </c>
      <c r="AO170" t="s">
        <v>1549</v>
      </c>
      <c r="AP170" t="s">
        <v>1549</v>
      </c>
      <c r="AQ170" t="s">
        <v>1549</v>
      </c>
      <c r="AR170" t="s">
        <v>1549</v>
      </c>
      <c r="AS170" t="s">
        <v>1549</v>
      </c>
      <c r="AT170" t="s">
        <v>1549</v>
      </c>
      <c r="AU170" t="s">
        <v>1549</v>
      </c>
      <c r="AV170" t="s">
        <v>1549</v>
      </c>
      <c r="AW170" t="s">
        <v>1549</v>
      </c>
      <c r="AX170" t="s">
        <v>1549</v>
      </c>
      <c r="AY170" t="s">
        <v>1549</v>
      </c>
      <c r="AZ170" t="s">
        <v>1549</v>
      </c>
      <c r="BA170" t="s">
        <v>1549</v>
      </c>
      <c r="BB170" t="s">
        <v>1549</v>
      </c>
      <c r="BC170" t="s">
        <v>1549</v>
      </c>
      <c r="BD170" t="s">
        <v>1549</v>
      </c>
      <c r="BE170" t="s">
        <v>1549</v>
      </c>
      <c r="BF170" t="s">
        <v>1549</v>
      </c>
      <c r="BG170" t="s">
        <v>1549</v>
      </c>
      <c r="BH170" t="s">
        <v>1549</v>
      </c>
      <c r="BI170" t="s">
        <v>1549</v>
      </c>
      <c r="BJ170" t="s">
        <v>1549</v>
      </c>
      <c r="BK170" t="s">
        <v>1549</v>
      </c>
      <c r="BL170" t="s">
        <v>1549</v>
      </c>
      <c r="BM170" t="s">
        <v>1549</v>
      </c>
      <c r="BN170" t="s">
        <v>1549</v>
      </c>
      <c r="BO170" t="s">
        <v>1549</v>
      </c>
      <c r="BP170" t="s">
        <v>1549</v>
      </c>
      <c r="BQ170" t="s">
        <v>1549</v>
      </c>
      <c r="BR170" t="s">
        <v>1549</v>
      </c>
      <c r="BS170" t="s">
        <v>1549</v>
      </c>
      <c r="BT170" t="s">
        <v>1549</v>
      </c>
      <c r="BU170" t="s">
        <v>1549</v>
      </c>
      <c r="BV170" t="s">
        <v>1549</v>
      </c>
      <c r="BW170" t="s">
        <v>1549</v>
      </c>
      <c r="BX170" t="s">
        <v>1549</v>
      </c>
      <c r="BY170" t="s">
        <v>1549</v>
      </c>
      <c r="BZ170" t="s">
        <v>1549</v>
      </c>
      <c r="CA170" t="s">
        <v>1549</v>
      </c>
      <c r="CB170" t="s">
        <v>1549</v>
      </c>
      <c r="CC170" t="s">
        <v>1549</v>
      </c>
      <c r="CD170" t="s">
        <v>1549</v>
      </c>
      <c r="CE170" t="s">
        <v>1548</v>
      </c>
      <c r="CF170" t="s">
        <v>1549</v>
      </c>
      <c r="CG170" t="s">
        <v>1549</v>
      </c>
      <c r="CH170" t="s">
        <v>1549</v>
      </c>
      <c r="CI170" t="s">
        <v>1548</v>
      </c>
      <c r="CJ170" t="s">
        <v>1549</v>
      </c>
      <c r="CK170" t="s">
        <v>1549</v>
      </c>
      <c r="CL170" t="s">
        <v>1549</v>
      </c>
      <c r="CM170" t="s">
        <v>1549</v>
      </c>
      <c r="CN170" t="s">
        <v>1549</v>
      </c>
    </row>
    <row r="171" spans="2:92" hidden="1" x14ac:dyDescent="0.25">
      <c r="B171" s="2" t="s">
        <v>1134</v>
      </c>
      <c r="C171" s="2">
        <v>2019</v>
      </c>
      <c r="D171" s="4">
        <v>44013</v>
      </c>
      <c r="E171" s="2" t="s">
        <v>1963</v>
      </c>
      <c r="F171" s="2" t="s">
        <v>1964</v>
      </c>
      <c r="G171" s="2" t="s">
        <v>1965</v>
      </c>
      <c r="H171" s="2" t="s">
        <v>1966</v>
      </c>
      <c r="I171" s="2" t="s">
        <v>1967</v>
      </c>
      <c r="J171" s="2" t="s">
        <v>1179</v>
      </c>
      <c r="K171" s="2">
        <v>29059</v>
      </c>
      <c r="L171" s="2"/>
      <c r="M171" s="21">
        <v>110000618715</v>
      </c>
      <c r="N171" s="2">
        <v>33.277380000000001</v>
      </c>
      <c r="O171" s="2">
        <v>-80.430135000000007</v>
      </c>
      <c r="P171" s="2">
        <v>1319218458545</v>
      </c>
      <c r="Q171" s="2">
        <v>107062</v>
      </c>
      <c r="R171" s="2" t="s">
        <v>1393</v>
      </c>
      <c r="S171" s="2">
        <v>3</v>
      </c>
      <c r="T171" s="2" t="s">
        <v>1550</v>
      </c>
      <c r="U171" s="2">
        <v>0.26</v>
      </c>
      <c r="V171" s="2" t="s">
        <v>1543</v>
      </c>
      <c r="W171" s="2"/>
      <c r="X171" s="2">
        <v>4.8499999999999996</v>
      </c>
      <c r="Y171" s="2" t="s">
        <v>1543</v>
      </c>
      <c r="Z171" s="2"/>
      <c r="AA171" s="2" t="s">
        <v>1544</v>
      </c>
      <c r="AB171" s="2">
        <v>327310</v>
      </c>
      <c r="AC171" s="2" t="s">
        <v>306</v>
      </c>
      <c r="AD171" s="2"/>
      <c r="AE171" s="2"/>
      <c r="AF171" s="2" t="s">
        <v>1796</v>
      </c>
      <c r="AG171" s="5" t="s">
        <v>1799</v>
      </c>
      <c r="AH171" s="43" t="s">
        <v>1797</v>
      </c>
      <c r="AI171" s="2" t="s">
        <v>1772</v>
      </c>
      <c r="AJ171" s="2" t="s">
        <v>1798</v>
      </c>
      <c r="AK171" s="2" t="s">
        <v>1547</v>
      </c>
      <c r="AL171" s="2"/>
      <c r="AM171" t="s">
        <v>1549</v>
      </c>
      <c r="AN171" t="s">
        <v>1549</v>
      </c>
      <c r="AO171" t="s">
        <v>1549</v>
      </c>
      <c r="AP171" t="s">
        <v>1549</v>
      </c>
      <c r="AQ171" t="s">
        <v>1549</v>
      </c>
      <c r="AR171" t="s">
        <v>1549</v>
      </c>
      <c r="AS171" t="s">
        <v>1549</v>
      </c>
      <c r="AT171" t="s">
        <v>1549</v>
      </c>
      <c r="AU171" t="s">
        <v>1549</v>
      </c>
      <c r="AV171" t="s">
        <v>1549</v>
      </c>
      <c r="AW171" t="s">
        <v>1549</v>
      </c>
      <c r="AX171" t="s">
        <v>1549</v>
      </c>
      <c r="AY171" t="s">
        <v>1549</v>
      </c>
      <c r="AZ171" t="s">
        <v>1549</v>
      </c>
      <c r="BA171" t="s">
        <v>1549</v>
      </c>
      <c r="BB171" t="s">
        <v>1549</v>
      </c>
      <c r="BC171" t="s">
        <v>1549</v>
      </c>
      <c r="BD171" t="s">
        <v>1549</v>
      </c>
      <c r="BE171" t="s">
        <v>1549</v>
      </c>
      <c r="BF171" t="s">
        <v>1549</v>
      </c>
      <c r="BG171" t="s">
        <v>1549</v>
      </c>
      <c r="BH171" t="s">
        <v>1549</v>
      </c>
      <c r="BI171" t="s">
        <v>1549</v>
      </c>
      <c r="BJ171" t="s">
        <v>1549</v>
      </c>
      <c r="BK171" t="s">
        <v>1549</v>
      </c>
      <c r="BL171" t="s">
        <v>1549</v>
      </c>
      <c r="BM171" t="s">
        <v>1549</v>
      </c>
      <c r="BN171" t="s">
        <v>1549</v>
      </c>
      <c r="BO171" t="s">
        <v>1549</v>
      </c>
      <c r="BP171" t="s">
        <v>1549</v>
      </c>
      <c r="BQ171" t="s">
        <v>1549</v>
      </c>
      <c r="BR171" t="s">
        <v>1549</v>
      </c>
      <c r="BS171" t="s">
        <v>1549</v>
      </c>
      <c r="BT171" t="s">
        <v>1549</v>
      </c>
      <c r="BU171" t="s">
        <v>1549</v>
      </c>
      <c r="BV171" t="s">
        <v>1549</v>
      </c>
      <c r="BW171" t="s">
        <v>1549</v>
      </c>
      <c r="BX171" t="s">
        <v>1549</v>
      </c>
      <c r="BY171" t="s">
        <v>1549</v>
      </c>
      <c r="BZ171" t="s">
        <v>1549</v>
      </c>
      <c r="CA171" t="s">
        <v>1549</v>
      </c>
      <c r="CB171" t="s">
        <v>1549</v>
      </c>
      <c r="CC171" t="s">
        <v>1549</v>
      </c>
      <c r="CD171" t="s">
        <v>1549</v>
      </c>
      <c r="CE171" t="s">
        <v>1548</v>
      </c>
      <c r="CF171" t="s">
        <v>1549</v>
      </c>
      <c r="CG171" t="s">
        <v>1549</v>
      </c>
      <c r="CH171" t="s">
        <v>1549</v>
      </c>
      <c r="CI171" t="s">
        <v>1548</v>
      </c>
      <c r="CJ171" t="s">
        <v>1549</v>
      </c>
      <c r="CK171" t="s">
        <v>1549</v>
      </c>
      <c r="CL171" t="s">
        <v>1549</v>
      </c>
      <c r="CM171" t="s">
        <v>1549</v>
      </c>
      <c r="CN171" t="s">
        <v>1549</v>
      </c>
    </row>
    <row r="172" spans="2:92" hidden="1" x14ac:dyDescent="0.25">
      <c r="B172" s="2" t="s">
        <v>1134</v>
      </c>
      <c r="C172" s="2">
        <v>2020</v>
      </c>
      <c r="D172" s="4"/>
      <c r="E172" s="2" t="s">
        <v>1963</v>
      </c>
      <c r="F172" s="2" t="s">
        <v>1964</v>
      </c>
      <c r="G172" s="2" t="s">
        <v>1965</v>
      </c>
      <c r="H172" s="2" t="s">
        <v>1966</v>
      </c>
      <c r="I172" s="2" t="s">
        <v>1967</v>
      </c>
      <c r="J172" s="2" t="s">
        <v>1179</v>
      </c>
      <c r="K172" s="2">
        <v>29059</v>
      </c>
      <c r="L172" s="2" t="s">
        <v>1552</v>
      </c>
      <c r="M172" s="21">
        <v>110056963905</v>
      </c>
      <c r="N172" s="2">
        <v>33.277380000000001</v>
      </c>
      <c r="O172" s="2">
        <v>-80.430135000000007</v>
      </c>
      <c r="P172" s="2" t="s">
        <v>1968</v>
      </c>
      <c r="Q172" s="2" t="s">
        <v>1554</v>
      </c>
      <c r="R172" s="2" t="s">
        <v>1393</v>
      </c>
      <c r="S172" s="2">
        <v>3</v>
      </c>
      <c r="T172" s="2" t="s">
        <v>1552</v>
      </c>
      <c r="U172" s="2">
        <v>0.41</v>
      </c>
      <c r="V172" s="2" t="s">
        <v>1573</v>
      </c>
      <c r="W172" s="2" t="s">
        <v>1552</v>
      </c>
      <c r="X172" s="2">
        <v>8</v>
      </c>
      <c r="Y172" s="2" t="s">
        <v>1573</v>
      </c>
      <c r="Z172" s="2" t="s">
        <v>1552</v>
      </c>
      <c r="AA172" s="2" t="s">
        <v>1544</v>
      </c>
      <c r="AB172" s="2">
        <v>327310</v>
      </c>
      <c r="AC172" s="2" t="s">
        <v>306</v>
      </c>
      <c r="AD172" s="2" t="s">
        <v>1552</v>
      </c>
      <c r="AE172" s="2" t="s">
        <v>1552</v>
      </c>
      <c r="AF172" s="2" t="s">
        <v>1796</v>
      </c>
      <c r="AG172" s="5" t="s">
        <v>1799</v>
      </c>
      <c r="AH172" s="43" t="s">
        <v>1797</v>
      </c>
      <c r="AI172" s="2" t="s">
        <v>1772</v>
      </c>
      <c r="AJ172" s="2" t="s">
        <v>1798</v>
      </c>
      <c r="AK172" s="2" t="s">
        <v>1547</v>
      </c>
      <c r="AL172" s="2" t="s">
        <v>1552</v>
      </c>
      <c r="AM172" t="s">
        <v>1549</v>
      </c>
      <c r="AN172" t="s">
        <v>1549</v>
      </c>
      <c r="AO172" t="s">
        <v>1549</v>
      </c>
      <c r="AP172" t="s">
        <v>1549</v>
      </c>
      <c r="AQ172" t="s">
        <v>1549</v>
      </c>
      <c r="AR172" t="s">
        <v>1549</v>
      </c>
      <c r="AS172" t="s">
        <v>1549</v>
      </c>
      <c r="AT172" t="s">
        <v>1549</v>
      </c>
      <c r="AU172" t="s">
        <v>1549</v>
      </c>
      <c r="AV172" t="s">
        <v>1549</v>
      </c>
      <c r="AW172" t="s">
        <v>1549</v>
      </c>
      <c r="AX172" t="s">
        <v>1549</v>
      </c>
      <c r="AY172" t="s">
        <v>1549</v>
      </c>
      <c r="AZ172" t="s">
        <v>1549</v>
      </c>
      <c r="BA172" t="s">
        <v>1549</v>
      </c>
      <c r="BB172" t="s">
        <v>1549</v>
      </c>
      <c r="BC172" t="s">
        <v>1549</v>
      </c>
      <c r="BD172" t="s">
        <v>1549</v>
      </c>
      <c r="BE172" t="s">
        <v>1549</v>
      </c>
      <c r="BF172" t="s">
        <v>1549</v>
      </c>
      <c r="BG172" t="s">
        <v>1549</v>
      </c>
      <c r="BH172" t="s">
        <v>1549</v>
      </c>
      <c r="BI172" t="s">
        <v>1549</v>
      </c>
      <c r="BJ172" t="s">
        <v>1549</v>
      </c>
      <c r="BK172" t="s">
        <v>1549</v>
      </c>
      <c r="BL172" t="s">
        <v>1549</v>
      </c>
      <c r="BM172" t="s">
        <v>1549</v>
      </c>
      <c r="BN172" t="s">
        <v>1549</v>
      </c>
      <c r="BO172" t="s">
        <v>1549</v>
      </c>
      <c r="BP172" t="s">
        <v>1549</v>
      </c>
      <c r="BQ172" t="s">
        <v>1549</v>
      </c>
      <c r="BR172" t="s">
        <v>1549</v>
      </c>
      <c r="BS172" t="s">
        <v>1549</v>
      </c>
      <c r="BT172" t="s">
        <v>1549</v>
      </c>
      <c r="BU172" t="s">
        <v>1549</v>
      </c>
      <c r="BV172" t="s">
        <v>1549</v>
      </c>
      <c r="BW172" t="s">
        <v>1549</v>
      </c>
      <c r="BX172" t="s">
        <v>1549</v>
      </c>
      <c r="BY172" t="s">
        <v>1549</v>
      </c>
      <c r="BZ172" t="s">
        <v>1549</v>
      </c>
      <c r="CA172" t="s">
        <v>1549</v>
      </c>
      <c r="CB172" t="s">
        <v>1549</v>
      </c>
      <c r="CC172" t="s">
        <v>1549</v>
      </c>
      <c r="CD172" t="s">
        <v>1549</v>
      </c>
      <c r="CE172" t="s">
        <v>1548</v>
      </c>
      <c r="CF172" t="s">
        <v>1549</v>
      </c>
      <c r="CG172" t="s">
        <v>1549</v>
      </c>
      <c r="CH172" t="s">
        <v>1549</v>
      </c>
      <c r="CI172" t="s">
        <v>1548</v>
      </c>
      <c r="CJ172" t="s">
        <v>1549</v>
      </c>
      <c r="CK172" t="s">
        <v>1549</v>
      </c>
      <c r="CL172" t="s">
        <v>1549</v>
      </c>
      <c r="CM172" t="s">
        <v>1549</v>
      </c>
      <c r="CN172" t="s">
        <v>1549</v>
      </c>
    </row>
    <row r="173" spans="2:92" x14ac:dyDescent="0.25">
      <c r="B173" s="2" t="s">
        <v>1134</v>
      </c>
      <c r="C173" s="2">
        <v>2015</v>
      </c>
      <c r="D173" s="2"/>
      <c r="E173" s="2" t="s">
        <v>1418</v>
      </c>
      <c r="F173" s="2" t="s">
        <v>1420</v>
      </c>
      <c r="G173" s="2" t="s">
        <v>1421</v>
      </c>
      <c r="H173" s="2" t="s">
        <v>1154</v>
      </c>
      <c r="I173" s="2" t="s">
        <v>1422</v>
      </c>
      <c r="J173" s="2" t="s">
        <v>1138</v>
      </c>
      <c r="K173" s="2">
        <v>70805</v>
      </c>
      <c r="L173" s="2"/>
      <c r="M173" s="21">
        <v>110003266849</v>
      </c>
      <c r="N173" s="2">
        <v>30.474443999999998</v>
      </c>
      <c r="O173" s="2">
        <v>-91.183055999999993</v>
      </c>
      <c r="P173" s="2">
        <v>1315213952676</v>
      </c>
      <c r="Q173" s="2">
        <v>107062</v>
      </c>
      <c r="R173" s="2" t="s">
        <v>1393</v>
      </c>
      <c r="S173" s="2">
        <v>5</v>
      </c>
      <c r="T173" s="2" t="s">
        <v>1423</v>
      </c>
      <c r="U173" s="2">
        <v>0</v>
      </c>
      <c r="V173" s="2" t="s">
        <v>1613</v>
      </c>
      <c r="W173" s="2"/>
      <c r="X173" s="2">
        <v>250</v>
      </c>
      <c r="Y173" s="2" t="s">
        <v>1556</v>
      </c>
      <c r="Z173" s="2"/>
      <c r="AA173" s="2" t="s">
        <v>1544</v>
      </c>
      <c r="AB173" s="2">
        <v>325199</v>
      </c>
      <c r="AC173" s="2" t="s">
        <v>261</v>
      </c>
      <c r="AD173" s="2"/>
      <c r="AE173" s="2"/>
      <c r="AF173" s="2" t="s">
        <v>1617</v>
      </c>
      <c r="AG173" s="2"/>
      <c r="AH173" s="2" t="s">
        <v>1140</v>
      </c>
      <c r="AI173" s="2" t="s">
        <v>1772</v>
      </c>
      <c r="AJ173" s="2" t="s">
        <v>1546</v>
      </c>
      <c r="AK173" s="2" t="s">
        <v>1547</v>
      </c>
      <c r="AL173" s="2"/>
      <c r="AM173" t="s">
        <v>1548</v>
      </c>
      <c r="AN173" t="s">
        <v>1549</v>
      </c>
      <c r="AO173" t="s">
        <v>1549</v>
      </c>
      <c r="AP173" t="s">
        <v>1549</v>
      </c>
      <c r="AQ173" t="s">
        <v>1549</v>
      </c>
      <c r="AR173" t="s">
        <v>1548</v>
      </c>
      <c r="AS173" t="s">
        <v>1549</v>
      </c>
      <c r="AY173" t="s">
        <v>1549</v>
      </c>
      <c r="BL173" t="s">
        <v>1549</v>
      </c>
      <c r="BM173" t="s">
        <v>1549</v>
      </c>
      <c r="BN173" t="s">
        <v>1549</v>
      </c>
      <c r="BP173" t="s">
        <v>1549</v>
      </c>
      <c r="BX173" t="s">
        <v>1549</v>
      </c>
      <c r="CE173" t="s">
        <v>1549</v>
      </c>
    </row>
    <row r="174" spans="2:92" x14ac:dyDescent="0.25">
      <c r="B174" s="2" t="s">
        <v>1134</v>
      </c>
      <c r="C174" s="2">
        <v>2016</v>
      </c>
      <c r="D174" s="2"/>
      <c r="E174" s="2" t="s">
        <v>1418</v>
      </c>
      <c r="F174" s="2" t="s">
        <v>1420</v>
      </c>
      <c r="G174" s="2" t="s">
        <v>1421</v>
      </c>
      <c r="H174" s="2" t="s">
        <v>1154</v>
      </c>
      <c r="I174" s="2" t="s">
        <v>1422</v>
      </c>
      <c r="J174" s="2" t="s">
        <v>1138</v>
      </c>
      <c r="K174" s="2">
        <v>70805</v>
      </c>
      <c r="L174" s="2"/>
      <c r="M174" s="21">
        <v>110003266849</v>
      </c>
      <c r="N174" s="2">
        <v>30.474443999999998</v>
      </c>
      <c r="O174" s="2">
        <v>-91.183055999999993</v>
      </c>
      <c r="P174" s="2">
        <v>1316215394305</v>
      </c>
      <c r="Q174" s="2">
        <v>107062</v>
      </c>
      <c r="R174" s="2" t="s">
        <v>1393</v>
      </c>
      <c r="S174" s="2">
        <v>5</v>
      </c>
      <c r="T174" s="2" t="s">
        <v>1423</v>
      </c>
      <c r="U174" s="2">
        <v>10</v>
      </c>
      <c r="V174" s="2" t="s">
        <v>1613</v>
      </c>
      <c r="W174" s="2"/>
      <c r="X174" s="2">
        <v>49</v>
      </c>
      <c r="Y174" s="2" t="s">
        <v>1556</v>
      </c>
      <c r="Z174" s="2"/>
      <c r="AA174" s="2" t="s">
        <v>1544</v>
      </c>
      <c r="AB174" s="2">
        <v>325199</v>
      </c>
      <c r="AC174" s="2" t="s">
        <v>261</v>
      </c>
      <c r="AD174" s="2"/>
      <c r="AE174" s="2"/>
      <c r="AF174" s="2" t="s">
        <v>1618</v>
      </c>
      <c r="AG174" s="2"/>
      <c r="AH174" s="2" t="s">
        <v>1140</v>
      </c>
      <c r="AI174" s="2" t="s">
        <v>1772</v>
      </c>
      <c r="AJ174" s="2" t="s">
        <v>1546</v>
      </c>
      <c r="AK174" s="2" t="s">
        <v>1547</v>
      </c>
      <c r="AL174" s="2"/>
      <c r="AM174" t="s">
        <v>1548</v>
      </c>
      <c r="AN174" t="s">
        <v>1549</v>
      </c>
      <c r="AO174" t="s">
        <v>1549</v>
      </c>
      <c r="AP174" t="s">
        <v>1549</v>
      </c>
      <c r="AQ174" t="s">
        <v>1549</v>
      </c>
      <c r="AR174" t="s">
        <v>1548</v>
      </c>
      <c r="AS174" t="s">
        <v>1549</v>
      </c>
      <c r="AY174" t="s">
        <v>1549</v>
      </c>
      <c r="BL174" t="s">
        <v>1549</v>
      </c>
      <c r="BM174" t="s">
        <v>1549</v>
      </c>
      <c r="BN174" t="s">
        <v>1549</v>
      </c>
      <c r="BP174" t="s">
        <v>1549</v>
      </c>
      <c r="BX174" t="s">
        <v>1549</v>
      </c>
      <c r="CE174" t="s">
        <v>1549</v>
      </c>
    </row>
    <row r="175" spans="2:92" x14ac:dyDescent="0.25">
      <c r="B175" s="2" t="s">
        <v>1134</v>
      </c>
      <c r="C175" s="2">
        <v>2017</v>
      </c>
      <c r="D175" s="2"/>
      <c r="E175" s="2" t="s">
        <v>1418</v>
      </c>
      <c r="F175" s="2" t="s">
        <v>1420</v>
      </c>
      <c r="G175" s="2" t="s">
        <v>1421</v>
      </c>
      <c r="H175" s="2" t="s">
        <v>1154</v>
      </c>
      <c r="I175" s="2" t="s">
        <v>1422</v>
      </c>
      <c r="J175" s="2" t="s">
        <v>1138</v>
      </c>
      <c r="K175" s="2">
        <v>70805</v>
      </c>
      <c r="L175" s="2"/>
      <c r="M175" s="21">
        <v>110003266849</v>
      </c>
      <c r="N175" s="2">
        <v>30.474443999999998</v>
      </c>
      <c r="O175" s="2">
        <v>-91.183055999999993</v>
      </c>
      <c r="P175" s="2">
        <v>1317216260707</v>
      </c>
      <c r="Q175" s="2">
        <v>107062</v>
      </c>
      <c r="R175" s="2" t="s">
        <v>1393</v>
      </c>
      <c r="S175" s="2">
        <v>5</v>
      </c>
      <c r="T175" s="2" t="s">
        <v>1423</v>
      </c>
      <c r="U175" s="2">
        <v>6</v>
      </c>
      <c r="V175" s="2" t="s">
        <v>1613</v>
      </c>
      <c r="W175" s="2"/>
      <c r="X175" s="2">
        <v>47</v>
      </c>
      <c r="Y175" s="2" t="s">
        <v>1556</v>
      </c>
      <c r="Z175" s="2"/>
      <c r="AA175" s="2" t="s">
        <v>1544</v>
      </c>
      <c r="AB175" s="2">
        <v>325199</v>
      </c>
      <c r="AC175" s="2" t="s">
        <v>261</v>
      </c>
      <c r="AD175" s="2"/>
      <c r="AE175" s="2"/>
      <c r="AF175" s="2" t="s">
        <v>1618</v>
      </c>
      <c r="AG175" s="5"/>
      <c r="AH175" s="2" t="s">
        <v>1140</v>
      </c>
      <c r="AI175" s="2" t="s">
        <v>1772</v>
      </c>
      <c r="AJ175" s="2" t="s">
        <v>1546</v>
      </c>
      <c r="AK175" s="2" t="s">
        <v>1547</v>
      </c>
      <c r="AL175" s="2"/>
      <c r="AM175" t="s">
        <v>1548</v>
      </c>
      <c r="AN175" t="s">
        <v>1549</v>
      </c>
      <c r="AO175" t="s">
        <v>1549</v>
      </c>
      <c r="AP175" t="s">
        <v>1549</v>
      </c>
      <c r="AQ175" t="s">
        <v>1549</v>
      </c>
      <c r="AR175" t="s">
        <v>1548</v>
      </c>
      <c r="AS175" t="s">
        <v>1549</v>
      </c>
      <c r="AY175" t="s">
        <v>1549</v>
      </c>
      <c r="BL175" t="s">
        <v>1549</v>
      </c>
      <c r="BM175" t="s">
        <v>1549</v>
      </c>
      <c r="BN175" t="s">
        <v>1549</v>
      </c>
      <c r="BP175" t="s">
        <v>1549</v>
      </c>
      <c r="BX175" t="s">
        <v>1549</v>
      </c>
      <c r="CE175" t="s">
        <v>1549</v>
      </c>
    </row>
    <row r="176" spans="2:92" x14ac:dyDescent="0.25">
      <c r="B176" s="2" t="s">
        <v>1134</v>
      </c>
      <c r="C176" s="2">
        <v>2018</v>
      </c>
      <c r="D176" s="2"/>
      <c r="E176" s="2" t="s">
        <v>1418</v>
      </c>
      <c r="F176" s="2" t="s">
        <v>1420</v>
      </c>
      <c r="G176" s="2" t="s">
        <v>1421</v>
      </c>
      <c r="H176" s="2" t="s">
        <v>1154</v>
      </c>
      <c r="I176" s="2" t="s">
        <v>1422</v>
      </c>
      <c r="J176" s="2" t="s">
        <v>1138</v>
      </c>
      <c r="K176" s="2">
        <v>70805</v>
      </c>
      <c r="L176" s="2"/>
      <c r="M176" s="21">
        <v>110003266849</v>
      </c>
      <c r="N176" s="2">
        <v>30.474443999999998</v>
      </c>
      <c r="O176" s="2">
        <v>-91.183055999999993</v>
      </c>
      <c r="P176" s="2">
        <v>1318217278530</v>
      </c>
      <c r="Q176" s="2">
        <v>107062</v>
      </c>
      <c r="R176" s="2" t="s">
        <v>1393</v>
      </c>
      <c r="S176" s="2">
        <v>5</v>
      </c>
      <c r="T176" s="2" t="s">
        <v>1423</v>
      </c>
      <c r="U176" s="2">
        <v>18</v>
      </c>
      <c r="V176" s="2" t="s">
        <v>1613</v>
      </c>
      <c r="W176" s="2"/>
      <c r="X176" s="2">
        <v>44</v>
      </c>
      <c r="Y176" s="2" t="s">
        <v>1613</v>
      </c>
      <c r="Z176" s="2"/>
      <c r="AA176" s="2" t="s">
        <v>1544</v>
      </c>
      <c r="AB176" s="2">
        <v>325199</v>
      </c>
      <c r="AC176" s="2" t="s">
        <v>261</v>
      </c>
      <c r="AD176" s="2"/>
      <c r="AE176" s="2"/>
      <c r="AF176" s="2" t="s">
        <v>1618</v>
      </c>
      <c r="AG176" s="5"/>
      <c r="AH176" s="2" t="s">
        <v>1140</v>
      </c>
      <c r="AI176" s="2" t="s">
        <v>1772</v>
      </c>
      <c r="AJ176" s="2" t="s">
        <v>1546</v>
      </c>
      <c r="AK176" s="2" t="s">
        <v>1547</v>
      </c>
      <c r="AL176" s="2"/>
      <c r="AM176" t="s">
        <v>1548</v>
      </c>
      <c r="AN176" t="s">
        <v>1549</v>
      </c>
      <c r="AO176" t="s">
        <v>1549</v>
      </c>
      <c r="AP176" t="s">
        <v>1549</v>
      </c>
      <c r="AQ176" t="s">
        <v>1549</v>
      </c>
      <c r="AR176" t="s">
        <v>1548</v>
      </c>
      <c r="AS176" t="s">
        <v>1549</v>
      </c>
      <c r="AT176" t="s">
        <v>1549</v>
      </c>
      <c r="AU176" t="s">
        <v>1549</v>
      </c>
      <c r="AV176" t="s">
        <v>1549</v>
      </c>
      <c r="AW176" t="s">
        <v>1549</v>
      </c>
      <c r="AX176" t="s">
        <v>1549</v>
      </c>
      <c r="AY176" t="s">
        <v>1549</v>
      </c>
      <c r="AZ176" t="s">
        <v>1549</v>
      </c>
      <c r="BA176" t="s">
        <v>1549</v>
      </c>
      <c r="BB176" t="s">
        <v>1549</v>
      </c>
      <c r="BC176" t="s">
        <v>1549</v>
      </c>
      <c r="BD176" t="s">
        <v>1549</v>
      </c>
      <c r="BE176" t="s">
        <v>1549</v>
      </c>
      <c r="BF176" t="s">
        <v>1549</v>
      </c>
      <c r="BG176" t="s">
        <v>1549</v>
      </c>
      <c r="BH176" t="s">
        <v>1549</v>
      </c>
      <c r="BI176" t="s">
        <v>1549</v>
      </c>
      <c r="BJ176" t="s">
        <v>1549</v>
      </c>
      <c r="BK176" t="s">
        <v>1549</v>
      </c>
      <c r="BL176" t="s">
        <v>1549</v>
      </c>
      <c r="BM176" t="s">
        <v>1549</v>
      </c>
      <c r="BN176" t="s">
        <v>1549</v>
      </c>
      <c r="BO176" t="s">
        <v>1549</v>
      </c>
      <c r="BP176" t="s">
        <v>1549</v>
      </c>
      <c r="BQ176" t="s">
        <v>1549</v>
      </c>
      <c r="BR176" t="s">
        <v>1549</v>
      </c>
      <c r="BS176" t="s">
        <v>1549</v>
      </c>
      <c r="BT176" t="s">
        <v>1549</v>
      </c>
      <c r="BU176" t="s">
        <v>1549</v>
      </c>
      <c r="BV176" t="s">
        <v>1549</v>
      </c>
      <c r="BW176" t="s">
        <v>1549</v>
      </c>
      <c r="BX176" t="s">
        <v>1549</v>
      </c>
      <c r="BY176" t="s">
        <v>1549</v>
      </c>
      <c r="BZ176" t="s">
        <v>1549</v>
      </c>
      <c r="CA176" t="s">
        <v>1549</v>
      </c>
      <c r="CB176" t="s">
        <v>1549</v>
      </c>
      <c r="CC176" t="s">
        <v>1549</v>
      </c>
      <c r="CD176" t="s">
        <v>1549</v>
      </c>
      <c r="CE176" t="s">
        <v>1549</v>
      </c>
      <c r="CF176" t="s">
        <v>1549</v>
      </c>
      <c r="CG176" t="s">
        <v>1549</v>
      </c>
      <c r="CH176" t="s">
        <v>1549</v>
      </c>
      <c r="CI176" t="s">
        <v>1549</v>
      </c>
      <c r="CJ176" t="s">
        <v>1549</v>
      </c>
      <c r="CK176" t="s">
        <v>1549</v>
      </c>
      <c r="CL176" t="s">
        <v>1549</v>
      </c>
      <c r="CM176" t="s">
        <v>1549</v>
      </c>
      <c r="CN176" t="s">
        <v>1549</v>
      </c>
    </row>
    <row r="177" spans="2:92" hidden="1" x14ac:dyDescent="0.25">
      <c r="B177" s="2" t="s">
        <v>1134</v>
      </c>
      <c r="C177" s="2">
        <v>2015</v>
      </c>
      <c r="D177" s="2"/>
      <c r="E177" s="2" t="s">
        <v>1969</v>
      </c>
      <c r="F177" s="2" t="s">
        <v>1970</v>
      </c>
      <c r="G177" s="2" t="s">
        <v>1971</v>
      </c>
      <c r="H177" s="2" t="s">
        <v>1200</v>
      </c>
      <c r="I177" s="2" t="s">
        <v>1416</v>
      </c>
      <c r="J177" s="2" t="s">
        <v>1160</v>
      </c>
      <c r="K177" s="2">
        <v>77541</v>
      </c>
      <c r="L177" s="2"/>
      <c r="M177" s="21">
        <v>110012256076</v>
      </c>
      <c r="N177" s="2">
        <v>28.952500000000001</v>
      </c>
      <c r="O177" s="2">
        <v>-95.313000000000002</v>
      </c>
      <c r="P177" s="2">
        <v>1315213639216</v>
      </c>
      <c r="Q177" s="2">
        <v>107062</v>
      </c>
      <c r="R177" s="2" t="s">
        <v>1393</v>
      </c>
      <c r="S177" s="2">
        <v>4</v>
      </c>
      <c r="T177" s="2" t="s">
        <v>1409</v>
      </c>
      <c r="U177" s="2">
        <v>45.2</v>
      </c>
      <c r="V177" s="2" t="s">
        <v>1543</v>
      </c>
      <c r="W177" s="2"/>
      <c r="X177" s="2">
        <v>0</v>
      </c>
      <c r="Y177" s="2"/>
      <c r="Z177" s="2"/>
      <c r="AA177" s="2" t="s">
        <v>1544</v>
      </c>
      <c r="AB177" s="2">
        <v>325199</v>
      </c>
      <c r="AC177" s="2" t="s">
        <v>261</v>
      </c>
      <c r="AD177" s="2"/>
      <c r="AE177" s="2"/>
      <c r="AF177" s="2" t="s">
        <v>1574</v>
      </c>
      <c r="AG177" s="2" t="s">
        <v>1570</v>
      </c>
      <c r="AH177" s="2" t="s">
        <v>1779</v>
      </c>
      <c r="AI177" s="2" t="s">
        <v>1772</v>
      </c>
      <c r="AJ177" s="2" t="s">
        <v>1593</v>
      </c>
      <c r="AK177" s="2" t="s">
        <v>1547</v>
      </c>
      <c r="AL177" s="2"/>
      <c r="AM177" t="s">
        <v>1549</v>
      </c>
      <c r="AN177" t="s">
        <v>1549</v>
      </c>
      <c r="AO177" t="s">
        <v>1549</v>
      </c>
      <c r="AP177" t="s">
        <v>1549</v>
      </c>
      <c r="AQ177" t="s">
        <v>1549</v>
      </c>
      <c r="AR177" t="s">
        <v>1549</v>
      </c>
      <c r="AS177" t="s">
        <v>1548</v>
      </c>
      <c r="AY177" t="s">
        <v>1549</v>
      </c>
      <c r="BL177" t="s">
        <v>1549</v>
      </c>
      <c r="BM177" t="s">
        <v>1549</v>
      </c>
      <c r="BN177" t="s">
        <v>1549</v>
      </c>
      <c r="BP177" t="s">
        <v>1549</v>
      </c>
      <c r="BX177" t="s">
        <v>1549</v>
      </c>
      <c r="CE177" t="s">
        <v>1549</v>
      </c>
    </row>
    <row r="178" spans="2:92" hidden="1" x14ac:dyDescent="0.25">
      <c r="B178" s="2" t="s">
        <v>1134</v>
      </c>
      <c r="C178" s="2">
        <v>2016</v>
      </c>
      <c r="D178" s="2"/>
      <c r="E178" s="2" t="s">
        <v>1969</v>
      </c>
      <c r="F178" s="2" t="s">
        <v>1970</v>
      </c>
      <c r="G178" s="2" t="s">
        <v>1971</v>
      </c>
      <c r="H178" s="2" t="s">
        <v>1200</v>
      </c>
      <c r="I178" s="2" t="s">
        <v>1416</v>
      </c>
      <c r="J178" s="2" t="s">
        <v>1160</v>
      </c>
      <c r="K178" s="2">
        <v>77541</v>
      </c>
      <c r="L178" s="2"/>
      <c r="M178" s="21">
        <v>110012256076</v>
      </c>
      <c r="N178" s="2">
        <v>28.952500000000001</v>
      </c>
      <c r="O178" s="2">
        <v>-95.313000000000002</v>
      </c>
      <c r="P178" s="2">
        <v>1316215053758</v>
      </c>
      <c r="Q178" s="2">
        <v>107062</v>
      </c>
      <c r="R178" s="2" t="s">
        <v>1393</v>
      </c>
      <c r="S178" s="2">
        <v>4</v>
      </c>
      <c r="T178" s="2" t="s">
        <v>1409</v>
      </c>
      <c r="U178" s="2">
        <v>45.2</v>
      </c>
      <c r="V178" s="2" t="s">
        <v>1543</v>
      </c>
      <c r="W178" s="2"/>
      <c r="X178" s="2">
        <v>0</v>
      </c>
      <c r="Y178" s="2"/>
      <c r="Z178" s="2"/>
      <c r="AA178" s="2" t="s">
        <v>1544</v>
      </c>
      <c r="AB178" s="2">
        <v>325199</v>
      </c>
      <c r="AC178" s="2" t="s">
        <v>261</v>
      </c>
      <c r="AD178" s="2"/>
      <c r="AE178" s="2"/>
      <c r="AF178" s="2" t="s">
        <v>1574</v>
      </c>
      <c r="AG178" s="2" t="s">
        <v>1570</v>
      </c>
      <c r="AH178" s="2" t="s">
        <v>1779</v>
      </c>
      <c r="AI178" s="2" t="s">
        <v>1772</v>
      </c>
      <c r="AJ178" s="2" t="s">
        <v>1593</v>
      </c>
      <c r="AK178" s="2" t="s">
        <v>1547</v>
      </c>
      <c r="AL178" s="2"/>
      <c r="AM178" t="s">
        <v>1549</v>
      </c>
      <c r="AN178" t="s">
        <v>1549</v>
      </c>
      <c r="AO178" t="s">
        <v>1549</v>
      </c>
      <c r="AP178" t="s">
        <v>1549</v>
      </c>
      <c r="AQ178" t="s">
        <v>1549</v>
      </c>
      <c r="AR178" t="s">
        <v>1549</v>
      </c>
      <c r="AS178" t="s">
        <v>1548</v>
      </c>
      <c r="AY178" t="s">
        <v>1549</v>
      </c>
      <c r="BL178" t="s">
        <v>1549</v>
      </c>
      <c r="BM178" t="s">
        <v>1549</v>
      </c>
      <c r="BN178" t="s">
        <v>1549</v>
      </c>
      <c r="BP178" t="s">
        <v>1549</v>
      </c>
      <c r="BX178" t="s">
        <v>1549</v>
      </c>
      <c r="CE178" t="s">
        <v>1549</v>
      </c>
    </row>
    <row r="179" spans="2:92" hidden="1" x14ac:dyDescent="0.25">
      <c r="B179" s="2" t="s">
        <v>1134</v>
      </c>
      <c r="C179" s="2">
        <v>2017</v>
      </c>
      <c r="D179" s="2"/>
      <c r="E179" s="2" t="s">
        <v>1969</v>
      </c>
      <c r="F179" s="2" t="s">
        <v>1970</v>
      </c>
      <c r="G179" s="2" t="s">
        <v>1971</v>
      </c>
      <c r="H179" s="2" t="s">
        <v>1200</v>
      </c>
      <c r="I179" s="2" t="s">
        <v>1416</v>
      </c>
      <c r="J179" s="2" t="s">
        <v>1160</v>
      </c>
      <c r="K179" s="2">
        <v>77541</v>
      </c>
      <c r="L179" s="2"/>
      <c r="M179" s="21">
        <v>110012256076</v>
      </c>
      <c r="N179" s="2">
        <v>28.952500000000001</v>
      </c>
      <c r="O179" s="2">
        <v>-95.313000000000002</v>
      </c>
      <c r="P179" s="2">
        <v>1317215960055</v>
      </c>
      <c r="Q179" s="2">
        <v>107062</v>
      </c>
      <c r="R179" s="2" t="s">
        <v>1393</v>
      </c>
      <c r="S179" s="2">
        <v>4</v>
      </c>
      <c r="T179" s="2" t="s">
        <v>1409</v>
      </c>
      <c r="U179" s="2">
        <v>0</v>
      </c>
      <c r="V179" s="2"/>
      <c r="W179" s="2"/>
      <c r="X179" s="2">
        <v>0</v>
      </c>
      <c r="Y179" s="2"/>
      <c r="Z179" s="2"/>
      <c r="AA179" s="2" t="s">
        <v>1544</v>
      </c>
      <c r="AB179" s="2">
        <v>325199</v>
      </c>
      <c r="AC179" s="2" t="s">
        <v>261</v>
      </c>
      <c r="AD179" s="2"/>
      <c r="AE179" s="2"/>
      <c r="AF179" s="2" t="s">
        <v>1574</v>
      </c>
      <c r="AG179" s="5" t="s">
        <v>1570</v>
      </c>
      <c r="AH179" s="2" t="s">
        <v>1779</v>
      </c>
      <c r="AI179" s="2" t="s">
        <v>1772</v>
      </c>
      <c r="AJ179" s="2" t="s">
        <v>1593</v>
      </c>
      <c r="AK179" s="2" t="s">
        <v>1547</v>
      </c>
      <c r="AL179" s="2"/>
      <c r="AM179" t="s">
        <v>1549</v>
      </c>
      <c r="AN179" t="s">
        <v>1549</v>
      </c>
      <c r="AO179" t="s">
        <v>1549</v>
      </c>
      <c r="AP179" t="s">
        <v>1549</v>
      </c>
      <c r="AQ179" t="s">
        <v>1549</v>
      </c>
      <c r="AR179" t="s">
        <v>1549</v>
      </c>
      <c r="AS179" t="s">
        <v>1548</v>
      </c>
      <c r="AY179" t="s">
        <v>1549</v>
      </c>
      <c r="BL179" t="s">
        <v>1549</v>
      </c>
      <c r="BM179" t="s">
        <v>1549</v>
      </c>
      <c r="BN179" t="s">
        <v>1549</v>
      </c>
      <c r="BP179" t="s">
        <v>1549</v>
      </c>
      <c r="BX179" t="s">
        <v>1549</v>
      </c>
      <c r="CE179" t="s">
        <v>1549</v>
      </c>
    </row>
    <row r="180" spans="2:92" hidden="1" x14ac:dyDescent="0.25">
      <c r="B180" s="2" t="s">
        <v>1134</v>
      </c>
      <c r="C180" s="2">
        <v>2018</v>
      </c>
      <c r="D180" s="2"/>
      <c r="E180" s="2" t="s">
        <v>1969</v>
      </c>
      <c r="F180" s="2" t="s">
        <v>1970</v>
      </c>
      <c r="G180" s="2" t="s">
        <v>1971</v>
      </c>
      <c r="H180" s="2" t="s">
        <v>1200</v>
      </c>
      <c r="I180" s="2" t="s">
        <v>1416</v>
      </c>
      <c r="J180" s="2" t="s">
        <v>1160</v>
      </c>
      <c r="K180" s="2">
        <v>77541</v>
      </c>
      <c r="L180" s="2"/>
      <c r="M180" s="21">
        <v>110012256076</v>
      </c>
      <c r="N180" s="2">
        <v>28.952500000000001</v>
      </c>
      <c r="O180" s="2">
        <v>-95.313000000000002</v>
      </c>
      <c r="P180" s="2">
        <v>1318216951234</v>
      </c>
      <c r="Q180" s="2">
        <v>107062</v>
      </c>
      <c r="R180" s="2" t="s">
        <v>1393</v>
      </c>
      <c r="S180" s="2">
        <v>4</v>
      </c>
      <c r="T180" s="2" t="s">
        <v>1409</v>
      </c>
      <c r="U180" s="2">
        <v>0</v>
      </c>
      <c r="V180" s="2" t="s">
        <v>1543</v>
      </c>
      <c r="W180" s="2"/>
      <c r="X180" s="2">
        <v>0</v>
      </c>
      <c r="Y180" s="2" t="s">
        <v>1613</v>
      </c>
      <c r="Z180" s="2"/>
      <c r="AA180" s="2" t="s">
        <v>1544</v>
      </c>
      <c r="AB180" s="2">
        <v>325199</v>
      </c>
      <c r="AC180" s="2" t="s">
        <v>261</v>
      </c>
      <c r="AD180" s="2"/>
      <c r="AE180" s="2"/>
      <c r="AF180" s="2" t="s">
        <v>1578</v>
      </c>
      <c r="AG180" s="5" t="s">
        <v>1570</v>
      </c>
      <c r="AH180" s="2" t="s">
        <v>1779</v>
      </c>
      <c r="AI180" s="2" t="s">
        <v>1772</v>
      </c>
      <c r="AJ180" s="2" t="s">
        <v>1593</v>
      </c>
      <c r="AK180" s="2" t="s">
        <v>1547</v>
      </c>
      <c r="AL180" s="2"/>
      <c r="AM180" t="s">
        <v>1549</v>
      </c>
      <c r="AN180" t="s">
        <v>1549</v>
      </c>
      <c r="AO180" t="s">
        <v>1549</v>
      </c>
      <c r="AP180" t="s">
        <v>1549</v>
      </c>
      <c r="AQ180" t="s">
        <v>1549</v>
      </c>
      <c r="AR180" t="s">
        <v>1549</v>
      </c>
      <c r="AS180" t="s">
        <v>1548</v>
      </c>
      <c r="AT180" t="s">
        <v>1549</v>
      </c>
      <c r="AU180" t="s">
        <v>1548</v>
      </c>
      <c r="AV180" t="s">
        <v>1549</v>
      </c>
      <c r="AW180" t="s">
        <v>1549</v>
      </c>
      <c r="AX180" t="s">
        <v>1549</v>
      </c>
      <c r="AY180" t="s">
        <v>1549</v>
      </c>
      <c r="AZ180" t="s">
        <v>1549</v>
      </c>
      <c r="BA180" t="s">
        <v>1549</v>
      </c>
      <c r="BB180" t="s">
        <v>1549</v>
      </c>
      <c r="BC180" t="s">
        <v>1549</v>
      </c>
      <c r="BD180" t="s">
        <v>1549</v>
      </c>
      <c r="BE180" t="s">
        <v>1549</v>
      </c>
      <c r="BF180" t="s">
        <v>1549</v>
      </c>
      <c r="BG180" t="s">
        <v>1549</v>
      </c>
      <c r="BH180" t="s">
        <v>1549</v>
      </c>
      <c r="BI180" t="s">
        <v>1549</v>
      </c>
      <c r="BJ180" t="s">
        <v>1549</v>
      </c>
      <c r="BK180" t="s">
        <v>1549</v>
      </c>
      <c r="BL180" t="s">
        <v>1549</v>
      </c>
      <c r="BM180" t="s">
        <v>1549</v>
      </c>
      <c r="BN180" t="s">
        <v>1549</v>
      </c>
      <c r="BO180" t="s">
        <v>1549</v>
      </c>
      <c r="BP180" t="s">
        <v>1549</v>
      </c>
      <c r="BQ180" t="s">
        <v>1549</v>
      </c>
      <c r="BR180" t="s">
        <v>1549</v>
      </c>
      <c r="BS180" t="s">
        <v>1549</v>
      </c>
      <c r="BT180" t="s">
        <v>1549</v>
      </c>
      <c r="BU180" t="s">
        <v>1549</v>
      </c>
      <c r="BV180" t="s">
        <v>1549</v>
      </c>
      <c r="BW180" t="s">
        <v>1549</v>
      </c>
      <c r="BX180" t="s">
        <v>1549</v>
      </c>
      <c r="BY180" t="s">
        <v>1549</v>
      </c>
      <c r="BZ180" t="s">
        <v>1549</v>
      </c>
      <c r="CA180" t="s">
        <v>1549</v>
      </c>
      <c r="CB180" t="s">
        <v>1549</v>
      </c>
      <c r="CC180" t="s">
        <v>1549</v>
      </c>
      <c r="CD180" t="s">
        <v>1549</v>
      </c>
      <c r="CE180" t="s">
        <v>1549</v>
      </c>
      <c r="CF180" t="s">
        <v>1549</v>
      </c>
      <c r="CG180" t="s">
        <v>1549</v>
      </c>
      <c r="CH180" t="s">
        <v>1549</v>
      </c>
      <c r="CI180" t="s">
        <v>1549</v>
      </c>
      <c r="CJ180" t="s">
        <v>1549</v>
      </c>
      <c r="CK180" t="s">
        <v>1549</v>
      </c>
      <c r="CL180" t="s">
        <v>1549</v>
      </c>
      <c r="CM180" t="s">
        <v>1549</v>
      </c>
      <c r="CN180" t="s">
        <v>1549</v>
      </c>
    </row>
    <row r="181" spans="2:92" hidden="1" x14ac:dyDescent="0.25">
      <c r="B181" s="2" t="s">
        <v>1134</v>
      </c>
      <c r="C181" s="2">
        <v>2019</v>
      </c>
      <c r="D181" s="4">
        <v>43999</v>
      </c>
      <c r="E181" s="2" t="s">
        <v>1969</v>
      </c>
      <c r="F181" s="2" t="s">
        <v>1970</v>
      </c>
      <c r="G181" s="2" t="s">
        <v>1971</v>
      </c>
      <c r="H181" s="2" t="s">
        <v>1200</v>
      </c>
      <c r="I181" s="2" t="s">
        <v>1416</v>
      </c>
      <c r="J181" s="2" t="s">
        <v>1160</v>
      </c>
      <c r="K181" s="2">
        <v>77541</v>
      </c>
      <c r="L181" s="2"/>
      <c r="M181" s="21">
        <v>110012256076</v>
      </c>
      <c r="N181" s="2">
        <v>28.952500000000001</v>
      </c>
      <c r="O181" s="2">
        <v>-95.313000000000002</v>
      </c>
      <c r="P181" s="2">
        <v>1319217925130</v>
      </c>
      <c r="Q181" s="2">
        <v>107062</v>
      </c>
      <c r="R181" s="2" t="s">
        <v>1393</v>
      </c>
      <c r="S181" s="2">
        <v>4</v>
      </c>
      <c r="T181" s="2" t="s">
        <v>1409</v>
      </c>
      <c r="U181" s="2">
        <v>3.4</v>
      </c>
      <c r="V181" s="2" t="s">
        <v>1543</v>
      </c>
      <c r="W181" s="2"/>
      <c r="X181" s="2">
        <v>0</v>
      </c>
      <c r="Y181" s="2" t="s">
        <v>1613</v>
      </c>
      <c r="Z181" s="2"/>
      <c r="AA181" s="2" t="s">
        <v>1544</v>
      </c>
      <c r="AB181" s="2">
        <v>325199</v>
      </c>
      <c r="AC181" s="2" t="s">
        <v>261</v>
      </c>
      <c r="AD181" s="2"/>
      <c r="AE181" s="2"/>
      <c r="AF181" s="2" t="s">
        <v>1578</v>
      </c>
      <c r="AG181" s="7" t="s">
        <v>1570</v>
      </c>
      <c r="AH181" s="2" t="s">
        <v>1779</v>
      </c>
      <c r="AI181" s="2" t="s">
        <v>1772</v>
      </c>
      <c r="AJ181" s="2" t="s">
        <v>1593</v>
      </c>
      <c r="AK181" s="2" t="s">
        <v>1547</v>
      </c>
      <c r="AL181" s="2"/>
      <c r="AM181" t="s">
        <v>1549</v>
      </c>
      <c r="AN181" t="s">
        <v>1549</v>
      </c>
      <c r="AO181" t="s">
        <v>1549</v>
      </c>
      <c r="AP181" t="s">
        <v>1549</v>
      </c>
      <c r="AQ181" t="s">
        <v>1549</v>
      </c>
      <c r="AR181" t="s">
        <v>1549</v>
      </c>
      <c r="AS181" t="s">
        <v>1548</v>
      </c>
      <c r="AT181" t="s">
        <v>1549</v>
      </c>
      <c r="AU181" t="s">
        <v>1548</v>
      </c>
      <c r="AV181" t="s">
        <v>1549</v>
      </c>
      <c r="AW181" t="s">
        <v>1549</v>
      </c>
      <c r="AX181" t="s">
        <v>1549</v>
      </c>
      <c r="AY181" t="s">
        <v>1549</v>
      </c>
      <c r="AZ181" t="s">
        <v>1549</v>
      </c>
      <c r="BA181" t="s">
        <v>1549</v>
      </c>
      <c r="BB181" t="s">
        <v>1549</v>
      </c>
      <c r="BC181" t="s">
        <v>1549</v>
      </c>
      <c r="BD181" t="s">
        <v>1549</v>
      </c>
      <c r="BE181" t="s">
        <v>1549</v>
      </c>
      <c r="BF181" t="s">
        <v>1549</v>
      </c>
      <c r="BG181" t="s">
        <v>1549</v>
      </c>
      <c r="BH181" t="s">
        <v>1549</v>
      </c>
      <c r="BI181" t="s">
        <v>1549</v>
      </c>
      <c r="BJ181" t="s">
        <v>1549</v>
      </c>
      <c r="BK181" t="s">
        <v>1549</v>
      </c>
      <c r="BL181" t="s">
        <v>1549</v>
      </c>
      <c r="BM181" t="s">
        <v>1549</v>
      </c>
      <c r="BN181" t="s">
        <v>1549</v>
      </c>
      <c r="BO181" t="s">
        <v>1549</v>
      </c>
      <c r="BP181" t="s">
        <v>1549</v>
      </c>
      <c r="BQ181" t="s">
        <v>1549</v>
      </c>
      <c r="BR181" t="s">
        <v>1549</v>
      </c>
      <c r="BS181" t="s">
        <v>1549</v>
      </c>
      <c r="BT181" t="s">
        <v>1549</v>
      </c>
      <c r="BU181" t="s">
        <v>1549</v>
      </c>
      <c r="BV181" t="s">
        <v>1549</v>
      </c>
      <c r="BW181" t="s">
        <v>1549</v>
      </c>
      <c r="BX181" t="s">
        <v>1549</v>
      </c>
      <c r="BY181" t="s">
        <v>1549</v>
      </c>
      <c r="BZ181" t="s">
        <v>1549</v>
      </c>
      <c r="CA181" t="s">
        <v>1549</v>
      </c>
      <c r="CB181" t="s">
        <v>1549</v>
      </c>
      <c r="CC181" t="s">
        <v>1549</v>
      </c>
      <c r="CD181" t="s">
        <v>1549</v>
      </c>
      <c r="CE181" t="s">
        <v>1549</v>
      </c>
      <c r="CF181" t="s">
        <v>1549</v>
      </c>
      <c r="CG181" t="s">
        <v>1549</v>
      </c>
      <c r="CH181" t="s">
        <v>1549</v>
      </c>
      <c r="CI181" t="s">
        <v>1549</v>
      </c>
      <c r="CJ181" t="s">
        <v>1549</v>
      </c>
      <c r="CK181" t="s">
        <v>1549</v>
      </c>
      <c r="CL181" t="s">
        <v>1549</v>
      </c>
      <c r="CM181" t="s">
        <v>1549</v>
      </c>
      <c r="CN181" t="s">
        <v>1549</v>
      </c>
    </row>
    <row r="182" spans="2:92" hidden="1" x14ac:dyDescent="0.25">
      <c r="B182" s="2" t="s">
        <v>1134</v>
      </c>
      <c r="C182" s="2">
        <v>2020</v>
      </c>
      <c r="D182" s="4"/>
      <c r="E182" s="2" t="s">
        <v>1969</v>
      </c>
      <c r="F182" s="2" t="s">
        <v>1970</v>
      </c>
      <c r="G182" s="2" t="s">
        <v>1971</v>
      </c>
      <c r="H182" s="2" t="s">
        <v>1200</v>
      </c>
      <c r="I182" s="2" t="s">
        <v>1416</v>
      </c>
      <c r="J182" s="2" t="s">
        <v>1160</v>
      </c>
      <c r="K182" s="2">
        <v>77541</v>
      </c>
      <c r="L182" s="2" t="s">
        <v>1552</v>
      </c>
      <c r="M182" s="21">
        <v>110012256076</v>
      </c>
      <c r="N182" s="2">
        <v>28.952500000000001</v>
      </c>
      <c r="O182" s="2">
        <v>-95.313000000000002</v>
      </c>
      <c r="P182" s="2" t="s">
        <v>1972</v>
      </c>
      <c r="Q182" s="2" t="s">
        <v>1554</v>
      </c>
      <c r="R182" s="2" t="s">
        <v>1393</v>
      </c>
      <c r="S182" s="2">
        <v>4</v>
      </c>
      <c r="T182" s="2" t="s">
        <v>1552</v>
      </c>
      <c r="U182" s="2">
        <v>0</v>
      </c>
      <c r="V182" s="2" t="s">
        <v>1613</v>
      </c>
      <c r="W182" s="2" t="s">
        <v>1552</v>
      </c>
      <c r="X182" s="2">
        <v>0</v>
      </c>
      <c r="Y182" s="2" t="s">
        <v>1613</v>
      </c>
      <c r="Z182" s="2" t="s">
        <v>1552</v>
      </c>
      <c r="AA182" s="2" t="s">
        <v>1544</v>
      </c>
      <c r="AB182" s="2">
        <v>325199</v>
      </c>
      <c r="AC182" s="2" t="s">
        <v>261</v>
      </c>
      <c r="AD182" s="2" t="s">
        <v>1552</v>
      </c>
      <c r="AE182" s="2" t="s">
        <v>1552</v>
      </c>
      <c r="AF182" s="2" t="s">
        <v>1578</v>
      </c>
      <c r="AG182" s="5" t="s">
        <v>1570</v>
      </c>
      <c r="AH182" s="71" t="s">
        <v>1779</v>
      </c>
      <c r="AI182" s="2" t="s">
        <v>1772</v>
      </c>
      <c r="AJ182" s="2" t="s">
        <v>1593</v>
      </c>
      <c r="AK182" s="2" t="s">
        <v>1547</v>
      </c>
      <c r="AL182" s="2" t="s">
        <v>1552</v>
      </c>
      <c r="AM182" t="s">
        <v>1549</v>
      </c>
      <c r="AN182" t="s">
        <v>1549</v>
      </c>
      <c r="AO182" t="s">
        <v>1549</v>
      </c>
      <c r="AP182" t="s">
        <v>1549</v>
      </c>
      <c r="AQ182" t="s">
        <v>1549</v>
      </c>
      <c r="AR182" t="s">
        <v>1549</v>
      </c>
      <c r="AS182" t="s">
        <v>1548</v>
      </c>
      <c r="AT182" t="s">
        <v>1549</v>
      </c>
      <c r="AU182" t="s">
        <v>1548</v>
      </c>
      <c r="AV182" t="s">
        <v>1549</v>
      </c>
      <c r="AW182" t="s">
        <v>1549</v>
      </c>
      <c r="AX182" t="s">
        <v>1549</v>
      </c>
      <c r="AY182" t="s">
        <v>1549</v>
      </c>
      <c r="AZ182" t="s">
        <v>1549</v>
      </c>
      <c r="BA182" t="s">
        <v>1549</v>
      </c>
      <c r="BB182" t="s">
        <v>1549</v>
      </c>
      <c r="BC182" t="s">
        <v>1549</v>
      </c>
      <c r="BD182" t="s">
        <v>1549</v>
      </c>
      <c r="BE182" t="s">
        <v>1549</v>
      </c>
      <c r="BF182" t="s">
        <v>1549</v>
      </c>
      <c r="BG182" t="s">
        <v>1549</v>
      </c>
      <c r="BH182" t="s">
        <v>1549</v>
      </c>
      <c r="BI182" t="s">
        <v>1549</v>
      </c>
      <c r="BJ182" t="s">
        <v>1549</v>
      </c>
      <c r="BK182" t="s">
        <v>1549</v>
      </c>
      <c r="BL182" t="s">
        <v>1549</v>
      </c>
      <c r="BM182" t="s">
        <v>1549</v>
      </c>
      <c r="BN182" t="s">
        <v>1549</v>
      </c>
      <c r="BO182" t="s">
        <v>1549</v>
      </c>
      <c r="BP182" t="s">
        <v>1549</v>
      </c>
      <c r="BQ182" t="s">
        <v>1549</v>
      </c>
      <c r="BR182" t="s">
        <v>1549</v>
      </c>
      <c r="BS182" t="s">
        <v>1549</v>
      </c>
      <c r="BT182" t="s">
        <v>1549</v>
      </c>
      <c r="BU182" t="s">
        <v>1549</v>
      </c>
      <c r="BV182" t="s">
        <v>1549</v>
      </c>
      <c r="BW182" t="s">
        <v>1549</v>
      </c>
      <c r="BX182" t="s">
        <v>1549</v>
      </c>
      <c r="BY182" t="s">
        <v>1549</v>
      </c>
      <c r="BZ182" t="s">
        <v>1549</v>
      </c>
      <c r="CA182" t="s">
        <v>1549</v>
      </c>
      <c r="CB182" t="s">
        <v>1549</v>
      </c>
      <c r="CC182" t="s">
        <v>1549</v>
      </c>
      <c r="CD182" t="s">
        <v>1549</v>
      </c>
      <c r="CE182" t="s">
        <v>1549</v>
      </c>
      <c r="CF182" t="s">
        <v>1549</v>
      </c>
      <c r="CG182" t="s">
        <v>1549</v>
      </c>
      <c r="CH182" t="s">
        <v>1549</v>
      </c>
      <c r="CI182" t="s">
        <v>1549</v>
      </c>
      <c r="CJ182" t="s">
        <v>1549</v>
      </c>
      <c r="CK182" t="s">
        <v>1549</v>
      </c>
      <c r="CL182" t="s">
        <v>1549</v>
      </c>
      <c r="CM182" t="s">
        <v>1549</v>
      </c>
      <c r="CN182" t="s">
        <v>1549</v>
      </c>
    </row>
    <row r="183" spans="2:92" hidden="1" x14ac:dyDescent="0.25">
      <c r="B183" s="2" t="s">
        <v>1134</v>
      </c>
      <c r="C183" s="2">
        <v>2020</v>
      </c>
      <c r="D183" s="4"/>
      <c r="E183" s="2" t="s">
        <v>1973</v>
      </c>
      <c r="F183" s="2" t="s">
        <v>1974</v>
      </c>
      <c r="G183" s="2" t="s">
        <v>1975</v>
      </c>
      <c r="H183" s="2" t="s">
        <v>1976</v>
      </c>
      <c r="I183" s="2" t="s">
        <v>1416</v>
      </c>
      <c r="J183" s="2" t="s">
        <v>1160</v>
      </c>
      <c r="K183" s="2">
        <v>77511</v>
      </c>
      <c r="L183" s="2" t="s">
        <v>1552</v>
      </c>
      <c r="M183" s="21">
        <v>110070813779</v>
      </c>
      <c r="N183" s="2">
        <v>29.290669999999999</v>
      </c>
      <c r="O183" s="2">
        <v>-95.125339999999994</v>
      </c>
      <c r="P183" s="2" t="s">
        <v>1977</v>
      </c>
      <c r="Q183" s="2" t="s">
        <v>1554</v>
      </c>
      <c r="R183" s="2" t="s">
        <v>1393</v>
      </c>
      <c r="S183" s="2">
        <v>1</v>
      </c>
      <c r="T183" s="2" t="s">
        <v>1552</v>
      </c>
      <c r="U183" s="2">
        <v>0</v>
      </c>
      <c r="V183" s="2" t="s">
        <v>1552</v>
      </c>
      <c r="W183" s="2" t="s">
        <v>1552</v>
      </c>
      <c r="X183" s="2">
        <v>0</v>
      </c>
      <c r="Y183" s="2" t="s">
        <v>1552</v>
      </c>
      <c r="Z183" s="2" t="s">
        <v>1552</v>
      </c>
      <c r="AA183" s="2" t="s">
        <v>1544</v>
      </c>
      <c r="AB183" s="2">
        <v>325110</v>
      </c>
      <c r="AC183" s="2" t="s">
        <v>255</v>
      </c>
      <c r="AD183" s="2" t="s">
        <v>1552</v>
      </c>
      <c r="AE183" s="2" t="s">
        <v>1552</v>
      </c>
      <c r="AF183" s="2" t="s">
        <v>1788</v>
      </c>
      <c r="AG183" s="5" t="s">
        <v>1552</v>
      </c>
      <c r="AH183" s="2" t="s">
        <v>1779</v>
      </c>
      <c r="AI183" s="2" t="s">
        <v>1772</v>
      </c>
      <c r="AJ183" s="2" t="s">
        <v>1978</v>
      </c>
      <c r="AK183" s="2" t="s">
        <v>1547</v>
      </c>
      <c r="AL183" s="2" t="s">
        <v>1552</v>
      </c>
      <c r="AM183" t="s">
        <v>1549</v>
      </c>
      <c r="AN183" t="s">
        <v>1549</v>
      </c>
      <c r="AO183" t="s">
        <v>1549</v>
      </c>
      <c r="AP183" t="s">
        <v>1549</v>
      </c>
      <c r="AQ183" t="s">
        <v>1549</v>
      </c>
      <c r="AR183" t="s">
        <v>1549</v>
      </c>
      <c r="AS183" t="s">
        <v>1549</v>
      </c>
      <c r="AT183" t="s">
        <v>1549</v>
      </c>
      <c r="AU183" t="s">
        <v>1549</v>
      </c>
      <c r="AV183" t="s">
        <v>1549</v>
      </c>
      <c r="AW183" t="s">
        <v>1549</v>
      </c>
      <c r="AX183" t="s">
        <v>1549</v>
      </c>
      <c r="AY183" t="s">
        <v>1549</v>
      </c>
      <c r="AZ183" t="s">
        <v>1549</v>
      </c>
      <c r="BA183" t="s">
        <v>1549</v>
      </c>
      <c r="BB183" t="s">
        <v>1549</v>
      </c>
      <c r="BC183" t="s">
        <v>1549</v>
      </c>
      <c r="BD183" t="s">
        <v>1549</v>
      </c>
      <c r="BE183" t="s">
        <v>1549</v>
      </c>
      <c r="BF183" t="s">
        <v>1549</v>
      </c>
      <c r="BG183" t="s">
        <v>1549</v>
      </c>
      <c r="BH183" t="s">
        <v>1549</v>
      </c>
      <c r="BI183" t="s">
        <v>1549</v>
      </c>
      <c r="BJ183" t="s">
        <v>1549</v>
      </c>
      <c r="BK183" t="s">
        <v>1549</v>
      </c>
      <c r="BL183" t="s">
        <v>1549</v>
      </c>
      <c r="BM183" t="s">
        <v>1549</v>
      </c>
      <c r="BN183" t="s">
        <v>1549</v>
      </c>
      <c r="BO183" t="s">
        <v>1549</v>
      </c>
      <c r="BP183" t="s">
        <v>1549</v>
      </c>
      <c r="BQ183" t="s">
        <v>1549</v>
      </c>
      <c r="BR183" t="s">
        <v>1549</v>
      </c>
      <c r="BS183" t="s">
        <v>1549</v>
      </c>
      <c r="BT183" t="s">
        <v>1549</v>
      </c>
      <c r="BU183" t="s">
        <v>1549</v>
      </c>
      <c r="BV183" t="s">
        <v>1549</v>
      </c>
      <c r="BW183" t="s">
        <v>1549</v>
      </c>
      <c r="BX183" t="s">
        <v>1549</v>
      </c>
      <c r="BY183" t="s">
        <v>1549</v>
      </c>
      <c r="BZ183" t="s">
        <v>1549</v>
      </c>
      <c r="CA183" t="s">
        <v>1549</v>
      </c>
      <c r="CB183" t="s">
        <v>1549</v>
      </c>
      <c r="CC183" t="s">
        <v>1549</v>
      </c>
      <c r="CD183" t="s">
        <v>1549</v>
      </c>
      <c r="CE183" t="s">
        <v>1549</v>
      </c>
      <c r="CF183" t="s">
        <v>1549</v>
      </c>
      <c r="CG183" t="s">
        <v>1549</v>
      </c>
      <c r="CH183" t="s">
        <v>1549</v>
      </c>
      <c r="CI183" t="s">
        <v>1549</v>
      </c>
      <c r="CJ183" t="s">
        <v>1549</v>
      </c>
      <c r="CK183" t="s">
        <v>1549</v>
      </c>
      <c r="CL183" t="s">
        <v>1549</v>
      </c>
      <c r="CM183" t="s">
        <v>1549</v>
      </c>
      <c r="CN183" t="s">
        <v>1549</v>
      </c>
    </row>
    <row r="184" spans="2:92" x14ac:dyDescent="0.25">
      <c r="B184" s="2" t="s">
        <v>1134</v>
      </c>
      <c r="C184" s="2">
        <v>2015</v>
      </c>
      <c r="D184" s="2"/>
      <c r="E184" s="2" t="s">
        <v>1180</v>
      </c>
      <c r="F184" s="2" t="s">
        <v>1176</v>
      </c>
      <c r="G184" s="2" t="s">
        <v>1177</v>
      </c>
      <c r="H184" s="2" t="s">
        <v>1178</v>
      </c>
      <c r="I184" s="2" t="s">
        <v>1178</v>
      </c>
      <c r="J184" s="2" t="s">
        <v>1179</v>
      </c>
      <c r="K184" s="2">
        <v>29405</v>
      </c>
      <c r="L184" s="2"/>
      <c r="M184" s="21">
        <v>110017326963</v>
      </c>
      <c r="N184" s="2">
        <v>32.835301999999999</v>
      </c>
      <c r="O184" s="2">
        <v>-79.958067999999997</v>
      </c>
      <c r="P184" s="2">
        <v>1315214026041</v>
      </c>
      <c r="Q184" s="2">
        <v>107062</v>
      </c>
      <c r="R184" s="2" t="s">
        <v>1393</v>
      </c>
      <c r="S184" s="2">
        <v>6</v>
      </c>
      <c r="T184" s="2" t="s">
        <v>1442</v>
      </c>
      <c r="U184" s="2">
        <v>250</v>
      </c>
      <c r="V184" s="2" t="s">
        <v>1556</v>
      </c>
      <c r="W184" s="2"/>
      <c r="X184" s="2">
        <v>18649</v>
      </c>
      <c r="Y184" s="2" t="s">
        <v>1573</v>
      </c>
      <c r="Z184" s="2"/>
      <c r="AA184" s="2" t="s">
        <v>1544</v>
      </c>
      <c r="AB184" s="2">
        <v>325199</v>
      </c>
      <c r="AC184" s="2" t="s">
        <v>261</v>
      </c>
      <c r="AD184" s="2"/>
      <c r="AE184" s="2"/>
      <c r="AF184" s="2" t="s">
        <v>1619</v>
      </c>
      <c r="AG184" s="2"/>
      <c r="AH184" s="2" t="s">
        <v>1140</v>
      </c>
      <c r="AI184" s="2" t="s">
        <v>1772</v>
      </c>
      <c r="AJ184" s="2" t="s">
        <v>1559</v>
      </c>
      <c r="AK184" s="2" t="s">
        <v>1547</v>
      </c>
      <c r="AL184" s="2"/>
      <c r="AM184" t="s">
        <v>1548</v>
      </c>
      <c r="AN184" t="s">
        <v>1549</v>
      </c>
      <c r="AO184" t="s">
        <v>1549</v>
      </c>
      <c r="AP184" t="s">
        <v>1549</v>
      </c>
      <c r="AQ184" t="s">
        <v>1548</v>
      </c>
      <c r="AR184" t="s">
        <v>1549</v>
      </c>
      <c r="AS184" t="s">
        <v>1549</v>
      </c>
      <c r="AY184" t="s">
        <v>1549</v>
      </c>
      <c r="BL184" t="s">
        <v>1549</v>
      </c>
      <c r="BM184" t="s">
        <v>1549</v>
      </c>
      <c r="BN184" t="s">
        <v>1549</v>
      </c>
      <c r="BP184" t="s">
        <v>1549</v>
      </c>
      <c r="BX184" t="s">
        <v>1549</v>
      </c>
      <c r="CE184" t="s">
        <v>1549</v>
      </c>
    </row>
    <row r="185" spans="2:92" x14ac:dyDescent="0.25">
      <c r="B185" s="2" t="s">
        <v>1134</v>
      </c>
      <c r="C185" s="2">
        <v>2016</v>
      </c>
      <c r="D185" s="2"/>
      <c r="E185" s="2" t="s">
        <v>1180</v>
      </c>
      <c r="F185" s="2" t="s">
        <v>1176</v>
      </c>
      <c r="G185" s="2" t="s">
        <v>1177</v>
      </c>
      <c r="H185" s="2" t="s">
        <v>1178</v>
      </c>
      <c r="I185" s="2" t="s">
        <v>1178</v>
      </c>
      <c r="J185" s="2" t="s">
        <v>1179</v>
      </c>
      <c r="K185" s="2">
        <v>29405</v>
      </c>
      <c r="L185" s="2"/>
      <c r="M185" s="21">
        <v>110017326963</v>
      </c>
      <c r="N185" s="2">
        <v>32.835301999999999</v>
      </c>
      <c r="O185" s="2">
        <v>-79.958067999999997</v>
      </c>
      <c r="P185" s="2">
        <v>1316215522828</v>
      </c>
      <c r="Q185" s="2">
        <v>107062</v>
      </c>
      <c r="R185" s="2" t="s">
        <v>1393</v>
      </c>
      <c r="S185" s="2">
        <v>6</v>
      </c>
      <c r="T185" s="2" t="s">
        <v>1442</v>
      </c>
      <c r="U185" s="2">
        <v>1746</v>
      </c>
      <c r="V185" s="2" t="s">
        <v>1556</v>
      </c>
      <c r="W185" s="2"/>
      <c r="X185" s="2">
        <v>14198</v>
      </c>
      <c r="Y185" s="2" t="s">
        <v>1573</v>
      </c>
      <c r="Z185" s="2"/>
      <c r="AA185" s="2" t="s">
        <v>1544</v>
      </c>
      <c r="AB185" s="2">
        <v>325199</v>
      </c>
      <c r="AC185" s="2" t="s">
        <v>261</v>
      </c>
      <c r="AD185" s="2"/>
      <c r="AE185" s="2"/>
      <c r="AF185" s="2" t="s">
        <v>1545</v>
      </c>
      <c r="AG185" s="2"/>
      <c r="AH185" s="2" t="s">
        <v>1140</v>
      </c>
      <c r="AI185" s="2" t="s">
        <v>1772</v>
      </c>
      <c r="AJ185" s="2" t="s">
        <v>1559</v>
      </c>
      <c r="AK185" s="2" t="s">
        <v>1547</v>
      </c>
      <c r="AL185" s="2"/>
      <c r="AM185" t="s">
        <v>1548</v>
      </c>
      <c r="AN185" t="s">
        <v>1549</v>
      </c>
      <c r="AO185" t="s">
        <v>1549</v>
      </c>
      <c r="AP185" t="s">
        <v>1549</v>
      </c>
      <c r="AQ185" t="s">
        <v>1548</v>
      </c>
      <c r="AR185" t="s">
        <v>1549</v>
      </c>
      <c r="AS185" t="s">
        <v>1549</v>
      </c>
      <c r="AY185" t="s">
        <v>1549</v>
      </c>
      <c r="BL185" t="s">
        <v>1549</v>
      </c>
      <c r="BM185" t="s">
        <v>1549</v>
      </c>
      <c r="BN185" t="s">
        <v>1549</v>
      </c>
      <c r="BP185" t="s">
        <v>1549</v>
      </c>
      <c r="BX185" t="s">
        <v>1549</v>
      </c>
      <c r="CE185" t="s">
        <v>1549</v>
      </c>
    </row>
    <row r="186" spans="2:92" x14ac:dyDescent="0.25">
      <c r="B186" s="2" t="s">
        <v>1134</v>
      </c>
      <c r="C186" s="2">
        <v>2017</v>
      </c>
      <c r="D186" s="2"/>
      <c r="E186" s="2" t="s">
        <v>1180</v>
      </c>
      <c r="F186" s="2" t="s">
        <v>1176</v>
      </c>
      <c r="G186" s="2" t="s">
        <v>1177</v>
      </c>
      <c r="H186" s="2" t="s">
        <v>1178</v>
      </c>
      <c r="I186" s="2" t="s">
        <v>1178</v>
      </c>
      <c r="J186" s="2" t="s">
        <v>1179</v>
      </c>
      <c r="K186" s="2">
        <v>29405</v>
      </c>
      <c r="L186" s="2"/>
      <c r="M186" s="21">
        <v>110017326963</v>
      </c>
      <c r="N186" s="2">
        <v>32.835301999999999</v>
      </c>
      <c r="O186" s="2">
        <v>-79.958067999999997</v>
      </c>
      <c r="P186" s="2">
        <v>1317216338412</v>
      </c>
      <c r="Q186" s="2">
        <v>107062</v>
      </c>
      <c r="R186" s="2" t="s">
        <v>1393</v>
      </c>
      <c r="S186" s="2">
        <v>6</v>
      </c>
      <c r="T186" s="2" t="s">
        <v>1442</v>
      </c>
      <c r="U186" s="2">
        <v>340</v>
      </c>
      <c r="V186" s="2" t="s">
        <v>1556</v>
      </c>
      <c r="W186" s="2"/>
      <c r="X186" s="2">
        <v>14913</v>
      </c>
      <c r="Y186" s="2" t="s">
        <v>1573</v>
      </c>
      <c r="Z186" s="2"/>
      <c r="AA186" s="2" t="s">
        <v>1544</v>
      </c>
      <c r="AB186" s="2">
        <v>325199</v>
      </c>
      <c r="AC186" s="2" t="s">
        <v>261</v>
      </c>
      <c r="AD186" s="2"/>
      <c r="AE186" s="2"/>
      <c r="AF186" s="2" t="s">
        <v>1545</v>
      </c>
      <c r="AG186" s="5"/>
      <c r="AH186" s="2" t="s">
        <v>1140</v>
      </c>
      <c r="AI186" s="2" t="s">
        <v>1772</v>
      </c>
      <c r="AJ186" s="2" t="s">
        <v>1559</v>
      </c>
      <c r="AK186" s="2" t="s">
        <v>1547</v>
      </c>
      <c r="AL186" s="2"/>
      <c r="AM186" t="s">
        <v>1548</v>
      </c>
      <c r="AN186" t="s">
        <v>1549</v>
      </c>
      <c r="AO186" t="s">
        <v>1549</v>
      </c>
      <c r="AP186" t="s">
        <v>1549</v>
      </c>
      <c r="AQ186" t="s">
        <v>1548</v>
      </c>
      <c r="AR186" t="s">
        <v>1549</v>
      </c>
      <c r="AS186" t="s">
        <v>1549</v>
      </c>
      <c r="AY186" t="s">
        <v>1549</v>
      </c>
      <c r="BL186" t="s">
        <v>1549</v>
      </c>
      <c r="BM186" t="s">
        <v>1549</v>
      </c>
      <c r="BN186" t="s">
        <v>1549</v>
      </c>
      <c r="BP186" t="s">
        <v>1549</v>
      </c>
      <c r="BX186" t="s">
        <v>1549</v>
      </c>
      <c r="CE186" t="s">
        <v>1549</v>
      </c>
    </row>
    <row r="187" spans="2:92" x14ac:dyDescent="0.25">
      <c r="B187" s="2" t="s">
        <v>1134</v>
      </c>
      <c r="C187" s="2">
        <v>2018</v>
      </c>
      <c r="D187" s="2"/>
      <c r="E187" s="2" t="s">
        <v>1180</v>
      </c>
      <c r="F187" s="2" t="s">
        <v>1176</v>
      </c>
      <c r="G187" s="2" t="s">
        <v>1177</v>
      </c>
      <c r="H187" s="2" t="s">
        <v>1178</v>
      </c>
      <c r="I187" s="2" t="s">
        <v>1178</v>
      </c>
      <c r="J187" s="2" t="s">
        <v>1179</v>
      </c>
      <c r="K187" s="2">
        <v>29405</v>
      </c>
      <c r="L187" s="2"/>
      <c r="M187" s="21">
        <v>110017326963</v>
      </c>
      <c r="N187" s="2">
        <v>32.835301999999999</v>
      </c>
      <c r="O187" s="2">
        <v>-79.958067999999997</v>
      </c>
      <c r="P187" s="2">
        <v>1318217486289</v>
      </c>
      <c r="Q187" s="2">
        <v>107062</v>
      </c>
      <c r="R187" s="2" t="s">
        <v>1393</v>
      </c>
      <c r="S187" s="2">
        <v>6</v>
      </c>
      <c r="T187" s="2" t="s">
        <v>1442</v>
      </c>
      <c r="U187" s="2">
        <v>263</v>
      </c>
      <c r="V187" s="2" t="s">
        <v>1556</v>
      </c>
      <c r="W187" s="2"/>
      <c r="X187" s="2">
        <v>15937</v>
      </c>
      <c r="Y187" s="2" t="s">
        <v>1573</v>
      </c>
      <c r="Z187" s="2"/>
      <c r="AA187" s="2" t="s">
        <v>1544</v>
      </c>
      <c r="AB187" s="2">
        <v>325199</v>
      </c>
      <c r="AC187" s="2" t="s">
        <v>261</v>
      </c>
      <c r="AD187" s="2"/>
      <c r="AE187" s="2"/>
      <c r="AF187" s="2" t="s">
        <v>1545</v>
      </c>
      <c r="AG187" s="5"/>
      <c r="AH187" s="2" t="s">
        <v>1140</v>
      </c>
      <c r="AI187" s="2" t="s">
        <v>1772</v>
      </c>
      <c r="AJ187" s="2" t="s">
        <v>1559</v>
      </c>
      <c r="AK187" s="2" t="s">
        <v>1547</v>
      </c>
      <c r="AL187" s="2"/>
      <c r="AM187" t="s">
        <v>1548</v>
      </c>
      <c r="AN187" t="s">
        <v>1549</v>
      </c>
      <c r="AO187" t="s">
        <v>1549</v>
      </c>
      <c r="AP187" t="s">
        <v>1549</v>
      </c>
      <c r="AQ187" t="s">
        <v>1548</v>
      </c>
      <c r="AR187" t="s">
        <v>1549</v>
      </c>
      <c r="AS187" t="s">
        <v>1549</v>
      </c>
      <c r="AT187" t="s">
        <v>1549</v>
      </c>
      <c r="AU187" t="s">
        <v>1549</v>
      </c>
      <c r="AV187" t="s">
        <v>1549</v>
      </c>
      <c r="AW187" t="s">
        <v>1549</v>
      </c>
      <c r="AX187" t="s">
        <v>1549</v>
      </c>
      <c r="AY187" t="s">
        <v>1549</v>
      </c>
      <c r="AZ187" t="s">
        <v>1549</v>
      </c>
      <c r="BA187" t="s">
        <v>1549</v>
      </c>
      <c r="BB187" t="s">
        <v>1549</v>
      </c>
      <c r="BC187" t="s">
        <v>1549</v>
      </c>
      <c r="BD187" t="s">
        <v>1549</v>
      </c>
      <c r="BE187" t="s">
        <v>1549</v>
      </c>
      <c r="BF187" t="s">
        <v>1549</v>
      </c>
      <c r="BG187" t="s">
        <v>1549</v>
      </c>
      <c r="BH187" t="s">
        <v>1549</v>
      </c>
      <c r="BI187" t="s">
        <v>1549</v>
      </c>
      <c r="BJ187" t="s">
        <v>1549</v>
      </c>
      <c r="BK187" t="s">
        <v>1549</v>
      </c>
      <c r="BL187" t="s">
        <v>1549</v>
      </c>
      <c r="BM187" t="s">
        <v>1549</v>
      </c>
      <c r="BN187" t="s">
        <v>1549</v>
      </c>
      <c r="BO187" t="s">
        <v>1549</v>
      </c>
      <c r="BP187" t="s">
        <v>1549</v>
      </c>
      <c r="BQ187" t="s">
        <v>1549</v>
      </c>
      <c r="BR187" t="s">
        <v>1549</v>
      </c>
      <c r="BS187" t="s">
        <v>1549</v>
      </c>
      <c r="BT187" t="s">
        <v>1549</v>
      </c>
      <c r="BU187" t="s">
        <v>1549</v>
      </c>
      <c r="BV187" t="s">
        <v>1549</v>
      </c>
      <c r="BW187" t="s">
        <v>1549</v>
      </c>
      <c r="BX187" t="s">
        <v>1549</v>
      </c>
      <c r="BY187" t="s">
        <v>1549</v>
      </c>
      <c r="BZ187" t="s">
        <v>1549</v>
      </c>
      <c r="CA187" t="s">
        <v>1549</v>
      </c>
      <c r="CB187" t="s">
        <v>1549</v>
      </c>
      <c r="CC187" t="s">
        <v>1549</v>
      </c>
      <c r="CD187" t="s">
        <v>1549</v>
      </c>
      <c r="CE187" t="s">
        <v>1549</v>
      </c>
      <c r="CF187" t="s">
        <v>1549</v>
      </c>
      <c r="CG187" t="s">
        <v>1549</v>
      </c>
      <c r="CH187" t="s">
        <v>1549</v>
      </c>
      <c r="CI187" t="s">
        <v>1549</v>
      </c>
      <c r="CJ187" t="s">
        <v>1549</v>
      </c>
      <c r="CK187" t="s">
        <v>1549</v>
      </c>
      <c r="CL187" t="s">
        <v>1549</v>
      </c>
      <c r="CM187" t="s">
        <v>1549</v>
      </c>
      <c r="CN187" t="s">
        <v>1549</v>
      </c>
    </row>
    <row r="188" spans="2:92" x14ac:dyDescent="0.25">
      <c r="B188" s="2" t="s">
        <v>1134</v>
      </c>
      <c r="C188" s="2">
        <v>2019</v>
      </c>
      <c r="D188" s="4">
        <v>44012</v>
      </c>
      <c r="E188" s="2" t="s">
        <v>1180</v>
      </c>
      <c r="F188" s="2" t="s">
        <v>1176</v>
      </c>
      <c r="G188" s="2" t="s">
        <v>1177</v>
      </c>
      <c r="H188" s="2" t="s">
        <v>1178</v>
      </c>
      <c r="I188" s="2" t="s">
        <v>1178</v>
      </c>
      <c r="J188" s="2" t="s">
        <v>1179</v>
      </c>
      <c r="K188" s="2">
        <v>29405</v>
      </c>
      <c r="L188" s="2"/>
      <c r="M188" s="21">
        <v>110017326963</v>
      </c>
      <c r="N188" s="2">
        <v>32.835301999999999</v>
      </c>
      <c r="O188" s="2">
        <v>-79.958067999999997</v>
      </c>
      <c r="P188" s="2">
        <v>1319218382075</v>
      </c>
      <c r="Q188" s="2">
        <v>107062</v>
      </c>
      <c r="R188" s="2" t="s">
        <v>1393</v>
      </c>
      <c r="S188" s="2">
        <v>6</v>
      </c>
      <c r="T188" s="2" t="s">
        <v>1442</v>
      </c>
      <c r="U188" s="2">
        <v>250</v>
      </c>
      <c r="V188" s="2" t="s">
        <v>1556</v>
      </c>
      <c r="W188" s="2"/>
      <c r="X188" s="2">
        <v>14934</v>
      </c>
      <c r="Y188" s="2" t="s">
        <v>1573</v>
      </c>
      <c r="Z188" s="2"/>
      <c r="AA188" s="2" t="s">
        <v>1544</v>
      </c>
      <c r="AB188" s="2">
        <v>325199</v>
      </c>
      <c r="AC188" s="2" t="s">
        <v>261</v>
      </c>
      <c r="AD188" s="2"/>
      <c r="AE188" s="2"/>
      <c r="AF188" s="2" t="s">
        <v>1545</v>
      </c>
      <c r="AG188" s="5"/>
      <c r="AH188" s="2" t="s">
        <v>1140</v>
      </c>
      <c r="AI188" s="2" t="s">
        <v>1772</v>
      </c>
      <c r="AJ188" s="2" t="s">
        <v>1559</v>
      </c>
      <c r="AK188" s="2" t="s">
        <v>1547</v>
      </c>
      <c r="AL188" s="2"/>
      <c r="AM188" t="s">
        <v>1548</v>
      </c>
      <c r="AN188" t="s">
        <v>1549</v>
      </c>
      <c r="AO188" t="s">
        <v>1549</v>
      </c>
      <c r="AP188" t="s">
        <v>1549</v>
      </c>
      <c r="AQ188" t="s">
        <v>1548</v>
      </c>
      <c r="AR188" t="s">
        <v>1549</v>
      </c>
      <c r="AS188" t="s">
        <v>1549</v>
      </c>
      <c r="AT188" t="s">
        <v>1549</v>
      </c>
      <c r="AU188" t="s">
        <v>1549</v>
      </c>
      <c r="AV188" t="s">
        <v>1549</v>
      </c>
      <c r="AW188" t="s">
        <v>1549</v>
      </c>
      <c r="AX188" t="s">
        <v>1549</v>
      </c>
      <c r="AY188" t="s">
        <v>1549</v>
      </c>
      <c r="AZ188" t="s">
        <v>1549</v>
      </c>
      <c r="BA188" t="s">
        <v>1549</v>
      </c>
      <c r="BB188" t="s">
        <v>1549</v>
      </c>
      <c r="BC188" t="s">
        <v>1549</v>
      </c>
      <c r="BD188" t="s">
        <v>1549</v>
      </c>
      <c r="BE188" t="s">
        <v>1549</v>
      </c>
      <c r="BF188" t="s">
        <v>1549</v>
      </c>
      <c r="BG188" t="s">
        <v>1549</v>
      </c>
      <c r="BH188" t="s">
        <v>1549</v>
      </c>
      <c r="BI188" t="s">
        <v>1549</v>
      </c>
      <c r="BJ188" t="s">
        <v>1549</v>
      </c>
      <c r="BK188" t="s">
        <v>1549</v>
      </c>
      <c r="BL188" t="s">
        <v>1549</v>
      </c>
      <c r="BM188" t="s">
        <v>1549</v>
      </c>
      <c r="BN188" t="s">
        <v>1549</v>
      </c>
      <c r="BO188" t="s">
        <v>1549</v>
      </c>
      <c r="BP188" t="s">
        <v>1549</v>
      </c>
      <c r="BQ188" t="s">
        <v>1549</v>
      </c>
      <c r="BR188" t="s">
        <v>1549</v>
      </c>
      <c r="BS188" t="s">
        <v>1549</v>
      </c>
      <c r="BT188" t="s">
        <v>1549</v>
      </c>
      <c r="BU188" t="s">
        <v>1549</v>
      </c>
      <c r="BV188" t="s">
        <v>1549</v>
      </c>
      <c r="BW188" t="s">
        <v>1549</v>
      </c>
      <c r="BX188" t="s">
        <v>1549</v>
      </c>
      <c r="BY188" t="s">
        <v>1549</v>
      </c>
      <c r="BZ188" t="s">
        <v>1549</v>
      </c>
      <c r="CA188" t="s">
        <v>1549</v>
      </c>
      <c r="CB188" t="s">
        <v>1549</v>
      </c>
      <c r="CC188" t="s">
        <v>1549</v>
      </c>
      <c r="CD188" t="s">
        <v>1549</v>
      </c>
      <c r="CE188" t="s">
        <v>1549</v>
      </c>
      <c r="CF188" t="s">
        <v>1549</v>
      </c>
      <c r="CG188" t="s">
        <v>1549</v>
      </c>
      <c r="CH188" t="s">
        <v>1549</v>
      </c>
      <c r="CI188" t="s">
        <v>1549</v>
      </c>
      <c r="CJ188" t="s">
        <v>1549</v>
      </c>
      <c r="CK188" t="s">
        <v>1549</v>
      </c>
      <c r="CL188" t="s">
        <v>1549</v>
      </c>
      <c r="CM188" t="s">
        <v>1549</v>
      </c>
      <c r="CN188" t="s">
        <v>1549</v>
      </c>
    </row>
    <row r="189" spans="2:92" x14ac:dyDescent="0.25">
      <c r="B189" s="2" t="s">
        <v>1134</v>
      </c>
      <c r="C189" s="2">
        <v>2020</v>
      </c>
      <c r="D189" s="4"/>
      <c r="E189" s="2" t="s">
        <v>1180</v>
      </c>
      <c r="F189" s="2" t="s">
        <v>1176</v>
      </c>
      <c r="G189" s="2" t="s">
        <v>1177</v>
      </c>
      <c r="H189" s="2" t="s">
        <v>1178</v>
      </c>
      <c r="I189" s="2" t="s">
        <v>1178</v>
      </c>
      <c r="J189" s="2" t="s">
        <v>1179</v>
      </c>
      <c r="K189" s="2">
        <v>29405</v>
      </c>
      <c r="L189" s="2" t="s">
        <v>1552</v>
      </c>
      <c r="M189" s="21">
        <v>110017326963</v>
      </c>
      <c r="N189" s="2">
        <v>32.835301999999999</v>
      </c>
      <c r="O189" s="2">
        <v>-79.958067999999997</v>
      </c>
      <c r="P189" s="2" t="s">
        <v>1620</v>
      </c>
      <c r="Q189" s="2" t="s">
        <v>1554</v>
      </c>
      <c r="R189" s="2" t="s">
        <v>1393</v>
      </c>
      <c r="S189" s="2">
        <v>6</v>
      </c>
      <c r="T189" s="2" t="s">
        <v>1552</v>
      </c>
      <c r="U189" s="2">
        <v>250</v>
      </c>
      <c r="V189" s="2" t="s">
        <v>1556</v>
      </c>
      <c r="W189" s="2" t="s">
        <v>1552</v>
      </c>
      <c r="X189" s="2">
        <v>28104</v>
      </c>
      <c r="Y189" s="2" t="s">
        <v>1573</v>
      </c>
      <c r="Z189" s="2" t="s">
        <v>1552</v>
      </c>
      <c r="AA189" s="2" t="s">
        <v>1544</v>
      </c>
      <c r="AB189" s="2">
        <v>325199</v>
      </c>
      <c r="AC189" s="2" t="s">
        <v>261</v>
      </c>
      <c r="AD189" s="2" t="s">
        <v>1552</v>
      </c>
      <c r="AE189" s="2" t="s">
        <v>1552</v>
      </c>
      <c r="AF189" s="2" t="s">
        <v>1545</v>
      </c>
      <c r="AG189" s="5" t="s">
        <v>1552</v>
      </c>
      <c r="AH189" s="2" t="s">
        <v>1140</v>
      </c>
      <c r="AI189" s="2" t="s">
        <v>1772</v>
      </c>
      <c r="AJ189" s="2" t="s">
        <v>1559</v>
      </c>
      <c r="AK189" s="2" t="s">
        <v>1547</v>
      </c>
      <c r="AL189" s="2" t="s">
        <v>1552</v>
      </c>
      <c r="AM189" t="s">
        <v>1548</v>
      </c>
      <c r="AN189" t="s">
        <v>1549</v>
      </c>
      <c r="AO189" t="s">
        <v>1549</v>
      </c>
      <c r="AP189" t="s">
        <v>1549</v>
      </c>
      <c r="AQ189" t="s">
        <v>1548</v>
      </c>
      <c r="AR189" t="s">
        <v>1549</v>
      </c>
      <c r="AS189" t="s">
        <v>1549</v>
      </c>
      <c r="AT189" t="s">
        <v>1549</v>
      </c>
      <c r="AU189" t="s">
        <v>1549</v>
      </c>
      <c r="AV189" t="s">
        <v>1549</v>
      </c>
      <c r="AW189" t="s">
        <v>1549</v>
      </c>
      <c r="AX189" t="s">
        <v>1549</v>
      </c>
      <c r="AY189" t="s">
        <v>1549</v>
      </c>
      <c r="AZ189" t="s">
        <v>1549</v>
      </c>
      <c r="BA189" t="s">
        <v>1549</v>
      </c>
      <c r="BB189" t="s">
        <v>1549</v>
      </c>
      <c r="BC189" t="s">
        <v>1549</v>
      </c>
      <c r="BD189" t="s">
        <v>1549</v>
      </c>
      <c r="BE189" t="s">
        <v>1549</v>
      </c>
      <c r="BF189" t="s">
        <v>1549</v>
      </c>
      <c r="BG189" t="s">
        <v>1549</v>
      </c>
      <c r="BH189" t="s">
        <v>1549</v>
      </c>
      <c r="BI189" t="s">
        <v>1549</v>
      </c>
      <c r="BJ189" t="s">
        <v>1549</v>
      </c>
      <c r="BK189" t="s">
        <v>1549</v>
      </c>
      <c r="BL189" t="s">
        <v>1549</v>
      </c>
      <c r="BM189" t="s">
        <v>1549</v>
      </c>
      <c r="BN189" t="s">
        <v>1549</v>
      </c>
      <c r="BO189" t="s">
        <v>1549</v>
      </c>
      <c r="BP189" t="s">
        <v>1549</v>
      </c>
      <c r="BQ189" t="s">
        <v>1549</v>
      </c>
      <c r="BR189" t="s">
        <v>1549</v>
      </c>
      <c r="BS189" t="s">
        <v>1549</v>
      </c>
      <c r="BT189" t="s">
        <v>1549</v>
      </c>
      <c r="BU189" t="s">
        <v>1549</v>
      </c>
      <c r="BV189" t="s">
        <v>1549</v>
      </c>
      <c r="BW189" t="s">
        <v>1549</v>
      </c>
      <c r="BX189" t="s">
        <v>1549</v>
      </c>
      <c r="BY189" t="s">
        <v>1549</v>
      </c>
      <c r="BZ189" t="s">
        <v>1549</v>
      </c>
      <c r="CA189" t="s">
        <v>1549</v>
      </c>
      <c r="CB189" t="s">
        <v>1549</v>
      </c>
      <c r="CC189" t="s">
        <v>1549</v>
      </c>
      <c r="CD189" t="s">
        <v>1549</v>
      </c>
      <c r="CE189" t="s">
        <v>1549</v>
      </c>
      <c r="CF189" t="s">
        <v>1549</v>
      </c>
      <c r="CG189" t="s">
        <v>1549</v>
      </c>
      <c r="CH189" t="s">
        <v>1549</v>
      </c>
      <c r="CI189" t="s">
        <v>1549</v>
      </c>
      <c r="CJ189" t="s">
        <v>1549</v>
      </c>
      <c r="CK189" t="s">
        <v>1549</v>
      </c>
      <c r="CL189" t="s">
        <v>1549</v>
      </c>
      <c r="CM189" t="s">
        <v>1549</v>
      </c>
      <c r="CN189" t="s">
        <v>1549</v>
      </c>
    </row>
    <row r="190" spans="2:92" hidden="1" x14ac:dyDescent="0.25">
      <c r="B190" s="2" t="s">
        <v>1134</v>
      </c>
      <c r="C190" s="2">
        <v>2015</v>
      </c>
      <c r="D190" s="2"/>
      <c r="E190" s="2" t="s">
        <v>1979</v>
      </c>
      <c r="F190" s="2" t="s">
        <v>1980</v>
      </c>
      <c r="G190" s="2" t="s">
        <v>1981</v>
      </c>
      <c r="H190" s="2" t="s">
        <v>1893</v>
      </c>
      <c r="I190" s="2" t="s">
        <v>1894</v>
      </c>
      <c r="J190" s="2" t="s">
        <v>1778</v>
      </c>
      <c r="K190" s="2">
        <v>71730</v>
      </c>
      <c r="L190" s="2"/>
      <c r="M190" s="21">
        <v>110000451029</v>
      </c>
      <c r="N190" s="2">
        <v>33.200279000000002</v>
      </c>
      <c r="O190" s="2">
        <v>-92.610922000000002</v>
      </c>
      <c r="P190" s="2">
        <v>1315213671062</v>
      </c>
      <c r="Q190" s="2">
        <v>107062</v>
      </c>
      <c r="R190" s="2" t="s">
        <v>1393</v>
      </c>
      <c r="S190" s="2">
        <v>4</v>
      </c>
      <c r="T190" s="2" t="s">
        <v>1409</v>
      </c>
      <c r="U190" s="2">
        <v>5</v>
      </c>
      <c r="V190" s="2" t="s">
        <v>1556</v>
      </c>
      <c r="W190" s="2"/>
      <c r="X190" s="2">
        <v>750</v>
      </c>
      <c r="Y190" s="2" t="s">
        <v>1594</v>
      </c>
      <c r="Z190" s="2"/>
      <c r="AA190" s="2" t="s">
        <v>1544</v>
      </c>
      <c r="AB190" s="2">
        <v>325199</v>
      </c>
      <c r="AC190" s="2" t="s">
        <v>261</v>
      </c>
      <c r="AD190" s="2"/>
      <c r="AE190" s="2"/>
      <c r="AF190" s="2" t="s">
        <v>1818</v>
      </c>
      <c r="AG190" s="2" t="s">
        <v>1586</v>
      </c>
      <c r="AH190" s="2" t="s">
        <v>1819</v>
      </c>
      <c r="AI190" s="2" t="s">
        <v>1772</v>
      </c>
      <c r="AJ190" s="2" t="s">
        <v>1593</v>
      </c>
      <c r="AK190" s="2" t="s">
        <v>1547</v>
      </c>
      <c r="AL190" s="2"/>
      <c r="AM190" t="s">
        <v>1549</v>
      </c>
      <c r="AN190" t="s">
        <v>1549</v>
      </c>
      <c r="AO190" t="s">
        <v>1549</v>
      </c>
      <c r="AP190" t="s">
        <v>1549</v>
      </c>
      <c r="AQ190" t="s">
        <v>1549</v>
      </c>
      <c r="AR190" t="s">
        <v>1549</v>
      </c>
      <c r="AS190" t="s">
        <v>1549</v>
      </c>
      <c r="AY190" t="s">
        <v>1549</v>
      </c>
      <c r="BL190" t="s">
        <v>1549</v>
      </c>
      <c r="BM190" t="s">
        <v>1549</v>
      </c>
      <c r="BN190" t="s">
        <v>1549</v>
      </c>
      <c r="BP190" t="s">
        <v>1548</v>
      </c>
      <c r="BX190" t="s">
        <v>1549</v>
      </c>
      <c r="CE190" t="s">
        <v>1549</v>
      </c>
    </row>
    <row r="191" spans="2:92" hidden="1" x14ac:dyDescent="0.25">
      <c r="B191" s="2" t="s">
        <v>1134</v>
      </c>
      <c r="C191" s="2">
        <v>2016</v>
      </c>
      <c r="D191" s="2"/>
      <c r="E191" s="2" t="s">
        <v>1979</v>
      </c>
      <c r="F191" s="2" t="s">
        <v>1980</v>
      </c>
      <c r="G191" s="2" t="s">
        <v>1981</v>
      </c>
      <c r="H191" s="2" t="s">
        <v>1893</v>
      </c>
      <c r="I191" s="2" t="s">
        <v>1894</v>
      </c>
      <c r="J191" s="2" t="s">
        <v>1778</v>
      </c>
      <c r="K191" s="2">
        <v>71730</v>
      </c>
      <c r="L191" s="2"/>
      <c r="M191" s="21">
        <v>110000451029</v>
      </c>
      <c r="N191" s="2">
        <v>33.200279000000002</v>
      </c>
      <c r="O191" s="2">
        <v>-92.610922000000002</v>
      </c>
      <c r="P191" s="2">
        <v>1316215294657</v>
      </c>
      <c r="Q191" s="2">
        <v>107062</v>
      </c>
      <c r="R191" s="2" t="s">
        <v>1393</v>
      </c>
      <c r="S191" s="2">
        <v>4</v>
      </c>
      <c r="T191" s="2" t="s">
        <v>1409</v>
      </c>
      <c r="U191" s="2">
        <v>5</v>
      </c>
      <c r="V191" s="2" t="s">
        <v>1556</v>
      </c>
      <c r="W191" s="2"/>
      <c r="X191" s="2">
        <v>750</v>
      </c>
      <c r="Y191" s="2" t="s">
        <v>1594</v>
      </c>
      <c r="Z191" s="2"/>
      <c r="AA191" s="2" t="s">
        <v>1544</v>
      </c>
      <c r="AB191" s="2">
        <v>325199</v>
      </c>
      <c r="AC191" s="2" t="s">
        <v>261</v>
      </c>
      <c r="AD191" s="2"/>
      <c r="AE191" s="2"/>
      <c r="AF191" s="2" t="s">
        <v>1820</v>
      </c>
      <c r="AG191" s="2" t="s">
        <v>1586</v>
      </c>
      <c r="AH191" s="2" t="s">
        <v>1819</v>
      </c>
      <c r="AI191" s="2" t="s">
        <v>1772</v>
      </c>
      <c r="AJ191" s="2" t="s">
        <v>1593</v>
      </c>
      <c r="AK191" s="2" t="s">
        <v>1547</v>
      </c>
      <c r="AL191" s="2"/>
      <c r="AM191" t="s">
        <v>1549</v>
      </c>
      <c r="AN191" t="s">
        <v>1549</v>
      </c>
      <c r="AO191" t="s">
        <v>1549</v>
      </c>
      <c r="AP191" t="s">
        <v>1549</v>
      </c>
      <c r="AQ191" t="s">
        <v>1549</v>
      </c>
      <c r="AR191" t="s">
        <v>1549</v>
      </c>
      <c r="AS191" t="s">
        <v>1549</v>
      </c>
      <c r="AY191" t="s">
        <v>1549</v>
      </c>
      <c r="BL191" t="s">
        <v>1549</v>
      </c>
      <c r="BM191" t="s">
        <v>1549</v>
      </c>
      <c r="BN191" t="s">
        <v>1549</v>
      </c>
      <c r="BP191" t="s">
        <v>1548</v>
      </c>
      <c r="BX191" t="s">
        <v>1549</v>
      </c>
      <c r="CE191" t="s">
        <v>1549</v>
      </c>
    </row>
    <row r="192" spans="2:92" hidden="1" x14ac:dyDescent="0.25">
      <c r="B192" s="2" t="s">
        <v>1134</v>
      </c>
      <c r="C192" s="2">
        <v>2017</v>
      </c>
      <c r="D192" s="2"/>
      <c r="E192" s="2" t="s">
        <v>1979</v>
      </c>
      <c r="F192" s="2" t="s">
        <v>1980</v>
      </c>
      <c r="G192" s="2" t="s">
        <v>1981</v>
      </c>
      <c r="H192" s="2" t="s">
        <v>1893</v>
      </c>
      <c r="I192" s="2" t="s">
        <v>1894</v>
      </c>
      <c r="J192" s="2" t="s">
        <v>1778</v>
      </c>
      <c r="K192" s="2">
        <v>71730</v>
      </c>
      <c r="L192" s="2"/>
      <c r="M192" s="21">
        <v>110000451029</v>
      </c>
      <c r="N192" s="2">
        <v>33.200279000000002</v>
      </c>
      <c r="O192" s="2">
        <v>-92.610922000000002</v>
      </c>
      <c r="P192" s="2">
        <v>1317216229056</v>
      </c>
      <c r="Q192" s="2">
        <v>107062</v>
      </c>
      <c r="R192" s="2" t="s">
        <v>1393</v>
      </c>
      <c r="S192" s="2">
        <v>4</v>
      </c>
      <c r="T192" s="2" t="s">
        <v>1409</v>
      </c>
      <c r="U192" s="2">
        <v>5</v>
      </c>
      <c r="V192" s="2" t="s">
        <v>1556</v>
      </c>
      <c r="W192" s="2"/>
      <c r="X192" s="2">
        <v>750</v>
      </c>
      <c r="Y192" s="2" t="s">
        <v>1594</v>
      </c>
      <c r="Z192" s="2"/>
      <c r="AA192" s="2" t="s">
        <v>1544</v>
      </c>
      <c r="AB192" s="2">
        <v>325199</v>
      </c>
      <c r="AC192" s="2" t="s">
        <v>261</v>
      </c>
      <c r="AD192" s="2"/>
      <c r="AE192" s="2"/>
      <c r="AF192" s="2" t="s">
        <v>1820</v>
      </c>
      <c r="AG192" s="5" t="s">
        <v>1586</v>
      </c>
      <c r="AH192" s="2" t="s">
        <v>1819</v>
      </c>
      <c r="AI192" s="2" t="s">
        <v>1772</v>
      </c>
      <c r="AJ192" s="2" t="s">
        <v>1593</v>
      </c>
      <c r="AK192" s="2" t="s">
        <v>1547</v>
      </c>
      <c r="AL192" s="2"/>
      <c r="AM192" t="s">
        <v>1549</v>
      </c>
      <c r="AN192" t="s">
        <v>1549</v>
      </c>
      <c r="AO192" t="s">
        <v>1549</v>
      </c>
      <c r="AP192" t="s">
        <v>1549</v>
      </c>
      <c r="AQ192" t="s">
        <v>1549</v>
      </c>
      <c r="AR192" t="s">
        <v>1549</v>
      </c>
      <c r="AS192" t="s">
        <v>1549</v>
      </c>
      <c r="AY192" t="s">
        <v>1549</v>
      </c>
      <c r="BL192" t="s">
        <v>1549</v>
      </c>
      <c r="BM192" t="s">
        <v>1549</v>
      </c>
      <c r="BN192" t="s">
        <v>1549</v>
      </c>
      <c r="BP192" t="s">
        <v>1548</v>
      </c>
      <c r="BX192" t="s">
        <v>1549</v>
      </c>
      <c r="CE192" t="s">
        <v>1549</v>
      </c>
    </row>
    <row r="193" spans="2:92" hidden="1" x14ac:dyDescent="0.25">
      <c r="B193" s="2" t="s">
        <v>1134</v>
      </c>
      <c r="C193" s="2">
        <v>2018</v>
      </c>
      <c r="D193" s="2"/>
      <c r="E193" s="2" t="s">
        <v>1979</v>
      </c>
      <c r="F193" s="2" t="s">
        <v>1980</v>
      </c>
      <c r="G193" s="2" t="s">
        <v>1981</v>
      </c>
      <c r="H193" s="2" t="s">
        <v>1893</v>
      </c>
      <c r="I193" s="2" t="s">
        <v>1894</v>
      </c>
      <c r="J193" s="2" t="s">
        <v>1778</v>
      </c>
      <c r="K193" s="2">
        <v>71730</v>
      </c>
      <c r="L193" s="2"/>
      <c r="M193" s="21">
        <v>110000451029</v>
      </c>
      <c r="N193" s="2">
        <v>33.200279000000002</v>
      </c>
      <c r="O193" s="2">
        <v>-92.610922000000002</v>
      </c>
      <c r="P193" s="2">
        <v>1318216769671</v>
      </c>
      <c r="Q193" s="2">
        <v>107062</v>
      </c>
      <c r="R193" s="2" t="s">
        <v>1393</v>
      </c>
      <c r="S193" s="2">
        <v>4</v>
      </c>
      <c r="T193" s="2" t="s">
        <v>1409</v>
      </c>
      <c r="U193" s="2">
        <v>5</v>
      </c>
      <c r="V193" s="2" t="s">
        <v>1613</v>
      </c>
      <c r="W193" s="2"/>
      <c r="X193" s="2">
        <v>750</v>
      </c>
      <c r="Y193" s="2" t="s">
        <v>1594</v>
      </c>
      <c r="Z193" s="2"/>
      <c r="AA193" s="2" t="s">
        <v>1544</v>
      </c>
      <c r="AB193" s="2">
        <v>325199</v>
      </c>
      <c r="AC193" s="2" t="s">
        <v>261</v>
      </c>
      <c r="AD193" s="2"/>
      <c r="AE193" s="2"/>
      <c r="AF193" s="2" t="s">
        <v>1982</v>
      </c>
      <c r="AG193" s="5" t="s">
        <v>1821</v>
      </c>
      <c r="AH193" s="2" t="s">
        <v>1819</v>
      </c>
      <c r="AI193" s="2" t="s">
        <v>1772</v>
      </c>
      <c r="AJ193" s="2" t="s">
        <v>1593</v>
      </c>
      <c r="AK193" s="2" t="s">
        <v>1547</v>
      </c>
      <c r="AL193" s="2"/>
      <c r="AM193" t="s">
        <v>1549</v>
      </c>
      <c r="AN193" t="s">
        <v>1548</v>
      </c>
      <c r="AO193" t="s">
        <v>1548</v>
      </c>
      <c r="AP193" t="s">
        <v>1549</v>
      </c>
      <c r="AQ193" t="s">
        <v>1549</v>
      </c>
      <c r="AR193" t="s">
        <v>1549</v>
      </c>
      <c r="AS193" t="s">
        <v>1549</v>
      </c>
      <c r="AT193" t="s">
        <v>1549</v>
      </c>
      <c r="AU193" t="s">
        <v>1549</v>
      </c>
      <c r="AV193" t="s">
        <v>1549</v>
      </c>
      <c r="AW193" t="s">
        <v>1549</v>
      </c>
      <c r="AX193" t="s">
        <v>1549</v>
      </c>
      <c r="AY193" t="s">
        <v>1549</v>
      </c>
      <c r="AZ193" t="s">
        <v>1549</v>
      </c>
      <c r="BA193" t="s">
        <v>1549</v>
      </c>
      <c r="BB193" t="s">
        <v>1549</v>
      </c>
      <c r="BC193" t="s">
        <v>1549</v>
      </c>
      <c r="BD193" t="s">
        <v>1549</v>
      </c>
      <c r="BE193" t="s">
        <v>1549</v>
      </c>
      <c r="BF193" t="s">
        <v>1549</v>
      </c>
      <c r="BG193" t="s">
        <v>1549</v>
      </c>
      <c r="BH193" t="s">
        <v>1549</v>
      </c>
      <c r="BI193" t="s">
        <v>1549</v>
      </c>
      <c r="BJ193" t="s">
        <v>1549</v>
      </c>
      <c r="BK193" t="s">
        <v>1549</v>
      </c>
      <c r="BL193" t="s">
        <v>1549</v>
      </c>
      <c r="BM193" t="s">
        <v>1549</v>
      </c>
      <c r="BN193" t="s">
        <v>1549</v>
      </c>
      <c r="BO193" t="s">
        <v>1549</v>
      </c>
      <c r="BP193" t="s">
        <v>1548</v>
      </c>
      <c r="BQ193" t="s">
        <v>1548</v>
      </c>
      <c r="BR193" t="s">
        <v>1549</v>
      </c>
      <c r="BS193" t="s">
        <v>1549</v>
      </c>
      <c r="BT193" t="s">
        <v>1549</v>
      </c>
      <c r="BU193" t="s">
        <v>1549</v>
      </c>
      <c r="BV193" t="s">
        <v>1549</v>
      </c>
      <c r="BW193" t="s">
        <v>1549</v>
      </c>
      <c r="BX193" t="s">
        <v>1549</v>
      </c>
      <c r="BY193" t="s">
        <v>1549</v>
      </c>
      <c r="BZ193" t="s">
        <v>1549</v>
      </c>
      <c r="CA193" t="s">
        <v>1549</v>
      </c>
      <c r="CB193" t="s">
        <v>1549</v>
      </c>
      <c r="CC193" t="s">
        <v>1549</v>
      </c>
      <c r="CD193" t="s">
        <v>1549</v>
      </c>
      <c r="CE193" t="s">
        <v>1549</v>
      </c>
      <c r="CF193" t="s">
        <v>1549</v>
      </c>
      <c r="CG193" t="s">
        <v>1549</v>
      </c>
      <c r="CH193" t="s">
        <v>1549</v>
      </c>
      <c r="CI193" t="s">
        <v>1549</v>
      </c>
      <c r="CJ193" t="s">
        <v>1549</v>
      </c>
      <c r="CK193" t="s">
        <v>1549</v>
      </c>
      <c r="CL193" t="s">
        <v>1549</v>
      </c>
      <c r="CM193" t="s">
        <v>1549</v>
      </c>
      <c r="CN193" t="s">
        <v>1549</v>
      </c>
    </row>
    <row r="194" spans="2:92" hidden="1" x14ac:dyDescent="0.25">
      <c r="B194" s="2" t="s">
        <v>1134</v>
      </c>
      <c r="C194" s="2">
        <v>2019</v>
      </c>
      <c r="D194" s="4">
        <v>43999</v>
      </c>
      <c r="E194" s="2" t="s">
        <v>1979</v>
      </c>
      <c r="F194" s="2" t="s">
        <v>1980</v>
      </c>
      <c r="G194" s="2" t="s">
        <v>1981</v>
      </c>
      <c r="H194" s="2" t="s">
        <v>1893</v>
      </c>
      <c r="I194" s="2" t="s">
        <v>1894</v>
      </c>
      <c r="J194" s="2" t="s">
        <v>1778</v>
      </c>
      <c r="K194" s="2">
        <v>71730</v>
      </c>
      <c r="L194" s="2"/>
      <c r="M194" s="21">
        <v>110000451029</v>
      </c>
      <c r="N194" s="2">
        <v>33.200279000000002</v>
      </c>
      <c r="O194" s="2">
        <v>-92.610922000000002</v>
      </c>
      <c r="P194" s="2">
        <v>1319217915065</v>
      </c>
      <c r="Q194" s="2">
        <v>107062</v>
      </c>
      <c r="R194" s="2" t="s">
        <v>1393</v>
      </c>
      <c r="S194" s="2">
        <v>4</v>
      </c>
      <c r="T194" s="2" t="s">
        <v>1409</v>
      </c>
      <c r="U194" s="2">
        <v>5</v>
      </c>
      <c r="V194" s="2" t="s">
        <v>1613</v>
      </c>
      <c r="W194" s="2"/>
      <c r="X194" s="2">
        <v>750</v>
      </c>
      <c r="Y194" s="2" t="s">
        <v>1594</v>
      </c>
      <c r="Z194" s="2"/>
      <c r="AA194" s="2" t="s">
        <v>1544</v>
      </c>
      <c r="AB194" s="2">
        <v>325199</v>
      </c>
      <c r="AC194" s="2" t="s">
        <v>261</v>
      </c>
      <c r="AD194" s="2"/>
      <c r="AE194" s="2"/>
      <c r="AF194" s="2" t="s">
        <v>1820</v>
      </c>
      <c r="AG194" s="5" t="s">
        <v>1821</v>
      </c>
      <c r="AH194" s="2" t="s">
        <v>1822</v>
      </c>
      <c r="AI194" s="2" t="s">
        <v>1772</v>
      </c>
      <c r="AJ194" s="2" t="s">
        <v>1593</v>
      </c>
      <c r="AK194" s="2" t="s">
        <v>1547</v>
      </c>
      <c r="AL194" s="2"/>
      <c r="AM194" t="s">
        <v>1549</v>
      </c>
      <c r="AN194" t="s">
        <v>1549</v>
      </c>
      <c r="AO194" t="s">
        <v>1549</v>
      </c>
      <c r="AP194" t="s">
        <v>1549</v>
      </c>
      <c r="AQ194" t="s">
        <v>1549</v>
      </c>
      <c r="AR194" t="s">
        <v>1549</v>
      </c>
      <c r="AS194" t="s">
        <v>1549</v>
      </c>
      <c r="AT194" t="s">
        <v>1549</v>
      </c>
      <c r="AU194" t="s">
        <v>1549</v>
      </c>
      <c r="AV194" t="s">
        <v>1549</v>
      </c>
      <c r="AW194" t="s">
        <v>1549</v>
      </c>
      <c r="AX194" t="s">
        <v>1549</v>
      </c>
      <c r="AY194" t="s">
        <v>1549</v>
      </c>
      <c r="AZ194" t="s">
        <v>1549</v>
      </c>
      <c r="BA194" t="s">
        <v>1549</v>
      </c>
      <c r="BB194" t="s">
        <v>1549</v>
      </c>
      <c r="BC194" t="s">
        <v>1549</v>
      </c>
      <c r="BD194" t="s">
        <v>1549</v>
      </c>
      <c r="BE194" t="s">
        <v>1549</v>
      </c>
      <c r="BF194" t="s">
        <v>1549</v>
      </c>
      <c r="BG194" t="s">
        <v>1549</v>
      </c>
      <c r="BH194" t="s">
        <v>1549</v>
      </c>
      <c r="BI194" t="s">
        <v>1549</v>
      </c>
      <c r="BJ194" t="s">
        <v>1549</v>
      </c>
      <c r="BK194" t="s">
        <v>1549</v>
      </c>
      <c r="BL194" t="s">
        <v>1549</v>
      </c>
      <c r="BM194" t="s">
        <v>1549</v>
      </c>
      <c r="BN194" t="s">
        <v>1549</v>
      </c>
      <c r="BO194" t="s">
        <v>1549</v>
      </c>
      <c r="BP194" t="s">
        <v>1548</v>
      </c>
      <c r="BQ194" t="s">
        <v>1548</v>
      </c>
      <c r="BR194" t="s">
        <v>1549</v>
      </c>
      <c r="BS194" t="s">
        <v>1549</v>
      </c>
      <c r="BT194" t="s">
        <v>1549</v>
      </c>
      <c r="BU194" t="s">
        <v>1549</v>
      </c>
      <c r="BV194" t="s">
        <v>1549</v>
      </c>
      <c r="BW194" t="s">
        <v>1549</v>
      </c>
      <c r="BX194" t="s">
        <v>1549</v>
      </c>
      <c r="BY194" t="s">
        <v>1549</v>
      </c>
      <c r="BZ194" t="s">
        <v>1549</v>
      </c>
      <c r="CA194" t="s">
        <v>1549</v>
      </c>
      <c r="CB194" t="s">
        <v>1549</v>
      </c>
      <c r="CC194" t="s">
        <v>1549</v>
      </c>
      <c r="CD194" t="s">
        <v>1549</v>
      </c>
      <c r="CE194" t="s">
        <v>1549</v>
      </c>
      <c r="CF194" t="s">
        <v>1549</v>
      </c>
      <c r="CG194" t="s">
        <v>1549</v>
      </c>
      <c r="CH194" t="s">
        <v>1549</v>
      </c>
      <c r="CI194" t="s">
        <v>1549</v>
      </c>
      <c r="CJ194" t="s">
        <v>1549</v>
      </c>
      <c r="CK194" t="s">
        <v>1549</v>
      </c>
      <c r="CL194" t="s">
        <v>1549</v>
      </c>
      <c r="CM194" t="s">
        <v>1549</v>
      </c>
      <c r="CN194" t="s">
        <v>1549</v>
      </c>
    </row>
    <row r="195" spans="2:92" hidden="1" x14ac:dyDescent="0.25">
      <c r="B195" s="2" t="s">
        <v>1134</v>
      </c>
      <c r="C195" s="2">
        <v>2020</v>
      </c>
      <c r="D195" s="4"/>
      <c r="E195" s="2" t="s">
        <v>1979</v>
      </c>
      <c r="F195" s="2" t="s">
        <v>1980</v>
      </c>
      <c r="G195" s="2" t="s">
        <v>1981</v>
      </c>
      <c r="H195" s="2" t="s">
        <v>1893</v>
      </c>
      <c r="I195" s="2" t="s">
        <v>1894</v>
      </c>
      <c r="J195" s="2" t="s">
        <v>1778</v>
      </c>
      <c r="K195" s="2">
        <v>71730</v>
      </c>
      <c r="L195" s="2" t="s">
        <v>1552</v>
      </c>
      <c r="M195" s="21">
        <v>110000451029</v>
      </c>
      <c r="N195" s="2">
        <v>33.200279000000002</v>
      </c>
      <c r="O195" s="2">
        <v>-92.610922000000002</v>
      </c>
      <c r="P195" s="2" t="s">
        <v>1983</v>
      </c>
      <c r="Q195" s="2" t="s">
        <v>1554</v>
      </c>
      <c r="R195" s="2" t="s">
        <v>1393</v>
      </c>
      <c r="S195" s="2">
        <v>4</v>
      </c>
      <c r="T195" s="2" t="s">
        <v>1552</v>
      </c>
      <c r="U195" s="2">
        <v>5</v>
      </c>
      <c r="V195" s="2" t="s">
        <v>1613</v>
      </c>
      <c r="W195" s="2" t="s">
        <v>1552</v>
      </c>
      <c r="X195" s="2">
        <v>750</v>
      </c>
      <c r="Y195" s="2" t="s">
        <v>1594</v>
      </c>
      <c r="Z195" s="2" t="s">
        <v>1552</v>
      </c>
      <c r="AA195" s="2" t="s">
        <v>1544</v>
      </c>
      <c r="AB195" s="2">
        <v>325199</v>
      </c>
      <c r="AC195" s="2" t="s">
        <v>261</v>
      </c>
      <c r="AD195" s="2" t="s">
        <v>1552</v>
      </c>
      <c r="AE195" s="2" t="s">
        <v>1552</v>
      </c>
      <c r="AF195" s="2" t="s">
        <v>1820</v>
      </c>
      <c r="AG195" s="5" t="s">
        <v>1821</v>
      </c>
      <c r="AH195" s="2" t="s">
        <v>1822</v>
      </c>
      <c r="AI195" s="2" t="s">
        <v>1772</v>
      </c>
      <c r="AJ195" s="71" t="s">
        <v>1593</v>
      </c>
      <c r="AK195" s="2" t="s">
        <v>1547</v>
      </c>
      <c r="AL195" s="2" t="s">
        <v>1552</v>
      </c>
      <c r="AM195" t="s">
        <v>1549</v>
      </c>
      <c r="AN195" t="s">
        <v>1549</v>
      </c>
      <c r="AO195" t="s">
        <v>1549</v>
      </c>
      <c r="AP195" t="s">
        <v>1549</v>
      </c>
      <c r="AQ195" t="s">
        <v>1549</v>
      </c>
      <c r="AR195" t="s">
        <v>1549</v>
      </c>
      <c r="AS195" t="s">
        <v>1549</v>
      </c>
      <c r="AT195" t="s">
        <v>1549</v>
      </c>
      <c r="AU195" t="s">
        <v>1549</v>
      </c>
      <c r="AV195" t="s">
        <v>1549</v>
      </c>
      <c r="AW195" t="s">
        <v>1549</v>
      </c>
      <c r="AX195" t="s">
        <v>1549</v>
      </c>
      <c r="AY195" t="s">
        <v>1549</v>
      </c>
      <c r="AZ195" t="s">
        <v>1549</v>
      </c>
      <c r="BA195" t="s">
        <v>1549</v>
      </c>
      <c r="BB195" t="s">
        <v>1549</v>
      </c>
      <c r="BC195" t="s">
        <v>1549</v>
      </c>
      <c r="BD195" t="s">
        <v>1549</v>
      </c>
      <c r="BE195" t="s">
        <v>1549</v>
      </c>
      <c r="BF195" t="s">
        <v>1549</v>
      </c>
      <c r="BG195" t="s">
        <v>1549</v>
      </c>
      <c r="BH195" t="s">
        <v>1549</v>
      </c>
      <c r="BI195" t="s">
        <v>1549</v>
      </c>
      <c r="BJ195" t="s">
        <v>1549</v>
      </c>
      <c r="BK195" t="s">
        <v>1549</v>
      </c>
      <c r="BL195" t="s">
        <v>1549</v>
      </c>
      <c r="BM195" t="s">
        <v>1549</v>
      </c>
      <c r="BN195" t="s">
        <v>1549</v>
      </c>
      <c r="BO195" t="s">
        <v>1549</v>
      </c>
      <c r="BP195" t="s">
        <v>1548</v>
      </c>
      <c r="BQ195" t="s">
        <v>1548</v>
      </c>
      <c r="BR195" t="s">
        <v>1549</v>
      </c>
      <c r="BS195" t="s">
        <v>1549</v>
      </c>
      <c r="BT195" t="s">
        <v>1549</v>
      </c>
      <c r="BU195" t="s">
        <v>1549</v>
      </c>
      <c r="BV195" t="s">
        <v>1549</v>
      </c>
      <c r="BW195" t="s">
        <v>1549</v>
      </c>
      <c r="BX195" t="s">
        <v>1549</v>
      </c>
      <c r="BY195" t="s">
        <v>1549</v>
      </c>
      <c r="BZ195" t="s">
        <v>1549</v>
      </c>
      <c r="CA195" t="s">
        <v>1549</v>
      </c>
      <c r="CB195" t="s">
        <v>1549</v>
      </c>
      <c r="CC195" t="s">
        <v>1549</v>
      </c>
      <c r="CD195" t="s">
        <v>1549</v>
      </c>
      <c r="CE195" t="s">
        <v>1549</v>
      </c>
      <c r="CF195" t="s">
        <v>1549</v>
      </c>
      <c r="CG195" t="s">
        <v>1549</v>
      </c>
      <c r="CH195" t="s">
        <v>1549</v>
      </c>
      <c r="CI195" t="s">
        <v>1549</v>
      </c>
      <c r="CJ195" t="s">
        <v>1549</v>
      </c>
      <c r="CK195" t="s">
        <v>1549</v>
      </c>
      <c r="CL195" t="s">
        <v>1549</v>
      </c>
      <c r="CM195" t="s">
        <v>1549</v>
      </c>
      <c r="CN195" t="s">
        <v>1549</v>
      </c>
    </row>
    <row r="196" spans="2:92" x14ac:dyDescent="0.25">
      <c r="B196" s="2" t="s">
        <v>1134</v>
      </c>
      <c r="C196" s="2">
        <v>2015</v>
      </c>
      <c r="D196" s="2"/>
      <c r="E196" s="2" t="s">
        <v>1984</v>
      </c>
      <c r="F196" s="2" t="s">
        <v>1985</v>
      </c>
      <c r="G196" s="2" t="s">
        <v>1986</v>
      </c>
      <c r="H196" s="2" t="s">
        <v>1987</v>
      </c>
      <c r="I196" s="2" t="s">
        <v>1987</v>
      </c>
      <c r="J196" s="2" t="s">
        <v>1988</v>
      </c>
      <c r="K196" s="2">
        <v>52761</v>
      </c>
      <c r="L196" s="2"/>
      <c r="M196" s="21">
        <v>110018869474</v>
      </c>
      <c r="N196" s="2">
        <v>41.350468999999997</v>
      </c>
      <c r="O196" s="2">
        <v>-91.081619000000003</v>
      </c>
      <c r="P196" s="2">
        <v>1315215779962</v>
      </c>
      <c r="Q196" s="2">
        <v>107062</v>
      </c>
      <c r="R196" s="2" t="s">
        <v>1393</v>
      </c>
      <c r="S196" s="2">
        <v>3</v>
      </c>
      <c r="T196" s="2" t="s">
        <v>1550</v>
      </c>
      <c r="U196" s="2">
        <v>721</v>
      </c>
      <c r="V196" s="2" t="s">
        <v>1556</v>
      </c>
      <c r="W196" s="2"/>
      <c r="X196" s="2">
        <v>3682</v>
      </c>
      <c r="Y196" s="2" t="s">
        <v>1556</v>
      </c>
      <c r="Z196" s="2"/>
      <c r="AA196" s="2" t="s">
        <v>1544</v>
      </c>
      <c r="AB196" s="2">
        <v>325320</v>
      </c>
      <c r="AC196" s="2" t="s">
        <v>268</v>
      </c>
      <c r="AD196" s="2"/>
      <c r="AE196" s="2"/>
      <c r="AF196" s="2" t="s">
        <v>1618</v>
      </c>
      <c r="AG196" s="2"/>
      <c r="AH196" s="2" t="s">
        <v>1140</v>
      </c>
      <c r="AI196" s="2" t="s">
        <v>1772</v>
      </c>
      <c r="AJ196" s="2" t="s">
        <v>1546</v>
      </c>
      <c r="AK196" s="2" t="s">
        <v>1547</v>
      </c>
      <c r="AL196" s="2"/>
      <c r="AM196" t="s">
        <v>1548</v>
      </c>
      <c r="AN196" t="s">
        <v>1549</v>
      </c>
      <c r="AO196" t="s">
        <v>1549</v>
      </c>
      <c r="AP196" t="s">
        <v>1549</v>
      </c>
      <c r="AQ196" t="s">
        <v>1549</v>
      </c>
      <c r="AR196" t="s">
        <v>1548</v>
      </c>
      <c r="AS196" t="s">
        <v>1549</v>
      </c>
      <c r="AY196" t="s">
        <v>1549</v>
      </c>
      <c r="BL196" t="s">
        <v>1549</v>
      </c>
      <c r="BM196" t="s">
        <v>1549</v>
      </c>
      <c r="BN196" t="s">
        <v>1549</v>
      </c>
      <c r="BP196" t="s">
        <v>1549</v>
      </c>
      <c r="BX196" t="s">
        <v>1549</v>
      </c>
      <c r="CE196" t="s">
        <v>1549</v>
      </c>
    </row>
    <row r="197" spans="2:92" x14ac:dyDescent="0.25">
      <c r="B197" s="2" t="s">
        <v>1134</v>
      </c>
      <c r="C197" s="2">
        <v>2016</v>
      </c>
      <c r="D197" s="2"/>
      <c r="E197" s="2" t="s">
        <v>1984</v>
      </c>
      <c r="F197" s="2" t="s">
        <v>1985</v>
      </c>
      <c r="G197" s="2" t="s">
        <v>1986</v>
      </c>
      <c r="H197" s="2" t="s">
        <v>1987</v>
      </c>
      <c r="I197" s="2" t="s">
        <v>1987</v>
      </c>
      <c r="J197" s="2" t="s">
        <v>1988</v>
      </c>
      <c r="K197" s="2">
        <v>52761</v>
      </c>
      <c r="L197" s="2"/>
      <c r="M197" s="21">
        <v>110018869474</v>
      </c>
      <c r="N197" s="2">
        <v>41.350468999999997</v>
      </c>
      <c r="O197" s="2">
        <v>-91.081619000000003</v>
      </c>
      <c r="P197" s="2">
        <v>1316215483126</v>
      </c>
      <c r="Q197" s="2">
        <v>107062</v>
      </c>
      <c r="R197" s="2" t="s">
        <v>1393</v>
      </c>
      <c r="S197" s="2">
        <v>3</v>
      </c>
      <c r="T197" s="2" t="s">
        <v>1550</v>
      </c>
      <c r="U197" s="2">
        <v>621</v>
      </c>
      <c r="V197" s="2" t="s">
        <v>1556</v>
      </c>
      <c r="W197" s="2"/>
      <c r="X197" s="2">
        <v>6418</v>
      </c>
      <c r="Y197" s="2" t="s">
        <v>1556</v>
      </c>
      <c r="Z197" s="2"/>
      <c r="AA197" s="2" t="s">
        <v>1544</v>
      </c>
      <c r="AB197" s="2">
        <v>325320</v>
      </c>
      <c r="AC197" s="2" t="s">
        <v>268</v>
      </c>
      <c r="AD197" s="2"/>
      <c r="AE197" s="2"/>
      <c r="AF197" s="2" t="s">
        <v>1618</v>
      </c>
      <c r="AG197" s="5"/>
      <c r="AH197" s="2" t="s">
        <v>1140</v>
      </c>
      <c r="AI197" s="2" t="s">
        <v>1772</v>
      </c>
      <c r="AJ197" s="2" t="s">
        <v>1546</v>
      </c>
      <c r="AK197" s="2" t="s">
        <v>1547</v>
      </c>
      <c r="AL197" s="2"/>
      <c r="AM197" t="s">
        <v>1548</v>
      </c>
      <c r="AN197" t="s">
        <v>1549</v>
      </c>
      <c r="AO197" t="s">
        <v>1549</v>
      </c>
      <c r="AP197" t="s">
        <v>1549</v>
      </c>
      <c r="AQ197" t="s">
        <v>1549</v>
      </c>
      <c r="AR197" t="s">
        <v>1548</v>
      </c>
      <c r="AS197" t="s">
        <v>1549</v>
      </c>
      <c r="AY197" t="s">
        <v>1549</v>
      </c>
      <c r="BL197" t="s">
        <v>1549</v>
      </c>
      <c r="BM197" t="s">
        <v>1549</v>
      </c>
      <c r="BN197" t="s">
        <v>1549</v>
      </c>
      <c r="BP197" t="s">
        <v>1549</v>
      </c>
      <c r="BX197" t="s">
        <v>1549</v>
      </c>
      <c r="CE197" t="s">
        <v>1549</v>
      </c>
    </row>
    <row r="198" spans="2:92" x14ac:dyDescent="0.25">
      <c r="B198" s="2" t="s">
        <v>1134</v>
      </c>
      <c r="C198" s="2">
        <v>2017</v>
      </c>
      <c r="D198" s="2"/>
      <c r="E198" s="2" t="s">
        <v>1984</v>
      </c>
      <c r="F198" s="2" t="s">
        <v>1985</v>
      </c>
      <c r="G198" s="2" t="s">
        <v>1986</v>
      </c>
      <c r="H198" s="2" t="s">
        <v>1987</v>
      </c>
      <c r="I198" s="2" t="s">
        <v>1987</v>
      </c>
      <c r="J198" s="2" t="s">
        <v>1988</v>
      </c>
      <c r="K198" s="2">
        <v>52761</v>
      </c>
      <c r="L198" s="2"/>
      <c r="M198" s="21">
        <v>110018869474</v>
      </c>
      <c r="N198" s="2">
        <v>41.350468999999997</v>
      </c>
      <c r="O198" s="2">
        <v>-91.081619000000003</v>
      </c>
      <c r="P198" s="2">
        <v>1317216117352</v>
      </c>
      <c r="Q198" s="2">
        <v>107062</v>
      </c>
      <c r="R198" s="2" t="s">
        <v>1393</v>
      </c>
      <c r="S198" s="2">
        <v>3</v>
      </c>
      <c r="T198" s="2" t="s">
        <v>1550</v>
      </c>
      <c r="U198" s="2">
        <v>718</v>
      </c>
      <c r="V198" s="2" t="s">
        <v>1556</v>
      </c>
      <c r="W198" s="2"/>
      <c r="X198" s="2">
        <v>8576</v>
      </c>
      <c r="Y198" s="2" t="s">
        <v>1556</v>
      </c>
      <c r="Z198" s="2"/>
      <c r="AA198" s="2" t="s">
        <v>1544</v>
      </c>
      <c r="AB198" s="2">
        <v>325320</v>
      </c>
      <c r="AC198" s="2" t="s">
        <v>268</v>
      </c>
      <c r="AD198" s="2"/>
      <c r="AE198" s="2"/>
      <c r="AF198" s="2" t="s">
        <v>1618</v>
      </c>
      <c r="AG198" s="5"/>
      <c r="AH198" s="2" t="s">
        <v>1140</v>
      </c>
      <c r="AI198" s="2" t="s">
        <v>1772</v>
      </c>
      <c r="AJ198" s="2" t="s">
        <v>1546</v>
      </c>
      <c r="AK198" s="2" t="s">
        <v>1547</v>
      </c>
      <c r="AL198" s="2"/>
      <c r="AM198" t="s">
        <v>1548</v>
      </c>
      <c r="AN198" t="s">
        <v>1549</v>
      </c>
      <c r="AO198" t="s">
        <v>1549</v>
      </c>
      <c r="AP198" t="s">
        <v>1549</v>
      </c>
      <c r="AQ198" t="s">
        <v>1549</v>
      </c>
      <c r="AR198" t="s">
        <v>1548</v>
      </c>
      <c r="AS198" t="s">
        <v>1549</v>
      </c>
      <c r="AY198" t="s">
        <v>1549</v>
      </c>
      <c r="BL198" t="s">
        <v>1549</v>
      </c>
      <c r="BM198" t="s">
        <v>1549</v>
      </c>
      <c r="BN198" t="s">
        <v>1549</v>
      </c>
      <c r="BP198" t="s">
        <v>1549</v>
      </c>
      <c r="BX198" t="s">
        <v>1549</v>
      </c>
      <c r="CE198" t="s">
        <v>1549</v>
      </c>
    </row>
    <row r="199" spans="2:92" x14ac:dyDescent="0.25">
      <c r="B199" s="2" t="s">
        <v>1134</v>
      </c>
      <c r="C199" s="2">
        <v>2018</v>
      </c>
      <c r="D199" s="2"/>
      <c r="E199" s="2" t="s">
        <v>1984</v>
      </c>
      <c r="F199" s="2" t="s">
        <v>1985</v>
      </c>
      <c r="G199" s="2" t="s">
        <v>1986</v>
      </c>
      <c r="H199" s="2" t="s">
        <v>1987</v>
      </c>
      <c r="I199" s="2" t="s">
        <v>1987</v>
      </c>
      <c r="J199" s="2" t="s">
        <v>1988</v>
      </c>
      <c r="K199" s="2">
        <v>52761</v>
      </c>
      <c r="L199" s="2"/>
      <c r="M199" s="21">
        <v>110018869474</v>
      </c>
      <c r="N199" s="2">
        <v>41.350468999999997</v>
      </c>
      <c r="O199" s="2">
        <v>-91.081619000000003</v>
      </c>
      <c r="P199" s="2">
        <v>1318217243967</v>
      </c>
      <c r="Q199" s="2">
        <v>107062</v>
      </c>
      <c r="R199" s="2" t="s">
        <v>1393</v>
      </c>
      <c r="S199" s="2">
        <v>3</v>
      </c>
      <c r="T199" s="2" t="s">
        <v>1550</v>
      </c>
      <c r="U199" s="2">
        <v>718</v>
      </c>
      <c r="V199" s="2" t="s">
        <v>1556</v>
      </c>
      <c r="W199" s="2"/>
      <c r="X199" s="2">
        <v>5336</v>
      </c>
      <c r="Y199" s="2" t="s">
        <v>1556</v>
      </c>
      <c r="Z199" s="2"/>
      <c r="AA199" s="2" t="s">
        <v>1544</v>
      </c>
      <c r="AB199" s="2">
        <v>325320</v>
      </c>
      <c r="AC199" s="2" t="s">
        <v>268</v>
      </c>
      <c r="AD199" s="2"/>
      <c r="AE199" s="2"/>
      <c r="AF199" s="2" t="s">
        <v>1618</v>
      </c>
      <c r="AG199" s="5"/>
      <c r="AH199" s="2" t="s">
        <v>1140</v>
      </c>
      <c r="AI199" s="2" t="s">
        <v>1772</v>
      </c>
      <c r="AJ199" s="2" t="s">
        <v>1546</v>
      </c>
      <c r="AK199" s="2" t="s">
        <v>1547</v>
      </c>
      <c r="AL199" s="2"/>
      <c r="AM199" t="s">
        <v>1548</v>
      </c>
      <c r="AN199" t="s">
        <v>1549</v>
      </c>
      <c r="AO199" t="s">
        <v>1549</v>
      </c>
      <c r="AP199" t="s">
        <v>1549</v>
      </c>
      <c r="AQ199" t="s">
        <v>1549</v>
      </c>
      <c r="AR199" t="s">
        <v>1548</v>
      </c>
      <c r="AS199" t="s">
        <v>1549</v>
      </c>
      <c r="AT199" t="s">
        <v>1549</v>
      </c>
      <c r="AU199" t="s">
        <v>1549</v>
      </c>
      <c r="AV199" t="s">
        <v>1549</v>
      </c>
      <c r="AW199" t="s">
        <v>1549</v>
      </c>
      <c r="AX199" t="s">
        <v>1549</v>
      </c>
      <c r="AY199" t="s">
        <v>1549</v>
      </c>
      <c r="AZ199" t="s">
        <v>1549</v>
      </c>
      <c r="BA199" t="s">
        <v>1549</v>
      </c>
      <c r="BB199" t="s">
        <v>1549</v>
      </c>
      <c r="BC199" t="s">
        <v>1549</v>
      </c>
      <c r="BD199" t="s">
        <v>1549</v>
      </c>
      <c r="BE199" t="s">
        <v>1549</v>
      </c>
      <c r="BF199" t="s">
        <v>1549</v>
      </c>
      <c r="BG199" t="s">
        <v>1549</v>
      </c>
      <c r="BH199" t="s">
        <v>1549</v>
      </c>
      <c r="BI199" t="s">
        <v>1549</v>
      </c>
      <c r="BJ199" t="s">
        <v>1549</v>
      </c>
      <c r="BK199" t="s">
        <v>1549</v>
      </c>
      <c r="BL199" t="s">
        <v>1549</v>
      </c>
      <c r="BM199" t="s">
        <v>1549</v>
      </c>
      <c r="BN199" t="s">
        <v>1549</v>
      </c>
      <c r="BO199" t="s">
        <v>1549</v>
      </c>
      <c r="BP199" t="s">
        <v>1549</v>
      </c>
      <c r="BQ199" t="s">
        <v>1549</v>
      </c>
      <c r="BR199" t="s">
        <v>1549</v>
      </c>
      <c r="BS199" t="s">
        <v>1549</v>
      </c>
      <c r="BT199" t="s">
        <v>1549</v>
      </c>
      <c r="BU199" t="s">
        <v>1549</v>
      </c>
      <c r="BV199" t="s">
        <v>1549</v>
      </c>
      <c r="BW199" t="s">
        <v>1549</v>
      </c>
      <c r="BX199" t="s">
        <v>1549</v>
      </c>
      <c r="BY199" t="s">
        <v>1549</v>
      </c>
      <c r="BZ199" t="s">
        <v>1549</v>
      </c>
      <c r="CA199" t="s">
        <v>1549</v>
      </c>
      <c r="CB199" t="s">
        <v>1549</v>
      </c>
      <c r="CC199" t="s">
        <v>1549</v>
      </c>
      <c r="CD199" t="s">
        <v>1549</v>
      </c>
      <c r="CE199" t="s">
        <v>1549</v>
      </c>
      <c r="CF199" t="s">
        <v>1549</v>
      </c>
      <c r="CG199" t="s">
        <v>1549</v>
      </c>
      <c r="CH199" t="s">
        <v>1549</v>
      </c>
      <c r="CI199" t="s">
        <v>1549</v>
      </c>
      <c r="CJ199" t="s">
        <v>1549</v>
      </c>
      <c r="CK199" t="s">
        <v>1549</v>
      </c>
      <c r="CL199" t="s">
        <v>1549</v>
      </c>
      <c r="CM199" t="s">
        <v>1549</v>
      </c>
      <c r="CN199" t="s">
        <v>1549</v>
      </c>
    </row>
    <row r="200" spans="2:92" x14ac:dyDescent="0.25">
      <c r="B200" s="2" t="s">
        <v>1134</v>
      </c>
      <c r="C200" s="2">
        <v>2019</v>
      </c>
      <c r="D200" s="4">
        <v>44008</v>
      </c>
      <c r="E200" s="2" t="s">
        <v>1984</v>
      </c>
      <c r="F200" s="2" t="s">
        <v>1985</v>
      </c>
      <c r="G200" s="2" t="s">
        <v>1986</v>
      </c>
      <c r="H200" s="2" t="s">
        <v>1987</v>
      </c>
      <c r="I200" s="2" t="s">
        <v>1987</v>
      </c>
      <c r="J200" s="2" t="s">
        <v>1988</v>
      </c>
      <c r="K200" s="2">
        <v>52761</v>
      </c>
      <c r="L200" s="2"/>
      <c r="M200" s="21">
        <v>110018869474</v>
      </c>
      <c r="N200" s="2">
        <v>41.350468999999997</v>
      </c>
      <c r="O200" s="2">
        <v>-91.081619000000003</v>
      </c>
      <c r="P200" s="2">
        <v>1319218182778</v>
      </c>
      <c r="Q200" s="2">
        <v>107062</v>
      </c>
      <c r="R200" s="2" t="s">
        <v>1393</v>
      </c>
      <c r="S200" s="2">
        <v>3</v>
      </c>
      <c r="T200" s="2" t="s">
        <v>1550</v>
      </c>
      <c r="U200" s="2">
        <v>733</v>
      </c>
      <c r="V200" s="2" t="s">
        <v>1556</v>
      </c>
      <c r="W200" s="2"/>
      <c r="X200" s="2">
        <v>3776</v>
      </c>
      <c r="Y200" s="2" t="s">
        <v>1556</v>
      </c>
      <c r="Z200" s="2"/>
      <c r="AA200" s="2" t="s">
        <v>1544</v>
      </c>
      <c r="AB200" s="2">
        <v>325320</v>
      </c>
      <c r="AC200" s="2" t="s">
        <v>268</v>
      </c>
      <c r="AD200" s="2"/>
      <c r="AE200" s="2"/>
      <c r="AF200" s="2" t="s">
        <v>1618</v>
      </c>
      <c r="AG200" s="5"/>
      <c r="AH200" s="2" t="s">
        <v>1140</v>
      </c>
      <c r="AI200" s="2" t="s">
        <v>1772</v>
      </c>
      <c r="AJ200" s="2" t="s">
        <v>1546</v>
      </c>
      <c r="AK200" s="2" t="s">
        <v>1547</v>
      </c>
      <c r="AL200" s="2"/>
      <c r="AM200" t="s">
        <v>1548</v>
      </c>
      <c r="AN200" t="s">
        <v>1549</v>
      </c>
      <c r="AO200" t="s">
        <v>1549</v>
      </c>
      <c r="AP200" t="s">
        <v>1549</v>
      </c>
      <c r="AQ200" t="s">
        <v>1549</v>
      </c>
      <c r="AR200" t="s">
        <v>1548</v>
      </c>
      <c r="AS200" t="s">
        <v>1549</v>
      </c>
      <c r="AT200" t="s">
        <v>1549</v>
      </c>
      <c r="AU200" t="s">
        <v>1549</v>
      </c>
      <c r="AV200" t="s">
        <v>1549</v>
      </c>
      <c r="AW200" t="s">
        <v>1549</v>
      </c>
      <c r="AX200" t="s">
        <v>1549</v>
      </c>
      <c r="AY200" t="s">
        <v>1549</v>
      </c>
      <c r="AZ200" t="s">
        <v>1549</v>
      </c>
      <c r="BA200" t="s">
        <v>1549</v>
      </c>
      <c r="BB200" t="s">
        <v>1549</v>
      </c>
      <c r="BC200" t="s">
        <v>1549</v>
      </c>
      <c r="BD200" t="s">
        <v>1549</v>
      </c>
      <c r="BE200" t="s">
        <v>1549</v>
      </c>
      <c r="BF200" t="s">
        <v>1549</v>
      </c>
      <c r="BG200" t="s">
        <v>1549</v>
      </c>
      <c r="BH200" t="s">
        <v>1549</v>
      </c>
      <c r="BI200" t="s">
        <v>1549</v>
      </c>
      <c r="BJ200" t="s">
        <v>1549</v>
      </c>
      <c r="BK200" t="s">
        <v>1549</v>
      </c>
      <c r="BL200" t="s">
        <v>1549</v>
      </c>
      <c r="BM200" t="s">
        <v>1549</v>
      </c>
      <c r="BN200" t="s">
        <v>1549</v>
      </c>
      <c r="BO200" t="s">
        <v>1549</v>
      </c>
      <c r="BP200" t="s">
        <v>1549</v>
      </c>
      <c r="BQ200" t="s">
        <v>1549</v>
      </c>
      <c r="BR200" t="s">
        <v>1549</v>
      </c>
      <c r="BS200" t="s">
        <v>1549</v>
      </c>
      <c r="BT200" t="s">
        <v>1549</v>
      </c>
      <c r="BU200" t="s">
        <v>1549</v>
      </c>
      <c r="BV200" t="s">
        <v>1549</v>
      </c>
      <c r="BW200" t="s">
        <v>1549</v>
      </c>
      <c r="BX200" t="s">
        <v>1549</v>
      </c>
      <c r="BY200" t="s">
        <v>1549</v>
      </c>
      <c r="BZ200" t="s">
        <v>1549</v>
      </c>
      <c r="CA200" t="s">
        <v>1549</v>
      </c>
      <c r="CB200" t="s">
        <v>1549</v>
      </c>
      <c r="CC200" t="s">
        <v>1549</v>
      </c>
      <c r="CD200" t="s">
        <v>1549</v>
      </c>
      <c r="CE200" t="s">
        <v>1549</v>
      </c>
      <c r="CF200" t="s">
        <v>1549</v>
      </c>
      <c r="CG200" t="s">
        <v>1549</v>
      </c>
      <c r="CH200" t="s">
        <v>1549</v>
      </c>
      <c r="CI200" t="s">
        <v>1549</v>
      </c>
      <c r="CJ200" t="s">
        <v>1549</v>
      </c>
      <c r="CK200" t="s">
        <v>1549</v>
      </c>
      <c r="CL200" t="s">
        <v>1549</v>
      </c>
      <c r="CM200" t="s">
        <v>1549</v>
      </c>
      <c r="CN200" t="s">
        <v>1549</v>
      </c>
    </row>
    <row r="201" spans="2:92" x14ac:dyDescent="0.25">
      <c r="B201" s="2" t="s">
        <v>1134</v>
      </c>
      <c r="C201" s="2">
        <v>2020</v>
      </c>
      <c r="D201" s="4"/>
      <c r="E201" s="2" t="s">
        <v>1984</v>
      </c>
      <c r="F201" s="2" t="s">
        <v>1985</v>
      </c>
      <c r="G201" s="2" t="s">
        <v>1986</v>
      </c>
      <c r="H201" s="2" t="s">
        <v>1987</v>
      </c>
      <c r="I201" s="2" t="s">
        <v>1987</v>
      </c>
      <c r="J201" s="2" t="s">
        <v>1988</v>
      </c>
      <c r="K201" s="2">
        <v>52761</v>
      </c>
      <c r="L201" s="2" t="s">
        <v>1552</v>
      </c>
      <c r="M201" s="21">
        <v>110018869474</v>
      </c>
      <c r="N201" s="2">
        <v>41.350468999999997</v>
      </c>
      <c r="O201" s="2">
        <v>-91.081619000000003</v>
      </c>
      <c r="P201" s="2" t="s">
        <v>1989</v>
      </c>
      <c r="Q201" s="2" t="s">
        <v>1554</v>
      </c>
      <c r="R201" s="2" t="s">
        <v>1393</v>
      </c>
      <c r="S201" s="2">
        <v>3</v>
      </c>
      <c r="T201" s="2" t="s">
        <v>1552</v>
      </c>
      <c r="U201" s="2">
        <v>643</v>
      </c>
      <c r="V201" s="2" t="s">
        <v>1556</v>
      </c>
      <c r="W201" s="2" t="s">
        <v>1552</v>
      </c>
      <c r="X201" s="2">
        <v>1608</v>
      </c>
      <c r="Y201" s="2" t="s">
        <v>1556</v>
      </c>
      <c r="Z201" s="2" t="s">
        <v>1552</v>
      </c>
      <c r="AA201" s="2" t="s">
        <v>1544</v>
      </c>
      <c r="AB201" s="2">
        <v>325320</v>
      </c>
      <c r="AC201" s="2" t="s">
        <v>268</v>
      </c>
      <c r="AD201" s="2" t="s">
        <v>1552</v>
      </c>
      <c r="AE201" s="2" t="s">
        <v>1552</v>
      </c>
      <c r="AF201" s="2" t="s">
        <v>1618</v>
      </c>
      <c r="AG201" s="5" t="s">
        <v>1552</v>
      </c>
      <c r="AH201" s="2" t="s">
        <v>1140</v>
      </c>
      <c r="AI201" s="2" t="s">
        <v>1772</v>
      </c>
      <c r="AJ201" s="2" t="s">
        <v>1546</v>
      </c>
      <c r="AK201" s="2" t="s">
        <v>1547</v>
      </c>
      <c r="AL201" s="2" t="s">
        <v>1552</v>
      </c>
      <c r="AM201" t="s">
        <v>1548</v>
      </c>
      <c r="AN201" t="s">
        <v>1549</v>
      </c>
      <c r="AO201" t="s">
        <v>1549</v>
      </c>
      <c r="AP201" t="s">
        <v>1549</v>
      </c>
      <c r="AQ201" t="s">
        <v>1549</v>
      </c>
      <c r="AR201" t="s">
        <v>1548</v>
      </c>
      <c r="AS201" t="s">
        <v>1549</v>
      </c>
      <c r="AT201" t="s">
        <v>1549</v>
      </c>
      <c r="AU201" t="s">
        <v>1549</v>
      </c>
      <c r="AV201" t="s">
        <v>1549</v>
      </c>
      <c r="AW201" t="s">
        <v>1549</v>
      </c>
      <c r="AX201" t="s">
        <v>1549</v>
      </c>
      <c r="AY201" t="s">
        <v>1549</v>
      </c>
      <c r="AZ201" t="s">
        <v>1549</v>
      </c>
      <c r="BA201" t="s">
        <v>1549</v>
      </c>
      <c r="BB201" t="s">
        <v>1549</v>
      </c>
      <c r="BC201" t="s">
        <v>1549</v>
      </c>
      <c r="BD201" t="s">
        <v>1549</v>
      </c>
      <c r="BE201" t="s">
        <v>1549</v>
      </c>
      <c r="BF201" t="s">
        <v>1549</v>
      </c>
      <c r="BG201" t="s">
        <v>1549</v>
      </c>
      <c r="BH201" t="s">
        <v>1549</v>
      </c>
      <c r="BI201" t="s">
        <v>1549</v>
      </c>
      <c r="BJ201" t="s">
        <v>1549</v>
      </c>
      <c r="BK201" t="s">
        <v>1549</v>
      </c>
      <c r="BL201" t="s">
        <v>1549</v>
      </c>
      <c r="BM201" t="s">
        <v>1549</v>
      </c>
      <c r="BN201" t="s">
        <v>1549</v>
      </c>
      <c r="BO201" t="s">
        <v>1549</v>
      </c>
      <c r="BP201" t="s">
        <v>1549</v>
      </c>
      <c r="BQ201" t="s">
        <v>1549</v>
      </c>
      <c r="BR201" t="s">
        <v>1549</v>
      </c>
      <c r="BS201" t="s">
        <v>1549</v>
      </c>
      <c r="BT201" t="s">
        <v>1549</v>
      </c>
      <c r="BU201" t="s">
        <v>1549</v>
      </c>
      <c r="BV201" t="s">
        <v>1549</v>
      </c>
      <c r="BW201" t="s">
        <v>1549</v>
      </c>
      <c r="BX201" t="s">
        <v>1549</v>
      </c>
      <c r="BY201" t="s">
        <v>1549</v>
      </c>
      <c r="BZ201" t="s">
        <v>1549</v>
      </c>
      <c r="CA201" t="s">
        <v>1549</v>
      </c>
      <c r="CB201" t="s">
        <v>1549</v>
      </c>
      <c r="CC201" t="s">
        <v>1549</v>
      </c>
      <c r="CD201" t="s">
        <v>1549</v>
      </c>
      <c r="CE201" t="s">
        <v>1549</v>
      </c>
      <c r="CF201" t="s">
        <v>1549</v>
      </c>
      <c r="CG201" t="s">
        <v>1549</v>
      </c>
      <c r="CH201" t="s">
        <v>1549</v>
      </c>
      <c r="CI201" t="s">
        <v>1549</v>
      </c>
      <c r="CJ201" t="s">
        <v>1549</v>
      </c>
      <c r="CK201" t="s">
        <v>1549</v>
      </c>
      <c r="CL201" t="s">
        <v>1549</v>
      </c>
      <c r="CM201" t="s">
        <v>1549</v>
      </c>
      <c r="CN201" t="s">
        <v>1549</v>
      </c>
    </row>
    <row r="202" spans="2:92" hidden="1" x14ac:dyDescent="0.25">
      <c r="B202" s="2" t="s">
        <v>1134</v>
      </c>
      <c r="C202" s="2">
        <v>2017</v>
      </c>
      <c r="D202" s="2"/>
      <c r="E202" s="2" t="s">
        <v>1990</v>
      </c>
      <c r="F202" s="2" t="s">
        <v>1991</v>
      </c>
      <c r="G202" s="2" t="s">
        <v>1992</v>
      </c>
      <c r="H202" s="2" t="s">
        <v>1993</v>
      </c>
      <c r="I202" s="2" t="s">
        <v>1994</v>
      </c>
      <c r="J202" s="2" t="s">
        <v>1995</v>
      </c>
      <c r="K202" s="2">
        <v>12047</v>
      </c>
      <c r="L202" s="2"/>
      <c r="M202" s="21">
        <v>110000324159</v>
      </c>
      <c r="N202" s="2">
        <v>42.755499999999998</v>
      </c>
      <c r="O202" s="2">
        <v>-73.705667000000005</v>
      </c>
      <c r="P202" s="2">
        <v>1317216596635</v>
      </c>
      <c r="Q202" s="2">
        <v>107062</v>
      </c>
      <c r="R202" s="2" t="s">
        <v>1393</v>
      </c>
      <c r="S202" s="2">
        <v>1</v>
      </c>
      <c r="T202" s="2" t="s">
        <v>1600</v>
      </c>
      <c r="U202" s="2">
        <v>0.34</v>
      </c>
      <c r="V202" s="2" t="s">
        <v>1556</v>
      </c>
      <c r="W202" s="2"/>
      <c r="X202" s="2">
        <v>0.02</v>
      </c>
      <c r="Y202" s="2" t="s">
        <v>1556</v>
      </c>
      <c r="Z202" s="2"/>
      <c r="AA202" s="2" t="s">
        <v>1544</v>
      </c>
      <c r="AB202" s="2">
        <v>327992</v>
      </c>
      <c r="AC202" s="2" t="s">
        <v>315</v>
      </c>
      <c r="AD202" s="2"/>
      <c r="AE202" s="2"/>
      <c r="AF202" s="2" t="s">
        <v>1796</v>
      </c>
      <c r="AG202" s="5" t="s">
        <v>1586</v>
      </c>
      <c r="AH202" s="2" t="s">
        <v>1797</v>
      </c>
      <c r="AI202" s="2" t="s">
        <v>1772</v>
      </c>
      <c r="AJ202" s="2" t="s">
        <v>1996</v>
      </c>
      <c r="AK202" s="2" t="s">
        <v>1547</v>
      </c>
      <c r="AL202" s="2"/>
      <c r="AM202" t="s">
        <v>1549</v>
      </c>
      <c r="AN202" t="s">
        <v>1549</v>
      </c>
      <c r="AO202" t="s">
        <v>1549</v>
      </c>
      <c r="AP202" t="s">
        <v>1549</v>
      </c>
      <c r="AQ202" t="s">
        <v>1549</v>
      </c>
      <c r="AR202" t="s">
        <v>1549</v>
      </c>
      <c r="AS202" t="s">
        <v>1549</v>
      </c>
      <c r="AY202" t="s">
        <v>1549</v>
      </c>
      <c r="BL202" t="s">
        <v>1549</v>
      </c>
      <c r="BM202" t="s">
        <v>1549</v>
      </c>
      <c r="BN202" t="s">
        <v>1549</v>
      </c>
      <c r="BP202" t="s">
        <v>1549</v>
      </c>
      <c r="BX202" t="s">
        <v>1549</v>
      </c>
      <c r="CE202" t="s">
        <v>1548</v>
      </c>
    </row>
    <row r="203" spans="2:92" hidden="1" x14ac:dyDescent="0.25">
      <c r="B203" s="2" t="s">
        <v>1134</v>
      </c>
      <c r="C203" s="2">
        <v>2018</v>
      </c>
      <c r="D203" s="2"/>
      <c r="E203" s="2" t="s">
        <v>1990</v>
      </c>
      <c r="F203" s="2" t="s">
        <v>1991</v>
      </c>
      <c r="G203" s="2" t="s">
        <v>1992</v>
      </c>
      <c r="H203" s="2" t="s">
        <v>1993</v>
      </c>
      <c r="I203" s="2" t="s">
        <v>1994</v>
      </c>
      <c r="J203" s="2" t="s">
        <v>1995</v>
      </c>
      <c r="K203" s="2">
        <v>12047</v>
      </c>
      <c r="L203" s="2"/>
      <c r="M203" s="21">
        <v>110000324159</v>
      </c>
      <c r="N203" s="2">
        <v>42.755499999999998</v>
      </c>
      <c r="O203" s="2">
        <v>-73.705667000000005</v>
      </c>
      <c r="P203" s="2">
        <v>1318217520675</v>
      </c>
      <c r="Q203" s="2">
        <v>107062</v>
      </c>
      <c r="R203" s="2" t="s">
        <v>1393</v>
      </c>
      <c r="S203" s="2">
        <v>1</v>
      </c>
      <c r="T203" s="2" t="s">
        <v>1600</v>
      </c>
      <c r="U203" s="2">
        <v>0.04</v>
      </c>
      <c r="V203" s="2" t="s">
        <v>1556</v>
      </c>
      <c r="W203" s="2"/>
      <c r="X203" s="2">
        <v>0</v>
      </c>
      <c r="Y203" s="2" t="s">
        <v>1556</v>
      </c>
      <c r="Z203" s="2"/>
      <c r="AA203" s="2" t="s">
        <v>1544</v>
      </c>
      <c r="AB203" s="2">
        <v>327992</v>
      </c>
      <c r="AC203" s="2" t="s">
        <v>315</v>
      </c>
      <c r="AD203" s="2"/>
      <c r="AE203" s="2"/>
      <c r="AF203" s="2" t="s">
        <v>1796</v>
      </c>
      <c r="AG203" s="5" t="s">
        <v>1799</v>
      </c>
      <c r="AH203" s="2" t="s">
        <v>1797</v>
      </c>
      <c r="AI203" s="2" t="s">
        <v>1772</v>
      </c>
      <c r="AJ203" s="2" t="s">
        <v>1996</v>
      </c>
      <c r="AK203" s="2" t="s">
        <v>1547</v>
      </c>
      <c r="AL203" s="2"/>
      <c r="AM203" t="s">
        <v>1549</v>
      </c>
      <c r="AN203" t="s">
        <v>1549</v>
      </c>
      <c r="AO203" t="s">
        <v>1549</v>
      </c>
      <c r="AP203" t="s">
        <v>1549</v>
      </c>
      <c r="AQ203" t="s">
        <v>1549</v>
      </c>
      <c r="AR203" t="s">
        <v>1549</v>
      </c>
      <c r="AS203" t="s">
        <v>1549</v>
      </c>
      <c r="AT203" t="s">
        <v>1549</v>
      </c>
      <c r="AU203" t="s">
        <v>1549</v>
      </c>
      <c r="AV203" t="s">
        <v>1549</v>
      </c>
      <c r="AW203" t="s">
        <v>1549</v>
      </c>
      <c r="AX203" t="s">
        <v>1549</v>
      </c>
      <c r="AY203" t="s">
        <v>1549</v>
      </c>
      <c r="AZ203" t="s">
        <v>1549</v>
      </c>
      <c r="BA203" t="s">
        <v>1549</v>
      </c>
      <c r="BB203" t="s">
        <v>1549</v>
      </c>
      <c r="BC203" t="s">
        <v>1549</v>
      </c>
      <c r="BD203" t="s">
        <v>1549</v>
      </c>
      <c r="BE203" t="s">
        <v>1549</v>
      </c>
      <c r="BF203" t="s">
        <v>1549</v>
      </c>
      <c r="BG203" t="s">
        <v>1549</v>
      </c>
      <c r="BH203" t="s">
        <v>1549</v>
      </c>
      <c r="BI203" t="s">
        <v>1549</v>
      </c>
      <c r="BJ203" t="s">
        <v>1549</v>
      </c>
      <c r="BK203" t="s">
        <v>1549</v>
      </c>
      <c r="BL203" t="s">
        <v>1549</v>
      </c>
      <c r="BM203" t="s">
        <v>1549</v>
      </c>
      <c r="BN203" t="s">
        <v>1549</v>
      </c>
      <c r="BO203" t="s">
        <v>1549</v>
      </c>
      <c r="BP203" t="s">
        <v>1549</v>
      </c>
      <c r="BQ203" t="s">
        <v>1549</v>
      </c>
      <c r="BR203" t="s">
        <v>1549</v>
      </c>
      <c r="BS203" t="s">
        <v>1549</v>
      </c>
      <c r="BT203" t="s">
        <v>1549</v>
      </c>
      <c r="BU203" t="s">
        <v>1549</v>
      </c>
      <c r="BV203" t="s">
        <v>1549</v>
      </c>
      <c r="BW203" t="s">
        <v>1549</v>
      </c>
      <c r="BX203" t="s">
        <v>1549</v>
      </c>
      <c r="BY203" t="s">
        <v>1549</v>
      </c>
      <c r="BZ203" t="s">
        <v>1549</v>
      </c>
      <c r="CA203" t="s">
        <v>1549</v>
      </c>
      <c r="CB203" t="s">
        <v>1549</v>
      </c>
      <c r="CC203" t="s">
        <v>1549</v>
      </c>
      <c r="CD203" t="s">
        <v>1549</v>
      </c>
      <c r="CE203" t="s">
        <v>1548</v>
      </c>
      <c r="CF203" t="s">
        <v>1549</v>
      </c>
      <c r="CG203" t="s">
        <v>1549</v>
      </c>
      <c r="CH203" t="s">
        <v>1549</v>
      </c>
      <c r="CI203" t="s">
        <v>1548</v>
      </c>
      <c r="CJ203" t="s">
        <v>1549</v>
      </c>
      <c r="CK203" t="s">
        <v>1549</v>
      </c>
      <c r="CL203" t="s">
        <v>1549</v>
      </c>
      <c r="CM203" t="s">
        <v>1549</v>
      </c>
      <c r="CN203" t="s">
        <v>1549</v>
      </c>
    </row>
    <row r="204" spans="2:92" hidden="1" x14ac:dyDescent="0.25">
      <c r="B204" s="2" t="s">
        <v>1134</v>
      </c>
      <c r="C204" s="2">
        <v>2019</v>
      </c>
      <c r="D204" s="4">
        <v>44013</v>
      </c>
      <c r="E204" s="2" t="s">
        <v>1990</v>
      </c>
      <c r="F204" s="2" t="s">
        <v>1991</v>
      </c>
      <c r="G204" s="2" t="s">
        <v>1992</v>
      </c>
      <c r="H204" s="2" t="s">
        <v>1993</v>
      </c>
      <c r="I204" s="2" t="s">
        <v>1994</v>
      </c>
      <c r="J204" s="2" t="s">
        <v>1995</v>
      </c>
      <c r="K204" s="2">
        <v>12047</v>
      </c>
      <c r="L204" s="2"/>
      <c r="M204" s="21">
        <v>110000324159</v>
      </c>
      <c r="N204" s="2">
        <v>42.755499999999998</v>
      </c>
      <c r="O204" s="2">
        <v>-73.705667000000005</v>
      </c>
      <c r="P204" s="2">
        <v>1319218512869</v>
      </c>
      <c r="Q204" s="2">
        <v>107062</v>
      </c>
      <c r="R204" s="2" t="s">
        <v>1393</v>
      </c>
      <c r="S204" s="2">
        <v>1</v>
      </c>
      <c r="T204" s="2" t="s">
        <v>1600</v>
      </c>
      <c r="U204" s="2">
        <v>35.159999999999997</v>
      </c>
      <c r="V204" s="2" t="s">
        <v>1556</v>
      </c>
      <c r="W204" s="2"/>
      <c r="X204" s="2">
        <v>1</v>
      </c>
      <c r="Y204" s="2" t="s">
        <v>1556</v>
      </c>
      <c r="Z204" s="2"/>
      <c r="AA204" s="2" t="s">
        <v>1544</v>
      </c>
      <c r="AB204" s="2">
        <v>327992</v>
      </c>
      <c r="AC204" s="2" t="s">
        <v>315</v>
      </c>
      <c r="AD204" s="2"/>
      <c r="AE204" s="2"/>
      <c r="AF204" s="2" t="s">
        <v>1796</v>
      </c>
      <c r="AG204" s="5" t="s">
        <v>1799</v>
      </c>
      <c r="AH204" s="2" t="s">
        <v>1797</v>
      </c>
      <c r="AI204" s="2" t="s">
        <v>1772</v>
      </c>
      <c r="AJ204" s="2" t="s">
        <v>1996</v>
      </c>
      <c r="AK204" s="2" t="s">
        <v>1547</v>
      </c>
      <c r="AL204" s="2"/>
      <c r="AM204" t="s">
        <v>1549</v>
      </c>
      <c r="AN204" t="s">
        <v>1549</v>
      </c>
      <c r="AO204" t="s">
        <v>1549</v>
      </c>
      <c r="AP204" t="s">
        <v>1549</v>
      </c>
      <c r="AQ204" t="s">
        <v>1549</v>
      </c>
      <c r="AR204" t="s">
        <v>1549</v>
      </c>
      <c r="AS204" t="s">
        <v>1549</v>
      </c>
      <c r="AT204" t="s">
        <v>1549</v>
      </c>
      <c r="AU204" t="s">
        <v>1549</v>
      </c>
      <c r="AV204" t="s">
        <v>1549</v>
      </c>
      <c r="AW204" t="s">
        <v>1549</v>
      </c>
      <c r="AX204" t="s">
        <v>1549</v>
      </c>
      <c r="AY204" t="s">
        <v>1549</v>
      </c>
      <c r="AZ204" t="s">
        <v>1549</v>
      </c>
      <c r="BA204" t="s">
        <v>1549</v>
      </c>
      <c r="BB204" t="s">
        <v>1549</v>
      </c>
      <c r="BC204" t="s">
        <v>1549</v>
      </c>
      <c r="BD204" t="s">
        <v>1549</v>
      </c>
      <c r="BE204" t="s">
        <v>1549</v>
      </c>
      <c r="BF204" t="s">
        <v>1549</v>
      </c>
      <c r="BG204" t="s">
        <v>1549</v>
      </c>
      <c r="BH204" t="s">
        <v>1549</v>
      </c>
      <c r="BI204" t="s">
        <v>1549</v>
      </c>
      <c r="BJ204" t="s">
        <v>1549</v>
      </c>
      <c r="BK204" t="s">
        <v>1549</v>
      </c>
      <c r="BL204" t="s">
        <v>1549</v>
      </c>
      <c r="BM204" t="s">
        <v>1549</v>
      </c>
      <c r="BN204" t="s">
        <v>1549</v>
      </c>
      <c r="BO204" t="s">
        <v>1549</v>
      </c>
      <c r="BP204" t="s">
        <v>1549</v>
      </c>
      <c r="BQ204" t="s">
        <v>1549</v>
      </c>
      <c r="BR204" t="s">
        <v>1549</v>
      </c>
      <c r="BS204" t="s">
        <v>1549</v>
      </c>
      <c r="BT204" t="s">
        <v>1549</v>
      </c>
      <c r="BU204" t="s">
        <v>1549</v>
      </c>
      <c r="BV204" t="s">
        <v>1549</v>
      </c>
      <c r="BW204" t="s">
        <v>1549</v>
      </c>
      <c r="BX204" t="s">
        <v>1549</v>
      </c>
      <c r="BY204" t="s">
        <v>1549</v>
      </c>
      <c r="BZ204" t="s">
        <v>1549</v>
      </c>
      <c r="CA204" t="s">
        <v>1549</v>
      </c>
      <c r="CB204" t="s">
        <v>1549</v>
      </c>
      <c r="CC204" t="s">
        <v>1549</v>
      </c>
      <c r="CD204" t="s">
        <v>1549</v>
      </c>
      <c r="CE204" t="s">
        <v>1548</v>
      </c>
      <c r="CF204" t="s">
        <v>1549</v>
      </c>
      <c r="CG204" t="s">
        <v>1549</v>
      </c>
      <c r="CH204" t="s">
        <v>1549</v>
      </c>
      <c r="CI204" t="s">
        <v>1548</v>
      </c>
      <c r="CJ204" t="s">
        <v>1549</v>
      </c>
      <c r="CK204" t="s">
        <v>1549</v>
      </c>
      <c r="CL204" t="s">
        <v>1549</v>
      </c>
      <c r="CM204" t="s">
        <v>1549</v>
      </c>
      <c r="CN204" t="s">
        <v>1549</v>
      </c>
    </row>
    <row r="205" spans="2:92" hidden="1" x14ac:dyDescent="0.25">
      <c r="B205" s="2" t="s">
        <v>1134</v>
      </c>
      <c r="C205" s="2">
        <v>2020</v>
      </c>
      <c r="D205" s="4"/>
      <c r="E205" s="2" t="s">
        <v>1990</v>
      </c>
      <c r="F205" s="2" t="s">
        <v>1991</v>
      </c>
      <c r="G205" s="2" t="s">
        <v>1992</v>
      </c>
      <c r="H205" s="2" t="s">
        <v>1993</v>
      </c>
      <c r="I205" s="2" t="s">
        <v>1994</v>
      </c>
      <c r="J205" s="2" t="s">
        <v>1995</v>
      </c>
      <c r="K205" s="2">
        <v>12047</v>
      </c>
      <c r="L205" s="2" t="s">
        <v>1552</v>
      </c>
      <c r="M205" s="21">
        <v>110000324159</v>
      </c>
      <c r="N205" s="2">
        <v>42.755499999999998</v>
      </c>
      <c r="O205" s="2">
        <v>-73.705667000000005</v>
      </c>
      <c r="P205" s="2" t="s">
        <v>1997</v>
      </c>
      <c r="Q205" s="2" t="s">
        <v>1554</v>
      </c>
      <c r="R205" s="2" t="s">
        <v>1393</v>
      </c>
      <c r="S205" s="2">
        <v>2</v>
      </c>
      <c r="T205" s="2" t="s">
        <v>1552</v>
      </c>
      <c r="U205" s="2">
        <v>4</v>
      </c>
      <c r="V205" s="2" t="s">
        <v>1556</v>
      </c>
      <c r="W205" s="2" t="s">
        <v>1552</v>
      </c>
      <c r="X205" s="2">
        <v>0.04</v>
      </c>
      <c r="Y205" s="2" t="s">
        <v>1556</v>
      </c>
      <c r="Z205" s="2" t="s">
        <v>1552</v>
      </c>
      <c r="AA205" s="2" t="s">
        <v>1544</v>
      </c>
      <c r="AB205" s="2">
        <v>327992</v>
      </c>
      <c r="AC205" s="2" t="s">
        <v>315</v>
      </c>
      <c r="AD205" s="2" t="s">
        <v>1552</v>
      </c>
      <c r="AE205" s="2" t="s">
        <v>1552</v>
      </c>
      <c r="AF205" s="2" t="s">
        <v>1796</v>
      </c>
      <c r="AG205" s="5" t="s">
        <v>1799</v>
      </c>
      <c r="AH205" s="2" t="s">
        <v>1797</v>
      </c>
      <c r="AI205" s="2" t="s">
        <v>1772</v>
      </c>
      <c r="AJ205" s="2" t="s">
        <v>1996</v>
      </c>
      <c r="AK205" s="2" t="s">
        <v>1547</v>
      </c>
      <c r="AL205" s="2" t="s">
        <v>1552</v>
      </c>
      <c r="AM205" t="s">
        <v>1549</v>
      </c>
      <c r="AN205" t="s">
        <v>1549</v>
      </c>
      <c r="AO205" t="s">
        <v>1549</v>
      </c>
      <c r="AP205" t="s">
        <v>1549</v>
      </c>
      <c r="AQ205" t="s">
        <v>1549</v>
      </c>
      <c r="AR205" t="s">
        <v>1549</v>
      </c>
      <c r="AS205" t="s">
        <v>1549</v>
      </c>
      <c r="AT205" t="s">
        <v>1549</v>
      </c>
      <c r="AU205" t="s">
        <v>1549</v>
      </c>
      <c r="AV205" t="s">
        <v>1549</v>
      </c>
      <c r="AW205" t="s">
        <v>1549</v>
      </c>
      <c r="AX205" t="s">
        <v>1549</v>
      </c>
      <c r="AY205" t="s">
        <v>1549</v>
      </c>
      <c r="AZ205" t="s">
        <v>1549</v>
      </c>
      <c r="BA205" t="s">
        <v>1549</v>
      </c>
      <c r="BB205" t="s">
        <v>1549</v>
      </c>
      <c r="BC205" t="s">
        <v>1549</v>
      </c>
      <c r="BD205" t="s">
        <v>1549</v>
      </c>
      <c r="BE205" t="s">
        <v>1549</v>
      </c>
      <c r="BF205" t="s">
        <v>1549</v>
      </c>
      <c r="BG205" t="s">
        <v>1549</v>
      </c>
      <c r="BH205" t="s">
        <v>1549</v>
      </c>
      <c r="BI205" t="s">
        <v>1549</v>
      </c>
      <c r="BJ205" t="s">
        <v>1549</v>
      </c>
      <c r="BK205" t="s">
        <v>1549</v>
      </c>
      <c r="BL205" t="s">
        <v>1549</v>
      </c>
      <c r="BM205" t="s">
        <v>1549</v>
      </c>
      <c r="BN205" t="s">
        <v>1549</v>
      </c>
      <c r="BO205" t="s">
        <v>1549</v>
      </c>
      <c r="BP205" t="s">
        <v>1549</v>
      </c>
      <c r="BQ205" t="s">
        <v>1549</v>
      </c>
      <c r="BR205" t="s">
        <v>1549</v>
      </c>
      <c r="BS205" t="s">
        <v>1549</v>
      </c>
      <c r="BT205" t="s">
        <v>1549</v>
      </c>
      <c r="BU205" t="s">
        <v>1549</v>
      </c>
      <c r="BV205" t="s">
        <v>1549</v>
      </c>
      <c r="BW205" t="s">
        <v>1549</v>
      </c>
      <c r="BX205" t="s">
        <v>1549</v>
      </c>
      <c r="BY205" t="s">
        <v>1549</v>
      </c>
      <c r="BZ205" t="s">
        <v>1549</v>
      </c>
      <c r="CA205" t="s">
        <v>1549</v>
      </c>
      <c r="CB205" t="s">
        <v>1549</v>
      </c>
      <c r="CC205" t="s">
        <v>1549</v>
      </c>
      <c r="CD205" t="s">
        <v>1549</v>
      </c>
      <c r="CE205" t="s">
        <v>1548</v>
      </c>
      <c r="CF205" t="s">
        <v>1549</v>
      </c>
      <c r="CG205" t="s">
        <v>1549</v>
      </c>
      <c r="CH205" t="s">
        <v>1549</v>
      </c>
      <c r="CI205" t="s">
        <v>1548</v>
      </c>
      <c r="CJ205" t="s">
        <v>1549</v>
      </c>
      <c r="CK205" t="s">
        <v>1549</v>
      </c>
      <c r="CL205" t="s">
        <v>1549</v>
      </c>
      <c r="CM205" t="s">
        <v>1549</v>
      </c>
      <c r="CN205" t="s">
        <v>1549</v>
      </c>
    </row>
    <row r="206" spans="2:92" hidden="1" x14ac:dyDescent="0.25">
      <c r="B206" s="2" t="s">
        <v>1134</v>
      </c>
      <c r="C206" s="2">
        <v>2015</v>
      </c>
      <c r="D206" s="2"/>
      <c r="E206" s="2" t="s">
        <v>1998</v>
      </c>
      <c r="F206" s="2" t="s">
        <v>1999</v>
      </c>
      <c r="G206" s="2" t="s">
        <v>2000</v>
      </c>
      <c r="H206" s="2" t="s">
        <v>2001</v>
      </c>
      <c r="I206" s="2" t="s">
        <v>2002</v>
      </c>
      <c r="J206" s="2" t="s">
        <v>2003</v>
      </c>
      <c r="K206" s="2">
        <v>28147</v>
      </c>
      <c r="L206" s="2"/>
      <c r="M206" s="21">
        <v>110000348936</v>
      </c>
      <c r="N206" s="2">
        <v>35.632199999999997</v>
      </c>
      <c r="O206" s="2">
        <v>-80.541200000000003</v>
      </c>
      <c r="P206" s="2">
        <v>1315214013118</v>
      </c>
      <c r="Q206" s="2">
        <v>107062</v>
      </c>
      <c r="R206" s="2" t="s">
        <v>1393</v>
      </c>
      <c r="S206" s="2">
        <v>6</v>
      </c>
      <c r="T206" s="2" t="s">
        <v>1442</v>
      </c>
      <c r="U206" s="2">
        <v>2300</v>
      </c>
      <c r="V206" s="2" t="s">
        <v>1556</v>
      </c>
      <c r="W206" s="2"/>
      <c r="X206" s="2">
        <v>2980</v>
      </c>
      <c r="Y206" s="2" t="s">
        <v>1556</v>
      </c>
      <c r="Z206" s="2"/>
      <c r="AA206" s="2" t="s">
        <v>1544</v>
      </c>
      <c r="AB206" s="2">
        <v>325199</v>
      </c>
      <c r="AC206" s="2" t="s">
        <v>261</v>
      </c>
      <c r="AD206" s="2"/>
      <c r="AE206" s="2"/>
      <c r="AF206" s="2" t="s">
        <v>1818</v>
      </c>
      <c r="AG206" s="2" t="s">
        <v>1586</v>
      </c>
      <c r="AH206" s="2" t="s">
        <v>1819</v>
      </c>
      <c r="AI206" s="2" t="s">
        <v>1772</v>
      </c>
      <c r="AJ206" s="2" t="s">
        <v>1593</v>
      </c>
      <c r="AK206" s="2" t="s">
        <v>1547</v>
      </c>
      <c r="AL206" s="2"/>
      <c r="AM206" t="s">
        <v>1549</v>
      </c>
      <c r="AN206" t="s">
        <v>1549</v>
      </c>
      <c r="AO206" t="s">
        <v>1549</v>
      </c>
      <c r="AP206" t="s">
        <v>1549</v>
      </c>
      <c r="AQ206" t="s">
        <v>1549</v>
      </c>
      <c r="AR206" t="s">
        <v>1549</v>
      </c>
      <c r="AS206" t="s">
        <v>1549</v>
      </c>
      <c r="AY206" t="s">
        <v>1549</v>
      </c>
      <c r="BL206" t="s">
        <v>1549</v>
      </c>
      <c r="BM206" t="s">
        <v>1549</v>
      </c>
      <c r="BN206" t="s">
        <v>1549</v>
      </c>
      <c r="BP206" t="s">
        <v>1548</v>
      </c>
      <c r="BX206" t="s">
        <v>1549</v>
      </c>
      <c r="CE206" t="s">
        <v>1549</v>
      </c>
    </row>
    <row r="207" spans="2:92" hidden="1" x14ac:dyDescent="0.25">
      <c r="B207" s="2" t="s">
        <v>1134</v>
      </c>
      <c r="C207" s="2">
        <v>2016</v>
      </c>
      <c r="D207" s="2"/>
      <c r="E207" s="2" t="s">
        <v>1998</v>
      </c>
      <c r="F207" s="2" t="s">
        <v>1999</v>
      </c>
      <c r="G207" s="2" t="s">
        <v>2000</v>
      </c>
      <c r="H207" s="2" t="s">
        <v>2001</v>
      </c>
      <c r="I207" s="2" t="s">
        <v>2002</v>
      </c>
      <c r="J207" s="2" t="s">
        <v>2003</v>
      </c>
      <c r="K207" s="2">
        <v>28147</v>
      </c>
      <c r="L207" s="2"/>
      <c r="M207" s="21">
        <v>110000348936</v>
      </c>
      <c r="N207" s="2">
        <v>35.632199999999997</v>
      </c>
      <c r="O207" s="2">
        <v>-80.541200000000003</v>
      </c>
      <c r="P207" s="2">
        <v>1316215542275</v>
      </c>
      <c r="Q207" s="2">
        <v>107062</v>
      </c>
      <c r="R207" s="2" t="s">
        <v>1393</v>
      </c>
      <c r="S207" s="2">
        <v>6</v>
      </c>
      <c r="T207" s="2" t="s">
        <v>1442</v>
      </c>
      <c r="U207" s="2">
        <v>2300</v>
      </c>
      <c r="V207" s="2" t="s">
        <v>1556</v>
      </c>
      <c r="W207" s="2"/>
      <c r="X207" s="2">
        <v>2345</v>
      </c>
      <c r="Y207" s="2" t="s">
        <v>1556</v>
      </c>
      <c r="Z207" s="2"/>
      <c r="AA207" s="2" t="s">
        <v>1544</v>
      </c>
      <c r="AB207" s="2">
        <v>325199</v>
      </c>
      <c r="AC207" s="2" t="s">
        <v>261</v>
      </c>
      <c r="AD207" s="2"/>
      <c r="AE207" s="2"/>
      <c r="AF207" s="2" t="s">
        <v>1820</v>
      </c>
      <c r="AG207" s="2" t="s">
        <v>1586</v>
      </c>
      <c r="AH207" s="2" t="s">
        <v>1819</v>
      </c>
      <c r="AI207" s="2" t="s">
        <v>1772</v>
      </c>
      <c r="AJ207" s="2" t="s">
        <v>1593</v>
      </c>
      <c r="AK207" s="2" t="s">
        <v>1547</v>
      </c>
      <c r="AL207" s="2"/>
      <c r="AM207" t="s">
        <v>1549</v>
      </c>
      <c r="AN207" t="s">
        <v>1549</v>
      </c>
      <c r="AO207" t="s">
        <v>1549</v>
      </c>
      <c r="AP207" t="s">
        <v>1549</v>
      </c>
      <c r="AQ207" t="s">
        <v>1549</v>
      </c>
      <c r="AR207" t="s">
        <v>1549</v>
      </c>
      <c r="AS207" t="s">
        <v>1549</v>
      </c>
      <c r="AY207" t="s">
        <v>1549</v>
      </c>
      <c r="BL207" t="s">
        <v>1549</v>
      </c>
      <c r="BM207" t="s">
        <v>1549</v>
      </c>
      <c r="BN207" t="s">
        <v>1549</v>
      </c>
      <c r="BP207" t="s">
        <v>1548</v>
      </c>
      <c r="BX207" t="s">
        <v>1549</v>
      </c>
      <c r="CE207" t="s">
        <v>1549</v>
      </c>
    </row>
    <row r="208" spans="2:92" hidden="1" x14ac:dyDescent="0.25">
      <c r="B208" s="2" t="s">
        <v>1134</v>
      </c>
      <c r="C208" s="2">
        <v>2017</v>
      </c>
      <c r="D208" s="2"/>
      <c r="E208" s="2" t="s">
        <v>1998</v>
      </c>
      <c r="F208" s="2" t="s">
        <v>1999</v>
      </c>
      <c r="G208" s="2" t="s">
        <v>2000</v>
      </c>
      <c r="H208" s="2" t="s">
        <v>2001</v>
      </c>
      <c r="I208" s="2" t="s">
        <v>2002</v>
      </c>
      <c r="J208" s="2" t="s">
        <v>2003</v>
      </c>
      <c r="K208" s="2">
        <v>28147</v>
      </c>
      <c r="L208" s="2"/>
      <c r="M208" s="21">
        <v>110000348936</v>
      </c>
      <c r="N208" s="2">
        <v>35.632199999999997</v>
      </c>
      <c r="O208" s="2">
        <v>-80.541200000000003</v>
      </c>
      <c r="P208" s="2">
        <v>1317216240453</v>
      </c>
      <c r="Q208" s="2">
        <v>107062</v>
      </c>
      <c r="R208" s="2" t="s">
        <v>1393</v>
      </c>
      <c r="S208" s="2">
        <v>6</v>
      </c>
      <c r="T208" s="2" t="s">
        <v>1442</v>
      </c>
      <c r="U208" s="2">
        <v>4063</v>
      </c>
      <c r="V208" s="2" t="s">
        <v>1556</v>
      </c>
      <c r="W208" s="2"/>
      <c r="X208" s="2">
        <v>2022</v>
      </c>
      <c r="Y208" s="2" t="s">
        <v>1556</v>
      </c>
      <c r="Z208" s="2"/>
      <c r="AA208" s="2" t="s">
        <v>1544</v>
      </c>
      <c r="AB208" s="2">
        <v>325199</v>
      </c>
      <c r="AC208" s="2" t="s">
        <v>261</v>
      </c>
      <c r="AD208" s="2"/>
      <c r="AE208" s="2"/>
      <c r="AF208" s="2" t="s">
        <v>1820</v>
      </c>
      <c r="AG208" s="5" t="s">
        <v>1586</v>
      </c>
      <c r="AH208" s="2" t="s">
        <v>1819</v>
      </c>
      <c r="AI208" s="2" t="s">
        <v>1772</v>
      </c>
      <c r="AJ208" s="2" t="s">
        <v>1593</v>
      </c>
      <c r="AK208" s="2" t="s">
        <v>1547</v>
      </c>
      <c r="AL208" s="2"/>
      <c r="AM208" t="s">
        <v>1549</v>
      </c>
      <c r="AN208" t="s">
        <v>1549</v>
      </c>
      <c r="AO208" t="s">
        <v>1549</v>
      </c>
      <c r="AP208" t="s">
        <v>1549</v>
      </c>
      <c r="AQ208" t="s">
        <v>1549</v>
      </c>
      <c r="AR208" t="s">
        <v>1549</v>
      </c>
      <c r="AS208" t="s">
        <v>1549</v>
      </c>
      <c r="AY208" t="s">
        <v>1549</v>
      </c>
      <c r="BL208" t="s">
        <v>1549</v>
      </c>
      <c r="BM208" t="s">
        <v>1549</v>
      </c>
      <c r="BN208" t="s">
        <v>1549</v>
      </c>
      <c r="BP208" t="s">
        <v>1548</v>
      </c>
      <c r="BX208" t="s">
        <v>1549</v>
      </c>
      <c r="CE208" t="s">
        <v>1549</v>
      </c>
    </row>
    <row r="209" spans="2:92" hidden="1" x14ac:dyDescent="0.25">
      <c r="B209" s="2" t="s">
        <v>1134</v>
      </c>
      <c r="C209" s="2">
        <v>2018</v>
      </c>
      <c r="D209" s="2"/>
      <c r="E209" s="2" t="s">
        <v>1998</v>
      </c>
      <c r="F209" s="2" t="s">
        <v>1999</v>
      </c>
      <c r="G209" s="2" t="s">
        <v>2000</v>
      </c>
      <c r="H209" s="2" t="s">
        <v>2001</v>
      </c>
      <c r="I209" s="2" t="s">
        <v>2002</v>
      </c>
      <c r="J209" s="2" t="s">
        <v>2003</v>
      </c>
      <c r="K209" s="2">
        <v>28147</v>
      </c>
      <c r="L209" s="2"/>
      <c r="M209" s="21">
        <v>110000348936</v>
      </c>
      <c r="N209" s="2">
        <v>35.632199999999997</v>
      </c>
      <c r="O209" s="2">
        <v>-80.541200000000003</v>
      </c>
      <c r="P209" s="2">
        <v>1318217379522</v>
      </c>
      <c r="Q209" s="2">
        <v>107062</v>
      </c>
      <c r="R209" s="2" t="s">
        <v>1393</v>
      </c>
      <c r="S209" s="2">
        <v>5</v>
      </c>
      <c r="T209" s="2" t="s">
        <v>1423</v>
      </c>
      <c r="U209" s="2">
        <v>3598</v>
      </c>
      <c r="V209" s="2" t="s">
        <v>1556</v>
      </c>
      <c r="W209" s="2"/>
      <c r="X209" s="2">
        <v>1832</v>
      </c>
      <c r="Y209" s="2" t="s">
        <v>1556</v>
      </c>
      <c r="Z209" s="2"/>
      <c r="AA209" s="2" t="s">
        <v>1544</v>
      </c>
      <c r="AB209" s="2">
        <v>325199</v>
      </c>
      <c r="AC209" s="2" t="s">
        <v>261</v>
      </c>
      <c r="AD209" s="2"/>
      <c r="AE209" s="2"/>
      <c r="AF209" s="2" t="s">
        <v>1820</v>
      </c>
      <c r="AG209" s="5" t="s">
        <v>1821</v>
      </c>
      <c r="AH209" s="2" t="s">
        <v>1819</v>
      </c>
      <c r="AI209" s="2" t="s">
        <v>1772</v>
      </c>
      <c r="AJ209" s="2" t="s">
        <v>1593</v>
      </c>
      <c r="AK209" s="2" t="s">
        <v>1547</v>
      </c>
      <c r="AL209" s="2"/>
      <c r="AM209" t="s">
        <v>1549</v>
      </c>
      <c r="AN209" t="s">
        <v>1549</v>
      </c>
      <c r="AO209" t="s">
        <v>1549</v>
      </c>
      <c r="AP209" t="s">
        <v>1549</v>
      </c>
      <c r="AQ209" t="s">
        <v>1549</v>
      </c>
      <c r="AR209" t="s">
        <v>1549</v>
      </c>
      <c r="AS209" t="s">
        <v>1549</v>
      </c>
      <c r="AT209" t="s">
        <v>1549</v>
      </c>
      <c r="AU209" t="s">
        <v>1549</v>
      </c>
      <c r="AV209" t="s">
        <v>1549</v>
      </c>
      <c r="AW209" t="s">
        <v>1549</v>
      </c>
      <c r="AX209" t="s">
        <v>1549</v>
      </c>
      <c r="AY209" t="s">
        <v>1549</v>
      </c>
      <c r="AZ209" t="s">
        <v>1549</v>
      </c>
      <c r="BA209" t="s">
        <v>1549</v>
      </c>
      <c r="BB209" t="s">
        <v>1549</v>
      </c>
      <c r="BC209" t="s">
        <v>1549</v>
      </c>
      <c r="BD209" t="s">
        <v>1549</v>
      </c>
      <c r="BE209" t="s">
        <v>1549</v>
      </c>
      <c r="BF209" t="s">
        <v>1549</v>
      </c>
      <c r="BG209" t="s">
        <v>1549</v>
      </c>
      <c r="BH209" t="s">
        <v>1549</v>
      </c>
      <c r="BI209" t="s">
        <v>1549</v>
      </c>
      <c r="BJ209" t="s">
        <v>1549</v>
      </c>
      <c r="BK209" t="s">
        <v>1549</v>
      </c>
      <c r="BL209" t="s">
        <v>1549</v>
      </c>
      <c r="BM209" t="s">
        <v>1549</v>
      </c>
      <c r="BN209" t="s">
        <v>1549</v>
      </c>
      <c r="BO209" t="s">
        <v>1549</v>
      </c>
      <c r="BP209" t="s">
        <v>1548</v>
      </c>
      <c r="BQ209" t="s">
        <v>1548</v>
      </c>
      <c r="BR209" t="s">
        <v>1549</v>
      </c>
      <c r="BS209" t="s">
        <v>1549</v>
      </c>
      <c r="BT209" t="s">
        <v>1549</v>
      </c>
      <c r="BU209" t="s">
        <v>1549</v>
      </c>
      <c r="BV209" t="s">
        <v>1549</v>
      </c>
      <c r="BW209" t="s">
        <v>1549</v>
      </c>
      <c r="BX209" t="s">
        <v>1549</v>
      </c>
      <c r="BY209" t="s">
        <v>1549</v>
      </c>
      <c r="BZ209" t="s">
        <v>1549</v>
      </c>
      <c r="CA209" t="s">
        <v>1549</v>
      </c>
      <c r="CB209" t="s">
        <v>1549</v>
      </c>
      <c r="CC209" t="s">
        <v>1549</v>
      </c>
      <c r="CD209" t="s">
        <v>1549</v>
      </c>
      <c r="CE209" t="s">
        <v>1549</v>
      </c>
      <c r="CF209" t="s">
        <v>1549</v>
      </c>
      <c r="CG209" t="s">
        <v>1549</v>
      </c>
      <c r="CH209" t="s">
        <v>1549</v>
      </c>
      <c r="CI209" t="s">
        <v>1549</v>
      </c>
      <c r="CJ209" t="s">
        <v>1549</v>
      </c>
      <c r="CK209" t="s">
        <v>1549</v>
      </c>
      <c r="CL209" t="s">
        <v>1549</v>
      </c>
      <c r="CM209" t="s">
        <v>1549</v>
      </c>
      <c r="CN209" t="s">
        <v>1549</v>
      </c>
    </row>
    <row r="210" spans="2:92" hidden="1" x14ac:dyDescent="0.25">
      <c r="B210" s="2" t="s">
        <v>1134</v>
      </c>
      <c r="C210" s="2">
        <v>2019</v>
      </c>
      <c r="D210" s="4">
        <v>44007</v>
      </c>
      <c r="E210" s="2" t="s">
        <v>1998</v>
      </c>
      <c r="F210" s="2" t="s">
        <v>1999</v>
      </c>
      <c r="G210" s="2" t="s">
        <v>2000</v>
      </c>
      <c r="H210" s="2" t="s">
        <v>2001</v>
      </c>
      <c r="I210" s="2" t="s">
        <v>2002</v>
      </c>
      <c r="J210" s="2" t="s">
        <v>2003</v>
      </c>
      <c r="K210" s="2">
        <v>28147</v>
      </c>
      <c r="L210" s="2"/>
      <c r="M210" s="21">
        <v>110000348936</v>
      </c>
      <c r="N210" s="2">
        <v>35.632199999999997</v>
      </c>
      <c r="O210" s="2">
        <v>-80.541200000000003</v>
      </c>
      <c r="P210" s="2">
        <v>1319218087548</v>
      </c>
      <c r="Q210" s="2">
        <v>107062</v>
      </c>
      <c r="R210" s="2" t="s">
        <v>1393</v>
      </c>
      <c r="S210" s="2">
        <v>4</v>
      </c>
      <c r="T210" s="2" t="s">
        <v>1409</v>
      </c>
      <c r="U210" s="2">
        <v>3598</v>
      </c>
      <c r="V210" s="2" t="s">
        <v>1556</v>
      </c>
      <c r="W210" s="2"/>
      <c r="X210" s="2">
        <v>1086</v>
      </c>
      <c r="Y210" s="2" t="s">
        <v>1556</v>
      </c>
      <c r="Z210" s="2"/>
      <c r="AA210" s="2" t="s">
        <v>1544</v>
      </c>
      <c r="AB210" s="2">
        <v>325199</v>
      </c>
      <c r="AC210" s="2" t="s">
        <v>261</v>
      </c>
      <c r="AD210" s="2"/>
      <c r="AE210" s="2"/>
      <c r="AF210" s="2" t="s">
        <v>1820</v>
      </c>
      <c r="AG210" s="5" t="s">
        <v>1821</v>
      </c>
      <c r="AH210" s="2" t="s">
        <v>1819</v>
      </c>
      <c r="AI210" s="2" t="s">
        <v>1772</v>
      </c>
      <c r="AJ210" s="2" t="s">
        <v>1593</v>
      </c>
      <c r="AK210" s="2" t="s">
        <v>1547</v>
      </c>
      <c r="AL210" s="2"/>
      <c r="AM210" t="s">
        <v>1549</v>
      </c>
      <c r="AN210" t="s">
        <v>1549</v>
      </c>
      <c r="AO210" t="s">
        <v>1549</v>
      </c>
      <c r="AP210" t="s">
        <v>1549</v>
      </c>
      <c r="AQ210" t="s">
        <v>1549</v>
      </c>
      <c r="AR210" t="s">
        <v>1549</v>
      </c>
      <c r="AS210" t="s">
        <v>1549</v>
      </c>
      <c r="AT210" t="s">
        <v>1549</v>
      </c>
      <c r="AU210" t="s">
        <v>1549</v>
      </c>
      <c r="AV210" t="s">
        <v>1549</v>
      </c>
      <c r="AW210" t="s">
        <v>1549</v>
      </c>
      <c r="AX210" t="s">
        <v>1549</v>
      </c>
      <c r="AY210" t="s">
        <v>1549</v>
      </c>
      <c r="AZ210" t="s">
        <v>1549</v>
      </c>
      <c r="BA210" t="s">
        <v>1549</v>
      </c>
      <c r="BB210" t="s">
        <v>1549</v>
      </c>
      <c r="BC210" t="s">
        <v>1549</v>
      </c>
      <c r="BD210" t="s">
        <v>1549</v>
      </c>
      <c r="BE210" t="s">
        <v>1549</v>
      </c>
      <c r="BF210" t="s">
        <v>1549</v>
      </c>
      <c r="BG210" t="s">
        <v>1549</v>
      </c>
      <c r="BH210" t="s">
        <v>1549</v>
      </c>
      <c r="BI210" t="s">
        <v>1549</v>
      </c>
      <c r="BJ210" t="s">
        <v>1549</v>
      </c>
      <c r="BK210" t="s">
        <v>1549</v>
      </c>
      <c r="BL210" t="s">
        <v>1549</v>
      </c>
      <c r="BM210" t="s">
        <v>1549</v>
      </c>
      <c r="BN210" t="s">
        <v>1549</v>
      </c>
      <c r="BO210" t="s">
        <v>1549</v>
      </c>
      <c r="BP210" t="s">
        <v>1548</v>
      </c>
      <c r="BQ210" t="s">
        <v>1548</v>
      </c>
      <c r="BR210" t="s">
        <v>1549</v>
      </c>
      <c r="BS210" t="s">
        <v>1549</v>
      </c>
      <c r="BT210" t="s">
        <v>1549</v>
      </c>
      <c r="BU210" t="s">
        <v>1549</v>
      </c>
      <c r="BV210" t="s">
        <v>1549</v>
      </c>
      <c r="BW210" t="s">
        <v>1549</v>
      </c>
      <c r="BX210" t="s">
        <v>1549</v>
      </c>
      <c r="BY210" t="s">
        <v>1549</v>
      </c>
      <c r="BZ210" t="s">
        <v>1549</v>
      </c>
      <c r="CA210" t="s">
        <v>1549</v>
      </c>
      <c r="CB210" t="s">
        <v>1549</v>
      </c>
      <c r="CC210" t="s">
        <v>1549</v>
      </c>
      <c r="CD210" t="s">
        <v>1549</v>
      </c>
      <c r="CE210" t="s">
        <v>1549</v>
      </c>
      <c r="CF210" t="s">
        <v>1549</v>
      </c>
      <c r="CG210" t="s">
        <v>1549</v>
      </c>
      <c r="CH210" t="s">
        <v>1549</v>
      </c>
      <c r="CI210" t="s">
        <v>1549</v>
      </c>
      <c r="CJ210" t="s">
        <v>1549</v>
      </c>
      <c r="CK210" t="s">
        <v>1549</v>
      </c>
      <c r="CL210" t="s">
        <v>1549</v>
      </c>
      <c r="CM210" t="s">
        <v>1549</v>
      </c>
      <c r="CN210" t="s">
        <v>1549</v>
      </c>
    </row>
    <row r="211" spans="2:92" hidden="1" x14ac:dyDescent="0.25">
      <c r="B211" s="2" t="s">
        <v>1134</v>
      </c>
      <c r="C211" s="2">
        <v>2020</v>
      </c>
      <c r="D211" s="4"/>
      <c r="E211" s="2" t="s">
        <v>1998</v>
      </c>
      <c r="F211" s="2" t="s">
        <v>1999</v>
      </c>
      <c r="G211" s="2" t="s">
        <v>2000</v>
      </c>
      <c r="H211" s="2" t="s">
        <v>2001</v>
      </c>
      <c r="I211" s="2" t="s">
        <v>2002</v>
      </c>
      <c r="J211" s="2" t="s">
        <v>2003</v>
      </c>
      <c r="K211" s="2">
        <v>28147</v>
      </c>
      <c r="L211" s="2" t="s">
        <v>1552</v>
      </c>
      <c r="M211" s="21">
        <v>110000348936</v>
      </c>
      <c r="N211" s="2">
        <v>35.629620000000003</v>
      </c>
      <c r="O211" s="2">
        <v>-80.53595</v>
      </c>
      <c r="P211" s="2" t="s">
        <v>2004</v>
      </c>
      <c r="Q211" s="2" t="s">
        <v>1554</v>
      </c>
      <c r="R211" s="2" t="s">
        <v>1393</v>
      </c>
      <c r="S211" s="2">
        <v>4</v>
      </c>
      <c r="T211" s="2" t="s">
        <v>1552</v>
      </c>
      <c r="U211" s="2">
        <v>4143</v>
      </c>
      <c r="V211" s="2" t="s">
        <v>1556</v>
      </c>
      <c r="W211" s="2" t="s">
        <v>1552</v>
      </c>
      <c r="X211" s="2">
        <v>922</v>
      </c>
      <c r="Y211" s="2" t="s">
        <v>1556</v>
      </c>
      <c r="Z211" s="2" t="s">
        <v>1552</v>
      </c>
      <c r="AA211" s="2" t="s">
        <v>1544</v>
      </c>
      <c r="AB211" s="2">
        <v>325199</v>
      </c>
      <c r="AC211" s="2" t="s">
        <v>261</v>
      </c>
      <c r="AD211" s="2" t="s">
        <v>1552</v>
      </c>
      <c r="AE211" s="2" t="s">
        <v>1552</v>
      </c>
      <c r="AF211" s="2" t="s">
        <v>1820</v>
      </c>
      <c r="AG211" s="5" t="s">
        <v>1821</v>
      </c>
      <c r="AH211" s="2" t="s">
        <v>1822</v>
      </c>
      <c r="AI211" s="2" t="s">
        <v>1772</v>
      </c>
      <c r="AJ211" s="2" t="s">
        <v>1593</v>
      </c>
      <c r="AK211" s="2" t="s">
        <v>1547</v>
      </c>
      <c r="AL211" s="2" t="s">
        <v>1552</v>
      </c>
      <c r="AM211" t="s">
        <v>1549</v>
      </c>
      <c r="AN211" t="s">
        <v>1549</v>
      </c>
      <c r="AO211" t="s">
        <v>1549</v>
      </c>
      <c r="AP211" t="s">
        <v>1549</v>
      </c>
      <c r="AQ211" t="s">
        <v>1549</v>
      </c>
      <c r="AR211" t="s">
        <v>1549</v>
      </c>
      <c r="AS211" t="s">
        <v>1549</v>
      </c>
      <c r="AT211" t="s">
        <v>1549</v>
      </c>
      <c r="AU211" t="s">
        <v>1549</v>
      </c>
      <c r="AV211" t="s">
        <v>1549</v>
      </c>
      <c r="AW211" t="s">
        <v>1549</v>
      </c>
      <c r="AX211" t="s">
        <v>1549</v>
      </c>
      <c r="AY211" t="s">
        <v>1549</v>
      </c>
      <c r="AZ211" t="s">
        <v>1549</v>
      </c>
      <c r="BA211" t="s">
        <v>1549</v>
      </c>
      <c r="BB211" t="s">
        <v>1549</v>
      </c>
      <c r="BC211" t="s">
        <v>1549</v>
      </c>
      <c r="BD211" t="s">
        <v>1549</v>
      </c>
      <c r="BE211" t="s">
        <v>1549</v>
      </c>
      <c r="BF211" t="s">
        <v>1549</v>
      </c>
      <c r="BG211" t="s">
        <v>1549</v>
      </c>
      <c r="BH211" t="s">
        <v>1549</v>
      </c>
      <c r="BI211" t="s">
        <v>1549</v>
      </c>
      <c r="BJ211" t="s">
        <v>1549</v>
      </c>
      <c r="BK211" t="s">
        <v>1549</v>
      </c>
      <c r="BL211" t="s">
        <v>1549</v>
      </c>
      <c r="BM211" t="s">
        <v>1549</v>
      </c>
      <c r="BN211" t="s">
        <v>1549</v>
      </c>
      <c r="BO211" t="s">
        <v>1549</v>
      </c>
      <c r="BP211" t="s">
        <v>1548</v>
      </c>
      <c r="BQ211" t="s">
        <v>1548</v>
      </c>
      <c r="BR211" t="s">
        <v>1549</v>
      </c>
      <c r="BS211" t="s">
        <v>1549</v>
      </c>
      <c r="BT211" t="s">
        <v>1549</v>
      </c>
      <c r="BU211" t="s">
        <v>1549</v>
      </c>
      <c r="BV211" t="s">
        <v>1549</v>
      </c>
      <c r="BW211" t="s">
        <v>1549</v>
      </c>
      <c r="BX211" t="s">
        <v>1549</v>
      </c>
      <c r="BY211" t="s">
        <v>1549</v>
      </c>
      <c r="BZ211" t="s">
        <v>1549</v>
      </c>
      <c r="CA211" t="s">
        <v>1549</v>
      </c>
      <c r="CB211" t="s">
        <v>1549</v>
      </c>
      <c r="CC211" t="s">
        <v>1549</v>
      </c>
      <c r="CD211" t="s">
        <v>1549</v>
      </c>
      <c r="CE211" t="s">
        <v>1549</v>
      </c>
      <c r="CF211" t="s">
        <v>1549</v>
      </c>
      <c r="CG211" t="s">
        <v>1549</v>
      </c>
      <c r="CH211" t="s">
        <v>1549</v>
      </c>
      <c r="CI211" t="s">
        <v>1549</v>
      </c>
      <c r="CJ211" t="s">
        <v>1549</v>
      </c>
      <c r="CK211" t="s">
        <v>1549</v>
      </c>
      <c r="CL211" t="s">
        <v>1549</v>
      </c>
      <c r="CM211" t="s">
        <v>1549</v>
      </c>
      <c r="CN211" t="s">
        <v>1549</v>
      </c>
    </row>
    <row r="212" spans="2:92" x14ac:dyDescent="0.25">
      <c r="B212" s="2" t="s">
        <v>1134</v>
      </c>
      <c r="C212" s="2">
        <v>2015</v>
      </c>
      <c r="D212" s="2"/>
      <c r="E212" s="2" t="s">
        <v>1161</v>
      </c>
      <c r="F212" s="2" t="s">
        <v>1157</v>
      </c>
      <c r="G212" s="2" t="s">
        <v>1158</v>
      </c>
      <c r="H212" s="2" t="s">
        <v>1159</v>
      </c>
      <c r="I212" s="2" t="s">
        <v>1426</v>
      </c>
      <c r="J212" s="2" t="s">
        <v>1160</v>
      </c>
      <c r="K212" s="2">
        <v>78359</v>
      </c>
      <c r="L212" s="2"/>
      <c r="M212" s="21">
        <v>110000599807</v>
      </c>
      <c r="N212" s="2">
        <v>27.883610999999998</v>
      </c>
      <c r="O212" s="2">
        <v>-97.241382999999999</v>
      </c>
      <c r="P212" s="2">
        <v>1315214089548</v>
      </c>
      <c r="Q212" s="2">
        <v>107062</v>
      </c>
      <c r="R212" s="2" t="s">
        <v>1393</v>
      </c>
      <c r="S212" s="2">
        <v>7</v>
      </c>
      <c r="T212" s="2" t="s">
        <v>1403</v>
      </c>
      <c r="U212" s="2">
        <v>7911</v>
      </c>
      <c r="V212" s="2" t="s">
        <v>1573</v>
      </c>
      <c r="W212" s="2"/>
      <c r="X212" s="2">
        <v>3927</v>
      </c>
      <c r="Y212" s="2" t="s">
        <v>1590</v>
      </c>
      <c r="Z212" s="2"/>
      <c r="AA212" s="2" t="s">
        <v>1544</v>
      </c>
      <c r="AB212" s="2">
        <v>325199</v>
      </c>
      <c r="AC212" s="2" t="s">
        <v>261</v>
      </c>
      <c r="AD212" s="2"/>
      <c r="AE212" s="2"/>
      <c r="AF212" s="2" t="s">
        <v>1602</v>
      </c>
      <c r="AG212" s="2" t="s">
        <v>1565</v>
      </c>
      <c r="AH212" s="2" t="s">
        <v>1140</v>
      </c>
      <c r="AI212" s="2" t="s">
        <v>1772</v>
      </c>
      <c r="AJ212" s="2" t="s">
        <v>1559</v>
      </c>
      <c r="AK212" s="2" t="s">
        <v>1547</v>
      </c>
      <c r="AL212" s="2"/>
      <c r="AM212" t="s">
        <v>1548</v>
      </c>
      <c r="AN212" t="s">
        <v>1549</v>
      </c>
      <c r="AO212" t="s">
        <v>1548</v>
      </c>
      <c r="AP212" t="s">
        <v>1549</v>
      </c>
      <c r="AQ212" t="s">
        <v>1549</v>
      </c>
      <c r="AR212" t="s">
        <v>1549</v>
      </c>
      <c r="AS212" t="s">
        <v>1548</v>
      </c>
      <c r="AY212" t="s">
        <v>1549</v>
      </c>
      <c r="BL212" t="s">
        <v>1549</v>
      </c>
      <c r="BM212" t="s">
        <v>1549</v>
      </c>
      <c r="BN212" t="s">
        <v>1549</v>
      </c>
      <c r="BP212" t="s">
        <v>1549</v>
      </c>
      <c r="BX212" t="s">
        <v>1549</v>
      </c>
      <c r="CE212" t="s">
        <v>1548</v>
      </c>
    </row>
    <row r="213" spans="2:92" x14ac:dyDescent="0.25">
      <c r="B213" s="2" t="s">
        <v>1134</v>
      </c>
      <c r="C213" s="2">
        <v>2016</v>
      </c>
      <c r="D213" s="2"/>
      <c r="E213" s="2" t="s">
        <v>1161</v>
      </c>
      <c r="F213" s="2" t="s">
        <v>1157</v>
      </c>
      <c r="G213" s="2" t="s">
        <v>1158</v>
      </c>
      <c r="H213" s="2" t="s">
        <v>1159</v>
      </c>
      <c r="I213" s="2" t="s">
        <v>1426</v>
      </c>
      <c r="J213" s="2" t="s">
        <v>1160</v>
      </c>
      <c r="K213" s="2">
        <v>78359</v>
      </c>
      <c r="L213" s="2"/>
      <c r="M213" s="21">
        <v>110000599807</v>
      </c>
      <c r="N213" s="2">
        <v>27.883610999999998</v>
      </c>
      <c r="O213" s="2">
        <v>-97.241382999999999</v>
      </c>
      <c r="P213" s="2">
        <v>1316215744552</v>
      </c>
      <c r="Q213" s="2">
        <v>107062</v>
      </c>
      <c r="R213" s="2" t="s">
        <v>1393</v>
      </c>
      <c r="S213" s="2">
        <v>7</v>
      </c>
      <c r="T213" s="2" t="s">
        <v>1403</v>
      </c>
      <c r="U213" s="2">
        <v>13577</v>
      </c>
      <c r="V213" s="2" t="s">
        <v>1573</v>
      </c>
      <c r="W213" s="2"/>
      <c r="X213" s="2">
        <v>4480</v>
      </c>
      <c r="Y213" s="2" t="s">
        <v>1590</v>
      </c>
      <c r="Z213" s="2"/>
      <c r="AA213" s="2" t="s">
        <v>1544</v>
      </c>
      <c r="AB213" s="2">
        <v>325199</v>
      </c>
      <c r="AC213" s="2" t="s">
        <v>261</v>
      </c>
      <c r="AD213" s="2"/>
      <c r="AE213" s="2"/>
      <c r="AF213" s="2" t="s">
        <v>1602</v>
      </c>
      <c r="AG213" s="2" t="s">
        <v>1565</v>
      </c>
      <c r="AH213" s="2" t="s">
        <v>1140</v>
      </c>
      <c r="AI213" s="2" t="s">
        <v>1772</v>
      </c>
      <c r="AJ213" s="2" t="s">
        <v>1559</v>
      </c>
      <c r="AK213" s="2" t="s">
        <v>1547</v>
      </c>
      <c r="AL213" s="2"/>
      <c r="AM213" t="s">
        <v>1548</v>
      </c>
      <c r="AN213" t="s">
        <v>1549</v>
      </c>
      <c r="AO213" t="s">
        <v>1548</v>
      </c>
      <c r="AP213" t="s">
        <v>1549</v>
      </c>
      <c r="AQ213" t="s">
        <v>1549</v>
      </c>
      <c r="AR213" t="s">
        <v>1549</v>
      </c>
      <c r="AS213" t="s">
        <v>1548</v>
      </c>
      <c r="AY213" t="s">
        <v>1549</v>
      </c>
      <c r="BL213" t="s">
        <v>1549</v>
      </c>
      <c r="BM213" t="s">
        <v>1549</v>
      </c>
      <c r="BN213" t="s">
        <v>1549</v>
      </c>
      <c r="BP213" t="s">
        <v>1549</v>
      </c>
      <c r="BX213" t="s">
        <v>1549</v>
      </c>
      <c r="CE213" t="s">
        <v>1548</v>
      </c>
    </row>
    <row r="214" spans="2:92" x14ac:dyDescent="0.25">
      <c r="B214" s="2" t="s">
        <v>1134</v>
      </c>
      <c r="C214" s="2">
        <v>2017</v>
      </c>
      <c r="D214" s="2"/>
      <c r="E214" s="2" t="s">
        <v>1161</v>
      </c>
      <c r="F214" s="2" t="s">
        <v>1157</v>
      </c>
      <c r="G214" s="2" t="s">
        <v>1158</v>
      </c>
      <c r="H214" s="2" t="s">
        <v>1159</v>
      </c>
      <c r="I214" s="2" t="s">
        <v>1426</v>
      </c>
      <c r="J214" s="2" t="s">
        <v>1160</v>
      </c>
      <c r="K214" s="2">
        <v>78359</v>
      </c>
      <c r="L214" s="2"/>
      <c r="M214" s="21">
        <v>110000599807</v>
      </c>
      <c r="N214" s="2">
        <v>27.883610999999998</v>
      </c>
      <c r="O214" s="2">
        <v>-97.241382999999999</v>
      </c>
      <c r="P214" s="2">
        <v>1317216345227</v>
      </c>
      <c r="Q214" s="2">
        <v>107062</v>
      </c>
      <c r="R214" s="2" t="s">
        <v>1393</v>
      </c>
      <c r="S214" s="2">
        <v>7</v>
      </c>
      <c r="T214" s="2" t="s">
        <v>1403</v>
      </c>
      <c r="U214" s="2">
        <v>12225</v>
      </c>
      <c r="V214" s="2" t="s">
        <v>1573</v>
      </c>
      <c r="W214" s="2"/>
      <c r="X214" s="2">
        <v>3261</v>
      </c>
      <c r="Y214" s="2" t="s">
        <v>1590</v>
      </c>
      <c r="Z214" s="2"/>
      <c r="AA214" s="2" t="s">
        <v>1544</v>
      </c>
      <c r="AB214" s="2">
        <v>325199</v>
      </c>
      <c r="AC214" s="2" t="s">
        <v>261</v>
      </c>
      <c r="AD214" s="2"/>
      <c r="AE214" s="2"/>
      <c r="AF214" s="2" t="s">
        <v>1602</v>
      </c>
      <c r="AG214" s="5" t="s">
        <v>1565</v>
      </c>
      <c r="AH214" s="2" t="s">
        <v>1140</v>
      </c>
      <c r="AI214" s="2" t="s">
        <v>1772</v>
      </c>
      <c r="AJ214" s="2" t="s">
        <v>1559</v>
      </c>
      <c r="AK214" s="2" t="s">
        <v>1547</v>
      </c>
      <c r="AL214" s="2"/>
      <c r="AM214" t="s">
        <v>1548</v>
      </c>
      <c r="AN214" t="s">
        <v>1549</v>
      </c>
      <c r="AO214" t="s">
        <v>1548</v>
      </c>
      <c r="AP214" t="s">
        <v>1549</v>
      </c>
      <c r="AQ214" t="s">
        <v>1549</v>
      </c>
      <c r="AR214" t="s">
        <v>1549</v>
      </c>
      <c r="AS214" t="s">
        <v>1548</v>
      </c>
      <c r="AY214" t="s">
        <v>1549</v>
      </c>
      <c r="BL214" t="s">
        <v>1549</v>
      </c>
      <c r="BM214" t="s">
        <v>1549</v>
      </c>
      <c r="BN214" t="s">
        <v>1549</v>
      </c>
      <c r="BP214" t="s">
        <v>1549</v>
      </c>
      <c r="BX214" t="s">
        <v>1549</v>
      </c>
      <c r="CE214" t="s">
        <v>1548</v>
      </c>
    </row>
    <row r="215" spans="2:92" ht="30" x14ac:dyDescent="0.25">
      <c r="B215" s="2" t="s">
        <v>1134</v>
      </c>
      <c r="C215" s="2">
        <v>2018</v>
      </c>
      <c r="D215" s="2"/>
      <c r="E215" s="2" t="s">
        <v>1161</v>
      </c>
      <c r="F215" s="2" t="s">
        <v>1157</v>
      </c>
      <c r="G215" s="2" t="s">
        <v>1158</v>
      </c>
      <c r="H215" s="2" t="s">
        <v>1159</v>
      </c>
      <c r="I215" s="2" t="s">
        <v>1426</v>
      </c>
      <c r="J215" s="2" t="s">
        <v>1160</v>
      </c>
      <c r="K215" s="2">
        <v>78359</v>
      </c>
      <c r="L215" s="2"/>
      <c r="M215" s="21">
        <v>110000599807</v>
      </c>
      <c r="N215" s="2">
        <v>27.883610999999998</v>
      </c>
      <c r="O215" s="2">
        <v>-97.241382999999999</v>
      </c>
      <c r="P215" s="2">
        <v>1318217394776</v>
      </c>
      <c r="Q215" s="2">
        <v>107062</v>
      </c>
      <c r="R215" s="2" t="s">
        <v>1393</v>
      </c>
      <c r="S215" s="2">
        <v>7</v>
      </c>
      <c r="T215" s="2" t="s">
        <v>1403</v>
      </c>
      <c r="U215" s="2">
        <v>8861</v>
      </c>
      <c r="V215" s="2" t="s">
        <v>1573</v>
      </c>
      <c r="W215" s="2"/>
      <c r="X215" s="2">
        <v>3718</v>
      </c>
      <c r="Y215" s="2" t="s">
        <v>1590</v>
      </c>
      <c r="Z215" s="2"/>
      <c r="AA215" s="2" t="s">
        <v>1544</v>
      </c>
      <c r="AB215" s="2">
        <v>325199</v>
      </c>
      <c r="AC215" s="2" t="s">
        <v>261</v>
      </c>
      <c r="AD215" s="2"/>
      <c r="AE215" s="2"/>
      <c r="AF215" s="2" t="s">
        <v>1602</v>
      </c>
      <c r="AG215" s="5" t="s">
        <v>1621</v>
      </c>
      <c r="AH215" s="2" t="s">
        <v>1140</v>
      </c>
      <c r="AI215" s="2" t="s">
        <v>1772</v>
      </c>
      <c r="AJ215" s="2" t="s">
        <v>1559</v>
      </c>
      <c r="AK215" s="2" t="s">
        <v>1547</v>
      </c>
      <c r="AL215" s="2"/>
      <c r="AM215" t="s">
        <v>1548</v>
      </c>
      <c r="AN215" t="s">
        <v>1549</v>
      </c>
      <c r="AO215" t="s">
        <v>1548</v>
      </c>
      <c r="AP215" t="s">
        <v>1549</v>
      </c>
      <c r="AQ215" t="s">
        <v>1549</v>
      </c>
      <c r="AR215" t="s">
        <v>1549</v>
      </c>
      <c r="AS215" t="s">
        <v>1548</v>
      </c>
      <c r="AT215" t="s">
        <v>1549</v>
      </c>
      <c r="AU215" t="s">
        <v>1549</v>
      </c>
      <c r="AV215" t="s">
        <v>1549</v>
      </c>
      <c r="AW215" t="s">
        <v>1549</v>
      </c>
      <c r="AX215" t="s">
        <v>1548</v>
      </c>
      <c r="AY215" t="s">
        <v>1549</v>
      </c>
      <c r="AZ215" t="s">
        <v>1549</v>
      </c>
      <c r="BA215" t="s">
        <v>1549</v>
      </c>
      <c r="BB215" t="s">
        <v>1549</v>
      </c>
      <c r="BC215" t="s">
        <v>1549</v>
      </c>
      <c r="BD215" t="s">
        <v>1549</v>
      </c>
      <c r="BE215" t="s">
        <v>1549</v>
      </c>
      <c r="BF215" t="s">
        <v>1549</v>
      </c>
      <c r="BG215" t="s">
        <v>1549</v>
      </c>
      <c r="BH215" t="s">
        <v>1549</v>
      </c>
      <c r="BI215" t="s">
        <v>1549</v>
      </c>
      <c r="BJ215" t="s">
        <v>1549</v>
      </c>
      <c r="BK215" t="s">
        <v>1549</v>
      </c>
      <c r="BL215" t="s">
        <v>1549</v>
      </c>
      <c r="BM215" t="s">
        <v>1549</v>
      </c>
      <c r="BN215" t="s">
        <v>1549</v>
      </c>
      <c r="BO215" t="s">
        <v>1549</v>
      </c>
      <c r="BP215" t="s">
        <v>1549</v>
      </c>
      <c r="BQ215" t="s">
        <v>1549</v>
      </c>
      <c r="BR215" t="s">
        <v>1549</v>
      </c>
      <c r="BS215" t="s">
        <v>1549</v>
      </c>
      <c r="BT215" t="s">
        <v>1549</v>
      </c>
      <c r="BU215" t="s">
        <v>1549</v>
      </c>
      <c r="BV215" t="s">
        <v>1549</v>
      </c>
      <c r="BW215" t="s">
        <v>1549</v>
      </c>
      <c r="BX215" t="s">
        <v>1549</v>
      </c>
      <c r="BY215" t="s">
        <v>1549</v>
      </c>
      <c r="BZ215" t="s">
        <v>1549</v>
      </c>
      <c r="CA215" t="s">
        <v>1549</v>
      </c>
      <c r="CB215" t="s">
        <v>1549</v>
      </c>
      <c r="CC215" t="s">
        <v>1549</v>
      </c>
      <c r="CD215" t="s">
        <v>1549</v>
      </c>
      <c r="CE215" t="s">
        <v>1548</v>
      </c>
      <c r="CF215" t="s">
        <v>1549</v>
      </c>
      <c r="CG215" t="s">
        <v>1549</v>
      </c>
      <c r="CH215" t="s">
        <v>1549</v>
      </c>
      <c r="CI215" t="s">
        <v>1549</v>
      </c>
      <c r="CJ215" t="s">
        <v>1549</v>
      </c>
      <c r="CK215" t="s">
        <v>1549</v>
      </c>
      <c r="CL215" t="s">
        <v>1549</v>
      </c>
      <c r="CM215" t="s">
        <v>1549</v>
      </c>
      <c r="CN215" t="s">
        <v>1548</v>
      </c>
    </row>
    <row r="216" spans="2:92" ht="30" x14ac:dyDescent="0.25">
      <c r="B216" s="2" t="s">
        <v>1134</v>
      </c>
      <c r="C216" s="2">
        <v>2019</v>
      </c>
      <c r="D216" s="4">
        <v>44014</v>
      </c>
      <c r="E216" s="2" t="s">
        <v>1161</v>
      </c>
      <c r="F216" s="2" t="s">
        <v>1157</v>
      </c>
      <c r="G216" s="2" t="s">
        <v>1158</v>
      </c>
      <c r="H216" s="2" t="s">
        <v>1159</v>
      </c>
      <c r="I216" s="2" t="s">
        <v>1426</v>
      </c>
      <c r="J216" s="2" t="s">
        <v>1160</v>
      </c>
      <c r="K216" s="2">
        <v>78359</v>
      </c>
      <c r="L216" s="2"/>
      <c r="M216" s="21">
        <v>110000599807</v>
      </c>
      <c r="N216" s="2">
        <v>27.883610999999998</v>
      </c>
      <c r="O216" s="2">
        <v>-97.241382999999999</v>
      </c>
      <c r="P216" s="2">
        <v>1319218514622</v>
      </c>
      <c r="Q216" s="2">
        <v>107062</v>
      </c>
      <c r="R216" s="2" t="s">
        <v>1393</v>
      </c>
      <c r="S216" s="2">
        <v>7</v>
      </c>
      <c r="T216" s="2" t="s">
        <v>1403</v>
      </c>
      <c r="U216" s="2">
        <v>10976</v>
      </c>
      <c r="V216" s="2" t="s">
        <v>1573</v>
      </c>
      <c r="W216" s="2"/>
      <c r="X216" s="2">
        <v>3783</v>
      </c>
      <c r="Y216" s="2" t="s">
        <v>1590</v>
      </c>
      <c r="Z216" s="2"/>
      <c r="AA216" s="2" t="s">
        <v>1544</v>
      </c>
      <c r="AB216" s="2">
        <v>325199</v>
      </c>
      <c r="AC216" s="2" t="s">
        <v>261</v>
      </c>
      <c r="AD216" s="2"/>
      <c r="AE216" s="2"/>
      <c r="AF216" s="2" t="s">
        <v>1602</v>
      </c>
      <c r="AG216" s="5" t="s">
        <v>1621</v>
      </c>
      <c r="AH216" s="2" t="s">
        <v>1140</v>
      </c>
      <c r="AI216" s="2" t="s">
        <v>1772</v>
      </c>
      <c r="AJ216" s="2" t="s">
        <v>1559</v>
      </c>
      <c r="AK216" s="2" t="s">
        <v>1547</v>
      </c>
      <c r="AL216" s="2"/>
      <c r="AM216" t="s">
        <v>1548</v>
      </c>
      <c r="AN216" t="s">
        <v>1549</v>
      </c>
      <c r="AO216" t="s">
        <v>1548</v>
      </c>
      <c r="AP216" t="s">
        <v>1549</v>
      </c>
      <c r="AQ216" t="s">
        <v>1549</v>
      </c>
      <c r="AR216" t="s">
        <v>1549</v>
      </c>
      <c r="AS216" t="s">
        <v>1548</v>
      </c>
      <c r="AT216" t="s">
        <v>1549</v>
      </c>
      <c r="AU216" t="s">
        <v>1549</v>
      </c>
      <c r="AV216" t="s">
        <v>1549</v>
      </c>
      <c r="AW216" t="s">
        <v>1549</v>
      </c>
      <c r="AX216" t="s">
        <v>1548</v>
      </c>
      <c r="AY216" t="s">
        <v>1549</v>
      </c>
      <c r="AZ216" t="s">
        <v>1549</v>
      </c>
      <c r="BA216" t="s">
        <v>1549</v>
      </c>
      <c r="BB216" t="s">
        <v>1549</v>
      </c>
      <c r="BC216" t="s">
        <v>1549</v>
      </c>
      <c r="BD216" t="s">
        <v>1549</v>
      </c>
      <c r="BE216" t="s">
        <v>1549</v>
      </c>
      <c r="BF216" t="s">
        <v>1549</v>
      </c>
      <c r="BG216" t="s">
        <v>1549</v>
      </c>
      <c r="BH216" t="s">
        <v>1549</v>
      </c>
      <c r="BI216" t="s">
        <v>1549</v>
      </c>
      <c r="BJ216" t="s">
        <v>1549</v>
      </c>
      <c r="BK216" t="s">
        <v>1549</v>
      </c>
      <c r="BL216" t="s">
        <v>1549</v>
      </c>
      <c r="BM216" t="s">
        <v>1549</v>
      </c>
      <c r="BN216" t="s">
        <v>1549</v>
      </c>
      <c r="BO216" t="s">
        <v>1549</v>
      </c>
      <c r="BP216" t="s">
        <v>1549</v>
      </c>
      <c r="BQ216" t="s">
        <v>1549</v>
      </c>
      <c r="BR216" t="s">
        <v>1549</v>
      </c>
      <c r="BS216" t="s">
        <v>1549</v>
      </c>
      <c r="BT216" t="s">
        <v>1549</v>
      </c>
      <c r="BU216" t="s">
        <v>1549</v>
      </c>
      <c r="BV216" t="s">
        <v>1549</v>
      </c>
      <c r="BW216" t="s">
        <v>1549</v>
      </c>
      <c r="BX216" t="s">
        <v>1549</v>
      </c>
      <c r="BY216" t="s">
        <v>1549</v>
      </c>
      <c r="BZ216" t="s">
        <v>1549</v>
      </c>
      <c r="CA216" t="s">
        <v>1549</v>
      </c>
      <c r="CB216" t="s">
        <v>1549</v>
      </c>
      <c r="CC216" t="s">
        <v>1549</v>
      </c>
      <c r="CD216" t="s">
        <v>1549</v>
      </c>
      <c r="CE216" t="s">
        <v>1548</v>
      </c>
      <c r="CF216" t="s">
        <v>1549</v>
      </c>
      <c r="CG216" t="s">
        <v>1549</v>
      </c>
      <c r="CH216" t="s">
        <v>1549</v>
      </c>
      <c r="CI216" t="s">
        <v>1549</v>
      </c>
      <c r="CJ216" t="s">
        <v>1549</v>
      </c>
      <c r="CK216" t="s">
        <v>1549</v>
      </c>
      <c r="CL216" t="s">
        <v>1549</v>
      </c>
      <c r="CM216" t="s">
        <v>1549</v>
      </c>
      <c r="CN216" t="s">
        <v>1548</v>
      </c>
    </row>
    <row r="217" spans="2:92" ht="30" x14ac:dyDescent="0.25">
      <c r="B217" s="2" t="s">
        <v>1134</v>
      </c>
      <c r="C217" s="2">
        <v>2020</v>
      </c>
      <c r="D217" s="4"/>
      <c r="E217" s="2" t="s">
        <v>1161</v>
      </c>
      <c r="F217" s="2" t="s">
        <v>1157</v>
      </c>
      <c r="G217" s="2" t="s">
        <v>1158</v>
      </c>
      <c r="H217" s="2" t="s">
        <v>1159</v>
      </c>
      <c r="I217" s="2" t="s">
        <v>1426</v>
      </c>
      <c r="J217" s="2" t="s">
        <v>1160</v>
      </c>
      <c r="K217" s="2">
        <v>78359</v>
      </c>
      <c r="L217" s="2" t="s">
        <v>1552</v>
      </c>
      <c r="M217" s="21">
        <v>110000599807</v>
      </c>
      <c r="N217" s="2">
        <v>27.883610999999998</v>
      </c>
      <c r="O217" s="2">
        <v>-97.241382999999999</v>
      </c>
      <c r="P217" s="2" t="s">
        <v>1622</v>
      </c>
      <c r="Q217" s="2" t="s">
        <v>1554</v>
      </c>
      <c r="R217" s="2" t="s">
        <v>1393</v>
      </c>
      <c r="S217" s="2">
        <v>7</v>
      </c>
      <c r="T217" s="2" t="s">
        <v>1552</v>
      </c>
      <c r="U217" s="2">
        <v>8610</v>
      </c>
      <c r="V217" s="2" t="s">
        <v>1573</v>
      </c>
      <c r="W217" s="2" t="s">
        <v>1552</v>
      </c>
      <c r="X217" s="2">
        <v>3893</v>
      </c>
      <c r="Y217" s="2" t="s">
        <v>1590</v>
      </c>
      <c r="Z217" s="2" t="s">
        <v>1552</v>
      </c>
      <c r="AA217" s="2" t="s">
        <v>1544</v>
      </c>
      <c r="AB217" s="2">
        <v>325199</v>
      </c>
      <c r="AC217" s="2" t="s">
        <v>261</v>
      </c>
      <c r="AD217" s="2" t="s">
        <v>1552</v>
      </c>
      <c r="AE217" s="2" t="s">
        <v>1552</v>
      </c>
      <c r="AF217" s="2" t="s">
        <v>1602</v>
      </c>
      <c r="AG217" s="5" t="s">
        <v>1621</v>
      </c>
      <c r="AH217" s="2" t="s">
        <v>1140</v>
      </c>
      <c r="AI217" s="2" t="s">
        <v>1772</v>
      </c>
      <c r="AJ217" s="2" t="s">
        <v>1559</v>
      </c>
      <c r="AK217" s="2" t="s">
        <v>1547</v>
      </c>
      <c r="AL217" s="2" t="s">
        <v>1552</v>
      </c>
      <c r="AM217" t="s">
        <v>1548</v>
      </c>
      <c r="AN217" t="s">
        <v>1549</v>
      </c>
      <c r="AO217" t="s">
        <v>1548</v>
      </c>
      <c r="AP217" t="s">
        <v>1549</v>
      </c>
      <c r="AQ217" t="s">
        <v>1549</v>
      </c>
      <c r="AR217" t="s">
        <v>1549</v>
      </c>
      <c r="AS217" t="s">
        <v>1548</v>
      </c>
      <c r="AT217" t="s">
        <v>1549</v>
      </c>
      <c r="AU217" t="s">
        <v>1549</v>
      </c>
      <c r="AV217" t="s">
        <v>1549</v>
      </c>
      <c r="AW217" t="s">
        <v>1549</v>
      </c>
      <c r="AX217" t="s">
        <v>1548</v>
      </c>
      <c r="AY217" t="s">
        <v>1549</v>
      </c>
      <c r="AZ217" t="s">
        <v>1549</v>
      </c>
      <c r="BA217" t="s">
        <v>1549</v>
      </c>
      <c r="BB217" t="s">
        <v>1549</v>
      </c>
      <c r="BC217" t="s">
        <v>1549</v>
      </c>
      <c r="BD217" t="s">
        <v>1549</v>
      </c>
      <c r="BE217" t="s">
        <v>1549</v>
      </c>
      <c r="BF217" t="s">
        <v>1549</v>
      </c>
      <c r="BG217" t="s">
        <v>1549</v>
      </c>
      <c r="BH217" t="s">
        <v>1549</v>
      </c>
      <c r="BI217" t="s">
        <v>1549</v>
      </c>
      <c r="BJ217" t="s">
        <v>1549</v>
      </c>
      <c r="BK217" t="s">
        <v>1549</v>
      </c>
      <c r="BL217" t="s">
        <v>1549</v>
      </c>
      <c r="BM217" t="s">
        <v>1549</v>
      </c>
      <c r="BN217" t="s">
        <v>1549</v>
      </c>
      <c r="BO217" t="s">
        <v>1549</v>
      </c>
      <c r="BP217" t="s">
        <v>1549</v>
      </c>
      <c r="BQ217" t="s">
        <v>1549</v>
      </c>
      <c r="BR217" t="s">
        <v>1549</v>
      </c>
      <c r="BS217" t="s">
        <v>1549</v>
      </c>
      <c r="BT217" t="s">
        <v>1549</v>
      </c>
      <c r="BU217" t="s">
        <v>1549</v>
      </c>
      <c r="BV217" t="s">
        <v>1549</v>
      </c>
      <c r="BW217" t="s">
        <v>1549</v>
      </c>
      <c r="BX217" t="s">
        <v>1549</v>
      </c>
      <c r="BY217" t="s">
        <v>1549</v>
      </c>
      <c r="BZ217" t="s">
        <v>1549</v>
      </c>
      <c r="CA217" t="s">
        <v>1549</v>
      </c>
      <c r="CB217" t="s">
        <v>1549</v>
      </c>
      <c r="CC217" t="s">
        <v>1549</v>
      </c>
      <c r="CD217" t="s">
        <v>1549</v>
      </c>
      <c r="CE217" t="s">
        <v>1548</v>
      </c>
      <c r="CF217" t="s">
        <v>1549</v>
      </c>
      <c r="CG217" t="s">
        <v>1549</v>
      </c>
      <c r="CH217" t="s">
        <v>1549</v>
      </c>
      <c r="CI217" t="s">
        <v>1549</v>
      </c>
      <c r="CJ217" t="s">
        <v>1549</v>
      </c>
      <c r="CK217" t="s">
        <v>1549</v>
      </c>
      <c r="CL217" t="s">
        <v>1549</v>
      </c>
      <c r="CM217" t="s">
        <v>1549</v>
      </c>
      <c r="CN217" t="s">
        <v>1548</v>
      </c>
    </row>
    <row r="218" spans="2:92" x14ac:dyDescent="0.25">
      <c r="B218" s="2" t="s">
        <v>1134</v>
      </c>
      <c r="C218" s="2">
        <v>2015</v>
      </c>
      <c r="D218" s="2"/>
      <c r="E218" s="2" t="s">
        <v>1150</v>
      </c>
      <c r="F218" s="2" t="s">
        <v>1147</v>
      </c>
      <c r="G218" s="2" t="s">
        <v>1148</v>
      </c>
      <c r="H218" s="2" t="s">
        <v>1149</v>
      </c>
      <c r="I218" s="2" t="s">
        <v>1428</v>
      </c>
      <c r="J218" s="2" t="s">
        <v>1138</v>
      </c>
      <c r="K218" s="2">
        <v>70723</v>
      </c>
      <c r="L218" s="2"/>
      <c r="M218" s="21">
        <v>110000597328</v>
      </c>
      <c r="N218" s="2">
        <v>30.05509</v>
      </c>
      <c r="O218" s="2">
        <v>-90.830839999999995</v>
      </c>
      <c r="P218" s="2">
        <v>1315214352419</v>
      </c>
      <c r="Q218" s="2">
        <v>107062</v>
      </c>
      <c r="R218" s="2" t="s">
        <v>1393</v>
      </c>
      <c r="S218" s="2">
        <v>8</v>
      </c>
      <c r="T218" s="2" t="s">
        <v>1399</v>
      </c>
      <c r="U218" s="2">
        <v>3691.415426</v>
      </c>
      <c r="V218" s="2" t="s">
        <v>1594</v>
      </c>
      <c r="W218" s="2"/>
      <c r="X218" s="2">
        <v>1763.0083059999999</v>
      </c>
      <c r="Y218" s="2" t="s">
        <v>1573</v>
      </c>
      <c r="Z218" s="2"/>
      <c r="AA218" s="2" t="s">
        <v>1544</v>
      </c>
      <c r="AB218" s="2">
        <v>325180</v>
      </c>
      <c r="AC218" s="2" t="s">
        <v>258</v>
      </c>
      <c r="AD218" s="2"/>
      <c r="AE218" s="2"/>
      <c r="AF218" s="2" t="s">
        <v>1623</v>
      </c>
      <c r="AG218" s="2"/>
      <c r="AH218" s="2" t="s">
        <v>1140</v>
      </c>
      <c r="AI218" s="2" t="s">
        <v>1772</v>
      </c>
      <c r="AJ218" s="2" t="s">
        <v>1559</v>
      </c>
      <c r="AK218" s="2" t="s">
        <v>1547</v>
      </c>
      <c r="AL218" s="2"/>
      <c r="AM218" t="s">
        <v>1548</v>
      </c>
      <c r="AN218" t="s">
        <v>1549</v>
      </c>
      <c r="AO218" t="s">
        <v>1549</v>
      </c>
      <c r="AP218" t="s">
        <v>1548</v>
      </c>
      <c r="AQ218" t="s">
        <v>1548</v>
      </c>
      <c r="AR218" t="s">
        <v>1549</v>
      </c>
      <c r="AS218" t="s">
        <v>1549</v>
      </c>
      <c r="AY218" t="s">
        <v>1549</v>
      </c>
      <c r="BL218" t="s">
        <v>1549</v>
      </c>
      <c r="BM218" t="s">
        <v>1549</v>
      </c>
      <c r="BN218" t="s">
        <v>1549</v>
      </c>
      <c r="BP218" t="s">
        <v>1549</v>
      </c>
      <c r="BX218" t="s">
        <v>1549</v>
      </c>
      <c r="CE218" t="s">
        <v>1549</v>
      </c>
    </row>
    <row r="219" spans="2:92" x14ac:dyDescent="0.25">
      <c r="B219" s="2" t="s">
        <v>1134</v>
      </c>
      <c r="C219" s="2">
        <v>2016</v>
      </c>
      <c r="D219" s="2"/>
      <c r="E219" s="2" t="s">
        <v>1150</v>
      </c>
      <c r="F219" s="2" t="s">
        <v>1147</v>
      </c>
      <c r="G219" s="2" t="s">
        <v>1148</v>
      </c>
      <c r="H219" s="2" t="s">
        <v>1149</v>
      </c>
      <c r="I219" s="2" t="s">
        <v>1428</v>
      </c>
      <c r="J219" s="2" t="s">
        <v>1138</v>
      </c>
      <c r="K219" s="2">
        <v>70723</v>
      </c>
      <c r="L219" s="2"/>
      <c r="M219" s="21">
        <v>110000597328</v>
      </c>
      <c r="N219" s="2">
        <v>30.05509</v>
      </c>
      <c r="O219" s="2">
        <v>-90.830839999999995</v>
      </c>
      <c r="P219" s="2">
        <v>1316215698299</v>
      </c>
      <c r="Q219" s="2">
        <v>107062</v>
      </c>
      <c r="R219" s="2" t="s">
        <v>1393</v>
      </c>
      <c r="S219" s="2">
        <v>8</v>
      </c>
      <c r="T219" s="2" t="s">
        <v>1399</v>
      </c>
      <c r="U219" s="2">
        <v>3372.9101000000001</v>
      </c>
      <c r="V219" s="2" t="s">
        <v>1594</v>
      </c>
      <c r="W219" s="2"/>
      <c r="X219" s="2">
        <v>1783.1646000000001</v>
      </c>
      <c r="Y219" s="2" t="s">
        <v>1573</v>
      </c>
      <c r="Z219" s="2"/>
      <c r="AA219" s="2" t="s">
        <v>1544</v>
      </c>
      <c r="AB219" s="2">
        <v>325180</v>
      </c>
      <c r="AC219" s="2" t="s">
        <v>258</v>
      </c>
      <c r="AD219" s="2"/>
      <c r="AE219" s="2"/>
      <c r="AF219" s="2" t="s">
        <v>1624</v>
      </c>
      <c r="AG219" s="2"/>
      <c r="AH219" s="2" t="s">
        <v>1140</v>
      </c>
      <c r="AI219" s="2" t="s">
        <v>1772</v>
      </c>
      <c r="AJ219" s="2" t="s">
        <v>1559</v>
      </c>
      <c r="AK219" s="2" t="s">
        <v>1547</v>
      </c>
      <c r="AL219" s="2"/>
      <c r="AM219" t="s">
        <v>1548</v>
      </c>
      <c r="AN219" t="s">
        <v>1549</v>
      </c>
      <c r="AO219" t="s">
        <v>1549</v>
      </c>
      <c r="AP219" t="s">
        <v>1548</v>
      </c>
      <c r="AQ219" t="s">
        <v>1549</v>
      </c>
      <c r="AR219" t="s">
        <v>1549</v>
      </c>
      <c r="AS219" t="s">
        <v>1549</v>
      </c>
      <c r="AY219" t="s">
        <v>1549</v>
      </c>
      <c r="BL219" t="s">
        <v>1549</v>
      </c>
      <c r="BM219" t="s">
        <v>1549</v>
      </c>
      <c r="BN219" t="s">
        <v>1549</v>
      </c>
      <c r="BP219" t="s">
        <v>1549</v>
      </c>
      <c r="BX219" t="s">
        <v>1549</v>
      </c>
      <c r="CE219" t="s">
        <v>1549</v>
      </c>
    </row>
    <row r="220" spans="2:92" x14ac:dyDescent="0.25">
      <c r="B220" s="2" t="s">
        <v>1134</v>
      </c>
      <c r="C220" s="2">
        <v>2017</v>
      </c>
      <c r="D220" s="2"/>
      <c r="E220" s="2" t="s">
        <v>1150</v>
      </c>
      <c r="F220" s="2" t="s">
        <v>1147</v>
      </c>
      <c r="G220" s="2" t="s">
        <v>1148</v>
      </c>
      <c r="H220" s="2" t="s">
        <v>1149</v>
      </c>
      <c r="I220" s="2" t="s">
        <v>1428</v>
      </c>
      <c r="J220" s="2" t="s">
        <v>1138</v>
      </c>
      <c r="K220" s="2">
        <v>70723</v>
      </c>
      <c r="L220" s="2"/>
      <c r="M220" s="21">
        <v>110000597328</v>
      </c>
      <c r="N220" s="2">
        <v>30.05509</v>
      </c>
      <c r="O220" s="2">
        <v>-90.830839999999995</v>
      </c>
      <c r="P220" s="2">
        <v>1317216156152</v>
      </c>
      <c r="Q220" s="2">
        <v>107062</v>
      </c>
      <c r="R220" s="2" t="s">
        <v>1393</v>
      </c>
      <c r="S220" s="2">
        <v>8</v>
      </c>
      <c r="T220" s="2" t="s">
        <v>1399</v>
      </c>
      <c r="U220" s="2">
        <v>5475.19</v>
      </c>
      <c r="V220" s="2" t="s">
        <v>1594</v>
      </c>
      <c r="W220" s="2"/>
      <c r="X220" s="2">
        <v>1881.85</v>
      </c>
      <c r="Y220" s="2" t="s">
        <v>1573</v>
      </c>
      <c r="Z220" s="2"/>
      <c r="AA220" s="2" t="s">
        <v>1544</v>
      </c>
      <c r="AB220" s="2">
        <v>325180</v>
      </c>
      <c r="AC220" s="2" t="s">
        <v>258</v>
      </c>
      <c r="AD220" s="2"/>
      <c r="AE220" s="2"/>
      <c r="AF220" s="2" t="s">
        <v>1624</v>
      </c>
      <c r="AG220" s="5"/>
      <c r="AH220" s="2" t="s">
        <v>1140</v>
      </c>
      <c r="AI220" s="2" t="s">
        <v>1772</v>
      </c>
      <c r="AJ220" s="2" t="s">
        <v>1559</v>
      </c>
      <c r="AK220" s="2" t="s">
        <v>1547</v>
      </c>
      <c r="AL220" s="2"/>
      <c r="AM220" t="s">
        <v>1548</v>
      </c>
      <c r="AN220" t="s">
        <v>1549</v>
      </c>
      <c r="AO220" t="s">
        <v>1549</v>
      </c>
      <c r="AP220" t="s">
        <v>1548</v>
      </c>
      <c r="AQ220" t="s">
        <v>1549</v>
      </c>
      <c r="AR220" t="s">
        <v>1549</v>
      </c>
      <c r="AS220" t="s">
        <v>1549</v>
      </c>
      <c r="AY220" t="s">
        <v>1549</v>
      </c>
      <c r="BL220" t="s">
        <v>1549</v>
      </c>
      <c r="BM220" t="s">
        <v>1549</v>
      </c>
      <c r="BN220" t="s">
        <v>1549</v>
      </c>
      <c r="BP220" t="s">
        <v>1549</v>
      </c>
      <c r="BX220" t="s">
        <v>1549</v>
      </c>
      <c r="CE220" t="s">
        <v>1549</v>
      </c>
    </row>
    <row r="221" spans="2:92" x14ac:dyDescent="0.25">
      <c r="B221" s="2" t="s">
        <v>1134</v>
      </c>
      <c r="C221" s="2">
        <v>2018</v>
      </c>
      <c r="D221" s="2"/>
      <c r="E221" s="2" t="s">
        <v>1150</v>
      </c>
      <c r="F221" s="2" t="s">
        <v>1147</v>
      </c>
      <c r="G221" s="2" t="s">
        <v>1148</v>
      </c>
      <c r="H221" s="2" t="s">
        <v>1149</v>
      </c>
      <c r="I221" s="2" t="s">
        <v>1428</v>
      </c>
      <c r="J221" s="2" t="s">
        <v>1138</v>
      </c>
      <c r="K221" s="2">
        <v>70723</v>
      </c>
      <c r="L221" s="2"/>
      <c r="M221" s="21">
        <v>110000597328</v>
      </c>
      <c r="N221" s="2">
        <v>30.05509</v>
      </c>
      <c r="O221" s="2">
        <v>-90.830839999999995</v>
      </c>
      <c r="P221" s="2">
        <v>1318217304005</v>
      </c>
      <c r="Q221" s="2">
        <v>107062</v>
      </c>
      <c r="R221" s="2" t="s">
        <v>1393</v>
      </c>
      <c r="S221" s="2">
        <v>8</v>
      </c>
      <c r="T221" s="2" t="s">
        <v>1399</v>
      </c>
      <c r="U221" s="2">
        <v>4473.8</v>
      </c>
      <c r="V221" s="2" t="s">
        <v>1594</v>
      </c>
      <c r="W221" s="2"/>
      <c r="X221" s="2">
        <v>1841.13</v>
      </c>
      <c r="Y221" s="2" t="s">
        <v>1543</v>
      </c>
      <c r="Z221" s="2"/>
      <c r="AA221" s="2" t="s">
        <v>1544</v>
      </c>
      <c r="AB221" s="2">
        <v>325180</v>
      </c>
      <c r="AC221" s="2" t="s">
        <v>258</v>
      </c>
      <c r="AD221" s="2"/>
      <c r="AE221" s="2"/>
      <c r="AF221" s="2" t="s">
        <v>1624</v>
      </c>
      <c r="AG221" s="5"/>
      <c r="AH221" s="2" t="s">
        <v>1140</v>
      </c>
      <c r="AI221" s="2" t="s">
        <v>1772</v>
      </c>
      <c r="AJ221" s="2" t="s">
        <v>1559</v>
      </c>
      <c r="AK221" s="2" t="s">
        <v>1547</v>
      </c>
      <c r="AL221" s="2"/>
      <c r="AM221" t="s">
        <v>1548</v>
      </c>
      <c r="AN221" t="s">
        <v>1549</v>
      </c>
      <c r="AO221" t="s">
        <v>1549</v>
      </c>
      <c r="AP221" t="s">
        <v>1548</v>
      </c>
      <c r="AQ221" t="s">
        <v>1549</v>
      </c>
      <c r="AR221" t="s">
        <v>1549</v>
      </c>
      <c r="AS221" t="s">
        <v>1549</v>
      </c>
      <c r="AT221" t="s">
        <v>1549</v>
      </c>
      <c r="AU221" t="s">
        <v>1549</v>
      </c>
      <c r="AV221" t="s">
        <v>1549</v>
      </c>
      <c r="AW221" t="s">
        <v>1549</v>
      </c>
      <c r="AX221" t="s">
        <v>1549</v>
      </c>
      <c r="AY221" t="s">
        <v>1549</v>
      </c>
      <c r="AZ221" t="s">
        <v>1549</v>
      </c>
      <c r="BA221" t="s">
        <v>1549</v>
      </c>
      <c r="BB221" t="s">
        <v>1549</v>
      </c>
      <c r="BC221" t="s">
        <v>1549</v>
      </c>
      <c r="BD221" t="s">
        <v>1549</v>
      </c>
      <c r="BE221" t="s">
        <v>1549</v>
      </c>
      <c r="BF221" t="s">
        <v>1549</v>
      </c>
      <c r="BG221" t="s">
        <v>1549</v>
      </c>
      <c r="BH221" t="s">
        <v>1549</v>
      </c>
      <c r="BI221" t="s">
        <v>1549</v>
      </c>
      <c r="BJ221" t="s">
        <v>1549</v>
      </c>
      <c r="BK221" t="s">
        <v>1549</v>
      </c>
      <c r="BL221" t="s">
        <v>1549</v>
      </c>
      <c r="BM221" t="s">
        <v>1549</v>
      </c>
      <c r="BN221" t="s">
        <v>1549</v>
      </c>
      <c r="BO221" t="s">
        <v>1549</v>
      </c>
      <c r="BP221" t="s">
        <v>1549</v>
      </c>
      <c r="BQ221" t="s">
        <v>1549</v>
      </c>
      <c r="BR221" t="s">
        <v>1549</v>
      </c>
      <c r="BS221" t="s">
        <v>1549</v>
      </c>
      <c r="BT221" t="s">
        <v>1549</v>
      </c>
      <c r="BU221" t="s">
        <v>1549</v>
      </c>
      <c r="BV221" t="s">
        <v>1549</v>
      </c>
      <c r="BW221" t="s">
        <v>1549</v>
      </c>
      <c r="BX221" t="s">
        <v>1549</v>
      </c>
      <c r="BY221" t="s">
        <v>1549</v>
      </c>
      <c r="BZ221" t="s">
        <v>1549</v>
      </c>
      <c r="CA221" t="s">
        <v>1549</v>
      </c>
      <c r="CB221" t="s">
        <v>1549</v>
      </c>
      <c r="CC221" t="s">
        <v>1549</v>
      </c>
      <c r="CD221" t="s">
        <v>1549</v>
      </c>
      <c r="CE221" t="s">
        <v>1549</v>
      </c>
      <c r="CF221" t="s">
        <v>1549</v>
      </c>
      <c r="CG221" t="s">
        <v>1549</v>
      </c>
      <c r="CH221" t="s">
        <v>1549</v>
      </c>
      <c r="CI221" t="s">
        <v>1549</v>
      </c>
      <c r="CJ221" t="s">
        <v>1549</v>
      </c>
      <c r="CK221" t="s">
        <v>1549</v>
      </c>
      <c r="CL221" t="s">
        <v>1549</v>
      </c>
      <c r="CM221" t="s">
        <v>1549</v>
      </c>
      <c r="CN221" t="s">
        <v>1549</v>
      </c>
    </row>
    <row r="222" spans="2:92" x14ac:dyDescent="0.25">
      <c r="B222" s="2" t="s">
        <v>1134</v>
      </c>
      <c r="C222" s="2">
        <v>2019</v>
      </c>
      <c r="D222" s="4">
        <v>44007</v>
      </c>
      <c r="E222" s="2" t="s">
        <v>1150</v>
      </c>
      <c r="F222" s="2" t="s">
        <v>1147</v>
      </c>
      <c r="G222" s="2" t="s">
        <v>1148</v>
      </c>
      <c r="H222" s="2" t="s">
        <v>1149</v>
      </c>
      <c r="I222" s="2" t="s">
        <v>1428</v>
      </c>
      <c r="J222" s="2" t="s">
        <v>1138</v>
      </c>
      <c r="K222" s="2">
        <v>70723</v>
      </c>
      <c r="L222" s="2"/>
      <c r="M222" s="21">
        <v>110000597328</v>
      </c>
      <c r="N222" s="2">
        <v>30.05509</v>
      </c>
      <c r="O222" s="2">
        <v>-90.830839999999995</v>
      </c>
      <c r="P222" s="2">
        <v>1319218139347</v>
      </c>
      <c r="Q222" s="2">
        <v>107062</v>
      </c>
      <c r="R222" s="2" t="s">
        <v>1393</v>
      </c>
      <c r="S222" s="2">
        <v>8</v>
      </c>
      <c r="T222" s="2" t="s">
        <v>1399</v>
      </c>
      <c r="U222" s="2">
        <v>4596</v>
      </c>
      <c r="V222" s="2" t="s">
        <v>1594</v>
      </c>
      <c r="W222" s="2"/>
      <c r="X222" s="2">
        <v>1806.27</v>
      </c>
      <c r="Y222" s="2" t="s">
        <v>1543</v>
      </c>
      <c r="Z222" s="2"/>
      <c r="AA222" s="2" t="s">
        <v>1544</v>
      </c>
      <c r="AB222" s="2">
        <v>325180</v>
      </c>
      <c r="AC222" s="2" t="s">
        <v>258</v>
      </c>
      <c r="AD222" s="2"/>
      <c r="AE222" s="2"/>
      <c r="AF222" s="2" t="s">
        <v>1624</v>
      </c>
      <c r="AG222" s="5"/>
      <c r="AH222" s="2" t="s">
        <v>1140</v>
      </c>
      <c r="AI222" s="2" t="s">
        <v>1772</v>
      </c>
      <c r="AJ222" s="2" t="s">
        <v>1559</v>
      </c>
      <c r="AK222" s="2" t="s">
        <v>1547</v>
      </c>
      <c r="AL222" s="2"/>
      <c r="AM222" t="s">
        <v>1548</v>
      </c>
      <c r="AN222" t="s">
        <v>1549</v>
      </c>
      <c r="AO222" t="s">
        <v>1549</v>
      </c>
      <c r="AP222" t="s">
        <v>1548</v>
      </c>
      <c r="AQ222" t="s">
        <v>1549</v>
      </c>
      <c r="AR222" t="s">
        <v>1549</v>
      </c>
      <c r="AS222" t="s">
        <v>1549</v>
      </c>
      <c r="AT222" t="s">
        <v>1549</v>
      </c>
      <c r="AU222" t="s">
        <v>1549</v>
      </c>
      <c r="AV222" t="s">
        <v>1549</v>
      </c>
      <c r="AW222" t="s">
        <v>1549</v>
      </c>
      <c r="AX222" t="s">
        <v>1549</v>
      </c>
      <c r="AY222" t="s">
        <v>1549</v>
      </c>
      <c r="AZ222" t="s">
        <v>1549</v>
      </c>
      <c r="BA222" t="s">
        <v>1549</v>
      </c>
      <c r="BB222" t="s">
        <v>1549</v>
      </c>
      <c r="BC222" t="s">
        <v>1549</v>
      </c>
      <c r="BD222" t="s">
        <v>1549</v>
      </c>
      <c r="BE222" t="s">
        <v>1549</v>
      </c>
      <c r="BF222" t="s">
        <v>1549</v>
      </c>
      <c r="BG222" t="s">
        <v>1549</v>
      </c>
      <c r="BH222" t="s">
        <v>1549</v>
      </c>
      <c r="BI222" t="s">
        <v>1549</v>
      </c>
      <c r="BJ222" t="s">
        <v>1549</v>
      </c>
      <c r="BK222" t="s">
        <v>1549</v>
      </c>
      <c r="BL222" t="s">
        <v>1549</v>
      </c>
      <c r="BM222" t="s">
        <v>1549</v>
      </c>
      <c r="BN222" t="s">
        <v>1549</v>
      </c>
      <c r="BO222" t="s">
        <v>1549</v>
      </c>
      <c r="BP222" t="s">
        <v>1549</v>
      </c>
      <c r="BQ222" t="s">
        <v>1549</v>
      </c>
      <c r="BR222" t="s">
        <v>1549</v>
      </c>
      <c r="BS222" t="s">
        <v>1549</v>
      </c>
      <c r="BT222" t="s">
        <v>1549</v>
      </c>
      <c r="BU222" t="s">
        <v>1549</v>
      </c>
      <c r="BV222" t="s">
        <v>1549</v>
      </c>
      <c r="BW222" t="s">
        <v>1549</v>
      </c>
      <c r="BX222" t="s">
        <v>1549</v>
      </c>
      <c r="BY222" t="s">
        <v>1549</v>
      </c>
      <c r="BZ222" t="s">
        <v>1549</v>
      </c>
      <c r="CA222" t="s">
        <v>1549</v>
      </c>
      <c r="CB222" t="s">
        <v>1549</v>
      </c>
      <c r="CC222" t="s">
        <v>1549</v>
      </c>
      <c r="CD222" t="s">
        <v>1549</v>
      </c>
      <c r="CE222" t="s">
        <v>1549</v>
      </c>
      <c r="CF222" t="s">
        <v>1549</v>
      </c>
      <c r="CG222" t="s">
        <v>1549</v>
      </c>
      <c r="CH222" t="s">
        <v>1549</v>
      </c>
      <c r="CI222" t="s">
        <v>1549</v>
      </c>
      <c r="CJ222" t="s">
        <v>1549</v>
      </c>
      <c r="CK222" t="s">
        <v>1549</v>
      </c>
      <c r="CL222" t="s">
        <v>1549</v>
      </c>
      <c r="CM222" t="s">
        <v>1549</v>
      </c>
      <c r="CN222" t="s">
        <v>1549</v>
      </c>
    </row>
    <row r="223" spans="2:92" x14ac:dyDescent="0.25">
      <c r="B223" s="2" t="s">
        <v>1134</v>
      </c>
      <c r="C223" s="2">
        <v>2020</v>
      </c>
      <c r="D223" s="4"/>
      <c r="E223" s="2" t="s">
        <v>1150</v>
      </c>
      <c r="F223" s="2" t="s">
        <v>1147</v>
      </c>
      <c r="G223" s="2" t="s">
        <v>1148</v>
      </c>
      <c r="H223" s="2" t="s">
        <v>1149</v>
      </c>
      <c r="I223" s="2" t="s">
        <v>1429</v>
      </c>
      <c r="J223" s="2" t="s">
        <v>1138</v>
      </c>
      <c r="K223" s="2">
        <v>70723</v>
      </c>
      <c r="L223" s="2" t="s">
        <v>1552</v>
      </c>
      <c r="M223" s="21">
        <v>110000597328</v>
      </c>
      <c r="N223" s="2">
        <v>30.05509</v>
      </c>
      <c r="O223" s="2">
        <v>-90.830839999999995</v>
      </c>
      <c r="P223" s="2" t="s">
        <v>1625</v>
      </c>
      <c r="Q223" s="2" t="s">
        <v>1554</v>
      </c>
      <c r="R223" s="2" t="s">
        <v>1393</v>
      </c>
      <c r="S223" s="2">
        <v>8</v>
      </c>
      <c r="T223" s="2" t="s">
        <v>1552</v>
      </c>
      <c r="U223" s="2">
        <v>3412</v>
      </c>
      <c r="V223" s="2" t="s">
        <v>1594</v>
      </c>
      <c r="W223" s="2" t="s">
        <v>1552</v>
      </c>
      <c r="X223" s="2">
        <v>1764</v>
      </c>
      <c r="Y223" s="2" t="s">
        <v>1543</v>
      </c>
      <c r="Z223" s="2" t="s">
        <v>1552</v>
      </c>
      <c r="AA223" s="2" t="s">
        <v>1544</v>
      </c>
      <c r="AB223" s="2">
        <v>325180</v>
      </c>
      <c r="AC223" s="2" t="s">
        <v>258</v>
      </c>
      <c r="AD223" s="2" t="s">
        <v>1552</v>
      </c>
      <c r="AE223" s="2" t="s">
        <v>1552</v>
      </c>
      <c r="AF223" s="2" t="s">
        <v>1624</v>
      </c>
      <c r="AG223" s="5" t="s">
        <v>1552</v>
      </c>
      <c r="AH223" s="2" t="s">
        <v>1140</v>
      </c>
      <c r="AI223" s="2" t="s">
        <v>1772</v>
      </c>
      <c r="AJ223" s="2" t="s">
        <v>1559</v>
      </c>
      <c r="AK223" s="2" t="s">
        <v>1547</v>
      </c>
      <c r="AL223" s="2" t="s">
        <v>1552</v>
      </c>
      <c r="AM223" t="s">
        <v>1548</v>
      </c>
      <c r="AN223" t="s">
        <v>1549</v>
      </c>
      <c r="AO223" t="s">
        <v>1549</v>
      </c>
      <c r="AP223" t="s">
        <v>1548</v>
      </c>
      <c r="AQ223" t="s">
        <v>1549</v>
      </c>
      <c r="AR223" t="s">
        <v>1549</v>
      </c>
      <c r="AS223" t="s">
        <v>1549</v>
      </c>
      <c r="AT223" t="s">
        <v>1549</v>
      </c>
      <c r="AU223" t="s">
        <v>1549</v>
      </c>
      <c r="AV223" t="s">
        <v>1549</v>
      </c>
      <c r="AW223" t="s">
        <v>1549</v>
      </c>
      <c r="AX223" t="s">
        <v>1549</v>
      </c>
      <c r="AY223" t="s">
        <v>1549</v>
      </c>
      <c r="AZ223" t="s">
        <v>1549</v>
      </c>
      <c r="BA223" t="s">
        <v>1549</v>
      </c>
      <c r="BB223" t="s">
        <v>1549</v>
      </c>
      <c r="BC223" t="s">
        <v>1549</v>
      </c>
      <c r="BD223" t="s">
        <v>1549</v>
      </c>
      <c r="BE223" t="s">
        <v>1549</v>
      </c>
      <c r="BF223" t="s">
        <v>1549</v>
      </c>
      <c r="BG223" t="s">
        <v>1549</v>
      </c>
      <c r="BH223" t="s">
        <v>1549</v>
      </c>
      <c r="BI223" t="s">
        <v>1549</v>
      </c>
      <c r="BJ223" t="s">
        <v>1549</v>
      </c>
      <c r="BK223" t="s">
        <v>1549</v>
      </c>
      <c r="BL223" t="s">
        <v>1549</v>
      </c>
      <c r="BM223" t="s">
        <v>1549</v>
      </c>
      <c r="BN223" t="s">
        <v>1549</v>
      </c>
      <c r="BO223" t="s">
        <v>1549</v>
      </c>
      <c r="BP223" t="s">
        <v>1549</v>
      </c>
      <c r="BQ223" t="s">
        <v>1549</v>
      </c>
      <c r="BR223" t="s">
        <v>1549</v>
      </c>
      <c r="BS223" t="s">
        <v>1549</v>
      </c>
      <c r="BT223" t="s">
        <v>1549</v>
      </c>
      <c r="BU223" t="s">
        <v>1549</v>
      </c>
      <c r="BV223" t="s">
        <v>1549</v>
      </c>
      <c r="BW223" t="s">
        <v>1549</v>
      </c>
      <c r="BX223" t="s">
        <v>1549</v>
      </c>
      <c r="BY223" t="s">
        <v>1549</v>
      </c>
      <c r="BZ223" t="s">
        <v>1549</v>
      </c>
      <c r="CA223" t="s">
        <v>1549</v>
      </c>
      <c r="CB223" t="s">
        <v>1549</v>
      </c>
      <c r="CC223" t="s">
        <v>1549</v>
      </c>
      <c r="CD223" t="s">
        <v>1549</v>
      </c>
      <c r="CE223" t="s">
        <v>1549</v>
      </c>
      <c r="CF223" t="s">
        <v>1549</v>
      </c>
      <c r="CG223" t="s">
        <v>1549</v>
      </c>
      <c r="CH223" t="s">
        <v>1549</v>
      </c>
      <c r="CI223" t="s">
        <v>1549</v>
      </c>
      <c r="CJ223" t="s">
        <v>1549</v>
      </c>
      <c r="CK223" t="s">
        <v>1549</v>
      </c>
      <c r="CL223" t="s">
        <v>1549</v>
      </c>
      <c r="CM223" t="s">
        <v>1549</v>
      </c>
      <c r="CN223" t="s">
        <v>1549</v>
      </c>
    </row>
    <row r="224" spans="2:92" x14ac:dyDescent="0.25">
      <c r="B224" s="2" t="s">
        <v>1134</v>
      </c>
      <c r="C224" s="2">
        <v>2015</v>
      </c>
      <c r="D224" s="2"/>
      <c r="E224" s="2" t="s">
        <v>1139</v>
      </c>
      <c r="F224" s="2" t="s">
        <v>1135</v>
      </c>
      <c r="G224" s="2" t="s">
        <v>1136</v>
      </c>
      <c r="H224" s="2" t="s">
        <v>1137</v>
      </c>
      <c r="I224" s="2" t="s">
        <v>1431</v>
      </c>
      <c r="J224" s="2" t="s">
        <v>1138</v>
      </c>
      <c r="K224" s="2">
        <v>70734</v>
      </c>
      <c r="L224" s="2"/>
      <c r="M224" s="21">
        <v>110000449774</v>
      </c>
      <c r="N224" s="2">
        <v>30.185099999999998</v>
      </c>
      <c r="O224" s="2">
        <v>-90.980400000000003</v>
      </c>
      <c r="P224" s="2">
        <v>1315214186114</v>
      </c>
      <c r="Q224" s="2">
        <v>107062</v>
      </c>
      <c r="R224" s="2" t="s">
        <v>1393</v>
      </c>
      <c r="S224" s="2">
        <v>9</v>
      </c>
      <c r="T224" s="2" t="s">
        <v>1417</v>
      </c>
      <c r="U224" s="2">
        <v>3000.59</v>
      </c>
      <c r="V224" s="2" t="s">
        <v>1594</v>
      </c>
      <c r="W224" s="2"/>
      <c r="X224" s="2">
        <v>13651.38</v>
      </c>
      <c r="Y224" s="2" t="s">
        <v>1613</v>
      </c>
      <c r="Z224" s="2"/>
      <c r="AA224" s="2" t="s">
        <v>1544</v>
      </c>
      <c r="AB224" s="2">
        <v>325199</v>
      </c>
      <c r="AC224" s="2" t="s">
        <v>261</v>
      </c>
      <c r="AD224" s="2"/>
      <c r="AE224" s="2"/>
      <c r="AF224" s="2" t="s">
        <v>1626</v>
      </c>
      <c r="AG224" s="2" t="s">
        <v>1586</v>
      </c>
      <c r="AH224" s="2" t="s">
        <v>1140</v>
      </c>
      <c r="AI224" s="2" t="s">
        <v>1772</v>
      </c>
      <c r="AJ224" s="2" t="s">
        <v>1559</v>
      </c>
      <c r="AK224" s="2" t="s">
        <v>1547</v>
      </c>
      <c r="AL224" s="2"/>
      <c r="AM224" t="s">
        <v>1548</v>
      </c>
      <c r="AN224" t="s">
        <v>1549</v>
      </c>
      <c r="AO224" t="s">
        <v>1549</v>
      </c>
      <c r="AP224" t="s">
        <v>1548</v>
      </c>
      <c r="AQ224" t="s">
        <v>1549</v>
      </c>
      <c r="AR224" t="s">
        <v>1549</v>
      </c>
      <c r="AS224" t="s">
        <v>1549</v>
      </c>
      <c r="AY224" t="s">
        <v>1549</v>
      </c>
      <c r="BL224" t="s">
        <v>1549</v>
      </c>
      <c r="BM224" t="s">
        <v>1549</v>
      </c>
      <c r="BN224" t="s">
        <v>1549</v>
      </c>
      <c r="BP224" t="s">
        <v>1549</v>
      </c>
      <c r="BX224" t="s">
        <v>1549</v>
      </c>
      <c r="CE224" t="s">
        <v>1548</v>
      </c>
    </row>
    <row r="225" spans="2:92" x14ac:dyDescent="0.25">
      <c r="B225" s="2" t="s">
        <v>1134</v>
      </c>
      <c r="C225" s="2">
        <v>2016</v>
      </c>
      <c r="D225" s="2"/>
      <c r="E225" s="2" t="s">
        <v>1139</v>
      </c>
      <c r="F225" s="2" t="s">
        <v>1135</v>
      </c>
      <c r="G225" s="2" t="s">
        <v>1136</v>
      </c>
      <c r="H225" s="2" t="s">
        <v>1137</v>
      </c>
      <c r="I225" s="2" t="s">
        <v>1431</v>
      </c>
      <c r="J225" s="2" t="s">
        <v>1138</v>
      </c>
      <c r="K225" s="2">
        <v>70734</v>
      </c>
      <c r="L225" s="2"/>
      <c r="M225" s="21">
        <v>110000449774</v>
      </c>
      <c r="N225" s="2">
        <v>30.185099999999998</v>
      </c>
      <c r="O225" s="2">
        <v>-90.980400000000003</v>
      </c>
      <c r="P225" s="2">
        <v>1316215595214</v>
      </c>
      <c r="Q225" s="2">
        <v>107062</v>
      </c>
      <c r="R225" s="2" t="s">
        <v>1393</v>
      </c>
      <c r="S225" s="2">
        <v>9</v>
      </c>
      <c r="T225" s="2" t="s">
        <v>1417</v>
      </c>
      <c r="U225" s="2">
        <v>2625.06</v>
      </c>
      <c r="V225" s="2" t="s">
        <v>1594</v>
      </c>
      <c r="W225" s="2"/>
      <c r="X225" s="2">
        <v>14169.16</v>
      </c>
      <c r="Y225" s="2" t="s">
        <v>1613</v>
      </c>
      <c r="Z225" s="2"/>
      <c r="AA225" s="2" t="s">
        <v>1544</v>
      </c>
      <c r="AB225" s="2">
        <v>325199</v>
      </c>
      <c r="AC225" s="2" t="s">
        <v>261</v>
      </c>
      <c r="AD225" s="2"/>
      <c r="AE225" s="2"/>
      <c r="AF225" s="2" t="s">
        <v>1626</v>
      </c>
      <c r="AG225" s="5" t="s">
        <v>1586</v>
      </c>
      <c r="AH225" s="2" t="s">
        <v>1140</v>
      </c>
      <c r="AI225" s="2" t="s">
        <v>1772</v>
      </c>
      <c r="AJ225" s="2" t="s">
        <v>1559</v>
      </c>
      <c r="AK225" s="2" t="s">
        <v>1547</v>
      </c>
      <c r="AL225" s="2"/>
      <c r="AM225" t="s">
        <v>1548</v>
      </c>
      <c r="AN225" t="s">
        <v>1549</v>
      </c>
      <c r="AO225" t="s">
        <v>1549</v>
      </c>
      <c r="AP225" t="s">
        <v>1548</v>
      </c>
      <c r="AQ225" t="s">
        <v>1549</v>
      </c>
      <c r="AR225" t="s">
        <v>1549</v>
      </c>
      <c r="AS225" t="s">
        <v>1549</v>
      </c>
      <c r="AY225" t="s">
        <v>1549</v>
      </c>
      <c r="BL225" t="s">
        <v>1549</v>
      </c>
      <c r="BM225" t="s">
        <v>1549</v>
      </c>
      <c r="BN225" t="s">
        <v>1549</v>
      </c>
      <c r="BP225" t="s">
        <v>1549</v>
      </c>
      <c r="BX225" t="s">
        <v>1549</v>
      </c>
      <c r="CE225" t="s">
        <v>1548</v>
      </c>
    </row>
    <row r="226" spans="2:92" x14ac:dyDescent="0.25">
      <c r="B226" s="2" t="s">
        <v>1134</v>
      </c>
      <c r="C226" s="2">
        <v>2017</v>
      </c>
      <c r="D226" s="2"/>
      <c r="E226" s="2" t="s">
        <v>1139</v>
      </c>
      <c r="F226" s="2" t="s">
        <v>1135</v>
      </c>
      <c r="G226" s="2" t="s">
        <v>1136</v>
      </c>
      <c r="H226" s="2" t="s">
        <v>1137</v>
      </c>
      <c r="I226" s="2" t="s">
        <v>1431</v>
      </c>
      <c r="J226" s="2" t="s">
        <v>1138</v>
      </c>
      <c r="K226" s="2">
        <v>70734</v>
      </c>
      <c r="L226" s="2"/>
      <c r="M226" s="21">
        <v>110000449774</v>
      </c>
      <c r="N226" s="2">
        <v>30.185099999999998</v>
      </c>
      <c r="O226" s="2">
        <v>-90.980400000000003</v>
      </c>
      <c r="P226" s="2">
        <v>1317215994803</v>
      </c>
      <c r="Q226" s="2">
        <v>107062</v>
      </c>
      <c r="R226" s="2" t="s">
        <v>1393</v>
      </c>
      <c r="S226" s="2">
        <v>9</v>
      </c>
      <c r="T226" s="2" t="s">
        <v>1417</v>
      </c>
      <c r="U226" s="2">
        <v>23149.599999999999</v>
      </c>
      <c r="V226" s="2" t="s">
        <v>1594</v>
      </c>
      <c r="W226" s="2"/>
      <c r="X226" s="2">
        <v>17829.73</v>
      </c>
      <c r="Y226" s="2" t="s">
        <v>1613</v>
      </c>
      <c r="Z226" s="2"/>
      <c r="AA226" s="2" t="s">
        <v>1544</v>
      </c>
      <c r="AB226" s="2">
        <v>325199</v>
      </c>
      <c r="AC226" s="2" t="s">
        <v>261</v>
      </c>
      <c r="AD226" s="2"/>
      <c r="AE226" s="2"/>
      <c r="AF226" s="2" t="s">
        <v>1627</v>
      </c>
      <c r="AG226" s="5" t="s">
        <v>1586</v>
      </c>
      <c r="AH226" s="2" t="s">
        <v>1140</v>
      </c>
      <c r="AI226" s="2" t="s">
        <v>1772</v>
      </c>
      <c r="AJ226" s="2" t="s">
        <v>1559</v>
      </c>
      <c r="AK226" s="2" t="s">
        <v>1547</v>
      </c>
      <c r="AL226" s="2"/>
      <c r="AM226" t="s">
        <v>1548</v>
      </c>
      <c r="AN226" t="s">
        <v>1549</v>
      </c>
      <c r="AO226" t="s">
        <v>1549</v>
      </c>
      <c r="AP226" t="s">
        <v>1548</v>
      </c>
      <c r="AQ226" t="s">
        <v>1549</v>
      </c>
      <c r="AR226" t="s">
        <v>1549</v>
      </c>
      <c r="AS226" t="s">
        <v>1549</v>
      </c>
      <c r="AY226" t="s">
        <v>1549</v>
      </c>
      <c r="BL226" t="s">
        <v>1549</v>
      </c>
      <c r="BM226" t="s">
        <v>1549</v>
      </c>
      <c r="BN226" t="s">
        <v>1549</v>
      </c>
      <c r="BP226" t="s">
        <v>1549</v>
      </c>
      <c r="BX226" t="s">
        <v>1549</v>
      </c>
      <c r="CE226" t="s">
        <v>1548</v>
      </c>
    </row>
    <row r="227" spans="2:92" x14ac:dyDescent="0.25">
      <c r="B227" s="2" t="s">
        <v>1134</v>
      </c>
      <c r="C227" s="2">
        <v>2018</v>
      </c>
      <c r="D227" s="2"/>
      <c r="E227" s="2" t="s">
        <v>1139</v>
      </c>
      <c r="F227" s="2" t="s">
        <v>1135</v>
      </c>
      <c r="G227" s="2" t="s">
        <v>1136</v>
      </c>
      <c r="H227" s="2" t="s">
        <v>1137</v>
      </c>
      <c r="I227" s="2" t="s">
        <v>1431</v>
      </c>
      <c r="J227" s="2" t="s">
        <v>1138</v>
      </c>
      <c r="K227" s="2">
        <v>70734</v>
      </c>
      <c r="L227" s="2"/>
      <c r="M227" s="21">
        <v>110000449774</v>
      </c>
      <c r="N227" s="2">
        <v>30.185099999999998</v>
      </c>
      <c r="O227" s="2">
        <v>-90.980400000000003</v>
      </c>
      <c r="P227" s="2">
        <v>1318218551214</v>
      </c>
      <c r="Q227" s="2">
        <v>107062</v>
      </c>
      <c r="R227" s="2" t="s">
        <v>1393</v>
      </c>
      <c r="S227" s="2">
        <v>9</v>
      </c>
      <c r="T227" s="2" t="s">
        <v>1417</v>
      </c>
      <c r="U227" s="2">
        <v>2558.14</v>
      </c>
      <c r="V227" s="2" t="s">
        <v>1594</v>
      </c>
      <c r="W227" s="2"/>
      <c r="X227" s="2">
        <v>17150.64</v>
      </c>
      <c r="Y227" s="2" t="s">
        <v>1613</v>
      </c>
      <c r="Z227" s="2"/>
      <c r="AA227" s="2" t="s">
        <v>1544</v>
      </c>
      <c r="AB227" s="2">
        <v>325199</v>
      </c>
      <c r="AC227" s="2" t="s">
        <v>261</v>
      </c>
      <c r="AD227" s="2"/>
      <c r="AE227" s="2"/>
      <c r="AF227" s="2" t="s">
        <v>1626</v>
      </c>
      <c r="AG227" s="5" t="s">
        <v>1628</v>
      </c>
      <c r="AH227" s="2" t="s">
        <v>1140</v>
      </c>
      <c r="AI227" s="2" t="s">
        <v>1772</v>
      </c>
      <c r="AJ227" s="2" t="s">
        <v>1559</v>
      </c>
      <c r="AK227" s="2" t="s">
        <v>1547</v>
      </c>
      <c r="AL227" s="2"/>
      <c r="AM227" t="s">
        <v>1548</v>
      </c>
      <c r="AN227" t="s">
        <v>1549</v>
      </c>
      <c r="AO227" t="s">
        <v>1549</v>
      </c>
      <c r="AP227" t="s">
        <v>1548</v>
      </c>
      <c r="AQ227" t="s">
        <v>1549</v>
      </c>
      <c r="AR227" t="s">
        <v>1549</v>
      </c>
      <c r="AS227" t="s">
        <v>1549</v>
      </c>
      <c r="AT227" t="s">
        <v>1549</v>
      </c>
      <c r="AU227" t="s">
        <v>1549</v>
      </c>
      <c r="AV227" t="s">
        <v>1549</v>
      </c>
      <c r="AW227" t="s">
        <v>1549</v>
      </c>
      <c r="AX227" t="s">
        <v>1549</v>
      </c>
      <c r="AY227" t="s">
        <v>1549</v>
      </c>
      <c r="AZ227" t="s">
        <v>1549</v>
      </c>
      <c r="BA227" t="s">
        <v>1549</v>
      </c>
      <c r="BB227" t="s">
        <v>1549</v>
      </c>
      <c r="BC227" t="s">
        <v>1549</v>
      </c>
      <c r="BD227" t="s">
        <v>1549</v>
      </c>
      <c r="BE227" t="s">
        <v>1549</v>
      </c>
      <c r="BF227" t="s">
        <v>1549</v>
      </c>
      <c r="BG227" t="s">
        <v>1549</v>
      </c>
      <c r="BH227" t="s">
        <v>1549</v>
      </c>
      <c r="BI227" t="s">
        <v>1549</v>
      </c>
      <c r="BJ227" t="s">
        <v>1549</v>
      </c>
      <c r="BK227" t="s">
        <v>1549</v>
      </c>
      <c r="BL227" t="s">
        <v>1549</v>
      </c>
      <c r="BM227" t="s">
        <v>1549</v>
      </c>
      <c r="BN227" t="s">
        <v>1549</v>
      </c>
      <c r="BO227" t="s">
        <v>1549</v>
      </c>
      <c r="BP227" t="s">
        <v>1549</v>
      </c>
      <c r="BQ227" t="s">
        <v>1549</v>
      </c>
      <c r="BR227" t="s">
        <v>1549</v>
      </c>
      <c r="BS227" t="s">
        <v>1549</v>
      </c>
      <c r="BT227" t="s">
        <v>1549</v>
      </c>
      <c r="BU227" t="s">
        <v>1549</v>
      </c>
      <c r="BV227" t="s">
        <v>1549</v>
      </c>
      <c r="BW227" t="s">
        <v>1549</v>
      </c>
      <c r="BX227" t="s">
        <v>1549</v>
      </c>
      <c r="BY227" t="s">
        <v>1549</v>
      </c>
      <c r="BZ227" t="s">
        <v>1549</v>
      </c>
      <c r="CA227" t="s">
        <v>1549</v>
      </c>
      <c r="CB227" t="s">
        <v>1549</v>
      </c>
      <c r="CC227" t="s">
        <v>1549</v>
      </c>
      <c r="CD227" t="s">
        <v>1549</v>
      </c>
      <c r="CE227" t="s">
        <v>1548</v>
      </c>
      <c r="CF227" t="s">
        <v>1549</v>
      </c>
      <c r="CG227" t="s">
        <v>1549</v>
      </c>
      <c r="CH227" t="s">
        <v>1549</v>
      </c>
      <c r="CI227" t="s">
        <v>1549</v>
      </c>
      <c r="CJ227" t="s">
        <v>1549</v>
      </c>
      <c r="CK227" t="s">
        <v>1549</v>
      </c>
      <c r="CL227" t="s">
        <v>1549</v>
      </c>
      <c r="CM227" t="s">
        <v>1549</v>
      </c>
      <c r="CN227" t="s">
        <v>1548</v>
      </c>
    </row>
    <row r="228" spans="2:92" ht="30" x14ac:dyDescent="0.25">
      <c r="B228" s="2" t="s">
        <v>1134</v>
      </c>
      <c r="C228" s="2">
        <v>2019</v>
      </c>
      <c r="D228" s="4">
        <v>44012</v>
      </c>
      <c r="E228" s="2" t="s">
        <v>1139</v>
      </c>
      <c r="F228" s="2" t="s">
        <v>1135</v>
      </c>
      <c r="G228" s="2" t="s">
        <v>1136</v>
      </c>
      <c r="H228" s="2" t="s">
        <v>1137</v>
      </c>
      <c r="I228" s="2" t="s">
        <v>1431</v>
      </c>
      <c r="J228" s="2" t="s">
        <v>1138</v>
      </c>
      <c r="K228" s="2">
        <v>70734</v>
      </c>
      <c r="L228" s="2"/>
      <c r="M228" s="21">
        <v>110000449774</v>
      </c>
      <c r="N228" s="2">
        <v>30.185099999999998</v>
      </c>
      <c r="O228" s="2">
        <v>-90.980400000000003</v>
      </c>
      <c r="P228" s="2">
        <v>1319218431144</v>
      </c>
      <c r="Q228" s="2">
        <v>107062</v>
      </c>
      <c r="R228" s="2" t="s">
        <v>1393</v>
      </c>
      <c r="S228" s="2">
        <v>9</v>
      </c>
      <c r="T228" s="2" t="s">
        <v>1417</v>
      </c>
      <c r="U228" s="2">
        <v>6582</v>
      </c>
      <c r="V228" s="2" t="s">
        <v>1594</v>
      </c>
      <c r="W228" s="2"/>
      <c r="X228" s="2">
        <v>15800</v>
      </c>
      <c r="Y228" s="2" t="s">
        <v>1613</v>
      </c>
      <c r="Z228" s="2"/>
      <c r="AA228" s="2" t="s">
        <v>1544</v>
      </c>
      <c r="AB228" s="2">
        <v>325199</v>
      </c>
      <c r="AC228" s="2" t="s">
        <v>261</v>
      </c>
      <c r="AD228" s="2"/>
      <c r="AE228" s="2"/>
      <c r="AF228" s="2" t="s">
        <v>1629</v>
      </c>
      <c r="AG228" s="5" t="s">
        <v>1604</v>
      </c>
      <c r="AH228" s="2" t="s">
        <v>1140</v>
      </c>
      <c r="AI228" s="2" t="s">
        <v>1772</v>
      </c>
      <c r="AJ228" s="2" t="s">
        <v>1559</v>
      </c>
      <c r="AK228" s="2" t="s">
        <v>1547</v>
      </c>
      <c r="AL228" s="2"/>
      <c r="AM228" t="s">
        <v>1548</v>
      </c>
      <c r="AN228" t="s">
        <v>1549</v>
      </c>
      <c r="AO228" t="s">
        <v>1549</v>
      </c>
      <c r="AP228" t="s">
        <v>1548</v>
      </c>
      <c r="AQ228" t="s">
        <v>1548</v>
      </c>
      <c r="AR228" t="s">
        <v>1549</v>
      </c>
      <c r="AS228" t="s">
        <v>1548</v>
      </c>
      <c r="AT228" t="s">
        <v>1548</v>
      </c>
      <c r="AU228" t="s">
        <v>1549</v>
      </c>
      <c r="AV228" t="s">
        <v>1549</v>
      </c>
      <c r="AW228" t="s">
        <v>1549</v>
      </c>
      <c r="AX228" t="s">
        <v>1549</v>
      </c>
      <c r="AY228" t="s">
        <v>1549</v>
      </c>
      <c r="AZ228" t="s">
        <v>1549</v>
      </c>
      <c r="BA228" t="s">
        <v>1549</v>
      </c>
      <c r="BB228" t="s">
        <v>1549</v>
      </c>
      <c r="BC228" t="s">
        <v>1549</v>
      </c>
      <c r="BD228" t="s">
        <v>1549</v>
      </c>
      <c r="BE228" t="s">
        <v>1549</v>
      </c>
      <c r="BF228" t="s">
        <v>1549</v>
      </c>
      <c r="BG228" t="s">
        <v>1549</v>
      </c>
      <c r="BH228" t="s">
        <v>1549</v>
      </c>
      <c r="BI228" t="s">
        <v>1549</v>
      </c>
      <c r="BJ228" t="s">
        <v>1549</v>
      </c>
      <c r="BK228" t="s">
        <v>1549</v>
      </c>
      <c r="BL228" t="s">
        <v>1549</v>
      </c>
      <c r="BM228" t="s">
        <v>1549</v>
      </c>
      <c r="BN228" t="s">
        <v>1549</v>
      </c>
      <c r="BO228" t="s">
        <v>1549</v>
      </c>
      <c r="BP228" t="s">
        <v>1549</v>
      </c>
      <c r="BQ228" t="s">
        <v>1549</v>
      </c>
      <c r="BR228" t="s">
        <v>1549</v>
      </c>
      <c r="BS228" t="s">
        <v>1549</v>
      </c>
      <c r="BT228" t="s">
        <v>1549</v>
      </c>
      <c r="BU228" t="s">
        <v>1549</v>
      </c>
      <c r="BV228" t="s">
        <v>1549</v>
      </c>
      <c r="BW228" t="s">
        <v>1549</v>
      </c>
      <c r="BX228" t="s">
        <v>1549</v>
      </c>
      <c r="BY228" t="s">
        <v>1549</v>
      </c>
      <c r="BZ228" t="s">
        <v>1549</v>
      </c>
      <c r="CA228" t="s">
        <v>1549</v>
      </c>
      <c r="CB228" t="s">
        <v>1549</v>
      </c>
      <c r="CC228" t="s">
        <v>1549</v>
      </c>
      <c r="CD228" t="s">
        <v>1549</v>
      </c>
      <c r="CE228" t="s">
        <v>1548</v>
      </c>
      <c r="CF228" t="s">
        <v>1549</v>
      </c>
      <c r="CG228" t="s">
        <v>1549</v>
      </c>
      <c r="CH228" t="s">
        <v>1549</v>
      </c>
      <c r="CI228" t="s">
        <v>1549</v>
      </c>
      <c r="CJ228" t="s">
        <v>1549</v>
      </c>
      <c r="CK228" t="s">
        <v>1549</v>
      </c>
      <c r="CL228" t="s">
        <v>1549</v>
      </c>
      <c r="CM228" t="s">
        <v>1549</v>
      </c>
      <c r="CN228" t="s">
        <v>1548</v>
      </c>
    </row>
    <row r="229" spans="2:92" ht="14.1" customHeight="1" x14ac:dyDescent="0.25">
      <c r="B229" s="2" t="s">
        <v>1134</v>
      </c>
      <c r="C229" s="2">
        <v>2020</v>
      </c>
      <c r="D229" s="4"/>
      <c r="E229" s="2" t="s">
        <v>1139</v>
      </c>
      <c r="F229" s="2" t="s">
        <v>1135</v>
      </c>
      <c r="G229" s="2" t="s">
        <v>1136</v>
      </c>
      <c r="H229" s="2" t="s">
        <v>1137</v>
      </c>
      <c r="I229" s="2" t="s">
        <v>1431</v>
      </c>
      <c r="J229" s="2" t="s">
        <v>1138</v>
      </c>
      <c r="K229" s="2">
        <v>70734</v>
      </c>
      <c r="L229" s="2" t="s">
        <v>1552</v>
      </c>
      <c r="M229" s="21">
        <v>110000449774</v>
      </c>
      <c r="N229" s="2">
        <v>30.185099999999998</v>
      </c>
      <c r="O229" s="2">
        <v>-90.980400000000003</v>
      </c>
      <c r="P229" s="2" t="s">
        <v>1630</v>
      </c>
      <c r="Q229" s="2" t="s">
        <v>1554</v>
      </c>
      <c r="R229" s="2" t="s">
        <v>1393</v>
      </c>
      <c r="S229" s="2">
        <v>9</v>
      </c>
      <c r="T229" s="2" t="s">
        <v>1552</v>
      </c>
      <c r="U229" s="2">
        <v>3446</v>
      </c>
      <c r="V229" s="2" t="s">
        <v>1594</v>
      </c>
      <c r="W229" s="2" t="s">
        <v>1552</v>
      </c>
      <c r="X229" s="2">
        <v>10612</v>
      </c>
      <c r="Y229" s="2" t="s">
        <v>1613</v>
      </c>
      <c r="Z229" s="2" t="s">
        <v>1552</v>
      </c>
      <c r="AA229" s="2" t="s">
        <v>1544</v>
      </c>
      <c r="AB229" s="2">
        <v>325199</v>
      </c>
      <c r="AC229" s="2" t="s">
        <v>261</v>
      </c>
      <c r="AD229" s="2" t="s">
        <v>1552</v>
      </c>
      <c r="AE229" s="2" t="s">
        <v>1552</v>
      </c>
      <c r="AF229" s="2" t="s">
        <v>1629</v>
      </c>
      <c r="AG229" s="5" t="s">
        <v>1604</v>
      </c>
      <c r="AH229" s="2" t="s">
        <v>1140</v>
      </c>
      <c r="AI229" s="2" t="s">
        <v>1772</v>
      </c>
      <c r="AJ229" s="2" t="s">
        <v>1559</v>
      </c>
      <c r="AK229" s="2" t="s">
        <v>1547</v>
      </c>
      <c r="AL229" s="2" t="s">
        <v>1552</v>
      </c>
      <c r="AM229" t="s">
        <v>1548</v>
      </c>
      <c r="AN229" t="s">
        <v>1549</v>
      </c>
      <c r="AO229" t="s">
        <v>1549</v>
      </c>
      <c r="AP229" t="s">
        <v>1548</v>
      </c>
      <c r="AQ229" t="s">
        <v>1548</v>
      </c>
      <c r="AR229" t="s">
        <v>1549</v>
      </c>
      <c r="AS229" t="s">
        <v>1548</v>
      </c>
      <c r="AT229" t="s">
        <v>1548</v>
      </c>
      <c r="AU229" t="s">
        <v>1549</v>
      </c>
      <c r="AV229" t="s">
        <v>1549</v>
      </c>
      <c r="AW229" t="s">
        <v>1549</v>
      </c>
      <c r="AX229" t="s">
        <v>1549</v>
      </c>
      <c r="AY229" t="s">
        <v>1549</v>
      </c>
      <c r="AZ229" t="s">
        <v>1549</v>
      </c>
      <c r="BA229" t="s">
        <v>1549</v>
      </c>
      <c r="BB229" t="s">
        <v>1549</v>
      </c>
      <c r="BC229" t="s">
        <v>1549</v>
      </c>
      <c r="BD229" t="s">
        <v>1549</v>
      </c>
      <c r="BE229" t="s">
        <v>1549</v>
      </c>
      <c r="BF229" t="s">
        <v>1549</v>
      </c>
      <c r="BG229" t="s">
        <v>1549</v>
      </c>
      <c r="BH229" t="s">
        <v>1549</v>
      </c>
      <c r="BI229" t="s">
        <v>1549</v>
      </c>
      <c r="BJ229" t="s">
        <v>1549</v>
      </c>
      <c r="BK229" t="s">
        <v>1549</v>
      </c>
      <c r="BL229" t="s">
        <v>1549</v>
      </c>
      <c r="BM229" t="s">
        <v>1549</v>
      </c>
      <c r="BN229" t="s">
        <v>1549</v>
      </c>
      <c r="BO229" t="s">
        <v>1549</v>
      </c>
      <c r="BP229" t="s">
        <v>1549</v>
      </c>
      <c r="BQ229" t="s">
        <v>1549</v>
      </c>
      <c r="BR229" t="s">
        <v>1549</v>
      </c>
      <c r="BS229" t="s">
        <v>1549</v>
      </c>
      <c r="BT229" t="s">
        <v>1549</v>
      </c>
      <c r="BU229" t="s">
        <v>1549</v>
      </c>
      <c r="BV229" t="s">
        <v>1549</v>
      </c>
      <c r="BW229" t="s">
        <v>1549</v>
      </c>
      <c r="BX229" t="s">
        <v>1549</v>
      </c>
      <c r="BY229" t="s">
        <v>1549</v>
      </c>
      <c r="BZ229" t="s">
        <v>1549</v>
      </c>
      <c r="CA229" t="s">
        <v>1549</v>
      </c>
      <c r="CB229" t="s">
        <v>1549</v>
      </c>
      <c r="CC229" t="s">
        <v>1549</v>
      </c>
      <c r="CD229" t="s">
        <v>1549</v>
      </c>
      <c r="CE229" t="s">
        <v>1548</v>
      </c>
      <c r="CF229" t="s">
        <v>1549</v>
      </c>
      <c r="CG229" t="s">
        <v>1549</v>
      </c>
      <c r="CH229" t="s">
        <v>1549</v>
      </c>
      <c r="CI229" t="s">
        <v>1549</v>
      </c>
      <c r="CJ229" t="s">
        <v>1549</v>
      </c>
      <c r="CK229" t="s">
        <v>1549</v>
      </c>
      <c r="CL229" t="s">
        <v>1549</v>
      </c>
      <c r="CM229" t="s">
        <v>1549</v>
      </c>
      <c r="CN229" t="s">
        <v>1548</v>
      </c>
    </row>
    <row r="230" spans="2:92" x14ac:dyDescent="0.25">
      <c r="B230" s="2" t="s">
        <v>1134</v>
      </c>
      <c r="C230" s="2">
        <v>2015</v>
      </c>
      <c r="D230" s="2"/>
      <c r="E230" s="2" t="s">
        <v>1201</v>
      </c>
      <c r="F230" s="2" t="s">
        <v>1198</v>
      </c>
      <c r="G230" s="2" t="s">
        <v>1199</v>
      </c>
      <c r="H230" s="2" t="s">
        <v>1200</v>
      </c>
      <c r="I230" s="2" t="s">
        <v>1416</v>
      </c>
      <c r="J230" s="2" t="s">
        <v>1160</v>
      </c>
      <c r="K230" s="2">
        <v>77541</v>
      </c>
      <c r="L230" s="2"/>
      <c r="M230" s="21">
        <v>110066943605</v>
      </c>
      <c r="N230" s="2">
        <v>28.981691999999999</v>
      </c>
      <c r="O230" s="2">
        <v>-95.376501000000005</v>
      </c>
      <c r="P230" s="2">
        <v>1315214306526</v>
      </c>
      <c r="Q230" s="2">
        <v>107062</v>
      </c>
      <c r="R230" s="2" t="s">
        <v>1393</v>
      </c>
      <c r="S230" s="2">
        <v>9</v>
      </c>
      <c r="T230" s="2" t="s">
        <v>1417</v>
      </c>
      <c r="U230" s="2">
        <v>5820</v>
      </c>
      <c r="V230" s="2" t="s">
        <v>1543</v>
      </c>
      <c r="W230" s="2"/>
      <c r="X230" s="2">
        <v>10723</v>
      </c>
      <c r="Y230" s="2" t="s">
        <v>1543</v>
      </c>
      <c r="Z230" s="2"/>
      <c r="AA230" s="2" t="s">
        <v>1544</v>
      </c>
      <c r="AB230" s="2">
        <v>325199</v>
      </c>
      <c r="AC230" s="2" t="s">
        <v>261</v>
      </c>
      <c r="AD230" s="2"/>
      <c r="AE230" s="2"/>
      <c r="AF230" s="2" t="s">
        <v>1631</v>
      </c>
      <c r="AG230" s="2" t="s">
        <v>1632</v>
      </c>
      <c r="AH230" s="2" t="s">
        <v>1140</v>
      </c>
      <c r="AI230" s="2" t="s">
        <v>1772</v>
      </c>
      <c r="AJ230" s="2" t="s">
        <v>1559</v>
      </c>
      <c r="AK230" s="2" t="s">
        <v>1547</v>
      </c>
      <c r="AL230" s="2"/>
      <c r="AM230" t="s">
        <v>1548</v>
      </c>
      <c r="AN230" t="s">
        <v>1548</v>
      </c>
      <c r="AO230" t="s">
        <v>1548</v>
      </c>
      <c r="AP230" t="s">
        <v>1548</v>
      </c>
      <c r="AQ230" t="s">
        <v>1548</v>
      </c>
      <c r="AR230" t="s">
        <v>1548</v>
      </c>
      <c r="AS230" t="s">
        <v>1548</v>
      </c>
      <c r="AY230" t="s">
        <v>1548</v>
      </c>
      <c r="BL230" t="s">
        <v>1549</v>
      </c>
      <c r="BM230" t="s">
        <v>1549</v>
      </c>
      <c r="BN230" t="s">
        <v>1549</v>
      </c>
      <c r="BP230" t="s">
        <v>1549</v>
      </c>
      <c r="BX230" t="s">
        <v>1549</v>
      </c>
      <c r="CE230" t="s">
        <v>1548</v>
      </c>
    </row>
    <row r="231" spans="2:92" x14ac:dyDescent="0.25">
      <c r="B231" s="2" t="s">
        <v>1134</v>
      </c>
      <c r="C231" s="2">
        <v>2016</v>
      </c>
      <c r="D231" s="2"/>
      <c r="E231" s="2" t="s">
        <v>1201</v>
      </c>
      <c r="F231" s="2" t="s">
        <v>1198</v>
      </c>
      <c r="G231" s="2" t="s">
        <v>1199</v>
      </c>
      <c r="H231" s="2" t="s">
        <v>1200</v>
      </c>
      <c r="I231" s="2" t="s">
        <v>1416</v>
      </c>
      <c r="J231" s="2" t="s">
        <v>1160</v>
      </c>
      <c r="K231" s="2">
        <v>77541</v>
      </c>
      <c r="L231" s="2"/>
      <c r="M231" s="21">
        <v>110066943605</v>
      </c>
      <c r="N231" s="2">
        <v>28.981691999999999</v>
      </c>
      <c r="O231" s="2">
        <v>-95.376501000000005</v>
      </c>
      <c r="P231" s="2">
        <v>1316218614865</v>
      </c>
      <c r="Q231" s="2">
        <v>107062</v>
      </c>
      <c r="R231" s="2" t="s">
        <v>1393</v>
      </c>
      <c r="S231" s="2">
        <v>9</v>
      </c>
      <c r="T231" s="2" t="s">
        <v>1417</v>
      </c>
      <c r="U231" s="2">
        <v>7106</v>
      </c>
      <c r="V231" s="2" t="s">
        <v>1543</v>
      </c>
      <c r="W231" s="2"/>
      <c r="X231" s="2">
        <v>4774</v>
      </c>
      <c r="Y231" s="2" t="s">
        <v>1543</v>
      </c>
      <c r="Z231" s="2"/>
      <c r="AA231" s="2" t="s">
        <v>1544</v>
      </c>
      <c r="AB231" s="2">
        <v>325199</v>
      </c>
      <c r="AC231" s="2" t="s">
        <v>261</v>
      </c>
      <c r="AD231" s="2"/>
      <c r="AE231" s="2"/>
      <c r="AF231" s="2" t="s">
        <v>1633</v>
      </c>
      <c r="AG231" s="2" t="s">
        <v>1570</v>
      </c>
      <c r="AH231" s="2" t="s">
        <v>1140</v>
      </c>
      <c r="AI231" s="2" t="s">
        <v>1772</v>
      </c>
      <c r="AJ231" s="2" t="s">
        <v>1559</v>
      </c>
      <c r="AK231" s="2" t="s">
        <v>1547</v>
      </c>
      <c r="AL231" s="2"/>
      <c r="AM231" t="s">
        <v>1548</v>
      </c>
      <c r="AN231" t="s">
        <v>1548</v>
      </c>
      <c r="AO231" t="s">
        <v>1548</v>
      </c>
      <c r="AP231" t="s">
        <v>1548</v>
      </c>
      <c r="AQ231" t="s">
        <v>1548</v>
      </c>
      <c r="AR231" t="s">
        <v>1548</v>
      </c>
      <c r="AS231" t="s">
        <v>1548</v>
      </c>
      <c r="AY231" t="s">
        <v>1548</v>
      </c>
      <c r="BL231" t="s">
        <v>1549</v>
      </c>
      <c r="BM231" t="s">
        <v>1548</v>
      </c>
      <c r="BN231" t="s">
        <v>1549</v>
      </c>
      <c r="BO231" t="s">
        <v>1549</v>
      </c>
      <c r="BP231" t="s">
        <v>1549</v>
      </c>
      <c r="BX231" t="s">
        <v>1549</v>
      </c>
      <c r="CE231" t="s">
        <v>1549</v>
      </c>
    </row>
    <row r="232" spans="2:92" x14ac:dyDescent="0.25">
      <c r="B232" s="2" t="s">
        <v>1134</v>
      </c>
      <c r="C232" s="2">
        <v>2017</v>
      </c>
      <c r="D232" s="2"/>
      <c r="E232" s="2" t="s">
        <v>1201</v>
      </c>
      <c r="F232" s="2" t="s">
        <v>1198</v>
      </c>
      <c r="G232" s="2" t="s">
        <v>1199</v>
      </c>
      <c r="H232" s="2" t="s">
        <v>1200</v>
      </c>
      <c r="I232" s="2" t="s">
        <v>1416</v>
      </c>
      <c r="J232" s="2" t="s">
        <v>1160</v>
      </c>
      <c r="K232" s="2">
        <v>77541</v>
      </c>
      <c r="L232" s="2"/>
      <c r="M232" s="21">
        <v>110066943605</v>
      </c>
      <c r="N232" s="2">
        <v>28.981691999999999</v>
      </c>
      <c r="O232" s="2">
        <v>-95.376501000000005</v>
      </c>
      <c r="P232" s="2">
        <v>1317216222048</v>
      </c>
      <c r="Q232" s="2">
        <v>107062</v>
      </c>
      <c r="R232" s="2" t="s">
        <v>1393</v>
      </c>
      <c r="S232" s="2">
        <v>9</v>
      </c>
      <c r="T232" s="2" t="s">
        <v>1417</v>
      </c>
      <c r="U232" s="2">
        <v>12796</v>
      </c>
      <c r="V232" s="2" t="s">
        <v>1543</v>
      </c>
      <c r="W232" s="2"/>
      <c r="X232" s="2">
        <v>5573</v>
      </c>
      <c r="Y232" s="2" t="s">
        <v>1543</v>
      </c>
      <c r="Z232" s="2"/>
      <c r="AA232" s="2" t="s">
        <v>1544</v>
      </c>
      <c r="AB232" s="2">
        <v>325199</v>
      </c>
      <c r="AC232" s="2" t="s">
        <v>261</v>
      </c>
      <c r="AD232" s="2"/>
      <c r="AE232" s="2"/>
      <c r="AF232" s="2" t="s">
        <v>1634</v>
      </c>
      <c r="AG232" s="5" t="s">
        <v>1635</v>
      </c>
      <c r="AH232" s="2" t="s">
        <v>1140</v>
      </c>
      <c r="AI232" s="2" t="s">
        <v>1772</v>
      </c>
      <c r="AJ232" s="2" t="s">
        <v>1559</v>
      </c>
      <c r="AK232" s="2" t="s">
        <v>1547</v>
      </c>
      <c r="AL232" s="2"/>
      <c r="AM232" t="s">
        <v>1548</v>
      </c>
      <c r="AN232" t="s">
        <v>1548</v>
      </c>
      <c r="AO232" t="s">
        <v>1548</v>
      </c>
      <c r="AP232" t="s">
        <v>1548</v>
      </c>
      <c r="AQ232" t="s">
        <v>1548</v>
      </c>
      <c r="AR232" t="s">
        <v>1548</v>
      </c>
      <c r="AS232" t="s">
        <v>1548</v>
      </c>
      <c r="AY232" t="s">
        <v>1548</v>
      </c>
      <c r="BL232" t="s">
        <v>1549</v>
      </c>
      <c r="BM232" t="s">
        <v>1548</v>
      </c>
      <c r="BN232" t="s">
        <v>1549</v>
      </c>
      <c r="BP232" t="s">
        <v>1549</v>
      </c>
      <c r="BX232" t="s">
        <v>1549</v>
      </c>
      <c r="CE232" t="s">
        <v>1549</v>
      </c>
    </row>
    <row r="233" spans="2:92" ht="45" x14ac:dyDescent="0.25">
      <c r="B233" s="2" t="s">
        <v>1134</v>
      </c>
      <c r="C233" s="2">
        <v>2018</v>
      </c>
      <c r="D233" s="2"/>
      <c r="E233" s="2" t="s">
        <v>1201</v>
      </c>
      <c r="F233" s="2" t="s">
        <v>1198</v>
      </c>
      <c r="G233" s="2" t="s">
        <v>1199</v>
      </c>
      <c r="H233" s="2" t="s">
        <v>1200</v>
      </c>
      <c r="I233" s="2" t="s">
        <v>1416</v>
      </c>
      <c r="J233" s="2" t="s">
        <v>1160</v>
      </c>
      <c r="K233" s="2">
        <v>77541</v>
      </c>
      <c r="L233" s="2"/>
      <c r="M233" s="21">
        <v>110066943605</v>
      </c>
      <c r="N233" s="2">
        <v>28.981691999999999</v>
      </c>
      <c r="O233" s="2">
        <v>-95.376501000000005</v>
      </c>
      <c r="P233" s="2">
        <v>1318218520474</v>
      </c>
      <c r="Q233" s="2">
        <v>107062</v>
      </c>
      <c r="R233" s="2" t="s">
        <v>1393</v>
      </c>
      <c r="S233" s="2">
        <v>9</v>
      </c>
      <c r="T233" s="2" t="s">
        <v>1417</v>
      </c>
      <c r="U233" s="2">
        <v>12120</v>
      </c>
      <c r="V233" s="2" t="s">
        <v>1543</v>
      </c>
      <c r="W233" s="2"/>
      <c r="X233" s="2">
        <v>3327</v>
      </c>
      <c r="Y233" s="2" t="s">
        <v>1613</v>
      </c>
      <c r="Z233" s="2"/>
      <c r="AA233" s="2" t="s">
        <v>1544</v>
      </c>
      <c r="AB233" s="2">
        <v>325199</v>
      </c>
      <c r="AC233" s="2" t="s">
        <v>261</v>
      </c>
      <c r="AD233" s="2"/>
      <c r="AE233" s="2"/>
      <c r="AF233" s="2" t="s">
        <v>1633</v>
      </c>
      <c r="AG233" s="5" t="s">
        <v>1636</v>
      </c>
      <c r="AH233" s="2" t="s">
        <v>1140</v>
      </c>
      <c r="AI233" s="2" t="s">
        <v>1772</v>
      </c>
      <c r="AJ233" s="2" t="s">
        <v>1559</v>
      </c>
      <c r="AK233" s="2" t="s">
        <v>1547</v>
      </c>
      <c r="AL233" s="2"/>
      <c r="AM233" t="s">
        <v>1548</v>
      </c>
      <c r="AN233" t="s">
        <v>1548</v>
      </c>
      <c r="AO233" t="s">
        <v>1548</v>
      </c>
      <c r="AP233" t="s">
        <v>1548</v>
      </c>
      <c r="AQ233" t="s">
        <v>1548</v>
      </c>
      <c r="AR233" t="s">
        <v>1548</v>
      </c>
      <c r="AS233" t="s">
        <v>1548</v>
      </c>
      <c r="AT233" t="s">
        <v>1549</v>
      </c>
      <c r="AU233" t="s">
        <v>1549</v>
      </c>
      <c r="AV233" t="s">
        <v>1549</v>
      </c>
      <c r="AW233" t="s">
        <v>1549</v>
      </c>
      <c r="AX233" t="s">
        <v>1548</v>
      </c>
      <c r="AY233" t="s">
        <v>1548</v>
      </c>
      <c r="AZ233" t="s">
        <v>1549</v>
      </c>
      <c r="BA233" t="s">
        <v>1549</v>
      </c>
      <c r="BB233" t="s">
        <v>1549</v>
      </c>
      <c r="BC233" t="s">
        <v>1549</v>
      </c>
      <c r="BD233" t="s">
        <v>1549</v>
      </c>
      <c r="BE233" t="s">
        <v>1549</v>
      </c>
      <c r="BF233" t="s">
        <v>1549</v>
      </c>
      <c r="BG233" t="s">
        <v>1549</v>
      </c>
      <c r="BH233" t="s">
        <v>1549</v>
      </c>
      <c r="BI233" t="s">
        <v>1549</v>
      </c>
      <c r="BJ233" t="s">
        <v>1549</v>
      </c>
      <c r="BK233" t="s">
        <v>1548</v>
      </c>
      <c r="BL233" t="s">
        <v>1549</v>
      </c>
      <c r="BM233" t="s">
        <v>1548</v>
      </c>
      <c r="BN233" t="s">
        <v>1549</v>
      </c>
      <c r="BO233" t="s">
        <v>1549</v>
      </c>
      <c r="BP233" t="s">
        <v>1549</v>
      </c>
      <c r="BQ233" t="s">
        <v>1549</v>
      </c>
      <c r="BR233" t="s">
        <v>1549</v>
      </c>
      <c r="BS233" t="s">
        <v>1549</v>
      </c>
      <c r="BT233" t="s">
        <v>1549</v>
      </c>
      <c r="BU233" t="s">
        <v>1549</v>
      </c>
      <c r="BV233" t="s">
        <v>1549</v>
      </c>
      <c r="BW233" t="s">
        <v>1549</v>
      </c>
      <c r="BX233" t="s">
        <v>1549</v>
      </c>
      <c r="BY233" t="s">
        <v>1549</v>
      </c>
      <c r="BZ233" t="s">
        <v>1549</v>
      </c>
      <c r="CA233" t="s">
        <v>1549</v>
      </c>
      <c r="CB233" t="s">
        <v>1549</v>
      </c>
      <c r="CC233" t="s">
        <v>1549</v>
      </c>
      <c r="CD233" t="s">
        <v>1549</v>
      </c>
      <c r="CE233" t="s">
        <v>1549</v>
      </c>
      <c r="CF233" t="s">
        <v>1549</v>
      </c>
      <c r="CG233" t="s">
        <v>1549</v>
      </c>
      <c r="CH233" t="s">
        <v>1549</v>
      </c>
      <c r="CI233" t="s">
        <v>1549</v>
      </c>
      <c r="CJ233" t="s">
        <v>1549</v>
      </c>
      <c r="CK233" t="s">
        <v>1549</v>
      </c>
      <c r="CL233" t="s">
        <v>1549</v>
      </c>
      <c r="CM233" t="s">
        <v>1549</v>
      </c>
      <c r="CN233" t="s">
        <v>1549</v>
      </c>
    </row>
    <row r="234" spans="2:92" ht="45" x14ac:dyDescent="0.25">
      <c r="B234" s="2" t="s">
        <v>1134</v>
      </c>
      <c r="C234" s="2">
        <v>2019</v>
      </c>
      <c r="D234" s="4">
        <v>44292</v>
      </c>
      <c r="E234" s="2" t="s">
        <v>1201</v>
      </c>
      <c r="F234" s="2" t="s">
        <v>1198</v>
      </c>
      <c r="G234" s="2" t="s">
        <v>1199</v>
      </c>
      <c r="H234" s="2" t="s">
        <v>1200</v>
      </c>
      <c r="I234" s="2" t="s">
        <v>1416</v>
      </c>
      <c r="J234" s="2" t="s">
        <v>1160</v>
      </c>
      <c r="K234" s="2">
        <v>77541</v>
      </c>
      <c r="L234" s="2"/>
      <c r="M234" s="21">
        <v>110066943605</v>
      </c>
      <c r="N234" s="2">
        <v>28.981691999999999</v>
      </c>
      <c r="O234" s="2">
        <v>-95.376501000000005</v>
      </c>
      <c r="P234" s="2">
        <v>1319218614840</v>
      </c>
      <c r="Q234" s="2">
        <v>107062</v>
      </c>
      <c r="R234" s="2" t="s">
        <v>1393</v>
      </c>
      <c r="S234" s="2">
        <v>9</v>
      </c>
      <c r="T234" s="2" t="s">
        <v>1417</v>
      </c>
      <c r="U234" s="2">
        <v>10005</v>
      </c>
      <c r="V234" s="2" t="s">
        <v>1543</v>
      </c>
      <c r="W234" s="2"/>
      <c r="X234" s="2">
        <v>4655</v>
      </c>
      <c r="Y234" s="2" t="s">
        <v>1543</v>
      </c>
      <c r="Z234" s="2"/>
      <c r="AA234" s="2" t="s">
        <v>1544</v>
      </c>
      <c r="AB234" s="2">
        <v>325199</v>
      </c>
      <c r="AC234" s="2" t="s">
        <v>261</v>
      </c>
      <c r="AD234" s="2"/>
      <c r="AE234" s="2"/>
      <c r="AF234" s="2" t="s">
        <v>1637</v>
      </c>
      <c r="AG234" s="5" t="s">
        <v>1638</v>
      </c>
      <c r="AH234" s="2" t="s">
        <v>1140</v>
      </c>
      <c r="AI234" s="2" t="s">
        <v>1772</v>
      </c>
      <c r="AJ234" s="2" t="s">
        <v>1559</v>
      </c>
      <c r="AK234" s="2" t="s">
        <v>1547</v>
      </c>
      <c r="AL234" s="2"/>
      <c r="AM234" t="s">
        <v>1548</v>
      </c>
      <c r="AN234" t="s">
        <v>1548</v>
      </c>
      <c r="AO234" t="s">
        <v>1548</v>
      </c>
      <c r="AP234" t="s">
        <v>1548</v>
      </c>
      <c r="AQ234" t="s">
        <v>1548</v>
      </c>
      <c r="AR234" t="s">
        <v>1548</v>
      </c>
      <c r="AS234" t="s">
        <v>1548</v>
      </c>
      <c r="AT234" t="s">
        <v>1549</v>
      </c>
      <c r="AU234" t="s">
        <v>1548</v>
      </c>
      <c r="AV234" t="s">
        <v>1549</v>
      </c>
      <c r="AW234" t="s">
        <v>1549</v>
      </c>
      <c r="AX234" t="s">
        <v>1549</v>
      </c>
      <c r="AY234" t="s">
        <v>1548</v>
      </c>
      <c r="AZ234" t="s">
        <v>1549</v>
      </c>
      <c r="BA234" t="s">
        <v>1549</v>
      </c>
      <c r="BB234" t="s">
        <v>1549</v>
      </c>
      <c r="BC234" t="s">
        <v>1549</v>
      </c>
      <c r="BD234" t="s">
        <v>1549</v>
      </c>
      <c r="BE234" t="s">
        <v>1549</v>
      </c>
      <c r="BF234" t="s">
        <v>1549</v>
      </c>
      <c r="BG234" t="s">
        <v>1549</v>
      </c>
      <c r="BH234" t="s">
        <v>1549</v>
      </c>
      <c r="BI234" t="s">
        <v>1549</v>
      </c>
      <c r="BJ234" t="s">
        <v>1549</v>
      </c>
      <c r="BK234" t="s">
        <v>1548</v>
      </c>
      <c r="BL234" t="s">
        <v>1549</v>
      </c>
      <c r="BM234" t="s">
        <v>1548</v>
      </c>
      <c r="BN234" t="s">
        <v>1549</v>
      </c>
      <c r="BO234" t="s">
        <v>1549</v>
      </c>
      <c r="BP234" t="s">
        <v>1549</v>
      </c>
      <c r="BQ234" t="s">
        <v>1549</v>
      </c>
      <c r="BR234" t="s">
        <v>1549</v>
      </c>
      <c r="BS234" t="s">
        <v>1549</v>
      </c>
      <c r="BT234" t="s">
        <v>1549</v>
      </c>
      <c r="BU234" t="s">
        <v>1549</v>
      </c>
      <c r="BV234" t="s">
        <v>1549</v>
      </c>
      <c r="BW234" t="s">
        <v>1549</v>
      </c>
      <c r="BX234" t="s">
        <v>1549</v>
      </c>
      <c r="BY234" t="s">
        <v>1549</v>
      </c>
      <c r="BZ234" t="s">
        <v>1549</v>
      </c>
      <c r="CA234" t="s">
        <v>1549</v>
      </c>
      <c r="CB234" t="s">
        <v>1549</v>
      </c>
      <c r="CC234" t="s">
        <v>1549</v>
      </c>
      <c r="CD234" t="s">
        <v>1549</v>
      </c>
      <c r="CE234" t="s">
        <v>1548</v>
      </c>
      <c r="CF234" t="s">
        <v>1549</v>
      </c>
      <c r="CG234" t="s">
        <v>1549</v>
      </c>
      <c r="CH234" t="s">
        <v>1549</v>
      </c>
      <c r="CI234" t="s">
        <v>1549</v>
      </c>
      <c r="CJ234" t="s">
        <v>1549</v>
      </c>
      <c r="CK234" t="s">
        <v>1549</v>
      </c>
      <c r="CL234" t="s">
        <v>1549</v>
      </c>
      <c r="CM234" t="s">
        <v>1549</v>
      </c>
      <c r="CN234" t="s">
        <v>1548</v>
      </c>
    </row>
    <row r="235" spans="2:92" hidden="1" x14ac:dyDescent="0.25">
      <c r="B235" s="2" t="s">
        <v>1781</v>
      </c>
      <c r="C235" s="2">
        <v>2015</v>
      </c>
      <c r="D235" s="2"/>
      <c r="E235" s="2" t="s">
        <v>2005</v>
      </c>
      <c r="F235" s="2" t="s">
        <v>2006</v>
      </c>
      <c r="G235" s="2" t="s">
        <v>2007</v>
      </c>
      <c r="H235" s="2" t="s">
        <v>2008</v>
      </c>
      <c r="I235" s="2" t="s">
        <v>2009</v>
      </c>
      <c r="J235" s="2" t="s">
        <v>2010</v>
      </c>
      <c r="K235" s="2">
        <v>31535</v>
      </c>
      <c r="L235" s="2"/>
      <c r="M235" s="21">
        <v>110000360644</v>
      </c>
      <c r="N235" s="2">
        <v>31.485279999999999</v>
      </c>
      <c r="O235" s="2">
        <v>-82.862380000000002</v>
      </c>
      <c r="P235" s="2">
        <v>1315213777422</v>
      </c>
      <c r="Q235" s="2">
        <v>107062</v>
      </c>
      <c r="R235" s="2" t="s">
        <v>1393</v>
      </c>
      <c r="S235" s="2"/>
      <c r="T235" s="2" t="e">
        <v>#N/A</v>
      </c>
      <c r="U235" s="2">
        <v>0</v>
      </c>
      <c r="V235" s="2"/>
      <c r="W235" s="2"/>
      <c r="X235" s="2">
        <v>0</v>
      </c>
      <c r="Y235" s="2"/>
      <c r="Z235" s="2"/>
      <c r="AA235" s="2" t="s">
        <v>1544</v>
      </c>
      <c r="AB235" s="2">
        <v>325199</v>
      </c>
      <c r="AC235" s="2" t="s">
        <v>261</v>
      </c>
      <c r="AD235" s="2"/>
      <c r="AE235" s="2"/>
      <c r="AF235" s="2" t="s">
        <v>1788</v>
      </c>
      <c r="AG235" s="2"/>
      <c r="AH235" s="2" t="s">
        <v>1779</v>
      </c>
      <c r="AI235" s="2" t="s">
        <v>1772</v>
      </c>
      <c r="AJ235" s="2" t="s">
        <v>2011</v>
      </c>
      <c r="AK235" s="2" t="s">
        <v>1547</v>
      </c>
      <c r="AL235" s="2"/>
      <c r="AM235" t="s">
        <v>1549</v>
      </c>
      <c r="AN235" t="s">
        <v>1549</v>
      </c>
      <c r="AO235" t="s">
        <v>1549</v>
      </c>
      <c r="AP235" t="s">
        <v>1549</v>
      </c>
      <c r="AQ235" t="s">
        <v>1549</v>
      </c>
      <c r="AR235" t="s">
        <v>1549</v>
      </c>
      <c r="AS235" t="s">
        <v>1549</v>
      </c>
      <c r="AY235" t="s">
        <v>1549</v>
      </c>
      <c r="BL235" t="s">
        <v>1549</v>
      </c>
      <c r="BM235" t="s">
        <v>1549</v>
      </c>
      <c r="BN235" t="s">
        <v>1549</v>
      </c>
      <c r="BP235" t="s">
        <v>1549</v>
      </c>
      <c r="BX235" t="s">
        <v>1549</v>
      </c>
      <c r="CE235" t="s">
        <v>1549</v>
      </c>
    </row>
    <row r="236" spans="2:92" hidden="1" x14ac:dyDescent="0.25">
      <c r="B236" s="2" t="s">
        <v>1781</v>
      </c>
      <c r="C236" s="2">
        <v>2016</v>
      </c>
      <c r="D236" s="2"/>
      <c r="E236" s="2" t="s">
        <v>2005</v>
      </c>
      <c r="F236" s="2" t="s">
        <v>2006</v>
      </c>
      <c r="G236" s="2" t="s">
        <v>2007</v>
      </c>
      <c r="H236" s="2" t="s">
        <v>2008</v>
      </c>
      <c r="I236" s="2" t="s">
        <v>2009</v>
      </c>
      <c r="J236" s="2" t="s">
        <v>2010</v>
      </c>
      <c r="K236" s="2">
        <v>31535</v>
      </c>
      <c r="L236" s="2"/>
      <c r="M236" s="21">
        <v>110000360644</v>
      </c>
      <c r="N236" s="2">
        <v>31.485279999999999</v>
      </c>
      <c r="O236" s="2">
        <v>-82.862380000000002</v>
      </c>
      <c r="P236" s="2">
        <v>1316214996478</v>
      </c>
      <c r="Q236" s="2">
        <v>107062</v>
      </c>
      <c r="R236" s="2" t="s">
        <v>1393</v>
      </c>
      <c r="S236" s="2"/>
      <c r="T236" s="2" t="e">
        <v>#N/A</v>
      </c>
      <c r="U236" s="2">
        <v>0</v>
      </c>
      <c r="V236" s="2"/>
      <c r="W236" s="2"/>
      <c r="X236" s="2">
        <v>0</v>
      </c>
      <c r="Y236" s="2"/>
      <c r="Z236" s="2"/>
      <c r="AA236" s="2" t="s">
        <v>1544</v>
      </c>
      <c r="AB236" s="2">
        <v>325199</v>
      </c>
      <c r="AC236" s="2" t="s">
        <v>261</v>
      </c>
      <c r="AD236" s="2"/>
      <c r="AE236" s="2"/>
      <c r="AF236" s="2" t="s">
        <v>1788</v>
      </c>
      <c r="AG236" s="2"/>
      <c r="AH236" s="2" t="s">
        <v>1779</v>
      </c>
      <c r="AI236" s="2" t="s">
        <v>1772</v>
      </c>
      <c r="AJ236" s="2" t="s">
        <v>2011</v>
      </c>
      <c r="AK236" s="2" t="s">
        <v>1547</v>
      </c>
      <c r="AL236" s="2"/>
      <c r="AM236" t="s">
        <v>1549</v>
      </c>
      <c r="AN236" t="s">
        <v>1549</v>
      </c>
      <c r="AO236" t="s">
        <v>1549</v>
      </c>
      <c r="AP236" t="s">
        <v>1549</v>
      </c>
      <c r="AQ236" t="s">
        <v>1549</v>
      </c>
      <c r="AR236" t="s">
        <v>1549</v>
      </c>
      <c r="AS236" t="s">
        <v>1549</v>
      </c>
      <c r="AY236" t="s">
        <v>1549</v>
      </c>
      <c r="BL236" t="s">
        <v>1549</v>
      </c>
      <c r="BM236" t="s">
        <v>1549</v>
      </c>
      <c r="BN236" t="s">
        <v>1549</v>
      </c>
      <c r="BP236" t="s">
        <v>1549</v>
      </c>
      <c r="BX236" t="s">
        <v>1549</v>
      </c>
      <c r="CE236" t="s">
        <v>1549</v>
      </c>
    </row>
    <row r="237" spans="2:92" hidden="1" x14ac:dyDescent="0.25">
      <c r="B237" s="2" t="s">
        <v>1781</v>
      </c>
      <c r="C237" s="2">
        <v>2017</v>
      </c>
      <c r="D237" s="2"/>
      <c r="E237" s="2" t="s">
        <v>2005</v>
      </c>
      <c r="F237" s="2" t="s">
        <v>2006</v>
      </c>
      <c r="G237" s="2" t="s">
        <v>2007</v>
      </c>
      <c r="H237" s="2" t="s">
        <v>2008</v>
      </c>
      <c r="I237" s="2" t="s">
        <v>2009</v>
      </c>
      <c r="J237" s="2" t="s">
        <v>2010</v>
      </c>
      <c r="K237" s="2">
        <v>31535</v>
      </c>
      <c r="L237" s="2"/>
      <c r="M237" s="21">
        <v>110000360644</v>
      </c>
      <c r="N237" s="2">
        <v>31.485279999999999</v>
      </c>
      <c r="O237" s="2">
        <v>-82.862380000000002</v>
      </c>
      <c r="P237" s="2">
        <v>1317215902242</v>
      </c>
      <c r="Q237" s="2">
        <v>107062</v>
      </c>
      <c r="R237" s="2" t="s">
        <v>1393</v>
      </c>
      <c r="S237" s="2"/>
      <c r="T237" s="2" t="e">
        <v>#N/A</v>
      </c>
      <c r="U237" s="2">
        <v>0</v>
      </c>
      <c r="V237" s="2"/>
      <c r="W237" s="2"/>
      <c r="X237" s="2">
        <v>0</v>
      </c>
      <c r="Y237" s="2"/>
      <c r="Z237" s="2"/>
      <c r="AA237" s="2" t="s">
        <v>1544</v>
      </c>
      <c r="AB237" s="2">
        <v>325199</v>
      </c>
      <c r="AC237" s="2" t="s">
        <v>261</v>
      </c>
      <c r="AD237" s="2"/>
      <c r="AE237" s="2"/>
      <c r="AF237" s="2" t="s">
        <v>1788</v>
      </c>
      <c r="AG237" s="5"/>
      <c r="AH237" s="2" t="s">
        <v>1779</v>
      </c>
      <c r="AI237" s="2" t="s">
        <v>1772</v>
      </c>
      <c r="AJ237" s="2" t="s">
        <v>2011</v>
      </c>
      <c r="AK237" s="2" t="s">
        <v>1547</v>
      </c>
      <c r="AL237" s="2"/>
      <c r="AM237" t="s">
        <v>1549</v>
      </c>
      <c r="AN237" t="s">
        <v>1549</v>
      </c>
      <c r="AO237" t="s">
        <v>1549</v>
      </c>
      <c r="AP237" t="s">
        <v>1549</v>
      </c>
      <c r="AQ237" t="s">
        <v>1549</v>
      </c>
      <c r="AR237" t="s">
        <v>1549</v>
      </c>
      <c r="AS237" t="s">
        <v>1549</v>
      </c>
      <c r="AY237" t="s">
        <v>1549</v>
      </c>
      <c r="BL237" t="s">
        <v>1549</v>
      </c>
      <c r="BM237" t="s">
        <v>1549</v>
      </c>
      <c r="BN237" t="s">
        <v>1549</v>
      </c>
      <c r="BP237" t="s">
        <v>1549</v>
      </c>
      <c r="BX237" t="s">
        <v>1549</v>
      </c>
      <c r="CE237" t="s">
        <v>1549</v>
      </c>
    </row>
    <row r="238" spans="2:92" hidden="1" x14ac:dyDescent="0.25">
      <c r="B238" s="2" t="s">
        <v>1781</v>
      </c>
      <c r="C238" s="2">
        <v>2018</v>
      </c>
      <c r="D238" s="2"/>
      <c r="E238" s="2" t="s">
        <v>2005</v>
      </c>
      <c r="F238" s="2" t="s">
        <v>2006</v>
      </c>
      <c r="G238" s="2" t="s">
        <v>2007</v>
      </c>
      <c r="H238" s="2" t="s">
        <v>2008</v>
      </c>
      <c r="I238" s="2" t="s">
        <v>2009</v>
      </c>
      <c r="J238" s="2" t="s">
        <v>2010</v>
      </c>
      <c r="K238" s="2">
        <v>31535</v>
      </c>
      <c r="L238" s="2"/>
      <c r="M238" s="21">
        <v>110000360644</v>
      </c>
      <c r="N238" s="2">
        <v>31.485279999999999</v>
      </c>
      <c r="O238" s="2">
        <v>-82.862380000000002</v>
      </c>
      <c r="P238" s="2">
        <v>1318216804916</v>
      </c>
      <c r="Q238" s="2">
        <v>107062</v>
      </c>
      <c r="R238" s="2" t="s">
        <v>1393</v>
      </c>
      <c r="S238" s="2"/>
      <c r="T238" s="2" t="e">
        <v>#N/A</v>
      </c>
      <c r="U238" s="2">
        <v>0</v>
      </c>
      <c r="V238" s="2"/>
      <c r="W238" s="2"/>
      <c r="X238" s="2">
        <v>0</v>
      </c>
      <c r="Y238" s="2"/>
      <c r="Z238" s="2"/>
      <c r="AA238" s="2" t="s">
        <v>1544</v>
      </c>
      <c r="AB238" s="2">
        <v>325199</v>
      </c>
      <c r="AC238" s="2" t="s">
        <v>261</v>
      </c>
      <c r="AD238" s="2"/>
      <c r="AE238" s="2"/>
      <c r="AF238" s="2" t="s">
        <v>1788</v>
      </c>
      <c r="AG238" s="5"/>
      <c r="AH238" s="2" t="s">
        <v>1779</v>
      </c>
      <c r="AI238" s="2" t="s">
        <v>1772</v>
      </c>
      <c r="AJ238" s="2" t="s">
        <v>2011</v>
      </c>
      <c r="AK238" s="2" t="s">
        <v>1547</v>
      </c>
      <c r="AL238" s="2"/>
      <c r="AM238" t="s">
        <v>1549</v>
      </c>
      <c r="AN238" t="s">
        <v>1549</v>
      </c>
      <c r="AO238" t="s">
        <v>1549</v>
      </c>
      <c r="AP238" t="s">
        <v>1549</v>
      </c>
      <c r="AQ238" t="s">
        <v>1549</v>
      </c>
      <c r="AR238" t="s">
        <v>1549</v>
      </c>
      <c r="AS238" t="s">
        <v>1549</v>
      </c>
      <c r="AY238" t="s">
        <v>1549</v>
      </c>
      <c r="BL238" t="s">
        <v>1549</v>
      </c>
      <c r="BM238" t="s">
        <v>1549</v>
      </c>
      <c r="BN238" t="s">
        <v>1549</v>
      </c>
      <c r="BP238" t="s">
        <v>1549</v>
      </c>
      <c r="BX238" t="s">
        <v>1549</v>
      </c>
      <c r="CE238" t="s">
        <v>1549</v>
      </c>
    </row>
    <row r="239" spans="2:92" hidden="1" x14ac:dyDescent="0.25">
      <c r="B239" s="2" t="s">
        <v>1781</v>
      </c>
      <c r="C239" s="2">
        <v>2019</v>
      </c>
      <c r="D239" s="4">
        <v>43958</v>
      </c>
      <c r="E239" s="2" t="s">
        <v>2005</v>
      </c>
      <c r="F239" s="2" t="s">
        <v>2006</v>
      </c>
      <c r="G239" s="2" t="s">
        <v>2007</v>
      </c>
      <c r="H239" s="2" t="s">
        <v>2008</v>
      </c>
      <c r="I239" s="2" t="s">
        <v>2009</v>
      </c>
      <c r="J239" s="2" t="s">
        <v>2010</v>
      </c>
      <c r="K239" s="2">
        <v>31535</v>
      </c>
      <c r="L239" s="2"/>
      <c r="M239" s="21">
        <v>110000360644</v>
      </c>
      <c r="N239" s="2">
        <v>31.485279999999999</v>
      </c>
      <c r="O239" s="2">
        <v>-82.862380000000002</v>
      </c>
      <c r="P239" s="2">
        <v>1319217732763</v>
      </c>
      <c r="Q239" s="2">
        <v>107062</v>
      </c>
      <c r="R239" s="2" t="s">
        <v>1393</v>
      </c>
      <c r="S239" s="2"/>
      <c r="T239" s="2" t="e">
        <v>#N/A</v>
      </c>
      <c r="U239" s="2">
        <v>0</v>
      </c>
      <c r="V239" s="2"/>
      <c r="W239" s="2"/>
      <c r="X239" s="2">
        <v>0</v>
      </c>
      <c r="Y239" s="2"/>
      <c r="Z239" s="2"/>
      <c r="AA239" s="2" t="s">
        <v>1544</v>
      </c>
      <c r="AB239" s="2">
        <v>325199</v>
      </c>
      <c r="AC239" s="2" t="s">
        <v>261</v>
      </c>
      <c r="AD239" s="2"/>
      <c r="AE239" s="2"/>
      <c r="AF239" s="2" t="s">
        <v>1788</v>
      </c>
      <c r="AG239" s="5"/>
      <c r="AH239" s="2" t="s">
        <v>1779</v>
      </c>
      <c r="AI239" s="2" t="s">
        <v>1772</v>
      </c>
      <c r="AJ239" s="2" t="s">
        <v>2011</v>
      </c>
      <c r="AK239" s="2" t="s">
        <v>1547</v>
      </c>
      <c r="AL239" s="2"/>
      <c r="AM239" t="s">
        <v>1549</v>
      </c>
      <c r="AN239" t="s">
        <v>1549</v>
      </c>
      <c r="AO239" t="s">
        <v>1549</v>
      </c>
      <c r="AP239" t="s">
        <v>1549</v>
      </c>
      <c r="AQ239" t="s">
        <v>1549</v>
      </c>
      <c r="AR239" t="s">
        <v>1549</v>
      </c>
      <c r="AS239" t="s">
        <v>1549</v>
      </c>
      <c r="AY239" t="s">
        <v>1549</v>
      </c>
      <c r="BL239" t="s">
        <v>1549</v>
      </c>
      <c r="BM239" t="s">
        <v>1549</v>
      </c>
      <c r="BN239" t="s">
        <v>1549</v>
      </c>
      <c r="BP239" t="s">
        <v>1549</v>
      </c>
      <c r="BX239" t="s">
        <v>1549</v>
      </c>
      <c r="CE239" t="s">
        <v>1549</v>
      </c>
    </row>
    <row r="240" spans="2:92" hidden="1" x14ac:dyDescent="0.25">
      <c r="B240" s="2" t="s">
        <v>1781</v>
      </c>
      <c r="C240" s="2">
        <v>2020</v>
      </c>
      <c r="D240" s="4"/>
      <c r="E240" s="2" t="s">
        <v>2005</v>
      </c>
      <c r="F240" s="2" t="s">
        <v>2006</v>
      </c>
      <c r="G240" s="2" t="s">
        <v>2007</v>
      </c>
      <c r="H240" s="2" t="s">
        <v>2008</v>
      </c>
      <c r="I240" s="2" t="s">
        <v>2009</v>
      </c>
      <c r="J240" s="2" t="s">
        <v>2010</v>
      </c>
      <c r="K240" s="2">
        <v>31535</v>
      </c>
      <c r="L240" s="2" t="s">
        <v>1552</v>
      </c>
      <c r="M240" s="21">
        <v>110000360644</v>
      </c>
      <c r="N240" s="2">
        <v>31.485279999999999</v>
      </c>
      <c r="O240" s="2">
        <v>-82.862380000000002</v>
      </c>
      <c r="P240" s="2" t="s">
        <v>2012</v>
      </c>
      <c r="Q240" s="2" t="s">
        <v>1554</v>
      </c>
      <c r="R240" s="2" t="s">
        <v>1393</v>
      </c>
      <c r="S240" s="2"/>
      <c r="T240" s="2" t="s">
        <v>1552</v>
      </c>
      <c r="U240" s="2">
        <v>0</v>
      </c>
      <c r="V240" s="2" t="s">
        <v>1552</v>
      </c>
      <c r="W240" s="2" t="s">
        <v>1552</v>
      </c>
      <c r="X240" s="2">
        <v>0</v>
      </c>
      <c r="Y240" s="2" t="s">
        <v>1552</v>
      </c>
      <c r="Z240" s="2" t="s">
        <v>1552</v>
      </c>
      <c r="AA240" s="2" t="s">
        <v>1544</v>
      </c>
      <c r="AB240" s="2">
        <v>325199</v>
      </c>
      <c r="AC240" s="2" t="s">
        <v>261</v>
      </c>
      <c r="AD240" s="2" t="s">
        <v>1552</v>
      </c>
      <c r="AE240" s="2" t="s">
        <v>1552</v>
      </c>
      <c r="AF240" s="2" t="s">
        <v>1788</v>
      </c>
      <c r="AG240" s="5" t="s">
        <v>1552</v>
      </c>
      <c r="AH240" s="2" t="s">
        <v>1779</v>
      </c>
      <c r="AI240" s="2" t="s">
        <v>1772</v>
      </c>
      <c r="AJ240" s="2" t="s">
        <v>2011</v>
      </c>
      <c r="AK240" s="2" t="s">
        <v>1547</v>
      </c>
      <c r="AL240" s="2" t="s">
        <v>1552</v>
      </c>
      <c r="AM240" t="s">
        <v>1549</v>
      </c>
      <c r="AN240" t="s">
        <v>1549</v>
      </c>
      <c r="AO240" t="s">
        <v>1549</v>
      </c>
      <c r="AP240" t="s">
        <v>1549</v>
      </c>
      <c r="AQ240" t="s">
        <v>1549</v>
      </c>
      <c r="AR240" t="s">
        <v>1549</v>
      </c>
      <c r="AS240" t="s">
        <v>1549</v>
      </c>
      <c r="AT240" t="s">
        <v>1552</v>
      </c>
      <c r="AU240" t="s">
        <v>1552</v>
      </c>
      <c r="AV240" t="s">
        <v>1552</v>
      </c>
      <c r="AW240" t="s">
        <v>1552</v>
      </c>
      <c r="AX240" t="s">
        <v>1552</v>
      </c>
      <c r="AY240" t="s">
        <v>1549</v>
      </c>
      <c r="AZ240" t="s">
        <v>1552</v>
      </c>
      <c r="BA240" t="s">
        <v>1552</v>
      </c>
      <c r="BB240" t="s">
        <v>1552</v>
      </c>
      <c r="BC240" t="s">
        <v>1552</v>
      </c>
      <c r="BD240" t="s">
        <v>1552</v>
      </c>
      <c r="BE240" t="s">
        <v>1552</v>
      </c>
      <c r="BF240" t="s">
        <v>1552</v>
      </c>
      <c r="BG240" t="s">
        <v>1552</v>
      </c>
      <c r="BH240" t="s">
        <v>1552</v>
      </c>
      <c r="BI240" t="s">
        <v>1552</v>
      </c>
      <c r="BJ240" t="s">
        <v>1552</v>
      </c>
      <c r="BK240" t="s">
        <v>1552</v>
      </c>
      <c r="BL240" t="s">
        <v>1549</v>
      </c>
      <c r="BM240" t="s">
        <v>1549</v>
      </c>
      <c r="BN240" t="s">
        <v>1549</v>
      </c>
      <c r="BO240" t="s">
        <v>1549</v>
      </c>
      <c r="BP240" t="s">
        <v>1549</v>
      </c>
      <c r="BQ240" t="s">
        <v>1552</v>
      </c>
      <c r="BR240" t="s">
        <v>1552</v>
      </c>
      <c r="BS240" t="s">
        <v>1552</v>
      </c>
      <c r="BT240" t="s">
        <v>1552</v>
      </c>
      <c r="BU240" t="s">
        <v>1552</v>
      </c>
      <c r="BV240" t="s">
        <v>1552</v>
      </c>
      <c r="BW240" t="s">
        <v>1552</v>
      </c>
      <c r="BX240" t="s">
        <v>1549</v>
      </c>
      <c r="BY240" t="s">
        <v>1552</v>
      </c>
      <c r="BZ240" t="s">
        <v>1552</v>
      </c>
      <c r="CA240" t="s">
        <v>1552</v>
      </c>
      <c r="CB240" t="s">
        <v>1552</v>
      </c>
      <c r="CC240" t="s">
        <v>1552</v>
      </c>
      <c r="CD240" t="s">
        <v>1552</v>
      </c>
      <c r="CE240" t="s">
        <v>1549</v>
      </c>
      <c r="CF240" t="s">
        <v>1552</v>
      </c>
      <c r="CG240" t="s">
        <v>1552</v>
      </c>
      <c r="CH240" t="s">
        <v>1552</v>
      </c>
      <c r="CI240" t="s">
        <v>1552</v>
      </c>
      <c r="CJ240" t="s">
        <v>1552</v>
      </c>
      <c r="CK240" t="s">
        <v>1552</v>
      </c>
      <c r="CL240" t="s">
        <v>1552</v>
      </c>
      <c r="CM240" t="s">
        <v>1552</v>
      </c>
      <c r="CN240" t="s">
        <v>1552</v>
      </c>
    </row>
    <row r="241" spans="2:92" x14ac:dyDescent="0.25">
      <c r="B241" s="2" t="s">
        <v>1134</v>
      </c>
      <c r="C241" s="2">
        <v>2015</v>
      </c>
      <c r="D241" s="2"/>
      <c r="E241" s="2" t="s">
        <v>1175</v>
      </c>
      <c r="F241" s="2" t="s">
        <v>1172</v>
      </c>
      <c r="G241" s="2" t="s">
        <v>1173</v>
      </c>
      <c r="H241" s="2" t="s">
        <v>1174</v>
      </c>
      <c r="I241" s="2" t="s">
        <v>1408</v>
      </c>
      <c r="J241" s="2" t="s">
        <v>1160</v>
      </c>
      <c r="K241" s="2">
        <v>77536</v>
      </c>
      <c r="L241" s="2"/>
      <c r="M241" s="21">
        <v>110015742204</v>
      </c>
      <c r="N241" s="2">
        <v>29.728559000000001</v>
      </c>
      <c r="O241" s="2">
        <v>-95.110764000000003</v>
      </c>
      <c r="P241" s="2">
        <v>1315214097925</v>
      </c>
      <c r="Q241" s="2">
        <v>107062</v>
      </c>
      <c r="R241" s="2" t="s">
        <v>1393</v>
      </c>
      <c r="S241" s="2">
        <v>7</v>
      </c>
      <c r="T241" s="2" t="s">
        <v>1403</v>
      </c>
      <c r="U241" s="2">
        <v>8821.14</v>
      </c>
      <c r="V241" s="2" t="s">
        <v>1594</v>
      </c>
      <c r="W241" s="2"/>
      <c r="X241" s="2">
        <v>1561.86</v>
      </c>
      <c r="Y241" s="2" t="s">
        <v>1556</v>
      </c>
      <c r="Z241" s="2"/>
      <c r="AA241" s="2" t="s">
        <v>1544</v>
      </c>
      <c r="AB241" s="2">
        <v>325199</v>
      </c>
      <c r="AC241" s="2" t="s">
        <v>261</v>
      </c>
      <c r="AD241" s="2"/>
      <c r="AE241" s="2"/>
      <c r="AF241" s="2" t="s">
        <v>1602</v>
      </c>
      <c r="AG241" s="2" t="s">
        <v>1565</v>
      </c>
      <c r="AH241" s="2" t="s">
        <v>1140</v>
      </c>
      <c r="AI241" s="2" t="s">
        <v>1772</v>
      </c>
      <c r="AJ241" s="2" t="s">
        <v>1559</v>
      </c>
      <c r="AK241" s="2" t="s">
        <v>1547</v>
      </c>
      <c r="AL241" s="2"/>
      <c r="AM241" t="s">
        <v>1548</v>
      </c>
      <c r="AN241" t="s">
        <v>1549</v>
      </c>
      <c r="AO241" t="s">
        <v>1548</v>
      </c>
      <c r="AP241" t="s">
        <v>1549</v>
      </c>
      <c r="AQ241" t="s">
        <v>1549</v>
      </c>
      <c r="AR241" t="s">
        <v>1549</v>
      </c>
      <c r="AS241" t="s">
        <v>1548</v>
      </c>
      <c r="AY241" t="s">
        <v>1549</v>
      </c>
      <c r="BL241" t="s">
        <v>1549</v>
      </c>
      <c r="BM241" t="s">
        <v>1549</v>
      </c>
      <c r="BN241" t="s">
        <v>1549</v>
      </c>
      <c r="BP241" t="s">
        <v>1549</v>
      </c>
      <c r="BX241" t="s">
        <v>1549</v>
      </c>
      <c r="CE241" t="s">
        <v>1548</v>
      </c>
    </row>
    <row r="242" spans="2:92" x14ac:dyDescent="0.25">
      <c r="B242" s="2" t="s">
        <v>1134</v>
      </c>
      <c r="C242" s="2">
        <v>2016</v>
      </c>
      <c r="D242" s="2"/>
      <c r="E242" s="2" t="s">
        <v>1175</v>
      </c>
      <c r="F242" s="2" t="s">
        <v>1172</v>
      </c>
      <c r="G242" s="2" t="s">
        <v>1173</v>
      </c>
      <c r="H242" s="2" t="s">
        <v>1174</v>
      </c>
      <c r="I242" s="2" t="s">
        <v>1408</v>
      </c>
      <c r="J242" s="2" t="s">
        <v>1160</v>
      </c>
      <c r="K242" s="2">
        <v>77536</v>
      </c>
      <c r="L242" s="2"/>
      <c r="M242" s="21">
        <v>110015742204</v>
      </c>
      <c r="N242" s="2">
        <v>29.728559000000001</v>
      </c>
      <c r="O242" s="2">
        <v>-95.110764000000003</v>
      </c>
      <c r="P242" s="2">
        <v>1316215206893</v>
      </c>
      <c r="Q242" s="2">
        <v>107062</v>
      </c>
      <c r="R242" s="2" t="s">
        <v>1393</v>
      </c>
      <c r="S242" s="2">
        <v>7</v>
      </c>
      <c r="T242" s="2" t="s">
        <v>1403</v>
      </c>
      <c r="U242" s="2">
        <v>10903.53</v>
      </c>
      <c r="V242" s="2" t="s">
        <v>1594</v>
      </c>
      <c r="W242" s="2"/>
      <c r="X242" s="2">
        <v>979.68</v>
      </c>
      <c r="Y242" s="2" t="s">
        <v>1556</v>
      </c>
      <c r="Z242" s="2"/>
      <c r="AA242" s="2" t="s">
        <v>1544</v>
      </c>
      <c r="AB242" s="2">
        <v>325199</v>
      </c>
      <c r="AC242" s="2" t="s">
        <v>261</v>
      </c>
      <c r="AD242" s="2"/>
      <c r="AE242" s="2"/>
      <c r="AF242" s="2" t="s">
        <v>1602</v>
      </c>
      <c r="AG242" s="2" t="s">
        <v>1565</v>
      </c>
      <c r="AH242" s="2" t="s">
        <v>1140</v>
      </c>
      <c r="AI242" s="2" t="s">
        <v>1772</v>
      </c>
      <c r="AJ242" s="2" t="s">
        <v>1559</v>
      </c>
      <c r="AK242" s="2" t="s">
        <v>1547</v>
      </c>
      <c r="AL242" s="2"/>
      <c r="AM242" t="s">
        <v>1548</v>
      </c>
      <c r="AN242" t="s">
        <v>1549</v>
      </c>
      <c r="AO242" t="s">
        <v>1548</v>
      </c>
      <c r="AP242" t="s">
        <v>1549</v>
      </c>
      <c r="AQ242" t="s">
        <v>1549</v>
      </c>
      <c r="AR242" t="s">
        <v>1549</v>
      </c>
      <c r="AS242" t="s">
        <v>1548</v>
      </c>
      <c r="AY242" t="s">
        <v>1549</v>
      </c>
      <c r="BL242" t="s">
        <v>1549</v>
      </c>
      <c r="BM242" t="s">
        <v>1549</v>
      </c>
      <c r="BN242" t="s">
        <v>1549</v>
      </c>
      <c r="BP242" t="s">
        <v>1549</v>
      </c>
      <c r="BX242" t="s">
        <v>1549</v>
      </c>
      <c r="CE242" t="s">
        <v>1548</v>
      </c>
    </row>
    <row r="243" spans="2:92" x14ac:dyDescent="0.25">
      <c r="B243" s="2" t="s">
        <v>1134</v>
      </c>
      <c r="C243" s="2">
        <v>2017</v>
      </c>
      <c r="D243" s="2"/>
      <c r="E243" s="2" t="s">
        <v>1175</v>
      </c>
      <c r="F243" s="2" t="s">
        <v>1172</v>
      </c>
      <c r="G243" s="2" t="s">
        <v>1173</v>
      </c>
      <c r="H243" s="2" t="s">
        <v>1174</v>
      </c>
      <c r="I243" s="2" t="s">
        <v>1408</v>
      </c>
      <c r="J243" s="2" t="s">
        <v>1160</v>
      </c>
      <c r="K243" s="2">
        <v>77536</v>
      </c>
      <c r="L243" s="2"/>
      <c r="M243" s="21">
        <v>110015742204</v>
      </c>
      <c r="N243" s="2">
        <v>29.728559000000001</v>
      </c>
      <c r="O243" s="2">
        <v>-95.110764000000003</v>
      </c>
      <c r="P243" s="2">
        <v>1317215951930</v>
      </c>
      <c r="Q243" s="2">
        <v>107062</v>
      </c>
      <c r="R243" s="2" t="s">
        <v>1393</v>
      </c>
      <c r="S243" s="2">
        <v>7</v>
      </c>
      <c r="T243" s="2" t="s">
        <v>1403</v>
      </c>
      <c r="U243" s="2">
        <v>11917</v>
      </c>
      <c r="V243" s="2" t="s">
        <v>1594</v>
      </c>
      <c r="W243" s="2"/>
      <c r="X243" s="2">
        <v>2010</v>
      </c>
      <c r="Y243" s="2" t="s">
        <v>1556</v>
      </c>
      <c r="Z243" s="2"/>
      <c r="AA243" s="2" t="s">
        <v>1544</v>
      </c>
      <c r="AB243" s="2">
        <v>325199</v>
      </c>
      <c r="AC243" s="2" t="s">
        <v>261</v>
      </c>
      <c r="AD243" s="2"/>
      <c r="AE243" s="2"/>
      <c r="AF243" s="2" t="s">
        <v>1602</v>
      </c>
      <c r="AG243" s="5" t="s">
        <v>1565</v>
      </c>
      <c r="AH243" s="2" t="s">
        <v>1140</v>
      </c>
      <c r="AI243" s="2" t="s">
        <v>1772</v>
      </c>
      <c r="AJ243" s="2" t="s">
        <v>1559</v>
      </c>
      <c r="AK243" s="2" t="s">
        <v>1547</v>
      </c>
      <c r="AL243" s="2"/>
      <c r="AM243" t="s">
        <v>1548</v>
      </c>
      <c r="AN243" t="s">
        <v>1549</v>
      </c>
      <c r="AO243" t="s">
        <v>1548</v>
      </c>
      <c r="AP243" t="s">
        <v>1549</v>
      </c>
      <c r="AQ243" t="s">
        <v>1549</v>
      </c>
      <c r="AR243" t="s">
        <v>1549</v>
      </c>
      <c r="AS243" t="s">
        <v>1548</v>
      </c>
      <c r="AY243" t="s">
        <v>1549</v>
      </c>
      <c r="BL243" t="s">
        <v>1549</v>
      </c>
      <c r="BM243" t="s">
        <v>1549</v>
      </c>
      <c r="BN243" t="s">
        <v>1549</v>
      </c>
      <c r="BP243" t="s">
        <v>1549</v>
      </c>
      <c r="BX243" t="s">
        <v>1549</v>
      </c>
      <c r="CE243" t="s">
        <v>1548</v>
      </c>
    </row>
    <row r="244" spans="2:92" x14ac:dyDescent="0.25">
      <c r="B244" s="2" t="s">
        <v>1134</v>
      </c>
      <c r="C244" s="2">
        <v>2018</v>
      </c>
      <c r="D244" s="2"/>
      <c r="E244" s="2" t="s">
        <v>1175</v>
      </c>
      <c r="F244" s="2" t="s">
        <v>1172</v>
      </c>
      <c r="G244" s="2" t="s">
        <v>1173</v>
      </c>
      <c r="H244" s="2" t="s">
        <v>1174</v>
      </c>
      <c r="I244" s="2" t="s">
        <v>1408</v>
      </c>
      <c r="J244" s="2" t="s">
        <v>1160</v>
      </c>
      <c r="K244" s="2">
        <v>77536</v>
      </c>
      <c r="L244" s="2"/>
      <c r="M244" s="21">
        <v>110015742204</v>
      </c>
      <c r="N244" s="2">
        <v>29.728559000000001</v>
      </c>
      <c r="O244" s="2">
        <v>-95.110764000000003</v>
      </c>
      <c r="P244" s="2">
        <v>1318216914263</v>
      </c>
      <c r="Q244" s="2">
        <v>107062</v>
      </c>
      <c r="R244" s="2" t="s">
        <v>1393</v>
      </c>
      <c r="S244" s="2">
        <v>7</v>
      </c>
      <c r="T244" s="2" t="s">
        <v>1403</v>
      </c>
      <c r="U244" s="2">
        <v>10537.94</v>
      </c>
      <c r="V244" s="2" t="s">
        <v>1594</v>
      </c>
      <c r="W244" s="2"/>
      <c r="X244" s="2">
        <v>1232.51</v>
      </c>
      <c r="Y244" s="2" t="s">
        <v>1556</v>
      </c>
      <c r="Z244" s="2"/>
      <c r="AA244" s="2" t="s">
        <v>1544</v>
      </c>
      <c r="AB244" s="2">
        <v>325199</v>
      </c>
      <c r="AC244" s="2" t="s">
        <v>261</v>
      </c>
      <c r="AD244" s="2"/>
      <c r="AE244" s="2"/>
      <c r="AF244" s="2" t="s">
        <v>2013</v>
      </c>
      <c r="AG244" s="5" t="s">
        <v>2014</v>
      </c>
      <c r="AH244" s="2" t="s">
        <v>1140</v>
      </c>
      <c r="AI244" s="2" t="s">
        <v>1772</v>
      </c>
      <c r="AJ244" s="2" t="s">
        <v>1559</v>
      </c>
      <c r="AK244" s="2" t="s">
        <v>1547</v>
      </c>
      <c r="AL244" s="2"/>
      <c r="AM244" t="s">
        <v>1548</v>
      </c>
      <c r="AN244" t="s">
        <v>1549</v>
      </c>
      <c r="AO244" t="s">
        <v>1548</v>
      </c>
      <c r="AP244" t="s">
        <v>1549</v>
      </c>
      <c r="AQ244" t="s">
        <v>1549</v>
      </c>
      <c r="AR244" t="s">
        <v>1549</v>
      </c>
      <c r="AS244" t="s">
        <v>1548</v>
      </c>
      <c r="AT244" t="s">
        <v>1548</v>
      </c>
      <c r="AU244" t="s">
        <v>1549</v>
      </c>
      <c r="AV244" t="s">
        <v>1549</v>
      </c>
      <c r="AW244" t="s">
        <v>1549</v>
      </c>
      <c r="AX244" t="s">
        <v>1549</v>
      </c>
      <c r="AY244" t="s">
        <v>1549</v>
      </c>
      <c r="AZ244" t="s">
        <v>1549</v>
      </c>
      <c r="BA244" t="s">
        <v>1549</v>
      </c>
      <c r="BB244" t="s">
        <v>1549</v>
      </c>
      <c r="BC244" t="s">
        <v>1549</v>
      </c>
      <c r="BD244" t="s">
        <v>1549</v>
      </c>
      <c r="BE244" t="s">
        <v>1549</v>
      </c>
      <c r="BF244" t="s">
        <v>1549</v>
      </c>
      <c r="BG244" t="s">
        <v>1549</v>
      </c>
      <c r="BH244" t="s">
        <v>1549</v>
      </c>
      <c r="BI244" t="s">
        <v>1549</v>
      </c>
      <c r="BJ244" t="s">
        <v>1549</v>
      </c>
      <c r="BK244" t="s">
        <v>1549</v>
      </c>
      <c r="BL244" t="s">
        <v>1549</v>
      </c>
      <c r="BM244" t="s">
        <v>1549</v>
      </c>
      <c r="BN244" t="s">
        <v>1549</v>
      </c>
      <c r="BO244" t="s">
        <v>1549</v>
      </c>
      <c r="BP244" t="s">
        <v>1549</v>
      </c>
      <c r="BQ244" t="s">
        <v>1549</v>
      </c>
      <c r="BR244" t="s">
        <v>1549</v>
      </c>
      <c r="BS244" t="s">
        <v>1549</v>
      </c>
      <c r="BT244" t="s">
        <v>1549</v>
      </c>
      <c r="BU244" t="s">
        <v>1549</v>
      </c>
      <c r="BV244" t="s">
        <v>1549</v>
      </c>
      <c r="BW244" t="s">
        <v>1549</v>
      </c>
      <c r="BX244" t="s">
        <v>1549</v>
      </c>
      <c r="BY244" t="s">
        <v>1549</v>
      </c>
      <c r="BZ244" t="s">
        <v>1549</v>
      </c>
      <c r="CA244" t="s">
        <v>1549</v>
      </c>
      <c r="CB244" t="s">
        <v>1549</v>
      </c>
      <c r="CC244" t="s">
        <v>1549</v>
      </c>
      <c r="CD244" t="s">
        <v>1549</v>
      </c>
      <c r="CE244" t="s">
        <v>1548</v>
      </c>
      <c r="CF244" t="s">
        <v>1549</v>
      </c>
      <c r="CG244" t="s">
        <v>1549</v>
      </c>
      <c r="CH244" t="s">
        <v>1549</v>
      </c>
      <c r="CI244" t="s">
        <v>1549</v>
      </c>
      <c r="CJ244" t="s">
        <v>1549</v>
      </c>
      <c r="CK244" t="s">
        <v>1548</v>
      </c>
      <c r="CL244" t="s">
        <v>1549</v>
      </c>
      <c r="CM244" t="s">
        <v>1549</v>
      </c>
      <c r="CN244" t="s">
        <v>1549</v>
      </c>
    </row>
    <row r="245" spans="2:92" x14ac:dyDescent="0.25">
      <c r="B245" s="2" t="s">
        <v>1134</v>
      </c>
      <c r="C245" s="2">
        <v>2019</v>
      </c>
      <c r="D245" s="4">
        <v>44012</v>
      </c>
      <c r="E245" s="2" t="s">
        <v>1175</v>
      </c>
      <c r="F245" s="2" t="s">
        <v>1172</v>
      </c>
      <c r="G245" s="2" t="s">
        <v>1173</v>
      </c>
      <c r="H245" s="2" t="s">
        <v>1174</v>
      </c>
      <c r="I245" s="2" t="s">
        <v>1408</v>
      </c>
      <c r="J245" s="2" t="s">
        <v>1160</v>
      </c>
      <c r="K245" s="2">
        <v>77536</v>
      </c>
      <c r="L245" s="2"/>
      <c r="M245" s="21">
        <v>110015742204</v>
      </c>
      <c r="N245" s="2">
        <v>29.728559000000001</v>
      </c>
      <c r="O245" s="2">
        <v>-95.110764000000003</v>
      </c>
      <c r="P245" s="2">
        <v>1319218350787</v>
      </c>
      <c r="Q245" s="2">
        <v>107062</v>
      </c>
      <c r="R245" s="2" t="s">
        <v>1393</v>
      </c>
      <c r="S245" s="2">
        <v>7</v>
      </c>
      <c r="T245" s="2" t="s">
        <v>1403</v>
      </c>
      <c r="U245" s="2">
        <v>11489.91</v>
      </c>
      <c r="V245" s="2" t="s">
        <v>1594</v>
      </c>
      <c r="W245" s="2"/>
      <c r="X245" s="2">
        <v>1292.8800000000001</v>
      </c>
      <c r="Y245" s="2" t="s">
        <v>1556</v>
      </c>
      <c r="Z245" s="2"/>
      <c r="AA245" s="2" t="s">
        <v>1544</v>
      </c>
      <c r="AB245" s="2">
        <v>325199</v>
      </c>
      <c r="AC245" s="2" t="s">
        <v>261</v>
      </c>
      <c r="AD245" s="2"/>
      <c r="AE245" s="2"/>
      <c r="AF245" s="2" t="s">
        <v>1603</v>
      </c>
      <c r="AG245" s="7" t="s">
        <v>1879</v>
      </c>
      <c r="AH245" s="2" t="s">
        <v>1140</v>
      </c>
      <c r="AI245" s="2" t="s">
        <v>1772</v>
      </c>
      <c r="AJ245" s="2" t="s">
        <v>1559</v>
      </c>
      <c r="AK245" s="2" t="s">
        <v>1547</v>
      </c>
      <c r="AL245" s="2"/>
      <c r="AM245" t="s">
        <v>1548</v>
      </c>
      <c r="AN245" t="s">
        <v>1549</v>
      </c>
      <c r="AO245" t="s">
        <v>1548</v>
      </c>
      <c r="AP245" t="s">
        <v>1549</v>
      </c>
      <c r="AQ245" t="s">
        <v>1549</v>
      </c>
      <c r="AR245" t="s">
        <v>1549</v>
      </c>
      <c r="AS245" t="s">
        <v>1548</v>
      </c>
      <c r="AT245" t="s">
        <v>1548</v>
      </c>
      <c r="AU245" t="s">
        <v>1549</v>
      </c>
      <c r="AV245" t="s">
        <v>1549</v>
      </c>
      <c r="AW245" t="s">
        <v>1549</v>
      </c>
      <c r="AX245" t="s">
        <v>1549</v>
      </c>
      <c r="AY245" t="s">
        <v>1549</v>
      </c>
      <c r="AZ245" t="s">
        <v>1549</v>
      </c>
      <c r="BA245" t="s">
        <v>1549</v>
      </c>
      <c r="BB245" t="s">
        <v>1549</v>
      </c>
      <c r="BC245" t="s">
        <v>1549</v>
      </c>
      <c r="BD245" t="s">
        <v>1549</v>
      </c>
      <c r="BE245" t="s">
        <v>1549</v>
      </c>
      <c r="BF245" t="s">
        <v>1549</v>
      </c>
      <c r="BG245" t="s">
        <v>1549</v>
      </c>
      <c r="BH245" t="s">
        <v>1549</v>
      </c>
      <c r="BI245" t="s">
        <v>1549</v>
      </c>
      <c r="BJ245" t="s">
        <v>1549</v>
      </c>
      <c r="BK245" t="s">
        <v>1549</v>
      </c>
      <c r="BL245" t="s">
        <v>1549</v>
      </c>
      <c r="BM245" t="s">
        <v>1549</v>
      </c>
      <c r="BN245" t="s">
        <v>1549</v>
      </c>
      <c r="BO245" t="s">
        <v>1549</v>
      </c>
      <c r="BP245" t="s">
        <v>1549</v>
      </c>
      <c r="BQ245" t="s">
        <v>1549</v>
      </c>
      <c r="BR245" t="s">
        <v>1549</v>
      </c>
      <c r="BS245" t="s">
        <v>1549</v>
      </c>
      <c r="BT245" t="s">
        <v>1549</v>
      </c>
      <c r="BU245" t="s">
        <v>1549</v>
      </c>
      <c r="BV245" t="s">
        <v>1549</v>
      </c>
      <c r="BW245" t="s">
        <v>1549</v>
      </c>
      <c r="BX245" t="s">
        <v>1549</v>
      </c>
      <c r="BY245" t="s">
        <v>1549</v>
      </c>
      <c r="BZ245" t="s">
        <v>1549</v>
      </c>
      <c r="CA245" t="s">
        <v>1549</v>
      </c>
      <c r="CB245" t="s">
        <v>1549</v>
      </c>
      <c r="CC245" t="s">
        <v>1549</v>
      </c>
      <c r="CD245" t="s">
        <v>1549</v>
      </c>
      <c r="CE245" t="s">
        <v>1548</v>
      </c>
      <c r="CF245" t="s">
        <v>1549</v>
      </c>
      <c r="CG245" t="s">
        <v>1549</v>
      </c>
      <c r="CH245" t="s">
        <v>1549</v>
      </c>
      <c r="CI245" t="s">
        <v>1549</v>
      </c>
      <c r="CJ245" t="s">
        <v>1549</v>
      </c>
      <c r="CK245" t="s">
        <v>1548</v>
      </c>
      <c r="CL245" t="s">
        <v>1549</v>
      </c>
      <c r="CM245" t="s">
        <v>1549</v>
      </c>
      <c r="CN245" t="s">
        <v>1549</v>
      </c>
    </row>
    <row r="246" spans="2:92" x14ac:dyDescent="0.25">
      <c r="B246" s="2" t="s">
        <v>1134</v>
      </c>
      <c r="C246" s="2">
        <v>2020</v>
      </c>
      <c r="D246" s="4"/>
      <c r="E246" s="2" t="s">
        <v>1175</v>
      </c>
      <c r="F246" s="2" t="s">
        <v>1172</v>
      </c>
      <c r="G246" s="2" t="s">
        <v>1173</v>
      </c>
      <c r="H246" s="2" t="s">
        <v>1174</v>
      </c>
      <c r="I246" s="2" t="s">
        <v>1408</v>
      </c>
      <c r="J246" s="2" t="s">
        <v>1160</v>
      </c>
      <c r="K246" s="2">
        <v>77536</v>
      </c>
      <c r="L246" s="2" t="s">
        <v>1552</v>
      </c>
      <c r="M246" s="21">
        <v>110015742204</v>
      </c>
      <c r="N246" s="2">
        <v>29.710967</v>
      </c>
      <c r="O246" s="2">
        <v>-95.119144000000006</v>
      </c>
      <c r="P246" s="2" t="s">
        <v>2015</v>
      </c>
      <c r="Q246" s="2" t="s">
        <v>1554</v>
      </c>
      <c r="R246" s="2" t="s">
        <v>1393</v>
      </c>
      <c r="S246" s="2">
        <v>7</v>
      </c>
      <c r="T246" s="2" t="s">
        <v>1552</v>
      </c>
      <c r="U246" s="2">
        <v>9445.6200000000008</v>
      </c>
      <c r="V246" s="2" t="s">
        <v>1594</v>
      </c>
      <c r="W246" s="2" t="s">
        <v>1552</v>
      </c>
      <c r="X246" s="2">
        <v>577.34</v>
      </c>
      <c r="Y246" s="2" t="s">
        <v>1556</v>
      </c>
      <c r="Z246" s="2" t="s">
        <v>1552</v>
      </c>
      <c r="AA246" s="2" t="s">
        <v>1544</v>
      </c>
      <c r="AB246" s="2">
        <v>325199</v>
      </c>
      <c r="AC246" s="2" t="s">
        <v>261</v>
      </c>
      <c r="AD246" s="2" t="s">
        <v>1552</v>
      </c>
      <c r="AE246" s="2" t="s">
        <v>1552</v>
      </c>
      <c r="AF246" s="2" t="s">
        <v>1603</v>
      </c>
      <c r="AG246" s="5" t="s">
        <v>1568</v>
      </c>
      <c r="AH246" s="2" t="s">
        <v>1140</v>
      </c>
      <c r="AI246" s="2" t="s">
        <v>1772</v>
      </c>
      <c r="AJ246" s="2" t="s">
        <v>1559</v>
      </c>
      <c r="AK246" s="2" t="s">
        <v>1547</v>
      </c>
      <c r="AL246" s="2" t="s">
        <v>1552</v>
      </c>
      <c r="AM246" t="s">
        <v>1548</v>
      </c>
      <c r="AN246" t="s">
        <v>1549</v>
      </c>
      <c r="AO246" t="s">
        <v>1548</v>
      </c>
      <c r="AP246" t="s">
        <v>1549</v>
      </c>
      <c r="AQ246" t="s">
        <v>1549</v>
      </c>
      <c r="AR246" t="s">
        <v>1549</v>
      </c>
      <c r="AS246" t="s">
        <v>1548</v>
      </c>
      <c r="AT246" t="s">
        <v>1548</v>
      </c>
      <c r="AU246" t="s">
        <v>1549</v>
      </c>
      <c r="AV246" t="s">
        <v>1549</v>
      </c>
      <c r="AW246" t="s">
        <v>1549</v>
      </c>
      <c r="AX246" t="s">
        <v>1549</v>
      </c>
      <c r="AY246" t="s">
        <v>1549</v>
      </c>
      <c r="AZ246" t="s">
        <v>1549</v>
      </c>
      <c r="BA246" t="s">
        <v>1549</v>
      </c>
      <c r="BB246" t="s">
        <v>1549</v>
      </c>
      <c r="BC246" t="s">
        <v>1549</v>
      </c>
      <c r="BD246" t="s">
        <v>1549</v>
      </c>
      <c r="BE246" t="s">
        <v>1549</v>
      </c>
      <c r="BF246" t="s">
        <v>1549</v>
      </c>
      <c r="BG246" t="s">
        <v>1549</v>
      </c>
      <c r="BH246" t="s">
        <v>1549</v>
      </c>
      <c r="BI246" t="s">
        <v>1549</v>
      </c>
      <c r="BJ246" t="s">
        <v>1549</v>
      </c>
      <c r="BK246" t="s">
        <v>1549</v>
      </c>
      <c r="BL246" t="s">
        <v>1549</v>
      </c>
      <c r="BM246" t="s">
        <v>1549</v>
      </c>
      <c r="BN246" t="s">
        <v>1549</v>
      </c>
      <c r="BO246" t="s">
        <v>1549</v>
      </c>
      <c r="BP246" t="s">
        <v>1549</v>
      </c>
      <c r="BQ246" t="s">
        <v>1549</v>
      </c>
      <c r="BR246" t="s">
        <v>1549</v>
      </c>
      <c r="BS246" t="s">
        <v>1549</v>
      </c>
      <c r="BT246" t="s">
        <v>1549</v>
      </c>
      <c r="BU246" t="s">
        <v>1549</v>
      </c>
      <c r="BV246" t="s">
        <v>1549</v>
      </c>
      <c r="BW246" t="s">
        <v>1549</v>
      </c>
      <c r="BX246" t="s">
        <v>1549</v>
      </c>
      <c r="BY246" t="s">
        <v>1549</v>
      </c>
      <c r="BZ246" t="s">
        <v>1549</v>
      </c>
      <c r="CA246" t="s">
        <v>1549</v>
      </c>
      <c r="CB246" t="s">
        <v>1549</v>
      </c>
      <c r="CC246" t="s">
        <v>1549</v>
      </c>
      <c r="CD246" t="s">
        <v>1549</v>
      </c>
      <c r="CE246" t="s">
        <v>1548</v>
      </c>
      <c r="CF246" t="s">
        <v>1549</v>
      </c>
      <c r="CG246" t="s">
        <v>1549</v>
      </c>
      <c r="CH246" t="s">
        <v>1549</v>
      </c>
      <c r="CI246" t="s">
        <v>1549</v>
      </c>
      <c r="CJ246" t="s">
        <v>1549</v>
      </c>
      <c r="CK246" t="s">
        <v>1548</v>
      </c>
      <c r="CL246" t="s">
        <v>1549</v>
      </c>
      <c r="CM246" t="s">
        <v>1549</v>
      </c>
      <c r="CN246" t="s">
        <v>1549</v>
      </c>
    </row>
    <row r="247" spans="2:92" x14ac:dyDescent="0.25">
      <c r="B247" s="2" t="s">
        <v>1134</v>
      </c>
      <c r="C247" s="2">
        <v>2015</v>
      </c>
      <c r="D247" s="2"/>
      <c r="E247" s="2" t="s">
        <v>1185</v>
      </c>
      <c r="F247" s="2" t="s">
        <v>1182</v>
      </c>
      <c r="G247" s="2" t="s">
        <v>1183</v>
      </c>
      <c r="H247" s="2" t="s">
        <v>1184</v>
      </c>
      <c r="I247" s="2" t="s">
        <v>1408</v>
      </c>
      <c r="J247" s="2" t="s">
        <v>1160</v>
      </c>
      <c r="K247" s="2">
        <v>77571</v>
      </c>
      <c r="L247" s="2"/>
      <c r="M247" s="21">
        <v>110017769734</v>
      </c>
      <c r="N247" s="2">
        <v>29.723759999999999</v>
      </c>
      <c r="O247" s="2">
        <v>-95.074219999999997</v>
      </c>
      <c r="P247" s="2">
        <v>1315214105227</v>
      </c>
      <c r="Q247" s="2">
        <v>107062</v>
      </c>
      <c r="R247" s="2" t="s">
        <v>1393</v>
      </c>
      <c r="S247" s="2">
        <v>7</v>
      </c>
      <c r="T247" s="2" t="s">
        <v>1403</v>
      </c>
      <c r="U247" s="2">
        <v>12597</v>
      </c>
      <c r="V247" s="2" t="s">
        <v>1543</v>
      </c>
      <c r="W247" s="2"/>
      <c r="X247" s="2">
        <v>2578</v>
      </c>
      <c r="Y247" s="2" t="s">
        <v>1556</v>
      </c>
      <c r="Z247" s="2"/>
      <c r="AA247" s="2" t="s">
        <v>1544</v>
      </c>
      <c r="AB247" s="2">
        <v>325199</v>
      </c>
      <c r="AC247" s="2" t="s">
        <v>261</v>
      </c>
      <c r="AD247" s="2"/>
      <c r="AE247" s="2"/>
      <c r="AF247" s="2" t="s">
        <v>1639</v>
      </c>
      <c r="AG247" s="2" t="s">
        <v>1570</v>
      </c>
      <c r="AH247" s="2" t="s">
        <v>1140</v>
      </c>
      <c r="AI247" s="2" t="s">
        <v>1772</v>
      </c>
      <c r="AJ247" s="2" t="s">
        <v>1559</v>
      </c>
      <c r="AK247" s="2" t="s">
        <v>1547</v>
      </c>
      <c r="AL247" s="2"/>
      <c r="AM247" t="s">
        <v>1548</v>
      </c>
      <c r="AN247" t="s">
        <v>1549</v>
      </c>
      <c r="AO247" t="s">
        <v>1548</v>
      </c>
      <c r="AP247" t="s">
        <v>1549</v>
      </c>
      <c r="AQ247" t="s">
        <v>1549</v>
      </c>
      <c r="AR247" t="s">
        <v>1548</v>
      </c>
      <c r="AS247" t="s">
        <v>1548</v>
      </c>
      <c r="AY247" t="s">
        <v>1549</v>
      </c>
      <c r="BL247" t="s">
        <v>1549</v>
      </c>
      <c r="BM247" t="s">
        <v>1549</v>
      </c>
      <c r="BN247" t="s">
        <v>1548</v>
      </c>
      <c r="BP247" t="s">
        <v>1549</v>
      </c>
      <c r="BX247" t="s">
        <v>1549</v>
      </c>
      <c r="CE247" t="s">
        <v>1549</v>
      </c>
    </row>
    <row r="248" spans="2:92" x14ac:dyDescent="0.25">
      <c r="B248" s="2" t="s">
        <v>1134</v>
      </c>
      <c r="C248" s="2">
        <v>2016</v>
      </c>
      <c r="D248" s="2"/>
      <c r="E248" s="2" t="s">
        <v>1185</v>
      </c>
      <c r="F248" s="2" t="s">
        <v>1182</v>
      </c>
      <c r="G248" s="2" t="s">
        <v>1183</v>
      </c>
      <c r="H248" s="2" t="s">
        <v>1184</v>
      </c>
      <c r="I248" s="2" t="s">
        <v>1408</v>
      </c>
      <c r="J248" s="2" t="s">
        <v>1160</v>
      </c>
      <c r="K248" s="2">
        <v>77571</v>
      </c>
      <c r="L248" s="2"/>
      <c r="M248" s="21">
        <v>110017769734</v>
      </c>
      <c r="N248" s="2">
        <v>29.723759999999999</v>
      </c>
      <c r="O248" s="2">
        <v>-95.074219999999997</v>
      </c>
      <c r="P248" s="2">
        <v>1316215206766</v>
      </c>
      <c r="Q248" s="2">
        <v>107062</v>
      </c>
      <c r="R248" s="2" t="s">
        <v>1393</v>
      </c>
      <c r="S248" s="2">
        <v>7</v>
      </c>
      <c r="T248" s="2" t="s">
        <v>1403</v>
      </c>
      <c r="U248" s="2">
        <v>15169</v>
      </c>
      <c r="V248" s="2" t="s">
        <v>1543</v>
      </c>
      <c r="W248" s="2"/>
      <c r="X248" s="2">
        <v>2324</v>
      </c>
      <c r="Y248" s="2" t="s">
        <v>1556</v>
      </c>
      <c r="Z248" s="2"/>
      <c r="AA248" s="2" t="s">
        <v>1544</v>
      </c>
      <c r="AB248" s="2">
        <v>325199</v>
      </c>
      <c r="AC248" s="2" t="s">
        <v>261</v>
      </c>
      <c r="AD248" s="2"/>
      <c r="AE248" s="2"/>
      <c r="AF248" s="2" t="s">
        <v>1639</v>
      </c>
      <c r="AG248" s="2" t="s">
        <v>1570</v>
      </c>
      <c r="AH248" s="2" t="s">
        <v>1140</v>
      </c>
      <c r="AI248" s="2" t="s">
        <v>1772</v>
      </c>
      <c r="AJ248" s="2" t="s">
        <v>1559</v>
      </c>
      <c r="AK248" s="2" t="s">
        <v>1547</v>
      </c>
      <c r="AL248" s="2"/>
      <c r="AM248" t="s">
        <v>1548</v>
      </c>
      <c r="AN248" t="s">
        <v>1549</v>
      </c>
      <c r="AO248" t="s">
        <v>1548</v>
      </c>
      <c r="AP248" t="s">
        <v>1549</v>
      </c>
      <c r="AQ248" t="s">
        <v>1549</v>
      </c>
      <c r="AR248" t="s">
        <v>1548</v>
      </c>
      <c r="AS248" t="s">
        <v>1548</v>
      </c>
      <c r="AY248" t="s">
        <v>1549</v>
      </c>
      <c r="BL248" t="s">
        <v>1549</v>
      </c>
      <c r="BM248" t="s">
        <v>1549</v>
      </c>
      <c r="BN248" t="s">
        <v>1548</v>
      </c>
      <c r="BP248" t="s">
        <v>1549</v>
      </c>
      <c r="BX248" t="s">
        <v>1549</v>
      </c>
      <c r="CE248" t="s">
        <v>1549</v>
      </c>
    </row>
    <row r="249" spans="2:92" x14ac:dyDescent="0.25">
      <c r="B249" s="2" t="s">
        <v>1134</v>
      </c>
      <c r="C249" s="2">
        <v>2017</v>
      </c>
      <c r="D249" s="2"/>
      <c r="E249" s="2" t="s">
        <v>1185</v>
      </c>
      <c r="F249" s="2" t="s">
        <v>1182</v>
      </c>
      <c r="G249" s="2" t="s">
        <v>1183</v>
      </c>
      <c r="H249" s="2" t="s">
        <v>1184</v>
      </c>
      <c r="I249" s="2" t="s">
        <v>1408</v>
      </c>
      <c r="J249" s="2" t="s">
        <v>1160</v>
      </c>
      <c r="K249" s="2">
        <v>77571</v>
      </c>
      <c r="L249" s="2"/>
      <c r="M249" s="21">
        <v>110017769734</v>
      </c>
      <c r="N249" s="2">
        <v>29.723759999999999</v>
      </c>
      <c r="O249" s="2">
        <v>-95.074219999999997</v>
      </c>
      <c r="P249" s="2">
        <v>1317215996822</v>
      </c>
      <c r="Q249" s="2">
        <v>107062</v>
      </c>
      <c r="R249" s="2" t="s">
        <v>1393</v>
      </c>
      <c r="S249" s="2">
        <v>7</v>
      </c>
      <c r="T249" s="2" t="s">
        <v>1403</v>
      </c>
      <c r="U249" s="2">
        <v>18797</v>
      </c>
      <c r="V249" s="2" t="s">
        <v>1543</v>
      </c>
      <c r="W249" s="2"/>
      <c r="X249" s="2">
        <v>2568</v>
      </c>
      <c r="Y249" s="2" t="s">
        <v>1556</v>
      </c>
      <c r="Z249" s="2"/>
      <c r="AA249" s="2" t="s">
        <v>1544</v>
      </c>
      <c r="AB249" s="2">
        <v>325199</v>
      </c>
      <c r="AC249" s="2" t="s">
        <v>261</v>
      </c>
      <c r="AD249" s="2"/>
      <c r="AE249" s="2"/>
      <c r="AF249" s="2" t="s">
        <v>1639</v>
      </c>
      <c r="AG249" s="5" t="s">
        <v>1570</v>
      </c>
      <c r="AH249" s="2" t="s">
        <v>1140</v>
      </c>
      <c r="AI249" s="2" t="s">
        <v>1772</v>
      </c>
      <c r="AJ249" s="2" t="s">
        <v>1559</v>
      </c>
      <c r="AK249" s="2" t="s">
        <v>1547</v>
      </c>
      <c r="AL249" s="2"/>
      <c r="AM249" t="s">
        <v>1548</v>
      </c>
      <c r="AN249" t="s">
        <v>1549</v>
      </c>
      <c r="AO249" t="s">
        <v>1548</v>
      </c>
      <c r="AP249" t="s">
        <v>1549</v>
      </c>
      <c r="AQ249" t="s">
        <v>1549</v>
      </c>
      <c r="AR249" t="s">
        <v>1548</v>
      </c>
      <c r="AS249" t="s">
        <v>1548</v>
      </c>
      <c r="AY249" t="s">
        <v>1549</v>
      </c>
      <c r="BL249" t="s">
        <v>1549</v>
      </c>
      <c r="BM249" t="s">
        <v>1549</v>
      </c>
      <c r="BN249" t="s">
        <v>1548</v>
      </c>
      <c r="BP249" t="s">
        <v>1549</v>
      </c>
      <c r="BX249" t="s">
        <v>1549</v>
      </c>
      <c r="CE249" t="s">
        <v>1549</v>
      </c>
    </row>
    <row r="250" spans="2:92" x14ac:dyDescent="0.25">
      <c r="B250" s="2" t="s">
        <v>1134</v>
      </c>
      <c r="C250" s="2">
        <v>2018</v>
      </c>
      <c r="D250" s="2"/>
      <c r="E250" s="2" t="s">
        <v>1185</v>
      </c>
      <c r="F250" s="2" t="s">
        <v>1182</v>
      </c>
      <c r="G250" s="2" t="s">
        <v>1183</v>
      </c>
      <c r="H250" s="2" t="s">
        <v>1184</v>
      </c>
      <c r="I250" s="2" t="s">
        <v>1408</v>
      </c>
      <c r="J250" s="2" t="s">
        <v>1160</v>
      </c>
      <c r="K250" s="2">
        <v>77571</v>
      </c>
      <c r="L250" s="2"/>
      <c r="M250" s="21">
        <v>110017769734</v>
      </c>
      <c r="N250" s="2">
        <v>29.723759999999999</v>
      </c>
      <c r="O250" s="2">
        <v>-95.074219999999997</v>
      </c>
      <c r="P250" s="2">
        <v>1318218538193</v>
      </c>
      <c r="Q250" s="2">
        <v>107062</v>
      </c>
      <c r="R250" s="2" t="s">
        <v>1393</v>
      </c>
      <c r="S250" s="2">
        <v>7</v>
      </c>
      <c r="T250" s="2" t="s">
        <v>1403</v>
      </c>
      <c r="U250" s="2">
        <v>17317</v>
      </c>
      <c r="V250" s="2" t="s">
        <v>1543</v>
      </c>
      <c r="W250" s="2"/>
      <c r="X250" s="2">
        <v>2140</v>
      </c>
      <c r="Y250" s="2" t="s">
        <v>1556</v>
      </c>
      <c r="Z250" s="2"/>
      <c r="AA250" s="2" t="s">
        <v>1544</v>
      </c>
      <c r="AB250" s="2">
        <v>325199</v>
      </c>
      <c r="AC250" s="2" t="s">
        <v>261</v>
      </c>
      <c r="AD250" s="2"/>
      <c r="AE250" s="2"/>
      <c r="AF250" s="2" t="s">
        <v>1640</v>
      </c>
      <c r="AG250" s="5" t="s">
        <v>1570</v>
      </c>
      <c r="AH250" s="2" t="s">
        <v>1140</v>
      </c>
      <c r="AI250" s="2" t="s">
        <v>1772</v>
      </c>
      <c r="AJ250" s="2" t="s">
        <v>1559</v>
      </c>
      <c r="AK250" s="2" t="s">
        <v>1547</v>
      </c>
      <c r="AL250" s="2"/>
      <c r="AM250" t="s">
        <v>1548</v>
      </c>
      <c r="AN250" t="s">
        <v>1549</v>
      </c>
      <c r="AO250" t="s">
        <v>1548</v>
      </c>
      <c r="AP250" t="s">
        <v>1549</v>
      </c>
      <c r="AQ250" t="s">
        <v>1549</v>
      </c>
      <c r="AR250" t="s">
        <v>1548</v>
      </c>
      <c r="AS250" t="s">
        <v>1548</v>
      </c>
      <c r="AT250" t="s">
        <v>1548</v>
      </c>
      <c r="AU250" t="s">
        <v>1549</v>
      </c>
      <c r="AV250" t="s">
        <v>1549</v>
      </c>
      <c r="AW250" t="s">
        <v>1549</v>
      </c>
      <c r="AX250" t="s">
        <v>1549</v>
      </c>
      <c r="AY250" t="s">
        <v>1549</v>
      </c>
      <c r="AZ250" t="s">
        <v>1549</v>
      </c>
      <c r="BA250" t="s">
        <v>1549</v>
      </c>
      <c r="BB250" t="s">
        <v>1549</v>
      </c>
      <c r="BC250" t="s">
        <v>1549</v>
      </c>
      <c r="BD250" t="s">
        <v>1549</v>
      </c>
      <c r="BE250" t="s">
        <v>1549</v>
      </c>
      <c r="BF250" t="s">
        <v>1549</v>
      </c>
      <c r="BG250" t="s">
        <v>1549</v>
      </c>
      <c r="BH250" t="s">
        <v>1549</v>
      </c>
      <c r="BI250" t="s">
        <v>1549</v>
      </c>
      <c r="BJ250" t="s">
        <v>1549</v>
      </c>
      <c r="BK250" t="s">
        <v>1549</v>
      </c>
      <c r="BL250" t="s">
        <v>1549</v>
      </c>
      <c r="BM250" t="s">
        <v>1549</v>
      </c>
      <c r="BN250" t="s">
        <v>1548</v>
      </c>
      <c r="BO250" t="s">
        <v>1549</v>
      </c>
      <c r="BP250" t="s">
        <v>1549</v>
      </c>
      <c r="BQ250" t="s">
        <v>1549</v>
      </c>
      <c r="BR250" t="s">
        <v>1549</v>
      </c>
      <c r="BS250" t="s">
        <v>1549</v>
      </c>
      <c r="BT250" t="s">
        <v>1549</v>
      </c>
      <c r="BU250" t="s">
        <v>1549</v>
      </c>
      <c r="BV250" t="s">
        <v>1549</v>
      </c>
      <c r="BW250" t="s">
        <v>1549</v>
      </c>
      <c r="BX250" t="s">
        <v>1549</v>
      </c>
      <c r="BY250" t="s">
        <v>1549</v>
      </c>
      <c r="BZ250" t="s">
        <v>1549</v>
      </c>
      <c r="CA250" t="s">
        <v>1549</v>
      </c>
      <c r="CB250" t="s">
        <v>1549</v>
      </c>
      <c r="CC250" t="s">
        <v>1549</v>
      </c>
      <c r="CD250" t="s">
        <v>1549</v>
      </c>
      <c r="CE250" t="s">
        <v>1549</v>
      </c>
      <c r="CF250" t="s">
        <v>1549</v>
      </c>
      <c r="CG250" t="s">
        <v>1549</v>
      </c>
      <c r="CH250" t="s">
        <v>1549</v>
      </c>
      <c r="CI250" t="s">
        <v>1549</v>
      </c>
      <c r="CJ250" t="s">
        <v>1549</v>
      </c>
      <c r="CK250" t="s">
        <v>1549</v>
      </c>
      <c r="CL250" t="s">
        <v>1549</v>
      </c>
      <c r="CM250" t="s">
        <v>1549</v>
      </c>
      <c r="CN250" t="s">
        <v>1549</v>
      </c>
    </row>
    <row r="251" spans="2:92" x14ac:dyDescent="0.25">
      <c r="B251" s="2" t="s">
        <v>1134</v>
      </c>
      <c r="C251" s="2">
        <v>2019</v>
      </c>
      <c r="D251" s="4">
        <v>44011</v>
      </c>
      <c r="E251" s="2" t="s">
        <v>1185</v>
      </c>
      <c r="F251" s="2" t="s">
        <v>1182</v>
      </c>
      <c r="G251" s="2" t="s">
        <v>1183</v>
      </c>
      <c r="H251" s="2" t="s">
        <v>1184</v>
      </c>
      <c r="I251" s="2" t="s">
        <v>1408</v>
      </c>
      <c r="J251" s="2" t="s">
        <v>1160</v>
      </c>
      <c r="K251" s="2">
        <v>77571</v>
      </c>
      <c r="L251" s="2"/>
      <c r="M251" s="21">
        <v>110017769734</v>
      </c>
      <c r="N251" s="2">
        <v>29.723759999999999</v>
      </c>
      <c r="O251" s="2">
        <v>-95.074219999999997</v>
      </c>
      <c r="P251" s="2">
        <v>1319218296046</v>
      </c>
      <c r="Q251" s="2">
        <v>107062</v>
      </c>
      <c r="R251" s="2" t="s">
        <v>1393</v>
      </c>
      <c r="S251" s="2">
        <v>7</v>
      </c>
      <c r="T251" s="2" t="s">
        <v>1403</v>
      </c>
      <c r="U251" s="2">
        <v>13201</v>
      </c>
      <c r="V251" s="2" t="s">
        <v>1543</v>
      </c>
      <c r="W251" s="2"/>
      <c r="X251" s="2">
        <v>2242</v>
      </c>
      <c r="Y251" s="2" t="s">
        <v>1556</v>
      </c>
      <c r="Z251" s="2"/>
      <c r="AA251" s="2" t="s">
        <v>1544</v>
      </c>
      <c r="AB251" s="2">
        <v>325199</v>
      </c>
      <c r="AC251" s="2" t="s">
        <v>261</v>
      </c>
      <c r="AD251" s="2"/>
      <c r="AE251" s="2"/>
      <c r="AF251" s="2" t="s">
        <v>1640</v>
      </c>
      <c r="AG251" s="5" t="s">
        <v>1570</v>
      </c>
      <c r="AH251" s="2" t="s">
        <v>1140</v>
      </c>
      <c r="AI251" s="2" t="s">
        <v>1772</v>
      </c>
      <c r="AJ251" s="2" t="s">
        <v>1559</v>
      </c>
      <c r="AK251" s="2" t="s">
        <v>1547</v>
      </c>
      <c r="AL251" s="2"/>
      <c r="AM251" t="s">
        <v>1548</v>
      </c>
      <c r="AN251" t="s">
        <v>1549</v>
      </c>
      <c r="AO251" t="s">
        <v>1548</v>
      </c>
      <c r="AP251" t="s">
        <v>1549</v>
      </c>
      <c r="AQ251" t="s">
        <v>1549</v>
      </c>
      <c r="AR251" t="s">
        <v>1548</v>
      </c>
      <c r="AS251" t="s">
        <v>1548</v>
      </c>
      <c r="AT251" t="s">
        <v>1548</v>
      </c>
      <c r="AU251" t="s">
        <v>1549</v>
      </c>
      <c r="AV251" t="s">
        <v>1549</v>
      </c>
      <c r="AW251" t="s">
        <v>1549</v>
      </c>
      <c r="AX251" t="s">
        <v>1549</v>
      </c>
      <c r="AY251" t="s">
        <v>1549</v>
      </c>
      <c r="AZ251" t="s">
        <v>1549</v>
      </c>
      <c r="BA251" t="s">
        <v>1549</v>
      </c>
      <c r="BB251" t="s">
        <v>1549</v>
      </c>
      <c r="BC251" t="s">
        <v>1549</v>
      </c>
      <c r="BD251" t="s">
        <v>1549</v>
      </c>
      <c r="BE251" t="s">
        <v>1549</v>
      </c>
      <c r="BF251" t="s">
        <v>1549</v>
      </c>
      <c r="BG251" t="s">
        <v>1549</v>
      </c>
      <c r="BH251" t="s">
        <v>1549</v>
      </c>
      <c r="BI251" t="s">
        <v>1549</v>
      </c>
      <c r="BJ251" t="s">
        <v>1549</v>
      </c>
      <c r="BK251" t="s">
        <v>1549</v>
      </c>
      <c r="BL251" t="s">
        <v>1549</v>
      </c>
      <c r="BM251" t="s">
        <v>1549</v>
      </c>
      <c r="BN251" t="s">
        <v>1548</v>
      </c>
      <c r="BO251" t="s">
        <v>1549</v>
      </c>
      <c r="BP251" t="s">
        <v>1549</v>
      </c>
      <c r="BQ251" t="s">
        <v>1549</v>
      </c>
      <c r="BR251" t="s">
        <v>1549</v>
      </c>
      <c r="BS251" t="s">
        <v>1549</v>
      </c>
      <c r="BT251" t="s">
        <v>1549</v>
      </c>
      <c r="BU251" t="s">
        <v>1549</v>
      </c>
      <c r="BV251" t="s">
        <v>1549</v>
      </c>
      <c r="BW251" t="s">
        <v>1549</v>
      </c>
      <c r="BX251" t="s">
        <v>1549</v>
      </c>
      <c r="BY251" t="s">
        <v>1549</v>
      </c>
      <c r="BZ251" t="s">
        <v>1549</v>
      </c>
      <c r="CA251" t="s">
        <v>1549</v>
      </c>
      <c r="CB251" t="s">
        <v>1549</v>
      </c>
      <c r="CC251" t="s">
        <v>1549</v>
      </c>
      <c r="CD251" t="s">
        <v>1549</v>
      </c>
      <c r="CE251" t="s">
        <v>1549</v>
      </c>
      <c r="CF251" t="s">
        <v>1549</v>
      </c>
      <c r="CG251" t="s">
        <v>1549</v>
      </c>
      <c r="CH251" t="s">
        <v>1549</v>
      </c>
      <c r="CI251" t="s">
        <v>1549</v>
      </c>
      <c r="CJ251" t="s">
        <v>1549</v>
      </c>
      <c r="CK251" t="s">
        <v>1549</v>
      </c>
      <c r="CL251" t="s">
        <v>1549</v>
      </c>
      <c r="CM251" t="s">
        <v>1549</v>
      </c>
      <c r="CN251" t="s">
        <v>1549</v>
      </c>
    </row>
    <row r="252" spans="2:92" x14ac:dyDescent="0.25">
      <c r="B252" s="2" t="s">
        <v>1134</v>
      </c>
      <c r="C252" s="2">
        <v>2020</v>
      </c>
      <c r="D252" s="4"/>
      <c r="E252" s="2" t="s">
        <v>1185</v>
      </c>
      <c r="F252" s="2" t="s">
        <v>1182</v>
      </c>
      <c r="G252" s="2" t="s">
        <v>1183</v>
      </c>
      <c r="H252" s="2" t="s">
        <v>1184</v>
      </c>
      <c r="I252" s="2" t="s">
        <v>1408</v>
      </c>
      <c r="J252" s="2" t="s">
        <v>1160</v>
      </c>
      <c r="K252" s="2">
        <v>77571</v>
      </c>
      <c r="L252" s="2" t="s">
        <v>1552</v>
      </c>
      <c r="M252" s="21">
        <v>110017769734</v>
      </c>
      <c r="N252" s="2">
        <v>29.723759999999999</v>
      </c>
      <c r="O252" s="2">
        <v>-95.074219999999997</v>
      </c>
      <c r="P252" s="2" t="s">
        <v>1641</v>
      </c>
      <c r="Q252" s="2" t="s">
        <v>1554</v>
      </c>
      <c r="R252" s="2" t="s">
        <v>1393</v>
      </c>
      <c r="S252" s="2">
        <v>7</v>
      </c>
      <c r="T252" s="2" t="s">
        <v>1552</v>
      </c>
      <c r="U252" s="2">
        <v>12485</v>
      </c>
      <c r="V252" s="2" t="s">
        <v>1543</v>
      </c>
      <c r="W252" s="2" t="s">
        <v>1552</v>
      </c>
      <c r="X252" s="2">
        <v>1159</v>
      </c>
      <c r="Y252" s="2" t="s">
        <v>1556</v>
      </c>
      <c r="Z252" s="2" t="s">
        <v>1552</v>
      </c>
      <c r="AA252" s="2" t="s">
        <v>1544</v>
      </c>
      <c r="AB252" s="2">
        <v>325199</v>
      </c>
      <c r="AC252" s="2" t="s">
        <v>261</v>
      </c>
      <c r="AD252" s="2" t="s">
        <v>1552</v>
      </c>
      <c r="AE252" s="2" t="s">
        <v>1552</v>
      </c>
      <c r="AF252" s="2" t="s">
        <v>1640</v>
      </c>
      <c r="AG252" s="5" t="s">
        <v>1570</v>
      </c>
      <c r="AH252" s="2" t="s">
        <v>1140</v>
      </c>
      <c r="AI252" s="2" t="s">
        <v>1772</v>
      </c>
      <c r="AJ252" s="2" t="s">
        <v>1559</v>
      </c>
      <c r="AK252" s="2" t="s">
        <v>1547</v>
      </c>
      <c r="AL252" s="2" t="s">
        <v>1552</v>
      </c>
      <c r="AM252" t="s">
        <v>1548</v>
      </c>
      <c r="AN252" t="s">
        <v>1549</v>
      </c>
      <c r="AO252" t="s">
        <v>1548</v>
      </c>
      <c r="AP252" t="s">
        <v>1549</v>
      </c>
      <c r="AQ252" t="s">
        <v>1549</v>
      </c>
      <c r="AR252" t="s">
        <v>1548</v>
      </c>
      <c r="AS252" t="s">
        <v>1548</v>
      </c>
      <c r="AT252" t="s">
        <v>1548</v>
      </c>
      <c r="AU252" t="s">
        <v>1549</v>
      </c>
      <c r="AV252" t="s">
        <v>1549</v>
      </c>
      <c r="AW252" t="s">
        <v>1549</v>
      </c>
      <c r="AX252" t="s">
        <v>1549</v>
      </c>
      <c r="AY252" t="s">
        <v>1549</v>
      </c>
      <c r="AZ252" t="s">
        <v>1549</v>
      </c>
      <c r="BA252" t="s">
        <v>1549</v>
      </c>
      <c r="BB252" t="s">
        <v>1549</v>
      </c>
      <c r="BC252" t="s">
        <v>1549</v>
      </c>
      <c r="BD252" t="s">
        <v>1549</v>
      </c>
      <c r="BE252" t="s">
        <v>1549</v>
      </c>
      <c r="BF252" t="s">
        <v>1549</v>
      </c>
      <c r="BG252" t="s">
        <v>1549</v>
      </c>
      <c r="BH252" t="s">
        <v>1549</v>
      </c>
      <c r="BI252" t="s">
        <v>1549</v>
      </c>
      <c r="BJ252" t="s">
        <v>1549</v>
      </c>
      <c r="BK252" t="s">
        <v>1549</v>
      </c>
      <c r="BL252" t="s">
        <v>1549</v>
      </c>
      <c r="BM252" t="s">
        <v>1549</v>
      </c>
      <c r="BN252" t="s">
        <v>1548</v>
      </c>
      <c r="BO252" t="s">
        <v>1549</v>
      </c>
      <c r="BP252" t="s">
        <v>1549</v>
      </c>
      <c r="BQ252" t="s">
        <v>1549</v>
      </c>
      <c r="BR252" t="s">
        <v>1549</v>
      </c>
      <c r="BS252" t="s">
        <v>1549</v>
      </c>
      <c r="BT252" t="s">
        <v>1549</v>
      </c>
      <c r="BU252" t="s">
        <v>1549</v>
      </c>
      <c r="BV252" t="s">
        <v>1549</v>
      </c>
      <c r="BW252" t="s">
        <v>1549</v>
      </c>
      <c r="BX252" t="s">
        <v>1549</v>
      </c>
      <c r="BY252" t="s">
        <v>1549</v>
      </c>
      <c r="BZ252" t="s">
        <v>1549</v>
      </c>
      <c r="CA252" t="s">
        <v>1549</v>
      </c>
      <c r="CB252" t="s">
        <v>1549</v>
      </c>
      <c r="CC252" t="s">
        <v>1549</v>
      </c>
      <c r="CD252" t="s">
        <v>1549</v>
      </c>
      <c r="CE252" t="s">
        <v>1549</v>
      </c>
      <c r="CF252" t="s">
        <v>1549</v>
      </c>
      <c r="CG252" t="s">
        <v>1549</v>
      </c>
      <c r="CH252" t="s">
        <v>1549</v>
      </c>
      <c r="CI252" t="s">
        <v>1549</v>
      </c>
      <c r="CJ252" t="s">
        <v>1549</v>
      </c>
      <c r="CK252" t="s">
        <v>1549</v>
      </c>
      <c r="CL252" t="s">
        <v>1549</v>
      </c>
      <c r="CM252" t="s">
        <v>1549</v>
      </c>
      <c r="CN252" t="s">
        <v>1549</v>
      </c>
    </row>
    <row r="253" spans="2:92" hidden="1" x14ac:dyDescent="0.25">
      <c r="B253" s="2" t="s">
        <v>1134</v>
      </c>
      <c r="C253" s="2">
        <v>2015</v>
      </c>
      <c r="D253" s="2"/>
      <c r="E253" s="2" t="s">
        <v>2016</v>
      </c>
      <c r="F253" s="2" t="s">
        <v>2017</v>
      </c>
      <c r="G253" s="2" t="s">
        <v>2018</v>
      </c>
      <c r="H253" s="2" t="s">
        <v>1275</v>
      </c>
      <c r="I253" s="2" t="s">
        <v>1408</v>
      </c>
      <c r="J253" s="2" t="s">
        <v>1160</v>
      </c>
      <c r="K253" s="2">
        <v>77506</v>
      </c>
      <c r="L253" s="2"/>
      <c r="M253" s="21">
        <v>110000462703</v>
      </c>
      <c r="N253" s="2">
        <v>29.723889</v>
      </c>
      <c r="O253" s="2">
        <v>-95.208888000000002</v>
      </c>
      <c r="P253" s="2">
        <v>1315214395725</v>
      </c>
      <c r="Q253" s="2">
        <v>107062</v>
      </c>
      <c r="R253" s="2" t="s">
        <v>1393</v>
      </c>
      <c r="S253" s="2">
        <v>4</v>
      </c>
      <c r="T253" s="2" t="s">
        <v>1409</v>
      </c>
      <c r="U253" s="2">
        <v>0</v>
      </c>
      <c r="V253" s="2" t="s">
        <v>1594</v>
      </c>
      <c r="W253" s="2"/>
      <c r="X253" s="2">
        <v>0</v>
      </c>
      <c r="Y253" s="2" t="s">
        <v>1556</v>
      </c>
      <c r="Z253" s="2"/>
      <c r="AA253" s="2" t="s">
        <v>1544</v>
      </c>
      <c r="AB253" s="2">
        <v>324110</v>
      </c>
      <c r="AC253" s="2" t="s">
        <v>250</v>
      </c>
      <c r="AD253" s="2"/>
      <c r="AE253" s="2"/>
      <c r="AF253" s="2" t="s">
        <v>1818</v>
      </c>
      <c r="AG253" s="2" t="s">
        <v>1586</v>
      </c>
      <c r="AH253" s="2" t="s">
        <v>1819</v>
      </c>
      <c r="AI253" s="2" t="s">
        <v>1772</v>
      </c>
      <c r="AJ253" s="2" t="s">
        <v>1593</v>
      </c>
      <c r="AK253" s="2" t="s">
        <v>1547</v>
      </c>
      <c r="AL253" s="2"/>
      <c r="AM253" t="s">
        <v>1549</v>
      </c>
      <c r="AN253" t="s">
        <v>1549</v>
      </c>
      <c r="AO253" t="s">
        <v>1549</v>
      </c>
      <c r="AP253" t="s">
        <v>1549</v>
      </c>
      <c r="AQ253" t="s">
        <v>1549</v>
      </c>
      <c r="AR253" t="s">
        <v>1549</v>
      </c>
      <c r="AS253" t="s">
        <v>1549</v>
      </c>
      <c r="AY253" t="s">
        <v>1549</v>
      </c>
      <c r="BL253" t="s">
        <v>1549</v>
      </c>
      <c r="BM253" t="s">
        <v>1549</v>
      </c>
      <c r="BN253" t="s">
        <v>1549</v>
      </c>
      <c r="BP253" t="s">
        <v>1548</v>
      </c>
      <c r="BX253" t="s">
        <v>1549</v>
      </c>
      <c r="CE253" t="s">
        <v>1549</v>
      </c>
    </row>
    <row r="254" spans="2:92" hidden="1" x14ac:dyDescent="0.25">
      <c r="B254" s="2" t="s">
        <v>1134</v>
      </c>
      <c r="C254" s="2">
        <v>2016</v>
      </c>
      <c r="D254" s="2"/>
      <c r="E254" s="2" t="s">
        <v>2016</v>
      </c>
      <c r="F254" s="2" t="s">
        <v>2017</v>
      </c>
      <c r="G254" s="2" t="s">
        <v>2018</v>
      </c>
      <c r="H254" s="2" t="s">
        <v>1275</v>
      </c>
      <c r="I254" s="2" t="s">
        <v>1408</v>
      </c>
      <c r="J254" s="2" t="s">
        <v>1160</v>
      </c>
      <c r="K254" s="2">
        <v>77506</v>
      </c>
      <c r="L254" s="2"/>
      <c r="M254" s="21">
        <v>110000462703</v>
      </c>
      <c r="N254" s="2">
        <v>29.723889</v>
      </c>
      <c r="O254" s="2">
        <v>-95.208888000000002</v>
      </c>
      <c r="P254" s="2">
        <v>1316215714611</v>
      </c>
      <c r="Q254" s="2">
        <v>107062</v>
      </c>
      <c r="R254" s="2" t="s">
        <v>1393</v>
      </c>
      <c r="S254" s="2">
        <v>4</v>
      </c>
      <c r="T254" s="2" t="s">
        <v>1409</v>
      </c>
      <c r="U254" s="2">
        <v>0</v>
      </c>
      <c r="V254" s="2" t="s">
        <v>1594</v>
      </c>
      <c r="W254" s="2"/>
      <c r="X254" s="2">
        <v>0</v>
      </c>
      <c r="Y254" s="2" t="s">
        <v>1556</v>
      </c>
      <c r="Z254" s="2"/>
      <c r="AA254" s="2" t="s">
        <v>1544</v>
      </c>
      <c r="AB254" s="2">
        <v>324110</v>
      </c>
      <c r="AC254" s="2" t="s">
        <v>250</v>
      </c>
      <c r="AD254" s="2"/>
      <c r="AE254" s="2"/>
      <c r="AF254" s="2" t="s">
        <v>1820</v>
      </c>
      <c r="AG254" s="5" t="s">
        <v>1586</v>
      </c>
      <c r="AH254" s="2" t="s">
        <v>1819</v>
      </c>
      <c r="AI254" s="2" t="s">
        <v>1772</v>
      </c>
      <c r="AJ254" s="2" t="s">
        <v>1593</v>
      </c>
      <c r="AK254" s="2" t="s">
        <v>1547</v>
      </c>
      <c r="AL254" s="2"/>
      <c r="AM254" t="s">
        <v>1549</v>
      </c>
      <c r="AN254" t="s">
        <v>1549</v>
      </c>
      <c r="AO254" t="s">
        <v>1549</v>
      </c>
      <c r="AP254" t="s">
        <v>1549</v>
      </c>
      <c r="AQ254" t="s">
        <v>1549</v>
      </c>
      <c r="AR254" t="s">
        <v>1549</v>
      </c>
      <c r="AS254" t="s">
        <v>1549</v>
      </c>
      <c r="AY254" t="s">
        <v>1549</v>
      </c>
      <c r="BL254" t="s">
        <v>1549</v>
      </c>
      <c r="BM254" t="s">
        <v>1549</v>
      </c>
      <c r="BN254" t="s">
        <v>1549</v>
      </c>
      <c r="BP254" t="s">
        <v>1548</v>
      </c>
      <c r="BX254" t="s">
        <v>1549</v>
      </c>
      <c r="CE254" t="s">
        <v>1549</v>
      </c>
    </row>
    <row r="255" spans="2:92" hidden="1" x14ac:dyDescent="0.25">
      <c r="B255" s="2" t="s">
        <v>1134</v>
      </c>
      <c r="C255" s="2">
        <v>2017</v>
      </c>
      <c r="D255" s="2"/>
      <c r="E255" s="2" t="s">
        <v>2016</v>
      </c>
      <c r="F255" s="2" t="s">
        <v>2017</v>
      </c>
      <c r="G255" s="2" t="s">
        <v>2018</v>
      </c>
      <c r="H255" s="2" t="s">
        <v>1275</v>
      </c>
      <c r="I255" s="2" t="s">
        <v>1408</v>
      </c>
      <c r="J255" s="2" t="s">
        <v>1160</v>
      </c>
      <c r="K255" s="2">
        <v>77506</v>
      </c>
      <c r="L255" s="2"/>
      <c r="M255" s="21">
        <v>110000462703</v>
      </c>
      <c r="N255" s="2">
        <v>29.723889</v>
      </c>
      <c r="O255" s="2">
        <v>-95.208888000000002</v>
      </c>
      <c r="P255" s="2">
        <v>1317216540144</v>
      </c>
      <c r="Q255" s="2">
        <v>107062</v>
      </c>
      <c r="R255" s="2" t="s">
        <v>1393</v>
      </c>
      <c r="S255" s="2">
        <v>4</v>
      </c>
      <c r="T255" s="2" t="s">
        <v>1409</v>
      </c>
      <c r="U255" s="2">
        <v>0</v>
      </c>
      <c r="V255" s="2" t="s">
        <v>1594</v>
      </c>
      <c r="W255" s="2"/>
      <c r="X255" s="2">
        <v>0</v>
      </c>
      <c r="Y255" s="2" t="s">
        <v>1556</v>
      </c>
      <c r="Z255" s="2"/>
      <c r="AA255" s="2" t="s">
        <v>1544</v>
      </c>
      <c r="AB255" s="2">
        <v>324110</v>
      </c>
      <c r="AC255" s="2" t="s">
        <v>250</v>
      </c>
      <c r="AD255" s="2"/>
      <c r="AE255" s="2"/>
      <c r="AF255" s="2" t="s">
        <v>1820</v>
      </c>
      <c r="AG255" s="5" t="s">
        <v>1586</v>
      </c>
      <c r="AH255" s="2" t="s">
        <v>1819</v>
      </c>
      <c r="AI255" s="2" t="s">
        <v>1772</v>
      </c>
      <c r="AJ255" s="2" t="s">
        <v>1593</v>
      </c>
      <c r="AK255" s="2" t="s">
        <v>1547</v>
      </c>
      <c r="AL255" s="2"/>
      <c r="AM255" t="s">
        <v>1549</v>
      </c>
      <c r="AN255" t="s">
        <v>1549</v>
      </c>
      <c r="AO255" t="s">
        <v>1549</v>
      </c>
      <c r="AP255" t="s">
        <v>1549</v>
      </c>
      <c r="AQ255" t="s">
        <v>1549</v>
      </c>
      <c r="AR255" t="s">
        <v>1549</v>
      </c>
      <c r="AS255" t="s">
        <v>1549</v>
      </c>
      <c r="AY255" t="s">
        <v>1549</v>
      </c>
      <c r="BL255" t="s">
        <v>1549</v>
      </c>
      <c r="BM255" t="s">
        <v>1549</v>
      </c>
      <c r="BN255" t="s">
        <v>1549</v>
      </c>
      <c r="BP255" t="s">
        <v>1548</v>
      </c>
      <c r="BX255" t="s">
        <v>1549</v>
      </c>
      <c r="CE255" t="s">
        <v>1549</v>
      </c>
    </row>
    <row r="256" spans="2:92" hidden="1" x14ac:dyDescent="0.25">
      <c r="B256" s="2" t="s">
        <v>1134</v>
      </c>
      <c r="C256" s="2">
        <v>2015</v>
      </c>
      <c r="D256" s="2"/>
      <c r="E256" s="2" t="s">
        <v>2019</v>
      </c>
      <c r="F256" s="2" t="s">
        <v>2020</v>
      </c>
      <c r="G256" s="2" t="s">
        <v>2021</v>
      </c>
      <c r="H256" s="2" t="s">
        <v>2022</v>
      </c>
      <c r="I256" s="2" t="s">
        <v>2023</v>
      </c>
      <c r="J256" s="2" t="s">
        <v>2024</v>
      </c>
      <c r="K256" s="2">
        <v>39572</v>
      </c>
      <c r="L256" s="2"/>
      <c r="M256" s="21">
        <v>110000879675</v>
      </c>
      <c r="N256" s="2">
        <v>30.242611</v>
      </c>
      <c r="O256" s="2">
        <v>-89.556306000000006</v>
      </c>
      <c r="P256" s="2">
        <v>1315213817923</v>
      </c>
      <c r="Q256" s="2">
        <v>107062</v>
      </c>
      <c r="R256" s="2" t="s">
        <v>1393</v>
      </c>
      <c r="S256" s="2">
        <v>5</v>
      </c>
      <c r="T256" s="2" t="s">
        <v>1423</v>
      </c>
      <c r="U256" s="2">
        <v>260</v>
      </c>
      <c r="V256" s="2" t="s">
        <v>1543</v>
      </c>
      <c r="W256" s="2"/>
      <c r="X256" s="2">
        <v>15</v>
      </c>
      <c r="Y256" s="2" t="s">
        <v>1556</v>
      </c>
      <c r="Z256" s="2"/>
      <c r="AA256" s="2" t="s">
        <v>1544</v>
      </c>
      <c r="AB256" s="2">
        <v>325998</v>
      </c>
      <c r="AC256" s="2" t="s">
        <v>283</v>
      </c>
      <c r="AD256" s="2"/>
      <c r="AE256" s="2"/>
      <c r="AF256" s="2" t="s">
        <v>1574</v>
      </c>
      <c r="AG256" s="2" t="s">
        <v>1570</v>
      </c>
      <c r="AH256" s="2" t="s">
        <v>1779</v>
      </c>
      <c r="AI256" s="2" t="s">
        <v>1772</v>
      </c>
      <c r="AJ256" s="2" t="s">
        <v>1593</v>
      </c>
      <c r="AK256" s="2" t="s">
        <v>1547</v>
      </c>
      <c r="AL256" s="2"/>
      <c r="AM256" t="s">
        <v>1549</v>
      </c>
      <c r="AN256" t="s">
        <v>1549</v>
      </c>
      <c r="AO256" t="s">
        <v>1549</v>
      </c>
      <c r="AP256" t="s">
        <v>1549</v>
      </c>
      <c r="AQ256" t="s">
        <v>1549</v>
      </c>
      <c r="AR256" t="s">
        <v>1549</v>
      </c>
      <c r="AS256" t="s">
        <v>1548</v>
      </c>
      <c r="AY256" t="s">
        <v>1549</v>
      </c>
      <c r="BL256" t="s">
        <v>1549</v>
      </c>
      <c r="BM256" t="s">
        <v>1549</v>
      </c>
      <c r="BN256" t="s">
        <v>1549</v>
      </c>
      <c r="BP256" t="s">
        <v>1549</v>
      </c>
      <c r="BX256" t="s">
        <v>1549</v>
      </c>
      <c r="CE256" t="s">
        <v>1549</v>
      </c>
    </row>
    <row r="257" spans="2:92" hidden="1" x14ac:dyDescent="0.25">
      <c r="B257" s="2" t="s">
        <v>1134</v>
      </c>
      <c r="C257" s="2">
        <v>2016</v>
      </c>
      <c r="D257" s="2"/>
      <c r="E257" s="2" t="s">
        <v>2019</v>
      </c>
      <c r="F257" s="2" t="s">
        <v>2020</v>
      </c>
      <c r="G257" s="2" t="s">
        <v>2021</v>
      </c>
      <c r="H257" s="2" t="s">
        <v>2022</v>
      </c>
      <c r="I257" s="2" t="s">
        <v>2023</v>
      </c>
      <c r="J257" s="2" t="s">
        <v>2024</v>
      </c>
      <c r="K257" s="2">
        <v>39572</v>
      </c>
      <c r="L257" s="2"/>
      <c r="M257" s="21">
        <v>110000879675</v>
      </c>
      <c r="N257" s="2">
        <v>30.242611</v>
      </c>
      <c r="O257" s="2">
        <v>-89.556306000000006</v>
      </c>
      <c r="P257" s="2">
        <v>1316214961260</v>
      </c>
      <c r="Q257" s="2">
        <v>107062</v>
      </c>
      <c r="R257" s="2" t="s">
        <v>1393</v>
      </c>
      <c r="S257" s="2">
        <v>5</v>
      </c>
      <c r="T257" s="2" t="s">
        <v>1423</v>
      </c>
      <c r="U257" s="2">
        <v>260</v>
      </c>
      <c r="V257" s="2" t="s">
        <v>1543</v>
      </c>
      <c r="W257" s="2"/>
      <c r="X257" s="2">
        <v>15</v>
      </c>
      <c r="Y257" s="2" t="s">
        <v>1556</v>
      </c>
      <c r="Z257" s="2"/>
      <c r="AA257" s="2" t="s">
        <v>1544</v>
      </c>
      <c r="AB257" s="2">
        <v>325998</v>
      </c>
      <c r="AC257" s="2" t="s">
        <v>283</v>
      </c>
      <c r="AD257" s="2"/>
      <c r="AE257" s="2"/>
      <c r="AF257" s="2" t="s">
        <v>1574</v>
      </c>
      <c r="AG257" s="2" t="s">
        <v>1570</v>
      </c>
      <c r="AH257" s="2" t="s">
        <v>1779</v>
      </c>
      <c r="AI257" s="2" t="s">
        <v>1772</v>
      </c>
      <c r="AJ257" s="2" t="s">
        <v>1593</v>
      </c>
      <c r="AK257" s="2" t="s">
        <v>1547</v>
      </c>
      <c r="AL257" s="2"/>
      <c r="AM257" t="s">
        <v>1549</v>
      </c>
      <c r="AN257" t="s">
        <v>1549</v>
      </c>
      <c r="AO257" t="s">
        <v>1549</v>
      </c>
      <c r="AP257" t="s">
        <v>1549</v>
      </c>
      <c r="AQ257" t="s">
        <v>1549</v>
      </c>
      <c r="AR257" t="s">
        <v>1549</v>
      </c>
      <c r="AS257" t="s">
        <v>1548</v>
      </c>
      <c r="AY257" t="s">
        <v>1549</v>
      </c>
      <c r="BL257" t="s">
        <v>1549</v>
      </c>
      <c r="BM257" t="s">
        <v>1549</v>
      </c>
      <c r="BN257" t="s">
        <v>1549</v>
      </c>
      <c r="BP257" t="s">
        <v>1549</v>
      </c>
      <c r="BX257" t="s">
        <v>1549</v>
      </c>
      <c r="CE257" t="s">
        <v>1549</v>
      </c>
    </row>
    <row r="258" spans="2:92" hidden="1" x14ac:dyDescent="0.25">
      <c r="B258" s="2" t="s">
        <v>1134</v>
      </c>
      <c r="C258" s="2">
        <v>2017</v>
      </c>
      <c r="D258" s="2"/>
      <c r="E258" s="2" t="s">
        <v>2019</v>
      </c>
      <c r="F258" s="2" t="s">
        <v>2020</v>
      </c>
      <c r="G258" s="2" t="s">
        <v>2021</v>
      </c>
      <c r="H258" s="2" t="s">
        <v>2022</v>
      </c>
      <c r="I258" s="2" t="s">
        <v>2023</v>
      </c>
      <c r="J258" s="2" t="s">
        <v>2024</v>
      </c>
      <c r="K258" s="2">
        <v>39572</v>
      </c>
      <c r="L258" s="2"/>
      <c r="M258" s="21">
        <v>110000879675</v>
      </c>
      <c r="N258" s="2">
        <v>30.242611</v>
      </c>
      <c r="O258" s="2">
        <v>-89.556306000000006</v>
      </c>
      <c r="P258" s="2">
        <v>1317215923083</v>
      </c>
      <c r="Q258" s="2">
        <v>107062</v>
      </c>
      <c r="R258" s="2" t="s">
        <v>1393</v>
      </c>
      <c r="S258" s="2">
        <v>5</v>
      </c>
      <c r="T258" s="2" t="s">
        <v>1423</v>
      </c>
      <c r="U258" s="2">
        <v>260</v>
      </c>
      <c r="V258" s="2" t="s">
        <v>1543</v>
      </c>
      <c r="W258" s="2"/>
      <c r="X258" s="2">
        <v>13</v>
      </c>
      <c r="Y258" s="2" t="s">
        <v>1556</v>
      </c>
      <c r="Z258" s="2"/>
      <c r="AA258" s="2" t="s">
        <v>1544</v>
      </c>
      <c r="AB258" s="2">
        <v>325998</v>
      </c>
      <c r="AC258" s="2" t="s">
        <v>283</v>
      </c>
      <c r="AD258" s="2"/>
      <c r="AE258" s="2"/>
      <c r="AF258" s="2" t="s">
        <v>1574</v>
      </c>
      <c r="AG258" s="5" t="s">
        <v>1570</v>
      </c>
      <c r="AH258" s="2" t="s">
        <v>1779</v>
      </c>
      <c r="AI258" s="2" t="s">
        <v>1772</v>
      </c>
      <c r="AJ258" s="2" t="s">
        <v>1593</v>
      </c>
      <c r="AK258" s="2" t="s">
        <v>1547</v>
      </c>
      <c r="AL258" s="2"/>
      <c r="AM258" t="s">
        <v>1549</v>
      </c>
      <c r="AN258" t="s">
        <v>1549</v>
      </c>
      <c r="AO258" t="s">
        <v>1549</v>
      </c>
      <c r="AP258" t="s">
        <v>1549</v>
      </c>
      <c r="AQ258" t="s">
        <v>1549</v>
      </c>
      <c r="AR258" t="s">
        <v>1549</v>
      </c>
      <c r="AS258" t="s">
        <v>1548</v>
      </c>
      <c r="AY258" t="s">
        <v>1549</v>
      </c>
      <c r="BL258" t="s">
        <v>1549</v>
      </c>
      <c r="BM258" t="s">
        <v>1549</v>
      </c>
      <c r="BN258" t="s">
        <v>1549</v>
      </c>
      <c r="BP258" t="s">
        <v>1549</v>
      </c>
      <c r="BX258" t="s">
        <v>1549</v>
      </c>
      <c r="CE258" t="s">
        <v>1549</v>
      </c>
    </row>
    <row r="259" spans="2:92" hidden="1" x14ac:dyDescent="0.25">
      <c r="B259" s="2" t="s">
        <v>1134</v>
      </c>
      <c r="C259" s="2">
        <v>2018</v>
      </c>
      <c r="D259" s="2"/>
      <c r="E259" s="2" t="s">
        <v>2019</v>
      </c>
      <c r="F259" s="2" t="s">
        <v>2020</v>
      </c>
      <c r="G259" s="2" t="s">
        <v>2021</v>
      </c>
      <c r="H259" s="2" t="s">
        <v>2022</v>
      </c>
      <c r="I259" s="2" t="s">
        <v>2023</v>
      </c>
      <c r="J259" s="2" t="s">
        <v>2024</v>
      </c>
      <c r="K259" s="2">
        <v>39572</v>
      </c>
      <c r="L259" s="2"/>
      <c r="M259" s="21">
        <v>110000879675</v>
      </c>
      <c r="N259" s="2">
        <v>30.242611</v>
      </c>
      <c r="O259" s="2">
        <v>-89.556306000000006</v>
      </c>
      <c r="P259" s="2">
        <v>1318216743625</v>
      </c>
      <c r="Q259" s="2">
        <v>107062</v>
      </c>
      <c r="R259" s="2" t="s">
        <v>1393</v>
      </c>
      <c r="S259" s="2">
        <v>5</v>
      </c>
      <c r="T259" s="2" t="s">
        <v>1423</v>
      </c>
      <c r="U259" s="2">
        <v>260</v>
      </c>
      <c r="V259" s="2" t="s">
        <v>1543</v>
      </c>
      <c r="W259" s="2"/>
      <c r="X259" s="2">
        <v>12</v>
      </c>
      <c r="Y259" s="2" t="s">
        <v>1556</v>
      </c>
      <c r="Z259" s="2"/>
      <c r="AA259" s="2" t="s">
        <v>1544</v>
      </c>
      <c r="AB259" s="2">
        <v>325998</v>
      </c>
      <c r="AC259" s="2" t="s">
        <v>283</v>
      </c>
      <c r="AD259" s="2"/>
      <c r="AE259" s="2"/>
      <c r="AF259" s="2" t="s">
        <v>1578</v>
      </c>
      <c r="AG259" s="5" t="s">
        <v>1570</v>
      </c>
      <c r="AH259" s="2" t="s">
        <v>1779</v>
      </c>
      <c r="AI259" s="2" t="s">
        <v>1772</v>
      </c>
      <c r="AJ259" s="2" t="s">
        <v>1593</v>
      </c>
      <c r="AK259" s="2" t="s">
        <v>1547</v>
      </c>
      <c r="AL259" s="2"/>
      <c r="AM259" t="s">
        <v>1549</v>
      </c>
      <c r="AN259" t="s">
        <v>1549</v>
      </c>
      <c r="AO259" t="s">
        <v>1549</v>
      </c>
      <c r="AP259" t="s">
        <v>1549</v>
      </c>
      <c r="AQ259" t="s">
        <v>1549</v>
      </c>
      <c r="AR259" t="s">
        <v>1549</v>
      </c>
      <c r="AS259" t="s">
        <v>1548</v>
      </c>
      <c r="AT259" t="s">
        <v>1549</v>
      </c>
      <c r="AU259" t="s">
        <v>1548</v>
      </c>
      <c r="AV259" t="s">
        <v>1549</v>
      </c>
      <c r="AW259" t="s">
        <v>1549</v>
      </c>
      <c r="AX259" t="s">
        <v>1549</v>
      </c>
      <c r="AY259" t="s">
        <v>1549</v>
      </c>
      <c r="AZ259" t="s">
        <v>1549</v>
      </c>
      <c r="BA259" t="s">
        <v>1549</v>
      </c>
      <c r="BB259" t="s">
        <v>1549</v>
      </c>
      <c r="BC259" t="s">
        <v>1549</v>
      </c>
      <c r="BD259" t="s">
        <v>1549</v>
      </c>
      <c r="BE259" t="s">
        <v>1549</v>
      </c>
      <c r="BF259" t="s">
        <v>1549</v>
      </c>
      <c r="BG259" t="s">
        <v>1549</v>
      </c>
      <c r="BH259" t="s">
        <v>1549</v>
      </c>
      <c r="BI259" t="s">
        <v>1549</v>
      </c>
      <c r="BJ259" t="s">
        <v>1549</v>
      </c>
      <c r="BK259" t="s">
        <v>1549</v>
      </c>
      <c r="BL259" t="s">
        <v>1549</v>
      </c>
      <c r="BM259" t="s">
        <v>1549</v>
      </c>
      <c r="BN259" t="s">
        <v>1549</v>
      </c>
      <c r="BO259" t="s">
        <v>1549</v>
      </c>
      <c r="BP259" t="s">
        <v>1549</v>
      </c>
      <c r="BQ259" t="s">
        <v>1549</v>
      </c>
      <c r="BR259" t="s">
        <v>1549</v>
      </c>
      <c r="BS259" t="s">
        <v>1549</v>
      </c>
      <c r="BT259" t="s">
        <v>1549</v>
      </c>
      <c r="BU259" t="s">
        <v>1549</v>
      </c>
      <c r="BV259" t="s">
        <v>1549</v>
      </c>
      <c r="BW259" t="s">
        <v>1549</v>
      </c>
      <c r="BX259" t="s">
        <v>1549</v>
      </c>
      <c r="BY259" t="s">
        <v>1549</v>
      </c>
      <c r="BZ259" t="s">
        <v>1549</v>
      </c>
      <c r="CA259" t="s">
        <v>1549</v>
      </c>
      <c r="CB259" t="s">
        <v>1549</v>
      </c>
      <c r="CC259" t="s">
        <v>1549</v>
      </c>
      <c r="CD259" t="s">
        <v>1549</v>
      </c>
      <c r="CE259" t="s">
        <v>1549</v>
      </c>
      <c r="CF259" t="s">
        <v>1549</v>
      </c>
      <c r="CG259" t="s">
        <v>1549</v>
      </c>
      <c r="CH259" t="s">
        <v>1549</v>
      </c>
      <c r="CI259" t="s">
        <v>1549</v>
      </c>
      <c r="CJ259" t="s">
        <v>1549</v>
      </c>
      <c r="CK259" t="s">
        <v>1549</v>
      </c>
      <c r="CL259" t="s">
        <v>1549</v>
      </c>
      <c r="CM259" t="s">
        <v>1549</v>
      </c>
      <c r="CN259" t="s">
        <v>1549</v>
      </c>
    </row>
    <row r="260" spans="2:92" hidden="1" x14ac:dyDescent="0.25">
      <c r="B260" s="2" t="s">
        <v>1134</v>
      </c>
      <c r="C260" s="2">
        <v>2019</v>
      </c>
      <c r="D260" s="4">
        <v>43999</v>
      </c>
      <c r="E260" s="2" t="s">
        <v>2019</v>
      </c>
      <c r="F260" s="2" t="s">
        <v>2020</v>
      </c>
      <c r="G260" s="2" t="s">
        <v>2021</v>
      </c>
      <c r="H260" s="2" t="s">
        <v>2022</v>
      </c>
      <c r="I260" s="2" t="s">
        <v>2023</v>
      </c>
      <c r="J260" s="2" t="s">
        <v>2024</v>
      </c>
      <c r="K260" s="2">
        <v>39572</v>
      </c>
      <c r="L260" s="2"/>
      <c r="M260" s="21">
        <v>110000879675</v>
      </c>
      <c r="N260" s="2">
        <v>30.242611</v>
      </c>
      <c r="O260" s="2">
        <v>-89.556306000000006</v>
      </c>
      <c r="P260" s="2">
        <v>1319217921384</v>
      </c>
      <c r="Q260" s="2">
        <v>107062</v>
      </c>
      <c r="R260" s="2" t="s">
        <v>1393</v>
      </c>
      <c r="S260" s="2">
        <v>5</v>
      </c>
      <c r="T260" s="2" t="s">
        <v>1423</v>
      </c>
      <c r="U260" s="2">
        <v>260</v>
      </c>
      <c r="V260" s="2" t="s">
        <v>1543</v>
      </c>
      <c r="W260" s="2"/>
      <c r="X260" s="2">
        <v>15</v>
      </c>
      <c r="Y260" s="2" t="s">
        <v>1556</v>
      </c>
      <c r="Z260" s="2"/>
      <c r="AA260" s="2" t="s">
        <v>1544</v>
      </c>
      <c r="AB260" s="2">
        <v>325998</v>
      </c>
      <c r="AC260" s="2" t="s">
        <v>283</v>
      </c>
      <c r="AD260" s="2"/>
      <c r="AE260" s="2"/>
      <c r="AF260" s="2" t="s">
        <v>1578</v>
      </c>
      <c r="AG260" s="5" t="s">
        <v>1570</v>
      </c>
      <c r="AH260" s="2" t="s">
        <v>1779</v>
      </c>
      <c r="AI260" s="2" t="s">
        <v>1772</v>
      </c>
      <c r="AJ260" s="2" t="s">
        <v>1593</v>
      </c>
      <c r="AK260" s="2" t="s">
        <v>1547</v>
      </c>
      <c r="AL260" s="2"/>
      <c r="AM260" t="s">
        <v>1549</v>
      </c>
      <c r="AN260" t="s">
        <v>1549</v>
      </c>
      <c r="AO260" t="s">
        <v>1549</v>
      </c>
      <c r="AP260" t="s">
        <v>1549</v>
      </c>
      <c r="AQ260" t="s">
        <v>1549</v>
      </c>
      <c r="AR260" t="s">
        <v>1549</v>
      </c>
      <c r="AS260" t="s">
        <v>1548</v>
      </c>
      <c r="AT260" t="s">
        <v>1549</v>
      </c>
      <c r="AU260" t="s">
        <v>1548</v>
      </c>
      <c r="AV260" t="s">
        <v>1549</v>
      </c>
      <c r="AW260" t="s">
        <v>1549</v>
      </c>
      <c r="AX260" t="s">
        <v>1549</v>
      </c>
      <c r="AY260" t="s">
        <v>1549</v>
      </c>
      <c r="AZ260" t="s">
        <v>1549</v>
      </c>
      <c r="BA260" t="s">
        <v>1549</v>
      </c>
      <c r="BB260" t="s">
        <v>1549</v>
      </c>
      <c r="BC260" t="s">
        <v>1549</v>
      </c>
      <c r="BD260" t="s">
        <v>1549</v>
      </c>
      <c r="BE260" t="s">
        <v>1549</v>
      </c>
      <c r="BF260" t="s">
        <v>1549</v>
      </c>
      <c r="BG260" t="s">
        <v>1549</v>
      </c>
      <c r="BH260" t="s">
        <v>1549</v>
      </c>
      <c r="BI260" t="s">
        <v>1549</v>
      </c>
      <c r="BJ260" t="s">
        <v>1549</v>
      </c>
      <c r="BK260" t="s">
        <v>1549</v>
      </c>
      <c r="BL260" t="s">
        <v>1549</v>
      </c>
      <c r="BM260" t="s">
        <v>1549</v>
      </c>
      <c r="BN260" t="s">
        <v>1549</v>
      </c>
      <c r="BO260" t="s">
        <v>1549</v>
      </c>
      <c r="BP260" t="s">
        <v>1549</v>
      </c>
      <c r="BQ260" t="s">
        <v>1549</v>
      </c>
      <c r="BR260" t="s">
        <v>1549</v>
      </c>
      <c r="BS260" t="s">
        <v>1549</v>
      </c>
      <c r="BT260" t="s">
        <v>1549</v>
      </c>
      <c r="BU260" t="s">
        <v>1549</v>
      </c>
      <c r="BV260" t="s">
        <v>1549</v>
      </c>
      <c r="BW260" t="s">
        <v>1549</v>
      </c>
      <c r="BX260" t="s">
        <v>1549</v>
      </c>
      <c r="BY260" t="s">
        <v>1549</v>
      </c>
      <c r="BZ260" t="s">
        <v>1549</v>
      </c>
      <c r="CA260" t="s">
        <v>1549</v>
      </c>
      <c r="CB260" t="s">
        <v>1549</v>
      </c>
      <c r="CC260" t="s">
        <v>1549</v>
      </c>
      <c r="CD260" t="s">
        <v>1549</v>
      </c>
      <c r="CE260" t="s">
        <v>1549</v>
      </c>
      <c r="CF260" t="s">
        <v>1549</v>
      </c>
      <c r="CG260" t="s">
        <v>1549</v>
      </c>
      <c r="CH260" t="s">
        <v>1549</v>
      </c>
      <c r="CI260" t="s">
        <v>1549</v>
      </c>
      <c r="CJ260" t="s">
        <v>1549</v>
      </c>
      <c r="CK260" t="s">
        <v>1549</v>
      </c>
      <c r="CL260" t="s">
        <v>1549</v>
      </c>
      <c r="CM260" t="s">
        <v>1549</v>
      </c>
      <c r="CN260" t="s">
        <v>1549</v>
      </c>
    </row>
    <row r="261" spans="2:92" hidden="1" x14ac:dyDescent="0.25">
      <c r="B261" s="2" t="s">
        <v>1134</v>
      </c>
      <c r="C261" s="2">
        <v>2020</v>
      </c>
      <c r="D261" s="4"/>
      <c r="E261" s="2" t="s">
        <v>2019</v>
      </c>
      <c r="F261" s="2" t="s">
        <v>2020</v>
      </c>
      <c r="G261" s="2" t="s">
        <v>2021</v>
      </c>
      <c r="H261" s="2" t="s">
        <v>2022</v>
      </c>
      <c r="I261" s="2" t="s">
        <v>2023</v>
      </c>
      <c r="J261" s="2" t="s">
        <v>2024</v>
      </c>
      <c r="K261" s="2">
        <v>39572</v>
      </c>
      <c r="L261" s="2" t="s">
        <v>1552</v>
      </c>
      <c r="M261" s="21">
        <v>110000879675</v>
      </c>
      <c r="N261" s="2">
        <v>30.242611</v>
      </c>
      <c r="O261" s="2">
        <v>-89.556306000000006</v>
      </c>
      <c r="P261" s="2" t="s">
        <v>2025</v>
      </c>
      <c r="Q261" s="2" t="s">
        <v>1554</v>
      </c>
      <c r="R261" s="2" t="s">
        <v>1393</v>
      </c>
      <c r="S261" s="2">
        <v>5</v>
      </c>
      <c r="T261" s="2" t="s">
        <v>1552</v>
      </c>
      <c r="U261" s="2">
        <v>260</v>
      </c>
      <c r="V261" s="2" t="s">
        <v>1543</v>
      </c>
      <c r="W261" s="2" t="s">
        <v>1552</v>
      </c>
      <c r="X261" s="2">
        <v>13</v>
      </c>
      <c r="Y261" s="2" t="s">
        <v>1556</v>
      </c>
      <c r="Z261" s="2" t="s">
        <v>1552</v>
      </c>
      <c r="AA261" s="2" t="s">
        <v>1544</v>
      </c>
      <c r="AB261" s="2">
        <v>325998</v>
      </c>
      <c r="AC261" s="2" t="s">
        <v>283</v>
      </c>
      <c r="AD261" s="2" t="s">
        <v>1552</v>
      </c>
      <c r="AE261" s="2" t="s">
        <v>1552</v>
      </c>
      <c r="AF261" s="2" t="s">
        <v>1578</v>
      </c>
      <c r="AG261" s="5" t="s">
        <v>1570</v>
      </c>
      <c r="AH261" s="2" t="s">
        <v>1779</v>
      </c>
      <c r="AI261" s="2" t="s">
        <v>1772</v>
      </c>
      <c r="AJ261" s="2" t="s">
        <v>1593</v>
      </c>
      <c r="AK261" s="2" t="s">
        <v>1547</v>
      </c>
      <c r="AL261" s="2" t="s">
        <v>1552</v>
      </c>
      <c r="AM261" t="s">
        <v>1549</v>
      </c>
      <c r="AN261" t="s">
        <v>1549</v>
      </c>
      <c r="AO261" t="s">
        <v>1549</v>
      </c>
      <c r="AP261" t="s">
        <v>1549</v>
      </c>
      <c r="AQ261" t="s">
        <v>1549</v>
      </c>
      <c r="AR261" t="s">
        <v>1549</v>
      </c>
      <c r="AS261" t="s">
        <v>1548</v>
      </c>
      <c r="AT261" t="s">
        <v>1549</v>
      </c>
      <c r="AU261" t="s">
        <v>1548</v>
      </c>
      <c r="AV261" t="s">
        <v>1549</v>
      </c>
      <c r="AW261" t="s">
        <v>1549</v>
      </c>
      <c r="AX261" t="s">
        <v>1549</v>
      </c>
      <c r="AY261" t="s">
        <v>1549</v>
      </c>
      <c r="AZ261" t="s">
        <v>1549</v>
      </c>
      <c r="BA261" t="s">
        <v>1549</v>
      </c>
      <c r="BB261" t="s">
        <v>1549</v>
      </c>
      <c r="BC261" t="s">
        <v>1549</v>
      </c>
      <c r="BD261" t="s">
        <v>1549</v>
      </c>
      <c r="BE261" t="s">
        <v>1549</v>
      </c>
      <c r="BF261" t="s">
        <v>1549</v>
      </c>
      <c r="BG261" t="s">
        <v>1549</v>
      </c>
      <c r="BH261" t="s">
        <v>1549</v>
      </c>
      <c r="BI261" t="s">
        <v>1549</v>
      </c>
      <c r="BJ261" t="s">
        <v>1549</v>
      </c>
      <c r="BK261" t="s">
        <v>1549</v>
      </c>
      <c r="BL261" t="s">
        <v>1549</v>
      </c>
      <c r="BM261" t="s">
        <v>1549</v>
      </c>
      <c r="BN261" t="s">
        <v>1549</v>
      </c>
      <c r="BO261" t="s">
        <v>1549</v>
      </c>
      <c r="BP261" t="s">
        <v>1549</v>
      </c>
      <c r="BQ261" t="s">
        <v>1549</v>
      </c>
      <c r="BR261" t="s">
        <v>1549</v>
      </c>
      <c r="BS261" t="s">
        <v>1549</v>
      </c>
      <c r="BT261" t="s">
        <v>1549</v>
      </c>
      <c r="BU261" t="s">
        <v>1549</v>
      </c>
      <c r="BV261" t="s">
        <v>1549</v>
      </c>
      <c r="BW261" t="s">
        <v>1549</v>
      </c>
      <c r="BX261" t="s">
        <v>1549</v>
      </c>
      <c r="BY261" t="s">
        <v>1549</v>
      </c>
      <c r="BZ261" t="s">
        <v>1549</v>
      </c>
      <c r="CA261" t="s">
        <v>1549</v>
      </c>
      <c r="CB261" t="s">
        <v>1549</v>
      </c>
      <c r="CC261" t="s">
        <v>1549</v>
      </c>
      <c r="CD261" t="s">
        <v>1549</v>
      </c>
      <c r="CE261" t="s">
        <v>1549</v>
      </c>
      <c r="CF261" t="s">
        <v>1549</v>
      </c>
      <c r="CG261" t="s">
        <v>1549</v>
      </c>
      <c r="CH261" t="s">
        <v>1549</v>
      </c>
      <c r="CI261" t="s">
        <v>1549</v>
      </c>
      <c r="CJ261" t="s">
        <v>1549</v>
      </c>
      <c r="CK261" t="s">
        <v>1549</v>
      </c>
      <c r="CL261" t="s">
        <v>1549</v>
      </c>
      <c r="CM261" t="s">
        <v>1549</v>
      </c>
      <c r="CN261" t="s">
        <v>1549</v>
      </c>
    </row>
    <row r="262" spans="2:92" hidden="1" x14ac:dyDescent="0.25">
      <c r="B262" s="2" t="s">
        <v>1781</v>
      </c>
      <c r="C262" s="2">
        <v>2020</v>
      </c>
      <c r="D262" s="4"/>
      <c r="E262" s="2" t="s">
        <v>2026</v>
      </c>
      <c r="F262" s="2" t="s">
        <v>2027</v>
      </c>
      <c r="G262" s="2" t="s">
        <v>2028</v>
      </c>
      <c r="H262" s="2" t="s">
        <v>1858</v>
      </c>
      <c r="I262" s="2" t="s">
        <v>2029</v>
      </c>
      <c r="J262" s="2" t="s">
        <v>1160</v>
      </c>
      <c r="K262" s="2">
        <v>76010</v>
      </c>
      <c r="L262" s="2" t="s">
        <v>1552</v>
      </c>
      <c r="M262" s="21">
        <v>110071045224</v>
      </c>
      <c r="N262" s="2">
        <v>32.712986000000001</v>
      </c>
      <c r="O262" s="2">
        <v>-97.056126000000006</v>
      </c>
      <c r="P262" s="2" t="s">
        <v>2030</v>
      </c>
      <c r="Q262" s="2" t="s">
        <v>1554</v>
      </c>
      <c r="R262" s="2" t="s">
        <v>1393</v>
      </c>
      <c r="S262" s="2"/>
      <c r="T262" s="2" t="s">
        <v>1552</v>
      </c>
      <c r="U262" s="2">
        <v>0</v>
      </c>
      <c r="V262" s="2" t="s">
        <v>1552</v>
      </c>
      <c r="W262" s="2" t="s">
        <v>1552</v>
      </c>
      <c r="X262" s="2">
        <v>0</v>
      </c>
      <c r="Y262" s="2" t="s">
        <v>1552</v>
      </c>
      <c r="Z262" s="2" t="s">
        <v>1552</v>
      </c>
      <c r="AA262" s="2" t="s">
        <v>1544</v>
      </c>
      <c r="AB262" s="2">
        <v>325510</v>
      </c>
      <c r="AC262" s="2" t="s">
        <v>273</v>
      </c>
      <c r="AD262" s="2" t="s">
        <v>1552</v>
      </c>
      <c r="AE262" s="2" t="s">
        <v>1552</v>
      </c>
      <c r="AF262" s="2" t="s">
        <v>1788</v>
      </c>
      <c r="AG262" s="5" t="s">
        <v>1552</v>
      </c>
      <c r="AH262" s="2" t="s">
        <v>1771</v>
      </c>
      <c r="AI262" s="2" t="s">
        <v>1772</v>
      </c>
      <c r="AJ262" s="2" t="s">
        <v>2031</v>
      </c>
      <c r="AK262" s="2" t="s">
        <v>1547</v>
      </c>
      <c r="AL262" s="2" t="s">
        <v>1552</v>
      </c>
      <c r="AM262" t="s">
        <v>1549</v>
      </c>
      <c r="AN262" t="s">
        <v>1549</v>
      </c>
      <c r="AO262" t="s">
        <v>1549</v>
      </c>
      <c r="AP262" t="s">
        <v>1549</v>
      </c>
      <c r="AQ262" t="s">
        <v>1549</v>
      </c>
      <c r="AR262" t="s">
        <v>1549</v>
      </c>
      <c r="AS262" t="s">
        <v>1549</v>
      </c>
      <c r="AT262" t="s">
        <v>1552</v>
      </c>
      <c r="AU262" t="s">
        <v>1552</v>
      </c>
      <c r="AV262" t="s">
        <v>1552</v>
      </c>
      <c r="AW262" t="s">
        <v>1552</v>
      </c>
      <c r="AX262" t="s">
        <v>1552</v>
      </c>
      <c r="AY262" t="s">
        <v>1549</v>
      </c>
      <c r="AZ262" t="s">
        <v>1552</v>
      </c>
      <c r="BA262" t="s">
        <v>1552</v>
      </c>
      <c r="BB262" t="s">
        <v>1552</v>
      </c>
      <c r="BC262" t="s">
        <v>1552</v>
      </c>
      <c r="BD262" t="s">
        <v>1552</v>
      </c>
      <c r="BE262" t="s">
        <v>1552</v>
      </c>
      <c r="BF262" t="s">
        <v>1552</v>
      </c>
      <c r="BG262" t="s">
        <v>1552</v>
      </c>
      <c r="BH262" t="s">
        <v>1552</v>
      </c>
      <c r="BI262" t="s">
        <v>1552</v>
      </c>
      <c r="BJ262" t="s">
        <v>1552</v>
      </c>
      <c r="BK262" t="s">
        <v>1552</v>
      </c>
      <c r="BL262" t="s">
        <v>1549</v>
      </c>
      <c r="BM262" t="s">
        <v>1549</v>
      </c>
      <c r="BN262" t="s">
        <v>1549</v>
      </c>
      <c r="BO262" t="s">
        <v>1549</v>
      </c>
      <c r="BP262" t="s">
        <v>1549</v>
      </c>
      <c r="BQ262" t="s">
        <v>1552</v>
      </c>
      <c r="BR262" t="s">
        <v>1552</v>
      </c>
      <c r="BS262" t="s">
        <v>1552</v>
      </c>
      <c r="BT262" t="s">
        <v>1552</v>
      </c>
      <c r="BU262" t="s">
        <v>1552</v>
      </c>
      <c r="BV262" t="s">
        <v>1552</v>
      </c>
      <c r="BW262" t="s">
        <v>1552</v>
      </c>
      <c r="BX262" t="s">
        <v>1549</v>
      </c>
      <c r="BY262" t="s">
        <v>1552</v>
      </c>
      <c r="BZ262" t="s">
        <v>1552</v>
      </c>
      <c r="CA262" t="s">
        <v>1552</v>
      </c>
      <c r="CB262" t="s">
        <v>1552</v>
      </c>
      <c r="CC262" t="s">
        <v>1552</v>
      </c>
      <c r="CD262" t="s">
        <v>1552</v>
      </c>
      <c r="CE262" t="s">
        <v>1549</v>
      </c>
      <c r="CF262" t="s">
        <v>1552</v>
      </c>
      <c r="CG262" t="s">
        <v>1552</v>
      </c>
      <c r="CH262" t="s">
        <v>1552</v>
      </c>
      <c r="CI262" t="s">
        <v>1552</v>
      </c>
      <c r="CJ262" t="s">
        <v>1552</v>
      </c>
      <c r="CK262" t="s">
        <v>1552</v>
      </c>
      <c r="CL262" t="s">
        <v>1552</v>
      </c>
      <c r="CM262" t="s">
        <v>1552</v>
      </c>
      <c r="CN262" t="s">
        <v>1552</v>
      </c>
    </row>
    <row r="263" spans="2:92" hidden="1" x14ac:dyDescent="0.25">
      <c r="B263" s="2" t="s">
        <v>1134</v>
      </c>
      <c r="C263" s="2">
        <v>2015</v>
      </c>
      <c r="D263" s="2"/>
      <c r="E263" s="2" t="s">
        <v>2032</v>
      </c>
      <c r="F263" s="2" t="s">
        <v>2033</v>
      </c>
      <c r="G263" s="2" t="s">
        <v>2034</v>
      </c>
      <c r="H263" s="2" t="s">
        <v>2035</v>
      </c>
      <c r="I263" s="2" t="s">
        <v>2036</v>
      </c>
      <c r="J263" s="2" t="s">
        <v>1236</v>
      </c>
      <c r="K263" s="2">
        <v>44044</v>
      </c>
      <c r="L263" s="2"/>
      <c r="M263" s="21">
        <v>110000385592</v>
      </c>
      <c r="N263" s="2">
        <v>41.324167000000003</v>
      </c>
      <c r="O263" s="2">
        <v>-82.034722000000002</v>
      </c>
      <c r="P263" s="2">
        <v>1315214333813</v>
      </c>
      <c r="Q263" s="2">
        <v>107062</v>
      </c>
      <c r="R263" s="2" t="s">
        <v>1393</v>
      </c>
      <c r="S263" s="2">
        <v>3</v>
      </c>
      <c r="T263" s="2" t="s">
        <v>1550</v>
      </c>
      <c r="U263" s="2">
        <v>1.29</v>
      </c>
      <c r="V263" s="2" t="s">
        <v>1573</v>
      </c>
      <c r="W263" s="2"/>
      <c r="X263" s="2">
        <v>0.19500000000000001</v>
      </c>
      <c r="Y263" s="2" t="s">
        <v>1573</v>
      </c>
      <c r="Z263" s="2"/>
      <c r="AA263" s="2" t="s">
        <v>1544</v>
      </c>
      <c r="AB263" s="2">
        <v>562211</v>
      </c>
      <c r="AC263" s="2" t="s">
        <v>904</v>
      </c>
      <c r="AD263" s="2"/>
      <c r="AE263" s="2"/>
      <c r="AF263" s="2" t="s">
        <v>1796</v>
      </c>
      <c r="AG263" s="2" t="s">
        <v>1586</v>
      </c>
      <c r="AH263" s="2" t="s">
        <v>1797</v>
      </c>
      <c r="AI263" s="2" t="s">
        <v>1772</v>
      </c>
      <c r="AJ263" s="2" t="s">
        <v>1861</v>
      </c>
      <c r="AK263" s="2" t="s">
        <v>1547</v>
      </c>
      <c r="AL263" s="2"/>
      <c r="AM263" t="s">
        <v>1549</v>
      </c>
      <c r="AN263" t="s">
        <v>1549</v>
      </c>
      <c r="AO263" t="s">
        <v>1549</v>
      </c>
      <c r="AP263" t="s">
        <v>1549</v>
      </c>
      <c r="AQ263" t="s">
        <v>1549</v>
      </c>
      <c r="AR263" t="s">
        <v>1549</v>
      </c>
      <c r="AS263" t="s">
        <v>1549</v>
      </c>
      <c r="AY263" t="s">
        <v>1549</v>
      </c>
      <c r="BL263" t="s">
        <v>1549</v>
      </c>
      <c r="BM263" t="s">
        <v>1549</v>
      </c>
      <c r="BN263" t="s">
        <v>1549</v>
      </c>
      <c r="BP263" t="s">
        <v>1549</v>
      </c>
      <c r="BX263" t="s">
        <v>1549</v>
      </c>
      <c r="CE263" t="s">
        <v>1548</v>
      </c>
    </row>
    <row r="264" spans="2:92" hidden="1" x14ac:dyDescent="0.25">
      <c r="B264" s="2" t="s">
        <v>1134</v>
      </c>
      <c r="C264" s="2">
        <v>2016</v>
      </c>
      <c r="D264" s="2"/>
      <c r="E264" s="2" t="s">
        <v>2032</v>
      </c>
      <c r="F264" s="2" t="s">
        <v>2033</v>
      </c>
      <c r="G264" s="2" t="s">
        <v>2034</v>
      </c>
      <c r="H264" s="2" t="s">
        <v>2035</v>
      </c>
      <c r="I264" s="2" t="s">
        <v>2036</v>
      </c>
      <c r="J264" s="2" t="s">
        <v>1236</v>
      </c>
      <c r="K264" s="2">
        <v>44044</v>
      </c>
      <c r="L264" s="2"/>
      <c r="M264" s="21">
        <v>110000385592</v>
      </c>
      <c r="N264" s="2">
        <v>41.324167000000003</v>
      </c>
      <c r="O264" s="2">
        <v>-82.034722000000002</v>
      </c>
      <c r="P264" s="2">
        <v>1316215737255</v>
      </c>
      <c r="Q264" s="2">
        <v>107062</v>
      </c>
      <c r="R264" s="2" t="s">
        <v>1393</v>
      </c>
      <c r="S264" s="2">
        <v>4</v>
      </c>
      <c r="T264" s="2" t="s">
        <v>1409</v>
      </c>
      <c r="U264" s="2">
        <v>2.0670000000000002</v>
      </c>
      <c r="V264" s="2" t="s">
        <v>1573</v>
      </c>
      <c r="W264" s="2"/>
      <c r="X264" s="2">
        <v>0.247</v>
      </c>
      <c r="Y264" s="2" t="s">
        <v>1573</v>
      </c>
      <c r="Z264" s="2"/>
      <c r="AA264" s="2" t="s">
        <v>1544</v>
      </c>
      <c r="AB264" s="2">
        <v>562211</v>
      </c>
      <c r="AC264" s="2" t="s">
        <v>904</v>
      </c>
      <c r="AD264" s="2"/>
      <c r="AE264" s="2"/>
      <c r="AF264" s="2" t="s">
        <v>1796</v>
      </c>
      <c r="AG264" s="2" t="s">
        <v>1586</v>
      </c>
      <c r="AH264" s="2" t="s">
        <v>1797</v>
      </c>
      <c r="AI264" s="2" t="s">
        <v>1772</v>
      </c>
      <c r="AJ264" s="2" t="s">
        <v>1861</v>
      </c>
      <c r="AK264" s="2" t="s">
        <v>1547</v>
      </c>
      <c r="AL264" s="2"/>
      <c r="AM264" t="s">
        <v>1549</v>
      </c>
      <c r="AN264" t="s">
        <v>1549</v>
      </c>
      <c r="AO264" t="s">
        <v>1549</v>
      </c>
      <c r="AP264" t="s">
        <v>1549</v>
      </c>
      <c r="AQ264" t="s">
        <v>1549</v>
      </c>
      <c r="AR264" t="s">
        <v>1549</v>
      </c>
      <c r="AS264" t="s">
        <v>1549</v>
      </c>
      <c r="AY264" t="s">
        <v>1549</v>
      </c>
      <c r="BL264" t="s">
        <v>1549</v>
      </c>
      <c r="BM264" t="s">
        <v>1549</v>
      </c>
      <c r="BN264" t="s">
        <v>1549</v>
      </c>
      <c r="BP264" t="s">
        <v>1549</v>
      </c>
      <c r="BX264" t="s">
        <v>1549</v>
      </c>
      <c r="CE264" t="s">
        <v>1548</v>
      </c>
    </row>
    <row r="265" spans="2:92" hidden="1" x14ac:dyDescent="0.25">
      <c r="B265" s="2" t="s">
        <v>1134</v>
      </c>
      <c r="C265" s="2">
        <v>2017</v>
      </c>
      <c r="D265" s="2"/>
      <c r="E265" s="2" t="s">
        <v>2032</v>
      </c>
      <c r="F265" s="2" t="s">
        <v>2033</v>
      </c>
      <c r="G265" s="2" t="s">
        <v>2034</v>
      </c>
      <c r="H265" s="2" t="s">
        <v>2035</v>
      </c>
      <c r="I265" s="2" t="s">
        <v>2036</v>
      </c>
      <c r="J265" s="2" t="s">
        <v>1236</v>
      </c>
      <c r="K265" s="2">
        <v>44044</v>
      </c>
      <c r="L265" s="2"/>
      <c r="M265" s="21">
        <v>110000385592</v>
      </c>
      <c r="N265" s="2">
        <v>41.324167000000003</v>
      </c>
      <c r="O265" s="2">
        <v>-82.034722000000002</v>
      </c>
      <c r="P265" s="2">
        <v>1317216565097</v>
      </c>
      <c r="Q265" s="2">
        <v>107062</v>
      </c>
      <c r="R265" s="2" t="s">
        <v>1393</v>
      </c>
      <c r="S265" s="2">
        <v>3</v>
      </c>
      <c r="T265" s="2" t="s">
        <v>1550</v>
      </c>
      <c r="U265" s="2">
        <v>2.7189999999999999</v>
      </c>
      <c r="V265" s="2" t="s">
        <v>1573</v>
      </c>
      <c r="W265" s="2"/>
      <c r="X265" s="2">
        <v>0.28199999999999997</v>
      </c>
      <c r="Y265" s="2" t="s">
        <v>1573</v>
      </c>
      <c r="Z265" s="2"/>
      <c r="AA265" s="2" t="s">
        <v>1544</v>
      </c>
      <c r="AB265" s="2">
        <v>562211</v>
      </c>
      <c r="AC265" s="2" t="s">
        <v>904</v>
      </c>
      <c r="AD265" s="2"/>
      <c r="AE265" s="2"/>
      <c r="AF265" s="2" t="s">
        <v>1796</v>
      </c>
      <c r="AG265" s="5" t="s">
        <v>1586</v>
      </c>
      <c r="AH265" s="2" t="s">
        <v>1797</v>
      </c>
      <c r="AI265" s="2" t="s">
        <v>1772</v>
      </c>
      <c r="AJ265" s="2" t="s">
        <v>1593</v>
      </c>
      <c r="AK265" s="2" t="s">
        <v>1547</v>
      </c>
      <c r="AL265" s="2"/>
      <c r="AM265" t="s">
        <v>1549</v>
      </c>
      <c r="AN265" t="s">
        <v>1549</v>
      </c>
      <c r="AO265" t="s">
        <v>1549</v>
      </c>
      <c r="AP265" t="s">
        <v>1549</v>
      </c>
      <c r="AQ265" t="s">
        <v>1549</v>
      </c>
      <c r="AR265" t="s">
        <v>1549</v>
      </c>
      <c r="AS265" t="s">
        <v>1549</v>
      </c>
      <c r="AY265" t="s">
        <v>1549</v>
      </c>
      <c r="BL265" t="s">
        <v>1549</v>
      </c>
      <c r="BM265" t="s">
        <v>1549</v>
      </c>
      <c r="BN265" t="s">
        <v>1549</v>
      </c>
      <c r="BP265" t="s">
        <v>1549</v>
      </c>
      <c r="BX265" t="s">
        <v>1549</v>
      </c>
      <c r="CE265" t="s">
        <v>1548</v>
      </c>
    </row>
    <row r="266" spans="2:92" ht="30" hidden="1" x14ac:dyDescent="0.25">
      <c r="B266" s="2" t="s">
        <v>1134</v>
      </c>
      <c r="C266" s="2">
        <v>2018</v>
      </c>
      <c r="D266" s="2"/>
      <c r="E266" s="2" t="s">
        <v>2032</v>
      </c>
      <c r="F266" s="2" t="s">
        <v>2033</v>
      </c>
      <c r="G266" s="2" t="s">
        <v>2034</v>
      </c>
      <c r="H266" s="2" t="s">
        <v>2035</v>
      </c>
      <c r="I266" s="2" t="s">
        <v>2036</v>
      </c>
      <c r="J266" s="2" t="s">
        <v>1236</v>
      </c>
      <c r="K266" s="2">
        <v>44044</v>
      </c>
      <c r="L266" s="2"/>
      <c r="M266" s="21">
        <v>110000385592</v>
      </c>
      <c r="N266" s="2">
        <v>41.324167000000003</v>
      </c>
      <c r="O266" s="2">
        <v>-82.034722000000002</v>
      </c>
      <c r="P266" s="2">
        <v>1318217494107</v>
      </c>
      <c r="Q266" s="2">
        <v>107062</v>
      </c>
      <c r="R266" s="2" t="s">
        <v>1393</v>
      </c>
      <c r="S266" s="2">
        <v>3</v>
      </c>
      <c r="T266" s="2" t="s">
        <v>1550</v>
      </c>
      <c r="U266" s="2">
        <v>1.794</v>
      </c>
      <c r="V266" s="2" t="s">
        <v>1573</v>
      </c>
      <c r="W266" s="2"/>
      <c r="X266" s="2">
        <v>9.2999999999999999E-2</v>
      </c>
      <c r="Y266" s="2" t="s">
        <v>1573</v>
      </c>
      <c r="Z266" s="2"/>
      <c r="AA266" s="2" t="s">
        <v>1544</v>
      </c>
      <c r="AB266" s="2">
        <v>562211</v>
      </c>
      <c r="AC266" s="2" t="s">
        <v>904</v>
      </c>
      <c r="AD266" s="2"/>
      <c r="AE266" s="2"/>
      <c r="AF266" s="2" t="s">
        <v>1796</v>
      </c>
      <c r="AG266" s="5" t="s">
        <v>2037</v>
      </c>
      <c r="AH266" s="2" t="s">
        <v>1797</v>
      </c>
      <c r="AI266" s="2" t="s">
        <v>1772</v>
      </c>
      <c r="AJ266" s="2" t="s">
        <v>2038</v>
      </c>
      <c r="AK266" s="2" t="s">
        <v>1547</v>
      </c>
      <c r="AL266" s="2"/>
      <c r="AM266" t="s">
        <v>1549</v>
      </c>
      <c r="AN266" t="s">
        <v>1549</v>
      </c>
      <c r="AO266" t="s">
        <v>1549</v>
      </c>
      <c r="AP266" t="s">
        <v>1549</v>
      </c>
      <c r="AQ266" t="s">
        <v>1549</v>
      </c>
      <c r="AR266" t="s">
        <v>1549</v>
      </c>
      <c r="AS266" t="s">
        <v>1549</v>
      </c>
      <c r="AT266" t="s">
        <v>1549</v>
      </c>
      <c r="AU266" t="s">
        <v>1549</v>
      </c>
      <c r="AV266" t="s">
        <v>1549</v>
      </c>
      <c r="AW266" t="s">
        <v>1549</v>
      </c>
      <c r="AX266" t="s">
        <v>1549</v>
      </c>
      <c r="AY266" t="s">
        <v>1549</v>
      </c>
      <c r="AZ266" t="s">
        <v>1549</v>
      </c>
      <c r="BA266" t="s">
        <v>1549</v>
      </c>
      <c r="BB266" t="s">
        <v>1549</v>
      </c>
      <c r="BC266" t="s">
        <v>1549</v>
      </c>
      <c r="BD266" t="s">
        <v>1549</v>
      </c>
      <c r="BE266" t="s">
        <v>1549</v>
      </c>
      <c r="BF266" t="s">
        <v>1549</v>
      </c>
      <c r="BG266" t="s">
        <v>1549</v>
      </c>
      <c r="BH266" t="s">
        <v>1549</v>
      </c>
      <c r="BI266" t="s">
        <v>1549</v>
      </c>
      <c r="BJ266" t="s">
        <v>1549</v>
      </c>
      <c r="BK266" t="s">
        <v>1549</v>
      </c>
      <c r="BL266" t="s">
        <v>1549</v>
      </c>
      <c r="BM266" t="s">
        <v>1549</v>
      </c>
      <c r="BN266" t="s">
        <v>1549</v>
      </c>
      <c r="BO266" t="s">
        <v>1549</v>
      </c>
      <c r="BP266" t="s">
        <v>1549</v>
      </c>
      <c r="BQ266" t="s">
        <v>1549</v>
      </c>
      <c r="BR266" t="s">
        <v>1549</v>
      </c>
      <c r="BS266" t="s">
        <v>1549</v>
      </c>
      <c r="BT266" t="s">
        <v>1549</v>
      </c>
      <c r="BU266" t="s">
        <v>1549</v>
      </c>
      <c r="BV266" t="s">
        <v>1549</v>
      </c>
      <c r="BW266" t="s">
        <v>1549</v>
      </c>
      <c r="BX266" t="s">
        <v>1549</v>
      </c>
      <c r="BY266" t="s">
        <v>1549</v>
      </c>
      <c r="BZ266" t="s">
        <v>1549</v>
      </c>
      <c r="CA266" t="s">
        <v>1549</v>
      </c>
      <c r="CB266" t="s">
        <v>1549</v>
      </c>
      <c r="CC266" t="s">
        <v>1549</v>
      </c>
      <c r="CD266" t="s">
        <v>1549</v>
      </c>
      <c r="CE266" t="s">
        <v>1548</v>
      </c>
      <c r="CF266" t="s">
        <v>1549</v>
      </c>
      <c r="CG266" t="s">
        <v>1549</v>
      </c>
      <c r="CH266" t="s">
        <v>1549</v>
      </c>
      <c r="CI266" t="s">
        <v>1549</v>
      </c>
      <c r="CJ266" t="s">
        <v>1549</v>
      </c>
      <c r="CK266" t="s">
        <v>1548</v>
      </c>
      <c r="CL266" t="s">
        <v>1549</v>
      </c>
      <c r="CM266" t="s">
        <v>1549</v>
      </c>
      <c r="CN266" t="s">
        <v>1548</v>
      </c>
    </row>
    <row r="267" spans="2:92" ht="30" hidden="1" x14ac:dyDescent="0.25">
      <c r="B267" s="2" t="s">
        <v>1134</v>
      </c>
      <c r="C267" s="2">
        <v>2019</v>
      </c>
      <c r="D267" s="4">
        <v>44011</v>
      </c>
      <c r="E267" s="2" t="s">
        <v>2032</v>
      </c>
      <c r="F267" s="2" t="s">
        <v>2033</v>
      </c>
      <c r="G267" s="2" t="s">
        <v>2034</v>
      </c>
      <c r="H267" s="2" t="s">
        <v>2035</v>
      </c>
      <c r="I267" s="2" t="s">
        <v>2036</v>
      </c>
      <c r="J267" s="2" t="s">
        <v>1236</v>
      </c>
      <c r="K267" s="2">
        <v>44044</v>
      </c>
      <c r="L267" s="2"/>
      <c r="M267" s="21">
        <v>110000385592</v>
      </c>
      <c r="N267" s="2">
        <v>41.324167000000003</v>
      </c>
      <c r="O267" s="2">
        <v>-82.034722000000002</v>
      </c>
      <c r="P267" s="2">
        <v>1319218229779</v>
      </c>
      <c r="Q267" s="2">
        <v>107062</v>
      </c>
      <c r="R267" s="2" t="s">
        <v>1393</v>
      </c>
      <c r="S267" s="2">
        <v>3</v>
      </c>
      <c r="T267" s="2" t="s">
        <v>1550</v>
      </c>
      <c r="U267" s="2">
        <v>0.20100000000000001</v>
      </c>
      <c r="V267" s="2" t="s">
        <v>1573</v>
      </c>
      <c r="W267" s="2"/>
      <c r="X267" s="2">
        <v>1E-3</v>
      </c>
      <c r="Y267" s="2" t="s">
        <v>1573</v>
      </c>
      <c r="Z267" s="2"/>
      <c r="AA267" s="2" t="s">
        <v>1544</v>
      </c>
      <c r="AB267" s="2">
        <v>562211</v>
      </c>
      <c r="AC267" s="2" t="s">
        <v>904</v>
      </c>
      <c r="AD267" s="2"/>
      <c r="AE267" s="2"/>
      <c r="AF267" s="2" t="s">
        <v>1796</v>
      </c>
      <c r="AG267" s="5" t="s">
        <v>2039</v>
      </c>
      <c r="AH267" s="2" t="s">
        <v>1797</v>
      </c>
      <c r="AI267" s="2" t="s">
        <v>1772</v>
      </c>
      <c r="AJ267" s="2" t="s">
        <v>2038</v>
      </c>
      <c r="AK267" s="2" t="s">
        <v>1547</v>
      </c>
      <c r="AL267" s="2"/>
      <c r="AM267" t="s">
        <v>1549</v>
      </c>
      <c r="AN267" t="s">
        <v>1549</v>
      </c>
      <c r="AO267" t="s">
        <v>1549</v>
      </c>
      <c r="AP267" t="s">
        <v>1549</v>
      </c>
      <c r="AQ267" t="s">
        <v>1549</v>
      </c>
      <c r="AR267" t="s">
        <v>1549</v>
      </c>
      <c r="AS267" t="s">
        <v>1549</v>
      </c>
      <c r="AT267" t="s">
        <v>1549</v>
      </c>
      <c r="AU267" t="s">
        <v>1549</v>
      </c>
      <c r="AV267" t="s">
        <v>1549</v>
      </c>
      <c r="AW267" t="s">
        <v>1549</v>
      </c>
      <c r="AX267" t="s">
        <v>1549</v>
      </c>
      <c r="AY267" t="s">
        <v>1549</v>
      </c>
      <c r="AZ267" t="s">
        <v>1549</v>
      </c>
      <c r="BA267" t="s">
        <v>1549</v>
      </c>
      <c r="BB267" t="s">
        <v>1549</v>
      </c>
      <c r="BC267" t="s">
        <v>1549</v>
      </c>
      <c r="BD267" t="s">
        <v>1549</v>
      </c>
      <c r="BE267" t="s">
        <v>1549</v>
      </c>
      <c r="BF267" t="s">
        <v>1549</v>
      </c>
      <c r="BG267" t="s">
        <v>1549</v>
      </c>
      <c r="BH267" t="s">
        <v>1549</v>
      </c>
      <c r="BI267" t="s">
        <v>1549</v>
      </c>
      <c r="BJ267" t="s">
        <v>1549</v>
      </c>
      <c r="BK267" t="s">
        <v>1549</v>
      </c>
      <c r="BL267" t="s">
        <v>1549</v>
      </c>
      <c r="BM267" t="s">
        <v>1549</v>
      </c>
      <c r="BN267" t="s">
        <v>1549</v>
      </c>
      <c r="BO267" t="s">
        <v>1549</v>
      </c>
      <c r="BP267" t="s">
        <v>1549</v>
      </c>
      <c r="BQ267" t="s">
        <v>1549</v>
      </c>
      <c r="BR267" t="s">
        <v>1549</v>
      </c>
      <c r="BS267" t="s">
        <v>1549</v>
      </c>
      <c r="BT267" t="s">
        <v>1549</v>
      </c>
      <c r="BU267" t="s">
        <v>1549</v>
      </c>
      <c r="BV267" t="s">
        <v>1549</v>
      </c>
      <c r="BW267" t="s">
        <v>1549</v>
      </c>
      <c r="BX267" t="s">
        <v>1549</v>
      </c>
      <c r="BY267" t="s">
        <v>1549</v>
      </c>
      <c r="BZ267" t="s">
        <v>1549</v>
      </c>
      <c r="CA267" t="s">
        <v>1549</v>
      </c>
      <c r="CB267" t="s">
        <v>1549</v>
      </c>
      <c r="CC267" t="s">
        <v>1549</v>
      </c>
      <c r="CD267" t="s">
        <v>1549</v>
      </c>
      <c r="CE267" t="s">
        <v>1548</v>
      </c>
      <c r="CF267" t="s">
        <v>1549</v>
      </c>
      <c r="CG267" t="s">
        <v>1549</v>
      </c>
      <c r="CH267" t="s">
        <v>1549</v>
      </c>
      <c r="CI267" t="s">
        <v>1549</v>
      </c>
      <c r="CJ267" t="s">
        <v>1549</v>
      </c>
      <c r="CK267" t="s">
        <v>1548</v>
      </c>
      <c r="CL267" t="s">
        <v>1549</v>
      </c>
      <c r="CM267" t="s">
        <v>1549</v>
      </c>
      <c r="CN267" t="s">
        <v>1548</v>
      </c>
    </row>
    <row r="268" spans="2:92" ht="30" hidden="1" x14ac:dyDescent="0.25">
      <c r="B268" s="2" t="s">
        <v>1134</v>
      </c>
      <c r="C268" s="2">
        <v>2020</v>
      </c>
      <c r="D268" s="4"/>
      <c r="E268" s="2" t="s">
        <v>2032</v>
      </c>
      <c r="F268" s="2" t="s">
        <v>2033</v>
      </c>
      <c r="G268" s="2" t="s">
        <v>2034</v>
      </c>
      <c r="H268" s="2" t="s">
        <v>2035</v>
      </c>
      <c r="I268" s="2" t="s">
        <v>2036</v>
      </c>
      <c r="J268" s="2" t="s">
        <v>1236</v>
      </c>
      <c r="K268" s="2">
        <v>44044</v>
      </c>
      <c r="L268" s="2" t="s">
        <v>1552</v>
      </c>
      <c r="M268" s="21">
        <v>110000385592</v>
      </c>
      <c r="N268" s="2">
        <v>41.324167000000003</v>
      </c>
      <c r="O268" s="2">
        <v>-82.034722000000002</v>
      </c>
      <c r="P268" s="2" t="s">
        <v>2040</v>
      </c>
      <c r="Q268" s="2" t="s">
        <v>1554</v>
      </c>
      <c r="R268" s="2" t="s">
        <v>1393</v>
      </c>
      <c r="S268" s="2">
        <v>3</v>
      </c>
      <c r="T268" s="2" t="s">
        <v>1552</v>
      </c>
      <c r="U268" s="2">
        <v>3.0000000000000001E-3</v>
      </c>
      <c r="V268" s="2" t="s">
        <v>1573</v>
      </c>
      <c r="W268" s="2" t="s">
        <v>1552</v>
      </c>
      <c r="X268" s="2">
        <v>2E-3</v>
      </c>
      <c r="Y268" s="2" t="s">
        <v>1573</v>
      </c>
      <c r="Z268" s="2" t="s">
        <v>1552</v>
      </c>
      <c r="AA268" s="2" t="s">
        <v>1544</v>
      </c>
      <c r="AB268" s="2">
        <v>562211</v>
      </c>
      <c r="AC268" s="2" t="s">
        <v>904</v>
      </c>
      <c r="AD268" s="2" t="s">
        <v>1552</v>
      </c>
      <c r="AE268" s="2" t="s">
        <v>1552</v>
      </c>
      <c r="AF268" s="2" t="s">
        <v>1796</v>
      </c>
      <c r="AG268" s="5" t="s">
        <v>2039</v>
      </c>
      <c r="AH268" s="2" t="s">
        <v>1797</v>
      </c>
      <c r="AI268" s="2" t="s">
        <v>1772</v>
      </c>
      <c r="AJ268" s="2" t="s">
        <v>2038</v>
      </c>
      <c r="AK268" s="2" t="s">
        <v>1547</v>
      </c>
      <c r="AL268" s="2" t="s">
        <v>1552</v>
      </c>
      <c r="AM268" t="s">
        <v>1549</v>
      </c>
      <c r="AN268" t="s">
        <v>1549</v>
      </c>
      <c r="AO268" t="s">
        <v>1549</v>
      </c>
      <c r="AP268" t="s">
        <v>1549</v>
      </c>
      <c r="AQ268" t="s">
        <v>1549</v>
      </c>
      <c r="AR268" t="s">
        <v>1549</v>
      </c>
      <c r="AS268" t="s">
        <v>1549</v>
      </c>
      <c r="AT268" t="s">
        <v>1549</v>
      </c>
      <c r="AU268" t="s">
        <v>1549</v>
      </c>
      <c r="AV268" t="s">
        <v>1549</v>
      </c>
      <c r="AW268" t="s">
        <v>1549</v>
      </c>
      <c r="AX268" t="s">
        <v>1549</v>
      </c>
      <c r="AY268" t="s">
        <v>1549</v>
      </c>
      <c r="AZ268" t="s">
        <v>1549</v>
      </c>
      <c r="BA268" t="s">
        <v>1549</v>
      </c>
      <c r="BB268" t="s">
        <v>1549</v>
      </c>
      <c r="BC268" t="s">
        <v>1549</v>
      </c>
      <c r="BD268" t="s">
        <v>1549</v>
      </c>
      <c r="BE268" t="s">
        <v>1549</v>
      </c>
      <c r="BF268" t="s">
        <v>1549</v>
      </c>
      <c r="BG268" t="s">
        <v>1549</v>
      </c>
      <c r="BH268" t="s">
        <v>1549</v>
      </c>
      <c r="BI268" t="s">
        <v>1549</v>
      </c>
      <c r="BJ268" t="s">
        <v>1549</v>
      </c>
      <c r="BK268" t="s">
        <v>1549</v>
      </c>
      <c r="BL268" t="s">
        <v>1549</v>
      </c>
      <c r="BM268" t="s">
        <v>2041</v>
      </c>
      <c r="BN268" t="s">
        <v>1549</v>
      </c>
      <c r="BO268" t="s">
        <v>1549</v>
      </c>
      <c r="BP268" t="s">
        <v>1549</v>
      </c>
      <c r="BQ268" t="s">
        <v>1549</v>
      </c>
      <c r="BR268" t="s">
        <v>1549</v>
      </c>
      <c r="BS268" t="s">
        <v>1549</v>
      </c>
      <c r="BT268" t="s">
        <v>1549</v>
      </c>
      <c r="BU268" t="s">
        <v>1549</v>
      </c>
      <c r="BV268" t="s">
        <v>1549</v>
      </c>
      <c r="BW268" t="s">
        <v>1549</v>
      </c>
      <c r="BX268" t="s">
        <v>1549</v>
      </c>
      <c r="BY268" t="s">
        <v>1549</v>
      </c>
      <c r="BZ268" t="s">
        <v>1549</v>
      </c>
      <c r="CA268" t="s">
        <v>1549</v>
      </c>
      <c r="CB268" t="s">
        <v>1549</v>
      </c>
      <c r="CC268" t="s">
        <v>1549</v>
      </c>
      <c r="CD268" t="s">
        <v>1549</v>
      </c>
      <c r="CE268" t="s">
        <v>1548</v>
      </c>
      <c r="CF268" t="s">
        <v>1549</v>
      </c>
      <c r="CG268" t="s">
        <v>1549</v>
      </c>
      <c r="CH268" t="s">
        <v>1549</v>
      </c>
      <c r="CI268" t="s">
        <v>1549</v>
      </c>
      <c r="CJ268" t="s">
        <v>1549</v>
      </c>
      <c r="CK268" t="s">
        <v>1548</v>
      </c>
      <c r="CL268" t="s">
        <v>1549</v>
      </c>
      <c r="CM268" t="s">
        <v>1549</v>
      </c>
      <c r="CN268" t="s">
        <v>1548</v>
      </c>
    </row>
    <row r="269" spans="2:92" hidden="1" x14ac:dyDescent="0.25">
      <c r="B269" s="2" t="s">
        <v>1134</v>
      </c>
      <c r="C269" s="2">
        <v>2020</v>
      </c>
      <c r="D269" s="4"/>
      <c r="E269" s="2" t="s">
        <v>2042</v>
      </c>
      <c r="F269" s="2" t="s">
        <v>2043</v>
      </c>
      <c r="G269" s="2" t="s">
        <v>2044</v>
      </c>
      <c r="H269" s="2" t="s">
        <v>2045</v>
      </c>
      <c r="I269" s="2" t="s">
        <v>2046</v>
      </c>
      <c r="J269" s="2" t="s">
        <v>1195</v>
      </c>
      <c r="K269" s="2">
        <v>40068</v>
      </c>
      <c r="L269" s="2" t="s">
        <v>1552</v>
      </c>
      <c r="M269" s="21">
        <v>110000377967</v>
      </c>
      <c r="N269" s="2">
        <v>38.431959999999997</v>
      </c>
      <c r="O269" s="2">
        <v>-85.234870000000001</v>
      </c>
      <c r="P269" s="2" t="s">
        <v>2047</v>
      </c>
      <c r="Q269" s="2" t="s">
        <v>1554</v>
      </c>
      <c r="R269" s="2" t="s">
        <v>1393</v>
      </c>
      <c r="S269" s="2">
        <v>3</v>
      </c>
      <c r="T269" s="2" t="s">
        <v>1552</v>
      </c>
      <c r="U269" s="2">
        <v>152</v>
      </c>
      <c r="V269" s="2" t="s">
        <v>1613</v>
      </c>
      <c r="W269" s="2" t="s">
        <v>1552</v>
      </c>
      <c r="X269" s="2">
        <v>137</v>
      </c>
      <c r="Y269" s="2" t="s">
        <v>1613</v>
      </c>
      <c r="Z269" s="2" t="s">
        <v>1552</v>
      </c>
      <c r="AA269" s="2" t="s">
        <v>1544</v>
      </c>
      <c r="AB269" s="2">
        <v>562211</v>
      </c>
      <c r="AC269" s="2" t="s">
        <v>904</v>
      </c>
      <c r="AD269" s="2" t="s">
        <v>1552</v>
      </c>
      <c r="AE269" s="2" t="s">
        <v>1552</v>
      </c>
      <c r="AF269" s="2" t="s">
        <v>1811</v>
      </c>
      <c r="AG269" s="5" t="s">
        <v>1812</v>
      </c>
      <c r="AH269" s="2" t="s">
        <v>1797</v>
      </c>
      <c r="AI269" s="2" t="s">
        <v>1772</v>
      </c>
      <c r="AJ269" s="2" t="s">
        <v>2048</v>
      </c>
      <c r="AK269" s="2" t="s">
        <v>1547</v>
      </c>
      <c r="AL269" s="2" t="s">
        <v>1552</v>
      </c>
      <c r="AM269" t="s">
        <v>1549</v>
      </c>
      <c r="AN269" t="s">
        <v>1549</v>
      </c>
      <c r="AO269" t="s">
        <v>1549</v>
      </c>
      <c r="AP269" t="s">
        <v>1549</v>
      </c>
      <c r="AQ269" t="s">
        <v>1549</v>
      </c>
      <c r="AR269" t="s">
        <v>1549</v>
      </c>
      <c r="AS269" t="s">
        <v>1549</v>
      </c>
      <c r="AT269" t="s">
        <v>1549</v>
      </c>
      <c r="AU269" t="s">
        <v>1549</v>
      </c>
      <c r="AV269" t="s">
        <v>1549</v>
      </c>
      <c r="AW269" t="s">
        <v>1549</v>
      </c>
      <c r="AX269" t="s">
        <v>1549</v>
      </c>
      <c r="AY269" t="s">
        <v>1549</v>
      </c>
      <c r="AZ269" t="s">
        <v>1549</v>
      </c>
      <c r="BA269" t="s">
        <v>1549</v>
      </c>
      <c r="BB269" t="s">
        <v>1549</v>
      </c>
      <c r="BC269" t="s">
        <v>1549</v>
      </c>
      <c r="BD269" t="s">
        <v>1549</v>
      </c>
      <c r="BE269" t="s">
        <v>1549</v>
      </c>
      <c r="BF269" t="s">
        <v>1549</v>
      </c>
      <c r="BG269" t="s">
        <v>1549</v>
      </c>
      <c r="BH269" t="s">
        <v>1549</v>
      </c>
      <c r="BI269" t="s">
        <v>1549</v>
      </c>
      <c r="BJ269" t="s">
        <v>1549</v>
      </c>
      <c r="BK269" t="s">
        <v>1549</v>
      </c>
      <c r="BL269" t="s">
        <v>1549</v>
      </c>
      <c r="BM269" t="s">
        <v>1548</v>
      </c>
      <c r="BN269" t="s">
        <v>1549</v>
      </c>
      <c r="BO269" t="s">
        <v>1549</v>
      </c>
      <c r="BP269" t="s">
        <v>1549</v>
      </c>
      <c r="BQ269" t="s">
        <v>1549</v>
      </c>
      <c r="BR269" t="s">
        <v>1549</v>
      </c>
      <c r="BS269" t="s">
        <v>1549</v>
      </c>
      <c r="BT269" t="s">
        <v>1549</v>
      </c>
      <c r="BU269" t="s">
        <v>1549</v>
      </c>
      <c r="BV269" t="s">
        <v>1549</v>
      </c>
      <c r="BW269" t="s">
        <v>1549</v>
      </c>
      <c r="BX269" t="s">
        <v>1549</v>
      </c>
      <c r="BY269" t="s">
        <v>1549</v>
      </c>
      <c r="BZ269" t="s">
        <v>1549</v>
      </c>
      <c r="CA269" t="s">
        <v>1549</v>
      </c>
      <c r="CB269" t="s">
        <v>1549</v>
      </c>
      <c r="CC269" t="s">
        <v>1549</v>
      </c>
      <c r="CD269" t="s">
        <v>1549</v>
      </c>
      <c r="CE269" t="s">
        <v>1549</v>
      </c>
      <c r="CF269" t="s">
        <v>1549</v>
      </c>
      <c r="CG269" t="s">
        <v>1549</v>
      </c>
      <c r="CH269" t="s">
        <v>1549</v>
      </c>
      <c r="CI269" t="s">
        <v>1549</v>
      </c>
      <c r="CJ269" t="s">
        <v>1549</v>
      </c>
      <c r="CK269" t="s">
        <v>1549</v>
      </c>
      <c r="CL269" t="s">
        <v>1549</v>
      </c>
      <c r="CM269" t="s">
        <v>1549</v>
      </c>
      <c r="CN269" t="s">
        <v>1549</v>
      </c>
    </row>
    <row r="270" spans="2:92" x14ac:dyDescent="0.25">
      <c r="B270" s="2" t="s">
        <v>1134</v>
      </c>
      <c r="C270" s="2">
        <v>2015</v>
      </c>
      <c r="D270" s="2"/>
      <c r="E270" s="2" t="s">
        <v>1642</v>
      </c>
      <c r="F270" s="2" t="s">
        <v>1643</v>
      </c>
      <c r="G270" s="2" t="s">
        <v>1644</v>
      </c>
      <c r="H270" s="2" t="s">
        <v>1165</v>
      </c>
      <c r="I270" s="2" t="s">
        <v>1398</v>
      </c>
      <c r="J270" s="2" t="s">
        <v>1138</v>
      </c>
      <c r="K270" s="2">
        <v>70764</v>
      </c>
      <c r="L270" s="2"/>
      <c r="M270" s="21">
        <v>110000572675</v>
      </c>
      <c r="N270" s="2">
        <v>30.259399999999999</v>
      </c>
      <c r="O270" s="2">
        <v>-91.173699999999997</v>
      </c>
      <c r="P270" s="2">
        <v>1315214164903</v>
      </c>
      <c r="Q270" s="2">
        <v>107062</v>
      </c>
      <c r="R270" s="2" t="s">
        <v>1393</v>
      </c>
      <c r="S270" s="2">
        <v>11</v>
      </c>
      <c r="T270" s="2" t="s">
        <v>1645</v>
      </c>
      <c r="U270" s="2">
        <v>19006</v>
      </c>
      <c r="V270" s="2" t="s">
        <v>1613</v>
      </c>
      <c r="W270" s="2"/>
      <c r="X270" s="2">
        <v>4030</v>
      </c>
      <c r="Y270" s="2" t="s">
        <v>1613</v>
      </c>
      <c r="Z270" s="2"/>
      <c r="AA270" s="2" t="s">
        <v>1544</v>
      </c>
      <c r="AB270" s="2">
        <v>325211</v>
      </c>
      <c r="AC270" s="2" t="s">
        <v>262</v>
      </c>
      <c r="AD270" s="2"/>
      <c r="AE270" s="2"/>
      <c r="AF270" s="2" t="s">
        <v>1646</v>
      </c>
      <c r="AG270" s="2" t="s">
        <v>1570</v>
      </c>
      <c r="AH270" s="2" t="s">
        <v>1140</v>
      </c>
      <c r="AI270" s="2" t="s">
        <v>1772</v>
      </c>
      <c r="AJ270" s="2" t="s">
        <v>1559</v>
      </c>
      <c r="AK270" s="2" t="s">
        <v>1547</v>
      </c>
      <c r="AL270" s="2"/>
      <c r="AM270" t="s">
        <v>1548</v>
      </c>
      <c r="AN270" t="s">
        <v>1549</v>
      </c>
      <c r="AO270" t="s">
        <v>1548</v>
      </c>
      <c r="AP270" t="s">
        <v>1549</v>
      </c>
      <c r="AQ270" t="s">
        <v>1549</v>
      </c>
      <c r="AR270" t="s">
        <v>1549</v>
      </c>
      <c r="AS270" t="s">
        <v>1548</v>
      </c>
      <c r="AY270" t="s">
        <v>1549</v>
      </c>
      <c r="BL270" t="s">
        <v>1549</v>
      </c>
      <c r="BM270" t="s">
        <v>1549</v>
      </c>
      <c r="BN270" t="s">
        <v>1549</v>
      </c>
      <c r="BP270" t="s">
        <v>1549</v>
      </c>
      <c r="BX270" t="s">
        <v>1549</v>
      </c>
      <c r="CE270" t="s">
        <v>1549</v>
      </c>
    </row>
    <row r="271" spans="2:92" x14ac:dyDescent="0.25">
      <c r="B271" s="2" t="s">
        <v>1134</v>
      </c>
      <c r="C271" s="2">
        <v>2016</v>
      </c>
      <c r="D271" s="2"/>
      <c r="E271" s="2" t="s">
        <v>1642</v>
      </c>
      <c r="F271" s="2" t="s">
        <v>1643</v>
      </c>
      <c r="G271" s="2" t="s">
        <v>1644</v>
      </c>
      <c r="H271" s="2" t="s">
        <v>1165</v>
      </c>
      <c r="I271" s="2" t="s">
        <v>1398</v>
      </c>
      <c r="J271" s="2" t="s">
        <v>1138</v>
      </c>
      <c r="K271" s="2">
        <v>70764</v>
      </c>
      <c r="L271" s="2"/>
      <c r="M271" s="21">
        <v>110000572675</v>
      </c>
      <c r="N271" s="2">
        <v>30.259399999999999</v>
      </c>
      <c r="O271" s="2">
        <v>-91.173699999999997</v>
      </c>
      <c r="P271" s="2">
        <v>1316215426622</v>
      </c>
      <c r="Q271" s="2">
        <v>107062</v>
      </c>
      <c r="R271" s="2" t="s">
        <v>1393</v>
      </c>
      <c r="S271" s="2">
        <v>7</v>
      </c>
      <c r="T271" s="2" t="s">
        <v>1403</v>
      </c>
      <c r="U271" s="2">
        <v>15936</v>
      </c>
      <c r="V271" s="2" t="s">
        <v>1613</v>
      </c>
      <c r="W271" s="2"/>
      <c r="X271" s="2">
        <v>2949</v>
      </c>
      <c r="Y271" s="2" t="s">
        <v>1613</v>
      </c>
      <c r="Z271" s="2"/>
      <c r="AA271" s="2" t="s">
        <v>1544</v>
      </c>
      <c r="AB271" s="2">
        <v>325211</v>
      </c>
      <c r="AC271" s="2" t="s">
        <v>262</v>
      </c>
      <c r="AD271" s="2"/>
      <c r="AE271" s="2"/>
      <c r="AF271" s="2" t="s">
        <v>1646</v>
      </c>
      <c r="AG271" s="5" t="s">
        <v>1570</v>
      </c>
      <c r="AH271" s="2" t="s">
        <v>1140</v>
      </c>
      <c r="AI271" s="2" t="s">
        <v>1772</v>
      </c>
      <c r="AJ271" s="2" t="s">
        <v>1559</v>
      </c>
      <c r="AK271" s="2" t="s">
        <v>1547</v>
      </c>
      <c r="AL271" s="2"/>
      <c r="AM271" t="s">
        <v>1548</v>
      </c>
      <c r="AN271" t="s">
        <v>1549</v>
      </c>
      <c r="AO271" t="s">
        <v>1548</v>
      </c>
      <c r="AP271" t="s">
        <v>1549</v>
      </c>
      <c r="AQ271" t="s">
        <v>1549</v>
      </c>
      <c r="AR271" t="s">
        <v>1549</v>
      </c>
      <c r="AS271" t="s">
        <v>1548</v>
      </c>
      <c r="AY271" t="s">
        <v>1549</v>
      </c>
      <c r="BL271" t="s">
        <v>1549</v>
      </c>
      <c r="BM271" t="s">
        <v>1549</v>
      </c>
      <c r="BN271" t="s">
        <v>1549</v>
      </c>
      <c r="BP271" t="s">
        <v>1549</v>
      </c>
      <c r="BX271" t="s">
        <v>1549</v>
      </c>
      <c r="CE271" t="s">
        <v>1549</v>
      </c>
    </row>
    <row r="272" spans="2:92" x14ac:dyDescent="0.25">
      <c r="B272" s="2" t="s">
        <v>1134</v>
      </c>
      <c r="C272" s="2">
        <v>2017</v>
      </c>
      <c r="D272" s="2"/>
      <c r="E272" s="2" t="s">
        <v>1642</v>
      </c>
      <c r="F272" s="2" t="s">
        <v>1643</v>
      </c>
      <c r="G272" s="2" t="s">
        <v>1644</v>
      </c>
      <c r="H272" s="2" t="s">
        <v>1165</v>
      </c>
      <c r="I272" s="2" t="s">
        <v>1398</v>
      </c>
      <c r="J272" s="2" t="s">
        <v>1138</v>
      </c>
      <c r="K272" s="2">
        <v>70764</v>
      </c>
      <c r="L272" s="2"/>
      <c r="M272" s="21">
        <v>110000572675</v>
      </c>
      <c r="N272" s="2">
        <v>30.259399999999999</v>
      </c>
      <c r="O272" s="2">
        <v>-91.173699999999997</v>
      </c>
      <c r="P272" s="2">
        <v>1317216163699</v>
      </c>
      <c r="Q272" s="2">
        <v>107062</v>
      </c>
      <c r="R272" s="2" t="s">
        <v>1393</v>
      </c>
      <c r="S272" s="2">
        <v>7</v>
      </c>
      <c r="T272" s="2" t="s">
        <v>1403</v>
      </c>
      <c r="U272" s="2">
        <v>36015</v>
      </c>
      <c r="V272" s="2" t="s">
        <v>1613</v>
      </c>
      <c r="W272" s="2"/>
      <c r="X272" s="2">
        <v>3333</v>
      </c>
      <c r="Y272" s="2" t="s">
        <v>1613</v>
      </c>
      <c r="Z272" s="2"/>
      <c r="AA272" s="2" t="s">
        <v>1544</v>
      </c>
      <c r="AB272" s="2">
        <v>325211</v>
      </c>
      <c r="AC272" s="2" t="s">
        <v>262</v>
      </c>
      <c r="AD272" s="2"/>
      <c r="AE272" s="2"/>
      <c r="AF272" s="2" t="s">
        <v>1646</v>
      </c>
      <c r="AG272" s="5" t="s">
        <v>1570</v>
      </c>
      <c r="AH272" s="2" t="s">
        <v>1140</v>
      </c>
      <c r="AI272" s="2" t="s">
        <v>1772</v>
      </c>
      <c r="AJ272" s="2" t="s">
        <v>1559</v>
      </c>
      <c r="AK272" s="2" t="s">
        <v>1547</v>
      </c>
      <c r="AL272" s="2"/>
      <c r="AM272" t="s">
        <v>1548</v>
      </c>
      <c r="AN272" t="s">
        <v>1549</v>
      </c>
      <c r="AO272" t="s">
        <v>1548</v>
      </c>
      <c r="AP272" t="s">
        <v>1549</v>
      </c>
      <c r="AQ272" t="s">
        <v>1549</v>
      </c>
      <c r="AR272" t="s">
        <v>1549</v>
      </c>
      <c r="AS272" t="s">
        <v>1548</v>
      </c>
      <c r="AY272" t="s">
        <v>1549</v>
      </c>
      <c r="BL272" t="s">
        <v>1549</v>
      </c>
      <c r="BM272" t="s">
        <v>1549</v>
      </c>
      <c r="BN272" t="s">
        <v>1549</v>
      </c>
      <c r="BP272" t="s">
        <v>1549</v>
      </c>
      <c r="BX272" t="s">
        <v>1549</v>
      </c>
      <c r="CE272" t="s">
        <v>1549</v>
      </c>
    </row>
    <row r="273" spans="2:92" x14ac:dyDescent="0.25">
      <c r="B273" s="2" t="s">
        <v>1134</v>
      </c>
      <c r="C273" s="2">
        <v>2018</v>
      </c>
      <c r="D273" s="2"/>
      <c r="E273" s="2" t="s">
        <v>1642</v>
      </c>
      <c r="F273" s="2" t="s">
        <v>1643</v>
      </c>
      <c r="G273" s="2" t="s">
        <v>1644</v>
      </c>
      <c r="H273" s="2" t="s">
        <v>1165</v>
      </c>
      <c r="I273" s="2" t="s">
        <v>1398</v>
      </c>
      <c r="J273" s="2" t="s">
        <v>1138</v>
      </c>
      <c r="K273" s="2">
        <v>70764</v>
      </c>
      <c r="L273" s="2"/>
      <c r="M273" s="21">
        <v>110000572675</v>
      </c>
      <c r="N273" s="2">
        <v>30.259399999999999</v>
      </c>
      <c r="O273" s="2">
        <v>-91.173699999999997</v>
      </c>
      <c r="P273" s="2">
        <v>1318217467531</v>
      </c>
      <c r="Q273" s="2">
        <v>107062</v>
      </c>
      <c r="R273" s="2" t="s">
        <v>1393</v>
      </c>
      <c r="S273" s="2">
        <v>7</v>
      </c>
      <c r="T273" s="2" t="s">
        <v>1403</v>
      </c>
      <c r="U273" s="2">
        <v>15903</v>
      </c>
      <c r="V273" s="2" t="s">
        <v>1613</v>
      </c>
      <c r="W273" s="2"/>
      <c r="X273" s="2">
        <v>3232</v>
      </c>
      <c r="Y273" s="2" t="s">
        <v>1613</v>
      </c>
      <c r="Z273" s="2"/>
      <c r="AA273" s="2" t="s">
        <v>1544</v>
      </c>
      <c r="AB273" s="2">
        <v>325211</v>
      </c>
      <c r="AC273" s="2" t="s">
        <v>262</v>
      </c>
      <c r="AD273" s="2"/>
      <c r="AE273" s="2"/>
      <c r="AF273" s="2" t="s">
        <v>1647</v>
      </c>
      <c r="AG273" s="5" t="s">
        <v>1570</v>
      </c>
      <c r="AH273" s="2" t="s">
        <v>1140</v>
      </c>
      <c r="AI273" s="2" t="s">
        <v>1772</v>
      </c>
      <c r="AJ273" s="2" t="s">
        <v>1559</v>
      </c>
      <c r="AK273" s="2" t="s">
        <v>1547</v>
      </c>
      <c r="AL273" s="2"/>
      <c r="AM273" t="s">
        <v>1548</v>
      </c>
      <c r="AN273" t="s">
        <v>1549</v>
      </c>
      <c r="AO273" t="s">
        <v>1548</v>
      </c>
      <c r="AP273" t="s">
        <v>1549</v>
      </c>
      <c r="AQ273" t="s">
        <v>1549</v>
      </c>
      <c r="AR273" t="s">
        <v>1549</v>
      </c>
      <c r="AS273" t="s">
        <v>1548</v>
      </c>
      <c r="AT273" t="s">
        <v>1548</v>
      </c>
      <c r="AU273" t="s">
        <v>1549</v>
      </c>
      <c r="AV273" t="s">
        <v>1549</v>
      </c>
      <c r="AW273" t="s">
        <v>1549</v>
      </c>
      <c r="AX273" t="s">
        <v>1549</v>
      </c>
      <c r="AY273" t="s">
        <v>1549</v>
      </c>
      <c r="AZ273" t="s">
        <v>1549</v>
      </c>
      <c r="BA273" t="s">
        <v>1549</v>
      </c>
      <c r="BB273" t="s">
        <v>1549</v>
      </c>
      <c r="BC273" t="s">
        <v>1549</v>
      </c>
      <c r="BD273" t="s">
        <v>1549</v>
      </c>
      <c r="BE273" t="s">
        <v>1549</v>
      </c>
      <c r="BF273" t="s">
        <v>1549</v>
      </c>
      <c r="BG273" t="s">
        <v>1549</v>
      </c>
      <c r="BH273" t="s">
        <v>1549</v>
      </c>
      <c r="BI273" t="s">
        <v>1549</v>
      </c>
      <c r="BJ273" t="s">
        <v>1549</v>
      </c>
      <c r="BK273" t="s">
        <v>1549</v>
      </c>
      <c r="BL273" t="s">
        <v>1549</v>
      </c>
      <c r="BM273" t="s">
        <v>1549</v>
      </c>
      <c r="BN273" t="s">
        <v>1549</v>
      </c>
      <c r="BO273" t="s">
        <v>1549</v>
      </c>
      <c r="BP273" t="s">
        <v>1549</v>
      </c>
      <c r="BQ273" t="s">
        <v>1549</v>
      </c>
      <c r="BR273" t="s">
        <v>1549</v>
      </c>
      <c r="BS273" t="s">
        <v>1549</v>
      </c>
      <c r="BT273" t="s">
        <v>1549</v>
      </c>
      <c r="BU273" t="s">
        <v>1549</v>
      </c>
      <c r="BV273" t="s">
        <v>1549</v>
      </c>
      <c r="BW273" t="s">
        <v>1549</v>
      </c>
      <c r="BX273" t="s">
        <v>1549</v>
      </c>
      <c r="BY273" t="s">
        <v>1549</v>
      </c>
      <c r="BZ273" t="s">
        <v>1549</v>
      </c>
      <c r="CA273" t="s">
        <v>1549</v>
      </c>
      <c r="CB273" t="s">
        <v>1549</v>
      </c>
      <c r="CC273" t="s">
        <v>1549</v>
      </c>
      <c r="CD273" t="s">
        <v>1549</v>
      </c>
      <c r="CE273" t="s">
        <v>1549</v>
      </c>
      <c r="CF273" t="s">
        <v>1549</v>
      </c>
      <c r="CG273" t="s">
        <v>1549</v>
      </c>
      <c r="CH273" t="s">
        <v>1549</v>
      </c>
      <c r="CI273" t="s">
        <v>1549</v>
      </c>
      <c r="CJ273" t="s">
        <v>1549</v>
      </c>
      <c r="CK273" t="s">
        <v>1549</v>
      </c>
      <c r="CL273" t="s">
        <v>1549</v>
      </c>
      <c r="CM273" t="s">
        <v>1549</v>
      </c>
      <c r="CN273" t="s">
        <v>1549</v>
      </c>
    </row>
    <row r="274" spans="2:92" x14ac:dyDescent="0.25">
      <c r="B274" s="2" t="s">
        <v>1134</v>
      </c>
      <c r="C274" s="2">
        <v>2019</v>
      </c>
      <c r="D274" s="4">
        <v>44012</v>
      </c>
      <c r="E274" s="2" t="s">
        <v>1642</v>
      </c>
      <c r="F274" s="2" t="s">
        <v>1643</v>
      </c>
      <c r="G274" s="2" t="s">
        <v>1644</v>
      </c>
      <c r="H274" s="2" t="s">
        <v>1165</v>
      </c>
      <c r="I274" s="2" t="s">
        <v>1398</v>
      </c>
      <c r="J274" s="2" t="s">
        <v>1138</v>
      </c>
      <c r="K274" s="2">
        <v>70764</v>
      </c>
      <c r="L274" s="2"/>
      <c r="M274" s="21">
        <v>110000572675</v>
      </c>
      <c r="N274" s="2">
        <v>30.259399999999999</v>
      </c>
      <c r="O274" s="2">
        <v>-91.173699999999997</v>
      </c>
      <c r="P274" s="2">
        <v>1319218385274</v>
      </c>
      <c r="Q274" s="2">
        <v>107062</v>
      </c>
      <c r="R274" s="2" t="s">
        <v>1393</v>
      </c>
      <c r="S274" s="2">
        <v>7</v>
      </c>
      <c r="T274" s="2" t="s">
        <v>1403</v>
      </c>
      <c r="U274" s="2">
        <v>15903</v>
      </c>
      <c r="V274" s="2" t="s">
        <v>1613</v>
      </c>
      <c r="W274" s="2"/>
      <c r="X274" s="2">
        <v>3232</v>
      </c>
      <c r="Y274" s="2" t="s">
        <v>1613</v>
      </c>
      <c r="Z274" s="2"/>
      <c r="AA274" s="2" t="s">
        <v>1544</v>
      </c>
      <c r="AB274" s="2">
        <v>325211</v>
      </c>
      <c r="AC274" s="2" t="s">
        <v>262</v>
      </c>
      <c r="AD274" s="2"/>
      <c r="AE274" s="2"/>
      <c r="AF274" s="2" t="s">
        <v>1647</v>
      </c>
      <c r="AG274" s="5" t="s">
        <v>1570</v>
      </c>
      <c r="AH274" s="2" t="s">
        <v>1140</v>
      </c>
      <c r="AI274" s="2" t="s">
        <v>1772</v>
      </c>
      <c r="AJ274" s="2" t="s">
        <v>1559</v>
      </c>
      <c r="AK274" s="2" t="s">
        <v>1547</v>
      </c>
      <c r="AL274" s="2"/>
      <c r="AM274" t="s">
        <v>1548</v>
      </c>
      <c r="AN274" t="s">
        <v>1549</v>
      </c>
      <c r="AO274" t="s">
        <v>1548</v>
      </c>
      <c r="AP274" t="s">
        <v>1549</v>
      </c>
      <c r="AQ274" t="s">
        <v>1549</v>
      </c>
      <c r="AR274" t="s">
        <v>1549</v>
      </c>
      <c r="AS274" t="s">
        <v>1548</v>
      </c>
      <c r="AT274" t="s">
        <v>1548</v>
      </c>
      <c r="AU274" t="s">
        <v>1549</v>
      </c>
      <c r="AV274" t="s">
        <v>1549</v>
      </c>
      <c r="AW274" t="s">
        <v>1549</v>
      </c>
      <c r="AX274" t="s">
        <v>1549</v>
      </c>
      <c r="AY274" t="s">
        <v>1549</v>
      </c>
      <c r="AZ274" t="s">
        <v>1549</v>
      </c>
      <c r="BA274" t="s">
        <v>1549</v>
      </c>
      <c r="BB274" t="s">
        <v>1549</v>
      </c>
      <c r="BC274" t="s">
        <v>1549</v>
      </c>
      <c r="BD274" t="s">
        <v>1549</v>
      </c>
      <c r="BE274" t="s">
        <v>1549</v>
      </c>
      <c r="BF274" t="s">
        <v>1549</v>
      </c>
      <c r="BG274" t="s">
        <v>1549</v>
      </c>
      <c r="BH274" t="s">
        <v>1549</v>
      </c>
      <c r="BI274" t="s">
        <v>1549</v>
      </c>
      <c r="BJ274" t="s">
        <v>1549</v>
      </c>
      <c r="BK274" t="s">
        <v>1549</v>
      </c>
      <c r="BL274" t="s">
        <v>1549</v>
      </c>
      <c r="BM274" t="s">
        <v>1549</v>
      </c>
      <c r="BN274" t="s">
        <v>1549</v>
      </c>
      <c r="BO274" t="s">
        <v>1549</v>
      </c>
      <c r="BP274" t="s">
        <v>1549</v>
      </c>
      <c r="BQ274" t="s">
        <v>1549</v>
      </c>
      <c r="BR274" t="s">
        <v>1549</v>
      </c>
      <c r="BS274" t="s">
        <v>1549</v>
      </c>
      <c r="BT274" t="s">
        <v>1549</v>
      </c>
      <c r="BU274" t="s">
        <v>1549</v>
      </c>
      <c r="BV274" t="s">
        <v>1549</v>
      </c>
      <c r="BW274" t="s">
        <v>1549</v>
      </c>
      <c r="BX274" t="s">
        <v>1549</v>
      </c>
      <c r="BY274" t="s">
        <v>1549</v>
      </c>
      <c r="BZ274" t="s">
        <v>1549</v>
      </c>
      <c r="CA274" t="s">
        <v>1549</v>
      </c>
      <c r="CB274" t="s">
        <v>1549</v>
      </c>
      <c r="CC274" t="s">
        <v>1549</v>
      </c>
      <c r="CD274" t="s">
        <v>1549</v>
      </c>
      <c r="CE274" t="s">
        <v>1549</v>
      </c>
      <c r="CF274" t="s">
        <v>1549</v>
      </c>
      <c r="CG274" t="s">
        <v>1549</v>
      </c>
      <c r="CH274" t="s">
        <v>1549</v>
      </c>
      <c r="CI274" t="s">
        <v>1549</v>
      </c>
      <c r="CJ274" t="s">
        <v>1549</v>
      </c>
      <c r="CK274" t="s">
        <v>1549</v>
      </c>
      <c r="CL274" t="s">
        <v>1549</v>
      </c>
      <c r="CM274" t="s">
        <v>1549</v>
      </c>
      <c r="CN274" t="s">
        <v>1549</v>
      </c>
    </row>
    <row r="275" spans="2:92" x14ac:dyDescent="0.25">
      <c r="B275" s="2" t="s">
        <v>1134</v>
      </c>
      <c r="C275" s="2">
        <v>2020</v>
      </c>
      <c r="D275" s="4"/>
      <c r="E275" s="2" t="s">
        <v>1642</v>
      </c>
      <c r="F275" s="2" t="s">
        <v>1643</v>
      </c>
      <c r="G275" s="2" t="s">
        <v>1644</v>
      </c>
      <c r="H275" s="2" t="s">
        <v>1165</v>
      </c>
      <c r="I275" s="2" t="s">
        <v>1398</v>
      </c>
      <c r="J275" s="2" t="s">
        <v>1138</v>
      </c>
      <c r="K275" s="2">
        <v>70764</v>
      </c>
      <c r="L275" s="2" t="s">
        <v>1552</v>
      </c>
      <c r="M275" s="21">
        <v>110000572675</v>
      </c>
      <c r="N275" s="2">
        <v>30.259399999999999</v>
      </c>
      <c r="O275" s="2">
        <v>-91.173699999999997</v>
      </c>
      <c r="P275" s="2" t="s">
        <v>1648</v>
      </c>
      <c r="Q275" s="2" t="s">
        <v>1554</v>
      </c>
      <c r="R275" s="2" t="s">
        <v>1393</v>
      </c>
      <c r="S275" s="2">
        <v>7</v>
      </c>
      <c r="T275" s="2" t="s">
        <v>1552</v>
      </c>
      <c r="U275" s="2">
        <v>13554</v>
      </c>
      <c r="V275" s="2" t="s">
        <v>1573</v>
      </c>
      <c r="W275" s="2" t="s">
        <v>1552</v>
      </c>
      <c r="X275" s="2">
        <v>268</v>
      </c>
      <c r="Y275" s="2" t="s">
        <v>1613</v>
      </c>
      <c r="Z275" s="2" t="s">
        <v>1552</v>
      </c>
      <c r="AA275" s="2" t="s">
        <v>1544</v>
      </c>
      <c r="AB275" s="2">
        <v>325211</v>
      </c>
      <c r="AC275" s="2" t="s">
        <v>262</v>
      </c>
      <c r="AD275" s="2" t="s">
        <v>1552</v>
      </c>
      <c r="AE275" s="2" t="s">
        <v>1552</v>
      </c>
      <c r="AF275" s="2" t="s">
        <v>1647</v>
      </c>
      <c r="AG275" s="5" t="s">
        <v>1570</v>
      </c>
      <c r="AH275" s="2" t="s">
        <v>1140</v>
      </c>
      <c r="AI275" s="2" t="s">
        <v>1772</v>
      </c>
      <c r="AJ275" s="2" t="s">
        <v>1559</v>
      </c>
      <c r="AK275" s="2" t="s">
        <v>1547</v>
      </c>
      <c r="AL275" s="2" t="s">
        <v>1552</v>
      </c>
      <c r="AM275" t="s">
        <v>1548</v>
      </c>
      <c r="AN275" t="s">
        <v>1549</v>
      </c>
      <c r="AO275" t="s">
        <v>1548</v>
      </c>
      <c r="AP275" t="s">
        <v>1549</v>
      </c>
      <c r="AQ275" t="s">
        <v>1549</v>
      </c>
      <c r="AR275" t="s">
        <v>1549</v>
      </c>
      <c r="AS275" t="s">
        <v>1548</v>
      </c>
      <c r="AT275" t="s">
        <v>1548</v>
      </c>
      <c r="AU275" t="s">
        <v>1549</v>
      </c>
      <c r="AV275" t="s">
        <v>1549</v>
      </c>
      <c r="AW275" t="s">
        <v>1549</v>
      </c>
      <c r="AX275" t="s">
        <v>1549</v>
      </c>
      <c r="AY275" t="s">
        <v>1549</v>
      </c>
      <c r="AZ275" t="s">
        <v>1549</v>
      </c>
      <c r="BA275" t="s">
        <v>1549</v>
      </c>
      <c r="BB275" t="s">
        <v>1549</v>
      </c>
      <c r="BC275" t="s">
        <v>1549</v>
      </c>
      <c r="BD275" t="s">
        <v>1549</v>
      </c>
      <c r="BE275" t="s">
        <v>1549</v>
      </c>
      <c r="BF275" t="s">
        <v>1549</v>
      </c>
      <c r="BG275" t="s">
        <v>1549</v>
      </c>
      <c r="BH275" t="s">
        <v>1549</v>
      </c>
      <c r="BI275" t="s">
        <v>1549</v>
      </c>
      <c r="BJ275" t="s">
        <v>1549</v>
      </c>
      <c r="BK275" t="s">
        <v>1549</v>
      </c>
      <c r="BL275" t="s">
        <v>1549</v>
      </c>
      <c r="BM275" t="s">
        <v>1549</v>
      </c>
      <c r="BN275" t="s">
        <v>1549</v>
      </c>
      <c r="BO275" t="s">
        <v>1549</v>
      </c>
      <c r="BP275" t="s">
        <v>1549</v>
      </c>
      <c r="BQ275" t="s">
        <v>1549</v>
      </c>
      <c r="BR275" t="s">
        <v>1549</v>
      </c>
      <c r="BS275" t="s">
        <v>1549</v>
      </c>
      <c r="BT275" t="s">
        <v>1549</v>
      </c>
      <c r="BU275" t="s">
        <v>1549</v>
      </c>
      <c r="BV275" t="s">
        <v>1549</v>
      </c>
      <c r="BW275" t="s">
        <v>1549</v>
      </c>
      <c r="BX275" t="s">
        <v>1549</v>
      </c>
      <c r="BY275" t="s">
        <v>1549</v>
      </c>
      <c r="BZ275" t="s">
        <v>1549</v>
      </c>
      <c r="CA275" t="s">
        <v>1549</v>
      </c>
      <c r="CB275" t="s">
        <v>1549</v>
      </c>
      <c r="CC275" t="s">
        <v>1549</v>
      </c>
      <c r="CD275" t="s">
        <v>1549</v>
      </c>
      <c r="CE275" t="s">
        <v>1549</v>
      </c>
      <c r="CF275" t="s">
        <v>1549</v>
      </c>
      <c r="CG275" t="s">
        <v>1549</v>
      </c>
      <c r="CH275" t="s">
        <v>1549</v>
      </c>
      <c r="CI275" t="s">
        <v>1549</v>
      </c>
      <c r="CJ275" t="s">
        <v>1549</v>
      </c>
      <c r="CK275" t="s">
        <v>1549</v>
      </c>
      <c r="CL275" t="s">
        <v>1549</v>
      </c>
      <c r="CM275" t="s">
        <v>1549</v>
      </c>
      <c r="CN275" t="s">
        <v>1549</v>
      </c>
    </row>
    <row r="276" spans="2:92" hidden="1" x14ac:dyDescent="0.25">
      <c r="B276" s="2" t="s">
        <v>1134</v>
      </c>
      <c r="C276" s="2">
        <v>2015</v>
      </c>
      <c r="D276" s="2"/>
      <c r="E276" s="2" t="s">
        <v>2049</v>
      </c>
      <c r="F276" s="2" t="s">
        <v>2050</v>
      </c>
      <c r="G276" s="2" t="s">
        <v>2051</v>
      </c>
      <c r="H276" s="2" t="s">
        <v>2052</v>
      </c>
      <c r="I276" s="2" t="s">
        <v>2053</v>
      </c>
      <c r="J276" s="2" t="s">
        <v>1138</v>
      </c>
      <c r="K276" s="2">
        <v>70057</v>
      </c>
      <c r="L276" s="2"/>
      <c r="M276" s="21">
        <v>110000597104</v>
      </c>
      <c r="N276" s="2">
        <v>29.982900000000001</v>
      </c>
      <c r="O276" s="2">
        <v>-90.443700000000007</v>
      </c>
      <c r="P276" s="2">
        <v>1315213742063</v>
      </c>
      <c r="Q276" s="2">
        <v>107062</v>
      </c>
      <c r="R276" s="2" t="s">
        <v>1393</v>
      </c>
      <c r="S276" s="2">
        <v>4</v>
      </c>
      <c r="T276" s="2" t="s">
        <v>1409</v>
      </c>
      <c r="U276" s="2">
        <v>47</v>
      </c>
      <c r="V276" s="2" t="s">
        <v>1594</v>
      </c>
      <c r="W276" s="2"/>
      <c r="X276" s="2">
        <v>21</v>
      </c>
      <c r="Y276" s="2" t="s">
        <v>1556</v>
      </c>
      <c r="Z276" s="2"/>
      <c r="AA276" s="2" t="s">
        <v>1544</v>
      </c>
      <c r="AB276" s="2">
        <v>325199</v>
      </c>
      <c r="AC276" s="2" t="s">
        <v>261</v>
      </c>
      <c r="AD276" s="2"/>
      <c r="AE276" s="2"/>
      <c r="AF276" s="2" t="s">
        <v>1820</v>
      </c>
      <c r="AG276" s="2" t="s">
        <v>1586</v>
      </c>
      <c r="AH276" s="2" t="s">
        <v>1779</v>
      </c>
      <c r="AI276" s="2" t="s">
        <v>1772</v>
      </c>
      <c r="AJ276" s="2" t="s">
        <v>2054</v>
      </c>
      <c r="AK276" s="2" t="s">
        <v>1547</v>
      </c>
      <c r="AL276" s="2"/>
      <c r="AM276" t="s">
        <v>1549</v>
      </c>
      <c r="AN276" t="s">
        <v>1549</v>
      </c>
      <c r="AO276" t="s">
        <v>1549</v>
      </c>
      <c r="AP276" t="s">
        <v>1549</v>
      </c>
      <c r="AQ276" t="s">
        <v>1549</v>
      </c>
      <c r="AR276" t="s">
        <v>1549</v>
      </c>
      <c r="AS276" t="s">
        <v>1549</v>
      </c>
      <c r="AY276" t="s">
        <v>1549</v>
      </c>
      <c r="BL276" t="s">
        <v>1549</v>
      </c>
      <c r="BM276" t="s">
        <v>1549</v>
      </c>
      <c r="BN276" t="s">
        <v>1549</v>
      </c>
      <c r="BP276" t="s">
        <v>1548</v>
      </c>
      <c r="BX276" t="s">
        <v>1549</v>
      </c>
      <c r="CE276" t="s">
        <v>1549</v>
      </c>
    </row>
    <row r="277" spans="2:92" hidden="1" x14ac:dyDescent="0.25">
      <c r="B277" s="2" t="s">
        <v>1134</v>
      </c>
      <c r="C277" s="2">
        <v>2016</v>
      </c>
      <c r="D277" s="2"/>
      <c r="E277" s="2" t="s">
        <v>2049</v>
      </c>
      <c r="F277" s="2" t="s">
        <v>2050</v>
      </c>
      <c r="G277" s="2" t="s">
        <v>2051</v>
      </c>
      <c r="H277" s="2" t="s">
        <v>2052</v>
      </c>
      <c r="I277" s="2" t="s">
        <v>2053</v>
      </c>
      <c r="J277" s="2" t="s">
        <v>1138</v>
      </c>
      <c r="K277" s="2">
        <v>70057</v>
      </c>
      <c r="L277" s="2"/>
      <c r="M277" s="21">
        <v>110000597104</v>
      </c>
      <c r="N277" s="2">
        <v>29.982900000000001</v>
      </c>
      <c r="O277" s="2">
        <v>-90.443700000000007</v>
      </c>
      <c r="P277" s="2">
        <v>1316215011545</v>
      </c>
      <c r="Q277" s="2">
        <v>107062</v>
      </c>
      <c r="R277" s="2" t="s">
        <v>1393</v>
      </c>
      <c r="S277" s="2">
        <v>4</v>
      </c>
      <c r="T277" s="2" t="s">
        <v>1409</v>
      </c>
      <c r="U277" s="2">
        <v>9</v>
      </c>
      <c r="V277" s="2" t="s">
        <v>1594</v>
      </c>
      <c r="W277" s="2"/>
      <c r="X277" s="2">
        <v>0</v>
      </c>
      <c r="Y277" s="2" t="s">
        <v>1556</v>
      </c>
      <c r="Z277" s="2"/>
      <c r="AA277" s="2" t="s">
        <v>1544</v>
      </c>
      <c r="AB277" s="2">
        <v>325199</v>
      </c>
      <c r="AC277" s="2" t="s">
        <v>261</v>
      </c>
      <c r="AD277" s="2"/>
      <c r="AE277" s="2"/>
      <c r="AF277" s="2" t="s">
        <v>1820</v>
      </c>
      <c r="AG277" s="2" t="s">
        <v>1586</v>
      </c>
      <c r="AH277" s="2" t="s">
        <v>1779</v>
      </c>
      <c r="AI277" s="2" t="s">
        <v>1772</v>
      </c>
      <c r="AJ277" s="2" t="s">
        <v>2054</v>
      </c>
      <c r="AK277" s="2" t="s">
        <v>1547</v>
      </c>
      <c r="AL277" s="2"/>
      <c r="AM277" t="s">
        <v>1549</v>
      </c>
      <c r="AN277" t="s">
        <v>1549</v>
      </c>
      <c r="AO277" t="s">
        <v>1549</v>
      </c>
      <c r="AP277" t="s">
        <v>1549</v>
      </c>
      <c r="AQ277" t="s">
        <v>1549</v>
      </c>
      <c r="AR277" t="s">
        <v>1549</v>
      </c>
      <c r="AS277" t="s">
        <v>1549</v>
      </c>
      <c r="AY277" t="s">
        <v>1549</v>
      </c>
      <c r="BL277" t="s">
        <v>1549</v>
      </c>
      <c r="BM277" t="s">
        <v>1549</v>
      </c>
      <c r="BN277" t="s">
        <v>1549</v>
      </c>
      <c r="BP277" t="s">
        <v>1548</v>
      </c>
      <c r="BX277" t="s">
        <v>1549</v>
      </c>
      <c r="CE277" t="s">
        <v>1549</v>
      </c>
    </row>
    <row r="278" spans="2:92" hidden="1" x14ac:dyDescent="0.25">
      <c r="B278" s="2" t="s">
        <v>1134</v>
      </c>
      <c r="C278" s="2">
        <v>2017</v>
      </c>
      <c r="D278" s="2"/>
      <c r="E278" s="2" t="s">
        <v>2049</v>
      </c>
      <c r="F278" s="2" t="s">
        <v>2050</v>
      </c>
      <c r="G278" s="2" t="s">
        <v>2051</v>
      </c>
      <c r="H278" s="2" t="s">
        <v>2052</v>
      </c>
      <c r="I278" s="2" t="s">
        <v>2053</v>
      </c>
      <c r="J278" s="2" t="s">
        <v>1138</v>
      </c>
      <c r="K278" s="2">
        <v>70057</v>
      </c>
      <c r="L278" s="2"/>
      <c r="M278" s="21">
        <v>110000597104</v>
      </c>
      <c r="N278" s="2">
        <v>29.982900000000001</v>
      </c>
      <c r="O278" s="2">
        <v>-90.443700000000007</v>
      </c>
      <c r="P278" s="2">
        <v>1317216185633</v>
      </c>
      <c r="Q278" s="2">
        <v>107062</v>
      </c>
      <c r="R278" s="2" t="s">
        <v>1393</v>
      </c>
      <c r="S278" s="2">
        <v>4</v>
      </c>
      <c r="T278" s="2" t="s">
        <v>1409</v>
      </c>
      <c r="U278" s="2">
        <v>27</v>
      </c>
      <c r="V278" s="2" t="s">
        <v>1594</v>
      </c>
      <c r="W278" s="2"/>
      <c r="X278" s="2">
        <v>0</v>
      </c>
      <c r="Y278" s="2" t="s">
        <v>1556</v>
      </c>
      <c r="Z278" s="2"/>
      <c r="AA278" s="2" t="s">
        <v>1544</v>
      </c>
      <c r="AB278" s="2">
        <v>325199</v>
      </c>
      <c r="AC278" s="2" t="s">
        <v>261</v>
      </c>
      <c r="AD278" s="2"/>
      <c r="AE278" s="2"/>
      <c r="AF278" s="2" t="s">
        <v>1820</v>
      </c>
      <c r="AG278" s="5" t="s">
        <v>1586</v>
      </c>
      <c r="AH278" s="2" t="s">
        <v>1779</v>
      </c>
      <c r="AI278" s="2" t="s">
        <v>1772</v>
      </c>
      <c r="AJ278" s="2" t="s">
        <v>2054</v>
      </c>
      <c r="AK278" s="2" t="s">
        <v>1547</v>
      </c>
      <c r="AL278" s="2"/>
      <c r="AM278" t="s">
        <v>1549</v>
      </c>
      <c r="AN278" t="s">
        <v>1549</v>
      </c>
      <c r="AO278" t="s">
        <v>1549</v>
      </c>
      <c r="AP278" t="s">
        <v>1549</v>
      </c>
      <c r="AQ278" t="s">
        <v>1549</v>
      </c>
      <c r="AR278" t="s">
        <v>1549</v>
      </c>
      <c r="AS278" t="s">
        <v>1549</v>
      </c>
      <c r="AY278" t="s">
        <v>1549</v>
      </c>
      <c r="BL278" t="s">
        <v>1549</v>
      </c>
      <c r="BM278" t="s">
        <v>1549</v>
      </c>
      <c r="BN278" t="s">
        <v>1549</v>
      </c>
      <c r="BP278" t="s">
        <v>1548</v>
      </c>
      <c r="BX278" t="s">
        <v>1549</v>
      </c>
      <c r="CE278" t="s">
        <v>1549</v>
      </c>
    </row>
    <row r="279" spans="2:92" hidden="1" x14ac:dyDescent="0.25">
      <c r="B279" s="2" t="s">
        <v>1134</v>
      </c>
      <c r="C279" s="2">
        <v>2018</v>
      </c>
      <c r="D279" s="2"/>
      <c r="E279" s="2" t="s">
        <v>2049</v>
      </c>
      <c r="F279" s="2" t="s">
        <v>2050</v>
      </c>
      <c r="G279" s="2" t="s">
        <v>2051</v>
      </c>
      <c r="H279" s="2" t="s">
        <v>2052</v>
      </c>
      <c r="I279" s="2" t="s">
        <v>2053</v>
      </c>
      <c r="J279" s="2" t="s">
        <v>1138</v>
      </c>
      <c r="K279" s="2">
        <v>70057</v>
      </c>
      <c r="L279" s="2"/>
      <c r="M279" s="21">
        <v>110000597104</v>
      </c>
      <c r="N279" s="2">
        <v>29.982900000000001</v>
      </c>
      <c r="O279" s="2">
        <v>-90.443700000000007</v>
      </c>
      <c r="P279" s="2">
        <v>1318218534081</v>
      </c>
      <c r="Q279" s="2">
        <v>107062</v>
      </c>
      <c r="R279" s="2" t="s">
        <v>1393</v>
      </c>
      <c r="S279" s="2">
        <v>4</v>
      </c>
      <c r="T279" s="2" t="s">
        <v>1409</v>
      </c>
      <c r="U279" s="2">
        <v>27</v>
      </c>
      <c r="V279" s="2" t="s">
        <v>1594</v>
      </c>
      <c r="W279" s="2"/>
      <c r="X279" s="2">
        <v>0</v>
      </c>
      <c r="Y279" s="2" t="s">
        <v>1556</v>
      </c>
      <c r="Z279" s="2"/>
      <c r="AA279" s="2" t="s">
        <v>1544</v>
      </c>
      <c r="AB279" s="2">
        <v>325199</v>
      </c>
      <c r="AC279" s="2" t="s">
        <v>261</v>
      </c>
      <c r="AD279" s="2"/>
      <c r="AE279" s="2"/>
      <c r="AF279" s="2" t="s">
        <v>1820</v>
      </c>
      <c r="AG279" s="5" t="s">
        <v>2055</v>
      </c>
      <c r="AH279" s="2" t="s">
        <v>1779</v>
      </c>
      <c r="AI279" s="2" t="s">
        <v>1772</v>
      </c>
      <c r="AJ279" s="2" t="s">
        <v>2054</v>
      </c>
      <c r="AK279" s="2" t="s">
        <v>1547</v>
      </c>
      <c r="AL279" s="2"/>
      <c r="AM279" t="s">
        <v>1549</v>
      </c>
      <c r="AN279" t="s">
        <v>1549</v>
      </c>
      <c r="AO279" t="s">
        <v>1549</v>
      </c>
      <c r="AP279" t="s">
        <v>1549</v>
      </c>
      <c r="AQ279" t="s">
        <v>1549</v>
      </c>
      <c r="AR279" t="s">
        <v>1549</v>
      </c>
      <c r="AS279" t="s">
        <v>1549</v>
      </c>
      <c r="AT279" t="s">
        <v>1549</v>
      </c>
      <c r="AU279" t="s">
        <v>1549</v>
      </c>
      <c r="AV279" t="s">
        <v>1549</v>
      </c>
      <c r="AW279" t="s">
        <v>1549</v>
      </c>
      <c r="AX279" t="s">
        <v>1549</v>
      </c>
      <c r="AY279" t="s">
        <v>1549</v>
      </c>
      <c r="AZ279" t="s">
        <v>1549</v>
      </c>
      <c r="BA279" t="s">
        <v>1549</v>
      </c>
      <c r="BB279" t="s">
        <v>1549</v>
      </c>
      <c r="BC279" t="s">
        <v>1549</v>
      </c>
      <c r="BD279" t="s">
        <v>1549</v>
      </c>
      <c r="BE279" t="s">
        <v>1549</v>
      </c>
      <c r="BF279" t="s">
        <v>1549</v>
      </c>
      <c r="BG279" t="s">
        <v>1549</v>
      </c>
      <c r="BH279" t="s">
        <v>1549</v>
      </c>
      <c r="BI279" t="s">
        <v>1549</v>
      </c>
      <c r="BJ279" t="s">
        <v>1549</v>
      </c>
      <c r="BK279" t="s">
        <v>1549</v>
      </c>
      <c r="BL279" t="s">
        <v>1549</v>
      </c>
      <c r="BM279" t="s">
        <v>1549</v>
      </c>
      <c r="BN279" t="s">
        <v>1549</v>
      </c>
      <c r="BO279" t="s">
        <v>1549</v>
      </c>
      <c r="BP279" t="s">
        <v>1548</v>
      </c>
      <c r="BQ279" t="s">
        <v>1549</v>
      </c>
      <c r="BR279" t="s">
        <v>1548</v>
      </c>
      <c r="BS279" t="s">
        <v>1549</v>
      </c>
      <c r="BT279" t="s">
        <v>1549</v>
      </c>
      <c r="BU279" t="s">
        <v>1549</v>
      </c>
      <c r="BV279" t="s">
        <v>1549</v>
      </c>
      <c r="BW279" t="s">
        <v>1549</v>
      </c>
      <c r="BX279" t="s">
        <v>1549</v>
      </c>
      <c r="BY279" t="s">
        <v>1549</v>
      </c>
      <c r="BZ279" t="s">
        <v>1549</v>
      </c>
      <c r="CA279" t="s">
        <v>1549</v>
      </c>
      <c r="CB279" t="s">
        <v>1549</v>
      </c>
      <c r="CC279" t="s">
        <v>1549</v>
      </c>
      <c r="CD279" t="s">
        <v>1549</v>
      </c>
      <c r="CE279" t="s">
        <v>1549</v>
      </c>
      <c r="CF279" t="s">
        <v>1549</v>
      </c>
      <c r="CG279" t="s">
        <v>1549</v>
      </c>
      <c r="CH279" t="s">
        <v>1549</v>
      </c>
      <c r="CI279" t="s">
        <v>1549</v>
      </c>
      <c r="CJ279" t="s">
        <v>1549</v>
      </c>
      <c r="CK279" t="s">
        <v>1549</v>
      </c>
      <c r="CL279" t="s">
        <v>1549</v>
      </c>
      <c r="CM279" t="s">
        <v>1549</v>
      </c>
      <c r="CN279" t="s">
        <v>1549</v>
      </c>
    </row>
    <row r="280" spans="2:92" hidden="1" x14ac:dyDescent="0.25">
      <c r="B280" s="2" t="s">
        <v>1134</v>
      </c>
      <c r="C280" s="2">
        <v>2019</v>
      </c>
      <c r="D280" s="4">
        <v>44012</v>
      </c>
      <c r="E280" s="2" t="s">
        <v>2049</v>
      </c>
      <c r="F280" s="2" t="s">
        <v>2050</v>
      </c>
      <c r="G280" s="2" t="s">
        <v>2051</v>
      </c>
      <c r="H280" s="2" t="s">
        <v>2052</v>
      </c>
      <c r="I280" s="2" t="s">
        <v>2053</v>
      </c>
      <c r="J280" s="2" t="s">
        <v>1138</v>
      </c>
      <c r="K280" s="2">
        <v>70057</v>
      </c>
      <c r="L280" s="2"/>
      <c r="M280" s="21">
        <v>110000597104</v>
      </c>
      <c r="N280" s="2">
        <v>29.982900000000001</v>
      </c>
      <c r="O280" s="2">
        <v>-90.443700000000007</v>
      </c>
      <c r="P280" s="2">
        <v>1319218341079</v>
      </c>
      <c r="Q280" s="2">
        <v>107062</v>
      </c>
      <c r="R280" s="2" t="s">
        <v>1393</v>
      </c>
      <c r="S280" s="2">
        <v>4</v>
      </c>
      <c r="T280" s="2" t="s">
        <v>1409</v>
      </c>
      <c r="U280" s="2">
        <v>20</v>
      </c>
      <c r="V280" s="2" t="s">
        <v>1594</v>
      </c>
      <c r="W280" s="2"/>
      <c r="X280" s="2">
        <v>0</v>
      </c>
      <c r="Y280" s="2" t="s">
        <v>1556</v>
      </c>
      <c r="Z280" s="2"/>
      <c r="AA280" s="2" t="s">
        <v>1544</v>
      </c>
      <c r="AB280" s="2">
        <v>325199</v>
      </c>
      <c r="AC280" s="2" t="s">
        <v>261</v>
      </c>
      <c r="AD280" s="2"/>
      <c r="AE280" s="2"/>
      <c r="AF280" s="2" t="s">
        <v>1820</v>
      </c>
      <c r="AG280" s="5" t="s">
        <v>2056</v>
      </c>
      <c r="AH280" s="2" t="s">
        <v>1779</v>
      </c>
      <c r="AI280" s="2" t="s">
        <v>1772</v>
      </c>
      <c r="AJ280" s="2" t="s">
        <v>2054</v>
      </c>
      <c r="AK280" s="2" t="s">
        <v>1547</v>
      </c>
      <c r="AL280" s="2"/>
      <c r="AM280" t="s">
        <v>1549</v>
      </c>
      <c r="AN280" t="s">
        <v>1549</v>
      </c>
      <c r="AO280" t="s">
        <v>1549</v>
      </c>
      <c r="AP280" t="s">
        <v>1549</v>
      </c>
      <c r="AQ280" t="s">
        <v>1549</v>
      </c>
      <c r="AR280" t="s">
        <v>1549</v>
      </c>
      <c r="AS280" t="s">
        <v>1549</v>
      </c>
      <c r="AT280" t="s">
        <v>1549</v>
      </c>
      <c r="AU280" t="s">
        <v>1549</v>
      </c>
      <c r="AV280" t="s">
        <v>1549</v>
      </c>
      <c r="AW280" t="s">
        <v>1549</v>
      </c>
      <c r="AX280" t="s">
        <v>1549</v>
      </c>
      <c r="AY280" t="s">
        <v>1549</v>
      </c>
      <c r="AZ280" t="s">
        <v>1549</v>
      </c>
      <c r="BA280" t="s">
        <v>1549</v>
      </c>
      <c r="BB280" t="s">
        <v>1549</v>
      </c>
      <c r="BC280" t="s">
        <v>1549</v>
      </c>
      <c r="BD280" t="s">
        <v>1549</v>
      </c>
      <c r="BE280" t="s">
        <v>1549</v>
      </c>
      <c r="BF280" t="s">
        <v>1549</v>
      </c>
      <c r="BG280" t="s">
        <v>1549</v>
      </c>
      <c r="BH280" t="s">
        <v>1549</v>
      </c>
      <c r="BI280" t="s">
        <v>1549</v>
      </c>
      <c r="BJ280" t="s">
        <v>1549</v>
      </c>
      <c r="BK280" t="s">
        <v>1549</v>
      </c>
      <c r="BL280" t="s">
        <v>1549</v>
      </c>
      <c r="BM280" t="s">
        <v>1549</v>
      </c>
      <c r="BN280" t="s">
        <v>1549</v>
      </c>
      <c r="BO280" t="s">
        <v>1549</v>
      </c>
      <c r="BP280" t="s">
        <v>1548</v>
      </c>
      <c r="BQ280" t="s">
        <v>1549</v>
      </c>
      <c r="BR280" t="s">
        <v>1548</v>
      </c>
      <c r="BS280" t="s">
        <v>1549</v>
      </c>
      <c r="BT280" t="s">
        <v>1549</v>
      </c>
      <c r="BU280" t="s">
        <v>1549</v>
      </c>
      <c r="BV280" t="s">
        <v>1549</v>
      </c>
      <c r="BW280" t="s">
        <v>1549</v>
      </c>
      <c r="BX280" t="s">
        <v>1549</v>
      </c>
      <c r="BY280" t="s">
        <v>1549</v>
      </c>
      <c r="BZ280" t="s">
        <v>1549</v>
      </c>
      <c r="CA280" t="s">
        <v>1549</v>
      </c>
      <c r="CB280" t="s">
        <v>1549</v>
      </c>
      <c r="CC280" t="s">
        <v>1549</v>
      </c>
      <c r="CD280" t="s">
        <v>1549</v>
      </c>
      <c r="CE280" t="s">
        <v>1549</v>
      </c>
      <c r="CF280" t="s">
        <v>1549</v>
      </c>
      <c r="CG280" t="s">
        <v>1549</v>
      </c>
      <c r="CH280" t="s">
        <v>1549</v>
      </c>
      <c r="CI280" t="s">
        <v>1549</v>
      </c>
      <c r="CJ280" t="s">
        <v>1549</v>
      </c>
      <c r="CK280" t="s">
        <v>1549</v>
      </c>
      <c r="CL280" t="s">
        <v>1549</v>
      </c>
      <c r="CM280" t="s">
        <v>1549</v>
      </c>
      <c r="CN280" t="s">
        <v>1549</v>
      </c>
    </row>
    <row r="281" spans="2:92" hidden="1" x14ac:dyDescent="0.25">
      <c r="B281" s="2" t="s">
        <v>1134</v>
      </c>
      <c r="C281" s="2">
        <v>2020</v>
      </c>
      <c r="D281" s="4"/>
      <c r="E281" s="2" t="s">
        <v>2049</v>
      </c>
      <c r="F281" s="2" t="s">
        <v>2050</v>
      </c>
      <c r="G281" s="2" t="s">
        <v>2051</v>
      </c>
      <c r="H281" s="2" t="s">
        <v>2052</v>
      </c>
      <c r="I281" s="2" t="s">
        <v>2057</v>
      </c>
      <c r="J281" s="2" t="s">
        <v>1138</v>
      </c>
      <c r="K281" s="2">
        <v>70057</v>
      </c>
      <c r="L281" s="2" t="s">
        <v>1552</v>
      </c>
      <c r="M281" s="21">
        <v>110000597104</v>
      </c>
      <c r="N281" s="2">
        <v>29.982900000000001</v>
      </c>
      <c r="O281" s="2">
        <v>-90.443700000000007</v>
      </c>
      <c r="P281" s="2" t="s">
        <v>2058</v>
      </c>
      <c r="Q281" s="2" t="s">
        <v>1554</v>
      </c>
      <c r="R281" s="2" t="s">
        <v>1393</v>
      </c>
      <c r="S281" s="2">
        <v>4</v>
      </c>
      <c r="T281" s="2" t="s">
        <v>1552</v>
      </c>
      <c r="U281" s="2">
        <v>14</v>
      </c>
      <c r="V281" s="2" t="s">
        <v>1594</v>
      </c>
      <c r="W281" s="2" t="s">
        <v>1552</v>
      </c>
      <c r="X281" s="2">
        <v>0</v>
      </c>
      <c r="Y281" s="2" t="s">
        <v>1556</v>
      </c>
      <c r="Z281" s="2" t="s">
        <v>1552</v>
      </c>
      <c r="AA281" s="2" t="s">
        <v>1544</v>
      </c>
      <c r="AB281" s="2">
        <v>325199</v>
      </c>
      <c r="AC281" s="2" t="s">
        <v>261</v>
      </c>
      <c r="AD281" s="2" t="s">
        <v>1552</v>
      </c>
      <c r="AE281" s="2" t="s">
        <v>1552</v>
      </c>
      <c r="AF281" s="2" t="s">
        <v>1842</v>
      </c>
      <c r="AG281" s="5" t="s">
        <v>2059</v>
      </c>
      <c r="AH281" s="2" t="s">
        <v>1779</v>
      </c>
      <c r="AI281" s="2" t="s">
        <v>1772</v>
      </c>
      <c r="AJ281" s="2" t="s">
        <v>2054</v>
      </c>
      <c r="AK281" s="2" t="s">
        <v>1547</v>
      </c>
      <c r="AL281" s="2" t="s">
        <v>1552</v>
      </c>
      <c r="AM281" t="s">
        <v>1549</v>
      </c>
      <c r="AN281" t="s">
        <v>1549</v>
      </c>
      <c r="AO281" t="s">
        <v>1549</v>
      </c>
      <c r="AP281" t="s">
        <v>1549</v>
      </c>
      <c r="AQ281" t="s">
        <v>1549</v>
      </c>
      <c r="AR281" t="s">
        <v>1549</v>
      </c>
      <c r="AS281" t="s">
        <v>1548</v>
      </c>
      <c r="AT281" t="s">
        <v>1549</v>
      </c>
      <c r="AU281" t="s">
        <v>1548</v>
      </c>
      <c r="AV281" t="s">
        <v>1549</v>
      </c>
      <c r="AW281" t="s">
        <v>1549</v>
      </c>
      <c r="AX281" t="s">
        <v>1549</v>
      </c>
      <c r="AY281" t="s">
        <v>1549</v>
      </c>
      <c r="AZ281" t="s">
        <v>1549</v>
      </c>
      <c r="BA281" t="s">
        <v>1549</v>
      </c>
      <c r="BB281" t="s">
        <v>1549</v>
      </c>
      <c r="BC281" t="s">
        <v>1549</v>
      </c>
      <c r="BD281" t="s">
        <v>1549</v>
      </c>
      <c r="BE281" t="s">
        <v>1549</v>
      </c>
      <c r="BF281" t="s">
        <v>1549</v>
      </c>
      <c r="BG281" t="s">
        <v>1549</v>
      </c>
      <c r="BH281" t="s">
        <v>1549</v>
      </c>
      <c r="BI281" t="s">
        <v>1549</v>
      </c>
      <c r="BJ281" t="s">
        <v>1549</v>
      </c>
      <c r="BK281" t="s">
        <v>1549</v>
      </c>
      <c r="BL281" t="s">
        <v>1549</v>
      </c>
      <c r="BM281" t="s">
        <v>1549</v>
      </c>
      <c r="BN281" t="s">
        <v>1549</v>
      </c>
      <c r="BO281" t="s">
        <v>1549</v>
      </c>
      <c r="BP281" t="s">
        <v>1548</v>
      </c>
      <c r="BQ281" t="s">
        <v>1549</v>
      </c>
      <c r="BR281" t="s">
        <v>1548</v>
      </c>
      <c r="BS281" t="s">
        <v>1549</v>
      </c>
      <c r="BT281" t="s">
        <v>1549</v>
      </c>
      <c r="BU281" t="s">
        <v>1549</v>
      </c>
      <c r="BV281" t="s">
        <v>1549</v>
      </c>
      <c r="BW281" t="s">
        <v>1549</v>
      </c>
      <c r="BX281" t="s">
        <v>1549</v>
      </c>
      <c r="BY281" t="s">
        <v>1549</v>
      </c>
      <c r="BZ281" t="s">
        <v>1549</v>
      </c>
      <c r="CA281" t="s">
        <v>1549</v>
      </c>
      <c r="CB281" t="s">
        <v>1549</v>
      </c>
      <c r="CC281" t="s">
        <v>1549</v>
      </c>
      <c r="CD281" t="s">
        <v>1549</v>
      </c>
      <c r="CE281" t="s">
        <v>1549</v>
      </c>
      <c r="CF281" t="s">
        <v>1549</v>
      </c>
      <c r="CG281" t="s">
        <v>1549</v>
      </c>
      <c r="CH281" t="s">
        <v>1549</v>
      </c>
      <c r="CI281" t="s">
        <v>1549</v>
      </c>
      <c r="CJ281" t="s">
        <v>1549</v>
      </c>
      <c r="CK281" t="s">
        <v>1549</v>
      </c>
      <c r="CL281" t="s">
        <v>1549</v>
      </c>
      <c r="CM281" t="s">
        <v>1549</v>
      </c>
      <c r="CN281" t="s">
        <v>1549</v>
      </c>
    </row>
    <row r="282" spans="2:92" hidden="1" x14ac:dyDescent="0.25">
      <c r="B282" s="2" t="s">
        <v>1134</v>
      </c>
      <c r="C282" s="2">
        <v>2018</v>
      </c>
      <c r="D282" s="2"/>
      <c r="E282" s="2" t="s">
        <v>2060</v>
      </c>
      <c r="F282" s="2" t="s">
        <v>2061</v>
      </c>
      <c r="G282" s="2" t="s">
        <v>2062</v>
      </c>
      <c r="H282" s="2" t="s">
        <v>2063</v>
      </c>
      <c r="I282" s="2" t="s">
        <v>2064</v>
      </c>
      <c r="J282" s="2" t="s">
        <v>1711</v>
      </c>
      <c r="K282" s="2">
        <v>66736</v>
      </c>
      <c r="L282" s="2"/>
      <c r="M282" s="21">
        <v>110041228775</v>
      </c>
      <c r="N282" s="2">
        <v>37.507728</v>
      </c>
      <c r="O282" s="2">
        <v>-95.824133000000003</v>
      </c>
      <c r="P282" s="2">
        <v>1318217136668</v>
      </c>
      <c r="Q282" s="2">
        <v>107062</v>
      </c>
      <c r="R282" s="2" t="s">
        <v>1393</v>
      </c>
      <c r="S282" s="2">
        <v>4</v>
      </c>
      <c r="T282" s="2" t="s">
        <v>1409</v>
      </c>
      <c r="U282" s="2">
        <v>250</v>
      </c>
      <c r="V282" s="2" t="s">
        <v>1556</v>
      </c>
      <c r="W282" s="2"/>
      <c r="X282" s="2">
        <v>250</v>
      </c>
      <c r="Y282" s="2" t="s">
        <v>1556</v>
      </c>
      <c r="Z282" s="2"/>
      <c r="AA282" s="2" t="s">
        <v>1544</v>
      </c>
      <c r="AB282" s="2">
        <v>562211</v>
      </c>
      <c r="AC282" s="2" t="s">
        <v>904</v>
      </c>
      <c r="AD282" s="2"/>
      <c r="AE282" s="2"/>
      <c r="AF282" s="2" t="s">
        <v>2065</v>
      </c>
      <c r="AG282" s="5" t="s">
        <v>1628</v>
      </c>
      <c r="AH282" s="2" t="s">
        <v>1797</v>
      </c>
      <c r="AI282" s="2" t="s">
        <v>1772</v>
      </c>
      <c r="AJ282" s="2" t="s">
        <v>1861</v>
      </c>
      <c r="AK282" s="2" t="s">
        <v>1547</v>
      </c>
      <c r="AL282" s="2"/>
      <c r="AM282" t="s">
        <v>1549</v>
      </c>
      <c r="AN282" t="s">
        <v>1549</v>
      </c>
      <c r="AO282" t="s">
        <v>1549</v>
      </c>
      <c r="AP282" t="s">
        <v>1549</v>
      </c>
      <c r="AQ282" t="s">
        <v>1549</v>
      </c>
      <c r="AR282" t="s">
        <v>1549</v>
      </c>
      <c r="AS282" t="s">
        <v>1549</v>
      </c>
      <c r="AT282" t="s">
        <v>1549</v>
      </c>
      <c r="AU282" t="s">
        <v>1549</v>
      </c>
      <c r="AV282" t="s">
        <v>1549</v>
      </c>
      <c r="AW282" t="s">
        <v>1549</v>
      </c>
      <c r="AX282" t="s">
        <v>1549</v>
      </c>
      <c r="AY282" t="s">
        <v>1549</v>
      </c>
      <c r="AZ282" t="s">
        <v>1549</v>
      </c>
      <c r="BA282" t="s">
        <v>1549</v>
      </c>
      <c r="BB282" t="s">
        <v>1549</v>
      </c>
      <c r="BC282" t="s">
        <v>1549</v>
      </c>
      <c r="BD282" t="s">
        <v>1549</v>
      </c>
      <c r="BE282" t="s">
        <v>1549</v>
      </c>
      <c r="BF282" t="s">
        <v>1549</v>
      </c>
      <c r="BG282" t="s">
        <v>1549</v>
      </c>
      <c r="BH282" t="s">
        <v>1549</v>
      </c>
      <c r="BI282" t="s">
        <v>1549</v>
      </c>
      <c r="BJ282" t="s">
        <v>1549</v>
      </c>
      <c r="BK282" t="s">
        <v>1549</v>
      </c>
      <c r="BL282" t="s">
        <v>1549</v>
      </c>
      <c r="BM282" t="s">
        <v>1549</v>
      </c>
      <c r="BN282" t="s">
        <v>1548</v>
      </c>
      <c r="BO282" t="s">
        <v>1549</v>
      </c>
      <c r="BP282" t="s">
        <v>1549</v>
      </c>
      <c r="BQ282" t="s">
        <v>1549</v>
      </c>
      <c r="BR282" t="s">
        <v>1549</v>
      </c>
      <c r="BS282" t="s">
        <v>1549</v>
      </c>
      <c r="BT282" t="s">
        <v>1549</v>
      </c>
      <c r="BU282" t="s">
        <v>1549</v>
      </c>
      <c r="BV282" t="s">
        <v>1549</v>
      </c>
      <c r="BW282" t="s">
        <v>1549</v>
      </c>
      <c r="BX282" t="s">
        <v>1549</v>
      </c>
      <c r="BY282" t="s">
        <v>1549</v>
      </c>
      <c r="BZ282" t="s">
        <v>1549</v>
      </c>
      <c r="CA282" t="s">
        <v>1549</v>
      </c>
      <c r="CB282" t="s">
        <v>1549</v>
      </c>
      <c r="CC282" t="s">
        <v>1549</v>
      </c>
      <c r="CD282" t="s">
        <v>1549</v>
      </c>
      <c r="CE282" t="s">
        <v>1548</v>
      </c>
      <c r="CF282" t="s">
        <v>1549</v>
      </c>
      <c r="CG282" t="s">
        <v>1549</v>
      </c>
      <c r="CH282" t="s">
        <v>1549</v>
      </c>
      <c r="CI282" t="s">
        <v>1549</v>
      </c>
      <c r="CJ282" t="s">
        <v>1549</v>
      </c>
      <c r="CK282" t="s">
        <v>1549</v>
      </c>
      <c r="CL282" t="s">
        <v>1549</v>
      </c>
      <c r="CM282" t="s">
        <v>1549</v>
      </c>
      <c r="CN282" t="s">
        <v>1548</v>
      </c>
    </row>
    <row r="283" spans="2:92" hidden="1" x14ac:dyDescent="0.25">
      <c r="B283" s="2" t="s">
        <v>1134</v>
      </c>
      <c r="C283" s="2">
        <v>2015</v>
      </c>
      <c r="D283" s="2"/>
      <c r="E283" s="2" t="s">
        <v>2066</v>
      </c>
      <c r="F283" s="2" t="s">
        <v>2067</v>
      </c>
      <c r="G283" s="2" t="s">
        <v>2068</v>
      </c>
      <c r="H283" s="2" t="s">
        <v>2069</v>
      </c>
      <c r="I283" s="2" t="s">
        <v>2070</v>
      </c>
      <c r="J283" s="2" t="s">
        <v>1236</v>
      </c>
      <c r="K283" s="2">
        <v>45014</v>
      </c>
      <c r="L283" s="2"/>
      <c r="M283" s="21">
        <v>110054208549</v>
      </c>
      <c r="N283" s="2">
        <v>39.348610999999998</v>
      </c>
      <c r="O283" s="2">
        <v>-84.524167000000006</v>
      </c>
      <c r="P283" s="2">
        <v>1315214928828</v>
      </c>
      <c r="Q283" s="2">
        <v>107062</v>
      </c>
      <c r="R283" s="2" t="s">
        <v>1393</v>
      </c>
      <c r="S283" s="2">
        <v>4</v>
      </c>
      <c r="T283" s="2" t="s">
        <v>1409</v>
      </c>
      <c r="U283" s="2">
        <v>1</v>
      </c>
      <c r="V283" s="2" t="s">
        <v>1543</v>
      </c>
      <c r="W283" s="2"/>
      <c r="X283" s="2">
        <v>33</v>
      </c>
      <c r="Y283" s="2" t="s">
        <v>1543</v>
      </c>
      <c r="Z283" s="2"/>
      <c r="AA283" s="2" t="s">
        <v>1544</v>
      </c>
      <c r="AB283" s="2">
        <v>325199</v>
      </c>
      <c r="AC283" s="2" t="s">
        <v>261</v>
      </c>
      <c r="AD283" s="2"/>
      <c r="AE283" s="2"/>
      <c r="AF283" s="2" t="s">
        <v>1811</v>
      </c>
      <c r="AG283" s="2" t="s">
        <v>1812</v>
      </c>
      <c r="AH283" s="2" t="s">
        <v>1789</v>
      </c>
      <c r="AI283" s="2" t="s">
        <v>1772</v>
      </c>
      <c r="AJ283" s="2" t="s">
        <v>2071</v>
      </c>
      <c r="AK283" s="2" t="s">
        <v>1547</v>
      </c>
      <c r="AL283" s="2"/>
      <c r="AM283" t="s">
        <v>1549</v>
      </c>
      <c r="AN283" t="s">
        <v>1549</v>
      </c>
      <c r="AO283" t="s">
        <v>1549</v>
      </c>
      <c r="AP283" t="s">
        <v>1549</v>
      </c>
      <c r="AQ283" t="s">
        <v>1549</v>
      </c>
      <c r="AR283" t="s">
        <v>1549</v>
      </c>
      <c r="AS283" t="s">
        <v>1549</v>
      </c>
      <c r="AY283" t="s">
        <v>1549</v>
      </c>
      <c r="BL283" t="s">
        <v>1549</v>
      </c>
      <c r="BM283" t="s">
        <v>1548</v>
      </c>
      <c r="BN283" t="s">
        <v>1549</v>
      </c>
      <c r="BP283" t="s">
        <v>1549</v>
      </c>
      <c r="BX283" t="s">
        <v>1549</v>
      </c>
      <c r="CE283" t="s">
        <v>1549</v>
      </c>
    </row>
    <row r="284" spans="2:92" hidden="1" x14ac:dyDescent="0.25">
      <c r="B284" s="2" t="s">
        <v>1134</v>
      </c>
      <c r="C284" s="2">
        <v>2016</v>
      </c>
      <c r="D284" s="2"/>
      <c r="E284" s="2" t="s">
        <v>2066</v>
      </c>
      <c r="F284" s="2" t="s">
        <v>2067</v>
      </c>
      <c r="G284" s="2" t="s">
        <v>2068</v>
      </c>
      <c r="H284" s="2" t="s">
        <v>2069</v>
      </c>
      <c r="I284" s="2" t="s">
        <v>2070</v>
      </c>
      <c r="J284" s="2" t="s">
        <v>1236</v>
      </c>
      <c r="K284" s="2">
        <v>45014</v>
      </c>
      <c r="L284" s="2"/>
      <c r="M284" s="21">
        <v>110054208549</v>
      </c>
      <c r="N284" s="2">
        <v>39.348610999999998</v>
      </c>
      <c r="O284" s="2">
        <v>-84.524167000000006</v>
      </c>
      <c r="P284" s="2">
        <v>1316215434236</v>
      </c>
      <c r="Q284" s="2">
        <v>107062</v>
      </c>
      <c r="R284" s="2" t="s">
        <v>1393</v>
      </c>
      <c r="S284" s="2">
        <v>4</v>
      </c>
      <c r="T284" s="2" t="s">
        <v>1409</v>
      </c>
      <c r="U284" s="2">
        <v>1</v>
      </c>
      <c r="V284" s="2" t="s">
        <v>1543</v>
      </c>
      <c r="W284" s="2"/>
      <c r="X284" s="2">
        <v>44</v>
      </c>
      <c r="Y284" s="2" t="s">
        <v>1543</v>
      </c>
      <c r="Z284" s="2"/>
      <c r="AA284" s="2" t="s">
        <v>1544</v>
      </c>
      <c r="AB284" s="2">
        <v>325199</v>
      </c>
      <c r="AC284" s="2" t="s">
        <v>261</v>
      </c>
      <c r="AD284" s="2"/>
      <c r="AE284" s="2"/>
      <c r="AF284" s="2" t="s">
        <v>2072</v>
      </c>
      <c r="AG284" s="2" t="s">
        <v>1599</v>
      </c>
      <c r="AH284" s="2" t="s">
        <v>1771</v>
      </c>
      <c r="AI284" s="2" t="s">
        <v>1772</v>
      </c>
      <c r="AJ284" s="2" t="s">
        <v>2071</v>
      </c>
      <c r="AK284" s="2" t="s">
        <v>1547</v>
      </c>
      <c r="AL284" s="2"/>
      <c r="AM284" t="s">
        <v>1549</v>
      </c>
      <c r="AN284" t="s">
        <v>1549</v>
      </c>
      <c r="AO284" t="s">
        <v>1549</v>
      </c>
      <c r="AP284" t="s">
        <v>1549</v>
      </c>
      <c r="AQ284" t="s">
        <v>1549</v>
      </c>
      <c r="AR284" t="s">
        <v>1549</v>
      </c>
      <c r="AS284" t="s">
        <v>1549</v>
      </c>
      <c r="AY284" t="s">
        <v>1548</v>
      </c>
      <c r="BL284" t="s">
        <v>1549</v>
      </c>
      <c r="BM284" t="s">
        <v>1548</v>
      </c>
      <c r="BN284" t="s">
        <v>1549</v>
      </c>
      <c r="BP284" t="s">
        <v>1549</v>
      </c>
      <c r="BX284" t="s">
        <v>1549</v>
      </c>
      <c r="CE284" t="s">
        <v>1549</v>
      </c>
    </row>
    <row r="285" spans="2:92" hidden="1" x14ac:dyDescent="0.25">
      <c r="B285" s="2" t="s">
        <v>1134</v>
      </c>
      <c r="C285" s="2">
        <v>2017</v>
      </c>
      <c r="D285" s="2"/>
      <c r="E285" s="2" t="s">
        <v>2066</v>
      </c>
      <c r="F285" s="2" t="s">
        <v>2067</v>
      </c>
      <c r="G285" s="2" t="s">
        <v>2068</v>
      </c>
      <c r="H285" s="2" t="s">
        <v>2069</v>
      </c>
      <c r="I285" s="2" t="s">
        <v>2070</v>
      </c>
      <c r="J285" s="2" t="s">
        <v>1236</v>
      </c>
      <c r="K285" s="2">
        <v>45014</v>
      </c>
      <c r="L285" s="2"/>
      <c r="M285" s="21">
        <v>110054208549</v>
      </c>
      <c r="N285" s="2">
        <v>39.348610999999998</v>
      </c>
      <c r="O285" s="2">
        <v>-84.524167000000006</v>
      </c>
      <c r="P285" s="2">
        <v>1317216256762</v>
      </c>
      <c r="Q285" s="2">
        <v>107062</v>
      </c>
      <c r="R285" s="2" t="s">
        <v>1393</v>
      </c>
      <c r="S285" s="2">
        <v>4</v>
      </c>
      <c r="T285" s="2" t="s">
        <v>1409</v>
      </c>
      <c r="U285" s="2">
        <v>3</v>
      </c>
      <c r="V285" s="2" t="s">
        <v>1573</v>
      </c>
      <c r="W285" s="2"/>
      <c r="X285" s="2">
        <v>149</v>
      </c>
      <c r="Y285" s="2" t="s">
        <v>1573</v>
      </c>
      <c r="Z285" s="2"/>
      <c r="AA285" s="2" t="s">
        <v>1544</v>
      </c>
      <c r="AB285" s="2">
        <v>325199</v>
      </c>
      <c r="AC285" s="2" t="s">
        <v>261</v>
      </c>
      <c r="AD285" s="2"/>
      <c r="AE285" s="2"/>
      <c r="AF285" s="2" t="s">
        <v>2073</v>
      </c>
      <c r="AG285" s="5" t="s">
        <v>1599</v>
      </c>
      <c r="AH285" s="2" t="s">
        <v>1771</v>
      </c>
      <c r="AI285" s="2" t="s">
        <v>1772</v>
      </c>
      <c r="AJ285" s="2" t="s">
        <v>2071</v>
      </c>
      <c r="AK285" s="2" t="s">
        <v>1547</v>
      </c>
      <c r="AL285" s="2"/>
      <c r="AM285" t="s">
        <v>1549</v>
      </c>
      <c r="AN285" t="s">
        <v>1549</v>
      </c>
      <c r="AO285" t="s">
        <v>1549</v>
      </c>
      <c r="AP285" t="s">
        <v>1549</v>
      </c>
      <c r="AQ285" t="s">
        <v>1549</v>
      </c>
      <c r="AR285" t="s">
        <v>1549</v>
      </c>
      <c r="AS285" t="s">
        <v>1549</v>
      </c>
      <c r="AY285" t="s">
        <v>1548</v>
      </c>
      <c r="BL285" t="s">
        <v>1549</v>
      </c>
      <c r="BM285" t="s">
        <v>1548</v>
      </c>
      <c r="BN285" t="s">
        <v>1549</v>
      </c>
      <c r="BP285" t="s">
        <v>1549</v>
      </c>
      <c r="BX285" t="s">
        <v>1549</v>
      </c>
      <c r="CE285" t="s">
        <v>1549</v>
      </c>
    </row>
    <row r="286" spans="2:92" ht="30" hidden="1" x14ac:dyDescent="0.25">
      <c r="B286" s="2" t="s">
        <v>1134</v>
      </c>
      <c r="C286" s="2">
        <v>2018</v>
      </c>
      <c r="D286" s="2"/>
      <c r="E286" s="2" t="s">
        <v>2066</v>
      </c>
      <c r="F286" s="2" t="s">
        <v>2067</v>
      </c>
      <c r="G286" s="2" t="s">
        <v>2068</v>
      </c>
      <c r="H286" s="2" t="s">
        <v>2069</v>
      </c>
      <c r="I286" s="2" t="s">
        <v>2070</v>
      </c>
      <c r="J286" s="2" t="s">
        <v>1236</v>
      </c>
      <c r="K286" s="2">
        <v>45014</v>
      </c>
      <c r="L286" s="2"/>
      <c r="M286" s="21">
        <v>110054208549</v>
      </c>
      <c r="N286" s="2">
        <v>39.348610999999998</v>
      </c>
      <c r="O286" s="2">
        <v>-84.524167000000006</v>
      </c>
      <c r="P286" s="2">
        <v>1318217017603</v>
      </c>
      <c r="Q286" s="2">
        <v>107062</v>
      </c>
      <c r="R286" s="2" t="s">
        <v>1393</v>
      </c>
      <c r="S286" s="2">
        <v>4</v>
      </c>
      <c r="T286" s="2" t="s">
        <v>1409</v>
      </c>
      <c r="U286" s="2">
        <v>1</v>
      </c>
      <c r="V286" s="2" t="s">
        <v>1573</v>
      </c>
      <c r="W286" s="2"/>
      <c r="X286" s="2">
        <v>29</v>
      </c>
      <c r="Y286" s="2" t="s">
        <v>1573</v>
      </c>
      <c r="Z286" s="2"/>
      <c r="AA286" s="2" t="s">
        <v>1544</v>
      </c>
      <c r="AB286" s="2">
        <v>325199</v>
      </c>
      <c r="AC286" s="2" t="s">
        <v>261</v>
      </c>
      <c r="AD286" s="2"/>
      <c r="AE286" s="2"/>
      <c r="AF286" s="2" t="s">
        <v>2073</v>
      </c>
      <c r="AG286" s="5" t="s">
        <v>1601</v>
      </c>
      <c r="AH286" s="2" t="s">
        <v>1771</v>
      </c>
      <c r="AI286" s="2" t="s">
        <v>1772</v>
      </c>
      <c r="AJ286" s="2" t="s">
        <v>2071</v>
      </c>
      <c r="AK286" s="2" t="s">
        <v>1547</v>
      </c>
      <c r="AL286" s="2"/>
      <c r="AM286" t="s">
        <v>1549</v>
      </c>
      <c r="AN286" t="s">
        <v>1549</v>
      </c>
      <c r="AO286" t="s">
        <v>1549</v>
      </c>
      <c r="AP286" t="s">
        <v>1549</v>
      </c>
      <c r="AQ286" t="s">
        <v>1549</v>
      </c>
      <c r="AR286" t="s">
        <v>1549</v>
      </c>
      <c r="AS286" t="s">
        <v>1549</v>
      </c>
      <c r="AT286" t="s">
        <v>1549</v>
      </c>
      <c r="AU286" t="s">
        <v>1549</v>
      </c>
      <c r="AV286" t="s">
        <v>1549</v>
      </c>
      <c r="AW286" t="s">
        <v>1549</v>
      </c>
      <c r="AX286" t="s">
        <v>1549</v>
      </c>
      <c r="AY286" t="s">
        <v>1548</v>
      </c>
      <c r="AZ286" t="s">
        <v>1549</v>
      </c>
      <c r="BA286" t="s">
        <v>1549</v>
      </c>
      <c r="BB286" t="s">
        <v>1549</v>
      </c>
      <c r="BC286" t="s">
        <v>1549</v>
      </c>
      <c r="BD286" t="s">
        <v>1549</v>
      </c>
      <c r="BE286" t="s">
        <v>1549</v>
      </c>
      <c r="BF286" t="s">
        <v>1549</v>
      </c>
      <c r="BG286" t="s">
        <v>1549</v>
      </c>
      <c r="BH286" t="s">
        <v>1549</v>
      </c>
      <c r="BI286" t="s">
        <v>1549</v>
      </c>
      <c r="BJ286" t="s">
        <v>1549</v>
      </c>
      <c r="BK286" t="s">
        <v>1548</v>
      </c>
      <c r="BL286" t="s">
        <v>1549</v>
      </c>
      <c r="BM286" t="s">
        <v>1548</v>
      </c>
      <c r="BN286" t="s">
        <v>1549</v>
      </c>
      <c r="BO286" t="s">
        <v>1549</v>
      </c>
      <c r="BP286" t="s">
        <v>1549</v>
      </c>
      <c r="BQ286" t="s">
        <v>1549</v>
      </c>
      <c r="BR286" t="s">
        <v>1549</v>
      </c>
      <c r="BS286" t="s">
        <v>1549</v>
      </c>
      <c r="BT286" t="s">
        <v>1549</v>
      </c>
      <c r="BU286" t="s">
        <v>1549</v>
      </c>
      <c r="BV286" t="s">
        <v>1549</v>
      </c>
      <c r="BW286" t="s">
        <v>1549</v>
      </c>
      <c r="BX286" t="s">
        <v>1549</v>
      </c>
      <c r="BY286" t="s">
        <v>1549</v>
      </c>
      <c r="BZ286" t="s">
        <v>1549</v>
      </c>
      <c r="CA286" t="s">
        <v>1549</v>
      </c>
      <c r="CB286" t="s">
        <v>1549</v>
      </c>
      <c r="CC286" t="s">
        <v>1549</v>
      </c>
      <c r="CD286" t="s">
        <v>1549</v>
      </c>
      <c r="CE286" t="s">
        <v>1549</v>
      </c>
      <c r="CF286" t="s">
        <v>1549</v>
      </c>
      <c r="CG286" t="s">
        <v>1549</v>
      </c>
      <c r="CH286" t="s">
        <v>1549</v>
      </c>
      <c r="CI286" t="s">
        <v>1549</v>
      </c>
      <c r="CJ286" t="s">
        <v>1549</v>
      </c>
      <c r="CK286" t="s">
        <v>1549</v>
      </c>
      <c r="CL286" t="s">
        <v>1549</v>
      </c>
      <c r="CM286" t="s">
        <v>1549</v>
      </c>
      <c r="CN286" t="s">
        <v>1549</v>
      </c>
    </row>
    <row r="287" spans="2:92" ht="30" hidden="1" x14ac:dyDescent="0.25">
      <c r="B287" s="2" t="s">
        <v>1134</v>
      </c>
      <c r="C287" s="2">
        <v>2019</v>
      </c>
      <c r="D287" s="4">
        <v>44012</v>
      </c>
      <c r="E287" s="2" t="s">
        <v>2066</v>
      </c>
      <c r="F287" s="2" t="s">
        <v>2067</v>
      </c>
      <c r="G287" s="2" t="s">
        <v>2068</v>
      </c>
      <c r="H287" s="2" t="s">
        <v>2069</v>
      </c>
      <c r="I287" s="2" t="s">
        <v>2070</v>
      </c>
      <c r="J287" s="2" t="s">
        <v>1236</v>
      </c>
      <c r="K287" s="2">
        <v>45014</v>
      </c>
      <c r="L287" s="2"/>
      <c r="M287" s="21">
        <v>110054208549</v>
      </c>
      <c r="N287" s="2">
        <v>39.348610999999998</v>
      </c>
      <c r="O287" s="2">
        <v>-84.524167000000006</v>
      </c>
      <c r="P287" s="2">
        <v>1319218396012</v>
      </c>
      <c r="Q287" s="2">
        <v>107062</v>
      </c>
      <c r="R287" s="2" t="s">
        <v>1393</v>
      </c>
      <c r="S287" s="2">
        <v>4</v>
      </c>
      <c r="T287" s="2" t="s">
        <v>1409</v>
      </c>
      <c r="U287" s="2">
        <v>5</v>
      </c>
      <c r="V287" s="2" t="s">
        <v>1556</v>
      </c>
      <c r="W287" s="2"/>
      <c r="X287" s="2">
        <v>24</v>
      </c>
      <c r="Y287" s="2" t="s">
        <v>1573</v>
      </c>
      <c r="Z287" s="2"/>
      <c r="AA287" s="2" t="s">
        <v>1544</v>
      </c>
      <c r="AB287" s="2">
        <v>325199</v>
      </c>
      <c r="AC287" s="2" t="s">
        <v>261</v>
      </c>
      <c r="AD287" s="2"/>
      <c r="AE287" s="2"/>
      <c r="AF287" s="2" t="s">
        <v>2073</v>
      </c>
      <c r="AG287" s="5" t="s">
        <v>1601</v>
      </c>
      <c r="AH287" s="2" t="s">
        <v>1771</v>
      </c>
      <c r="AI287" s="2" t="s">
        <v>1772</v>
      </c>
      <c r="AJ287" s="2" t="s">
        <v>2071</v>
      </c>
      <c r="AK287" s="2" t="s">
        <v>1547</v>
      </c>
      <c r="AL287" s="2"/>
      <c r="AM287" t="s">
        <v>1549</v>
      </c>
      <c r="AN287" t="s">
        <v>1549</v>
      </c>
      <c r="AO287" t="s">
        <v>1549</v>
      </c>
      <c r="AP287" t="s">
        <v>1549</v>
      </c>
      <c r="AQ287" t="s">
        <v>1549</v>
      </c>
      <c r="AR287" t="s">
        <v>1549</v>
      </c>
      <c r="AS287" t="s">
        <v>1549</v>
      </c>
      <c r="AT287" t="s">
        <v>1549</v>
      </c>
      <c r="AU287" t="s">
        <v>1549</v>
      </c>
      <c r="AV287" t="s">
        <v>1549</v>
      </c>
      <c r="AW287" t="s">
        <v>1549</v>
      </c>
      <c r="AX287" t="s">
        <v>1549</v>
      </c>
      <c r="AY287" t="s">
        <v>1548</v>
      </c>
      <c r="AZ287" t="s">
        <v>1549</v>
      </c>
      <c r="BA287" t="s">
        <v>1549</v>
      </c>
      <c r="BB287" t="s">
        <v>1549</v>
      </c>
      <c r="BC287" t="s">
        <v>1549</v>
      </c>
      <c r="BD287" t="s">
        <v>1549</v>
      </c>
      <c r="BE287" t="s">
        <v>1549</v>
      </c>
      <c r="BF287" t="s">
        <v>1549</v>
      </c>
      <c r="BG287" t="s">
        <v>1549</v>
      </c>
      <c r="BH287" t="s">
        <v>1549</v>
      </c>
      <c r="BI287" t="s">
        <v>1549</v>
      </c>
      <c r="BJ287" t="s">
        <v>1549</v>
      </c>
      <c r="BK287" t="s">
        <v>1548</v>
      </c>
      <c r="BL287" t="s">
        <v>1549</v>
      </c>
      <c r="BM287" t="s">
        <v>1548</v>
      </c>
      <c r="BN287" t="s">
        <v>1549</v>
      </c>
      <c r="BO287" t="s">
        <v>1549</v>
      </c>
      <c r="BP287" t="s">
        <v>1549</v>
      </c>
      <c r="BQ287" t="s">
        <v>1549</v>
      </c>
      <c r="BR287" t="s">
        <v>1549</v>
      </c>
      <c r="BS287" t="s">
        <v>1549</v>
      </c>
      <c r="BT287" t="s">
        <v>1549</v>
      </c>
      <c r="BU287" t="s">
        <v>1549</v>
      </c>
      <c r="BV287" t="s">
        <v>1549</v>
      </c>
      <c r="BW287" t="s">
        <v>1549</v>
      </c>
      <c r="BX287" t="s">
        <v>1549</v>
      </c>
      <c r="BY287" t="s">
        <v>1549</v>
      </c>
      <c r="BZ287" t="s">
        <v>1549</v>
      </c>
      <c r="CA287" t="s">
        <v>1549</v>
      </c>
      <c r="CB287" t="s">
        <v>1549</v>
      </c>
      <c r="CC287" t="s">
        <v>1549</v>
      </c>
      <c r="CD287" t="s">
        <v>1549</v>
      </c>
      <c r="CE287" t="s">
        <v>1549</v>
      </c>
      <c r="CF287" t="s">
        <v>1549</v>
      </c>
      <c r="CG287" t="s">
        <v>1549</v>
      </c>
      <c r="CH287" t="s">
        <v>1549</v>
      </c>
      <c r="CI287" t="s">
        <v>1549</v>
      </c>
      <c r="CJ287" t="s">
        <v>1549</v>
      </c>
      <c r="CK287" t="s">
        <v>1549</v>
      </c>
      <c r="CL287" t="s">
        <v>1549</v>
      </c>
      <c r="CM287" t="s">
        <v>1549</v>
      </c>
      <c r="CN287" t="s">
        <v>1549</v>
      </c>
    </row>
    <row r="288" spans="2:92" ht="30" hidden="1" x14ac:dyDescent="0.25">
      <c r="B288" s="2" t="s">
        <v>1134</v>
      </c>
      <c r="C288" s="2">
        <v>2020</v>
      </c>
      <c r="D288" s="4"/>
      <c r="E288" s="2" t="s">
        <v>2066</v>
      </c>
      <c r="F288" s="2" t="s">
        <v>2067</v>
      </c>
      <c r="G288" s="2" t="s">
        <v>2068</v>
      </c>
      <c r="H288" s="2" t="s">
        <v>2069</v>
      </c>
      <c r="I288" s="2" t="s">
        <v>2070</v>
      </c>
      <c r="J288" s="2" t="s">
        <v>1236</v>
      </c>
      <c r="K288" s="2">
        <v>45014</v>
      </c>
      <c r="L288" s="2" t="s">
        <v>1552</v>
      </c>
      <c r="M288" s="21">
        <v>110054208549</v>
      </c>
      <c r="N288" s="2">
        <v>39.348610999999998</v>
      </c>
      <c r="O288" s="2">
        <v>-84.524167000000006</v>
      </c>
      <c r="P288" s="2" t="s">
        <v>2074</v>
      </c>
      <c r="Q288" s="2" t="s">
        <v>1554</v>
      </c>
      <c r="R288" s="2" t="s">
        <v>1393</v>
      </c>
      <c r="S288" s="2">
        <v>4</v>
      </c>
      <c r="T288" s="2" t="s">
        <v>1552</v>
      </c>
      <c r="U288" s="2">
        <v>1.5</v>
      </c>
      <c r="V288" s="2" t="s">
        <v>1573</v>
      </c>
      <c r="W288" s="2" t="s">
        <v>1552</v>
      </c>
      <c r="X288" s="2">
        <v>62</v>
      </c>
      <c r="Y288" s="2" t="s">
        <v>1573</v>
      </c>
      <c r="Z288" s="2" t="s">
        <v>1552</v>
      </c>
      <c r="AA288" s="2" t="s">
        <v>1544</v>
      </c>
      <c r="AB288" s="2">
        <v>325199</v>
      </c>
      <c r="AC288" s="2" t="s">
        <v>261</v>
      </c>
      <c r="AD288" s="2" t="s">
        <v>1552</v>
      </c>
      <c r="AE288" s="2" t="s">
        <v>1552</v>
      </c>
      <c r="AF288" s="2" t="s">
        <v>2073</v>
      </c>
      <c r="AG288" s="5" t="s">
        <v>2075</v>
      </c>
      <c r="AH288" s="2" t="s">
        <v>1771</v>
      </c>
      <c r="AI288" s="2" t="s">
        <v>1772</v>
      </c>
      <c r="AJ288" s="2" t="s">
        <v>2071</v>
      </c>
      <c r="AK288" s="2" t="s">
        <v>1547</v>
      </c>
      <c r="AL288" s="2" t="s">
        <v>1552</v>
      </c>
      <c r="AM288" t="s">
        <v>1549</v>
      </c>
      <c r="AN288" t="s">
        <v>1549</v>
      </c>
      <c r="AO288" t="s">
        <v>1549</v>
      </c>
      <c r="AP288" t="s">
        <v>1549</v>
      </c>
      <c r="AQ288" t="s">
        <v>1549</v>
      </c>
      <c r="AR288" t="s">
        <v>1549</v>
      </c>
      <c r="AS288" t="s">
        <v>1549</v>
      </c>
      <c r="AT288" t="s">
        <v>1549</v>
      </c>
      <c r="AU288" t="s">
        <v>1549</v>
      </c>
      <c r="AV288" t="s">
        <v>1549</v>
      </c>
      <c r="AW288" t="s">
        <v>1549</v>
      </c>
      <c r="AX288" t="s">
        <v>1549</v>
      </c>
      <c r="AY288" t="s">
        <v>1548</v>
      </c>
      <c r="AZ288" t="s">
        <v>1549</v>
      </c>
      <c r="BA288" t="s">
        <v>1549</v>
      </c>
      <c r="BB288" t="s">
        <v>1549</v>
      </c>
      <c r="BC288" t="s">
        <v>1549</v>
      </c>
      <c r="BD288" t="s">
        <v>1549</v>
      </c>
      <c r="BE288" t="s">
        <v>1549</v>
      </c>
      <c r="BF288" t="s">
        <v>1549</v>
      </c>
      <c r="BG288" t="s">
        <v>1549</v>
      </c>
      <c r="BH288" t="s">
        <v>1549</v>
      </c>
      <c r="BI288" t="s">
        <v>1549</v>
      </c>
      <c r="BJ288" t="s">
        <v>1549</v>
      </c>
      <c r="BK288" t="s">
        <v>1548</v>
      </c>
      <c r="BL288" t="s">
        <v>1549</v>
      </c>
      <c r="BM288" t="s">
        <v>1548</v>
      </c>
      <c r="BN288" t="s">
        <v>1549</v>
      </c>
      <c r="BO288" t="s">
        <v>1549</v>
      </c>
      <c r="BP288" t="s">
        <v>1549</v>
      </c>
      <c r="BQ288" t="s">
        <v>1549</v>
      </c>
      <c r="BR288" t="s">
        <v>1549</v>
      </c>
      <c r="BS288" t="s">
        <v>1549</v>
      </c>
      <c r="BT288" t="s">
        <v>1549</v>
      </c>
      <c r="BU288" t="s">
        <v>1549</v>
      </c>
      <c r="BV288" t="s">
        <v>1549</v>
      </c>
      <c r="BW288" t="s">
        <v>1549</v>
      </c>
      <c r="BX288" t="s">
        <v>1549</v>
      </c>
      <c r="BY288" t="s">
        <v>1549</v>
      </c>
      <c r="BZ288" t="s">
        <v>1549</v>
      </c>
      <c r="CA288" t="s">
        <v>1549</v>
      </c>
      <c r="CB288" t="s">
        <v>1549</v>
      </c>
      <c r="CC288" t="s">
        <v>1549</v>
      </c>
      <c r="CD288" t="s">
        <v>1549</v>
      </c>
      <c r="CE288" t="s">
        <v>1549</v>
      </c>
      <c r="CF288" t="s">
        <v>1549</v>
      </c>
      <c r="CG288" t="s">
        <v>1549</v>
      </c>
      <c r="CH288" t="s">
        <v>1549</v>
      </c>
      <c r="CI288" t="s">
        <v>1549</v>
      </c>
      <c r="CJ288" t="s">
        <v>1549</v>
      </c>
      <c r="CK288" t="s">
        <v>1549</v>
      </c>
      <c r="CL288" t="s">
        <v>1549</v>
      </c>
      <c r="CM288" t="s">
        <v>1549</v>
      </c>
      <c r="CN288" t="s">
        <v>1549</v>
      </c>
    </row>
    <row r="289" spans="2:92" hidden="1" x14ac:dyDescent="0.25">
      <c r="B289" s="2" t="s">
        <v>1134</v>
      </c>
      <c r="C289" s="2">
        <v>2015</v>
      </c>
      <c r="D289" s="2"/>
      <c r="E289" s="2" t="s">
        <v>2076</v>
      </c>
      <c r="F289" s="2" t="s">
        <v>2077</v>
      </c>
      <c r="G289" s="2" t="s">
        <v>2078</v>
      </c>
      <c r="H289" s="2" t="s">
        <v>1200</v>
      </c>
      <c r="I289" s="2" t="s">
        <v>1416</v>
      </c>
      <c r="J289" s="2" t="s">
        <v>1160</v>
      </c>
      <c r="K289" s="2">
        <v>77541</v>
      </c>
      <c r="L289" s="2"/>
      <c r="M289" s="21">
        <v>110020774740</v>
      </c>
      <c r="N289" s="2">
        <v>28.901664</v>
      </c>
      <c r="O289" s="2">
        <v>-95.383094</v>
      </c>
      <c r="P289" s="2">
        <v>1315213940101</v>
      </c>
      <c r="Q289" s="2">
        <v>107062</v>
      </c>
      <c r="R289" s="2" t="s">
        <v>1393</v>
      </c>
      <c r="S289" s="2">
        <v>4</v>
      </c>
      <c r="T289" s="2" t="s">
        <v>1409</v>
      </c>
      <c r="U289" s="2">
        <v>128.1</v>
      </c>
      <c r="V289" s="2" t="s">
        <v>1556</v>
      </c>
      <c r="W289" s="2"/>
      <c r="X289" s="2">
        <v>0.34</v>
      </c>
      <c r="Y289" s="2" t="s">
        <v>1556</v>
      </c>
      <c r="Z289" s="2"/>
      <c r="AA289" s="2" t="s">
        <v>1544</v>
      </c>
      <c r="AB289" s="2">
        <v>336611</v>
      </c>
      <c r="AC289" s="2" t="s">
        <v>481</v>
      </c>
      <c r="AD289" s="2"/>
      <c r="AE289" s="2"/>
      <c r="AF289" s="2" t="s">
        <v>2079</v>
      </c>
      <c r="AG289" s="2" t="s">
        <v>1812</v>
      </c>
      <c r="AH289" s="2" t="s">
        <v>2080</v>
      </c>
      <c r="AI289" s="2" t="s">
        <v>1772</v>
      </c>
      <c r="AJ289" s="2" t="s">
        <v>2081</v>
      </c>
      <c r="AK289" s="2" t="s">
        <v>1547</v>
      </c>
      <c r="AL289" s="2"/>
      <c r="AM289" t="s">
        <v>1549</v>
      </c>
      <c r="AN289" t="s">
        <v>1549</v>
      </c>
      <c r="AO289" t="s">
        <v>1549</v>
      </c>
      <c r="AP289" t="s">
        <v>1549</v>
      </c>
      <c r="AQ289" t="s">
        <v>1549</v>
      </c>
      <c r="AR289" t="s">
        <v>1549</v>
      </c>
      <c r="AS289" t="s">
        <v>1549</v>
      </c>
      <c r="AY289" t="s">
        <v>1549</v>
      </c>
      <c r="BL289" t="s">
        <v>1549</v>
      </c>
      <c r="BM289" t="s">
        <v>1548</v>
      </c>
      <c r="BN289" t="s">
        <v>1549</v>
      </c>
      <c r="BP289" t="s">
        <v>1549</v>
      </c>
      <c r="BX289" t="s">
        <v>1549</v>
      </c>
      <c r="CE289" t="s">
        <v>1549</v>
      </c>
    </row>
    <row r="290" spans="2:92" hidden="1" x14ac:dyDescent="0.25">
      <c r="B290" s="2" t="s">
        <v>1134</v>
      </c>
      <c r="C290" s="2">
        <v>2018</v>
      </c>
      <c r="D290" s="2"/>
      <c r="E290" s="2" t="s">
        <v>2076</v>
      </c>
      <c r="F290" s="2" t="s">
        <v>2077</v>
      </c>
      <c r="G290" s="2" t="s">
        <v>2078</v>
      </c>
      <c r="H290" s="2" t="s">
        <v>1200</v>
      </c>
      <c r="I290" s="2" t="s">
        <v>1416</v>
      </c>
      <c r="J290" s="2" t="s">
        <v>1160</v>
      </c>
      <c r="K290" s="2">
        <v>77541</v>
      </c>
      <c r="L290" s="2"/>
      <c r="M290" s="21">
        <v>110020774740</v>
      </c>
      <c r="N290" s="2">
        <v>28.901664</v>
      </c>
      <c r="O290" s="2">
        <v>-95.383094</v>
      </c>
      <c r="P290" s="2">
        <v>1318217500216</v>
      </c>
      <c r="Q290" s="2">
        <v>107062</v>
      </c>
      <c r="R290" s="2" t="s">
        <v>1393</v>
      </c>
      <c r="S290" s="2">
        <v>4</v>
      </c>
      <c r="T290" s="2" t="s">
        <v>1409</v>
      </c>
      <c r="U290" s="2">
        <v>250</v>
      </c>
      <c r="V290" s="2" t="s">
        <v>1556</v>
      </c>
      <c r="W290" s="2"/>
      <c r="X290" s="2">
        <v>0</v>
      </c>
      <c r="Y290" s="2"/>
      <c r="Z290" s="2"/>
      <c r="AA290" s="2" t="s">
        <v>1544</v>
      </c>
      <c r="AB290" s="2">
        <v>336611</v>
      </c>
      <c r="AC290" s="2" t="s">
        <v>481</v>
      </c>
      <c r="AD290" s="2"/>
      <c r="AE290" s="2"/>
      <c r="AF290" s="2" t="s">
        <v>1796</v>
      </c>
      <c r="AG290" s="5" t="s">
        <v>1628</v>
      </c>
      <c r="AH290" s="2" t="s">
        <v>2080</v>
      </c>
      <c r="AI290" s="2" t="s">
        <v>1772</v>
      </c>
      <c r="AJ290" s="2" t="s">
        <v>2082</v>
      </c>
      <c r="AK290" s="2" t="s">
        <v>1547</v>
      </c>
      <c r="AL290" s="2"/>
      <c r="AM290" t="s">
        <v>1549</v>
      </c>
      <c r="AN290" t="s">
        <v>1549</v>
      </c>
      <c r="AO290" t="s">
        <v>1549</v>
      </c>
      <c r="AP290" t="s">
        <v>1549</v>
      </c>
      <c r="AQ290" t="s">
        <v>1549</v>
      </c>
      <c r="AR290" t="s">
        <v>1549</v>
      </c>
      <c r="AS290" t="s">
        <v>1549</v>
      </c>
      <c r="AT290" t="s">
        <v>1549</v>
      </c>
      <c r="AU290" t="s">
        <v>1549</v>
      </c>
      <c r="AV290" t="s">
        <v>1549</v>
      </c>
      <c r="AW290" t="s">
        <v>1549</v>
      </c>
      <c r="AX290" t="s">
        <v>1549</v>
      </c>
      <c r="AY290" t="s">
        <v>1549</v>
      </c>
      <c r="AZ290" t="s">
        <v>1549</v>
      </c>
      <c r="BA290" t="s">
        <v>1549</v>
      </c>
      <c r="BB290" t="s">
        <v>1549</v>
      </c>
      <c r="BC290" t="s">
        <v>1549</v>
      </c>
      <c r="BD290" t="s">
        <v>1549</v>
      </c>
      <c r="BE290" t="s">
        <v>1549</v>
      </c>
      <c r="BF290" t="s">
        <v>1549</v>
      </c>
      <c r="BG290" t="s">
        <v>1549</v>
      </c>
      <c r="BH290" t="s">
        <v>1549</v>
      </c>
      <c r="BI290" t="s">
        <v>1549</v>
      </c>
      <c r="BJ290" t="s">
        <v>1549</v>
      </c>
      <c r="BK290" t="s">
        <v>1549</v>
      </c>
      <c r="BL290" t="s">
        <v>1549</v>
      </c>
      <c r="BM290" t="s">
        <v>1549</v>
      </c>
      <c r="BN290" t="s">
        <v>1549</v>
      </c>
      <c r="BO290" t="s">
        <v>1549</v>
      </c>
      <c r="BP290" t="s">
        <v>1549</v>
      </c>
      <c r="BQ290" t="s">
        <v>1549</v>
      </c>
      <c r="BR290" t="s">
        <v>1549</v>
      </c>
      <c r="BS290" t="s">
        <v>1549</v>
      </c>
      <c r="BT290" t="s">
        <v>1549</v>
      </c>
      <c r="BU290" t="s">
        <v>1549</v>
      </c>
      <c r="BV290" t="s">
        <v>1549</v>
      </c>
      <c r="BW290" t="s">
        <v>1549</v>
      </c>
      <c r="BX290" t="s">
        <v>1549</v>
      </c>
      <c r="BY290" t="s">
        <v>1549</v>
      </c>
      <c r="BZ290" t="s">
        <v>1549</v>
      </c>
      <c r="CA290" t="s">
        <v>1549</v>
      </c>
      <c r="CB290" t="s">
        <v>1549</v>
      </c>
      <c r="CC290" t="s">
        <v>1549</v>
      </c>
      <c r="CD290" t="s">
        <v>1549</v>
      </c>
      <c r="CE290" t="s">
        <v>1548</v>
      </c>
      <c r="CF290" t="s">
        <v>1549</v>
      </c>
      <c r="CG290" t="s">
        <v>1549</v>
      </c>
      <c r="CH290" t="s">
        <v>1549</v>
      </c>
      <c r="CI290" t="s">
        <v>1549</v>
      </c>
      <c r="CJ290" t="s">
        <v>1549</v>
      </c>
      <c r="CK290" t="s">
        <v>1549</v>
      </c>
      <c r="CL290" t="s">
        <v>1549</v>
      </c>
      <c r="CM290" t="s">
        <v>1549</v>
      </c>
      <c r="CN290" t="s">
        <v>1548</v>
      </c>
    </row>
    <row r="291" spans="2:92" hidden="1" x14ac:dyDescent="0.25">
      <c r="B291" s="2" t="s">
        <v>1134</v>
      </c>
      <c r="C291" s="2">
        <v>2019</v>
      </c>
      <c r="D291" s="4">
        <v>44013</v>
      </c>
      <c r="E291" s="2" t="s">
        <v>2076</v>
      </c>
      <c r="F291" s="2" t="s">
        <v>2077</v>
      </c>
      <c r="G291" s="2" t="s">
        <v>2078</v>
      </c>
      <c r="H291" s="2" t="s">
        <v>1200</v>
      </c>
      <c r="I291" s="2" t="s">
        <v>1416</v>
      </c>
      <c r="J291" s="2" t="s">
        <v>1160</v>
      </c>
      <c r="K291" s="2">
        <v>77541</v>
      </c>
      <c r="L291" s="2"/>
      <c r="M291" s="21">
        <v>110020774740</v>
      </c>
      <c r="N291" s="2">
        <v>28.901664</v>
      </c>
      <c r="O291" s="2">
        <v>-95.383094</v>
      </c>
      <c r="P291" s="2">
        <v>1319218499743</v>
      </c>
      <c r="Q291" s="2">
        <v>107062</v>
      </c>
      <c r="R291" s="2" t="s">
        <v>1393</v>
      </c>
      <c r="S291" s="2">
        <v>3</v>
      </c>
      <c r="T291" s="2" t="s">
        <v>1550</v>
      </c>
      <c r="U291" s="2">
        <v>250</v>
      </c>
      <c r="V291" s="2" t="s">
        <v>1556</v>
      </c>
      <c r="W291" s="2"/>
      <c r="X291" s="2">
        <v>250</v>
      </c>
      <c r="Y291" s="2" t="s">
        <v>1556</v>
      </c>
      <c r="Z291" s="2"/>
      <c r="AA291" s="2" t="s">
        <v>1544</v>
      </c>
      <c r="AB291" s="2">
        <v>336611</v>
      </c>
      <c r="AC291" s="2" t="s">
        <v>481</v>
      </c>
      <c r="AD291" s="2"/>
      <c r="AE291" s="2"/>
      <c r="AF291" s="2" t="s">
        <v>1796</v>
      </c>
      <c r="AG291" s="5" t="s">
        <v>1628</v>
      </c>
      <c r="AH291" s="2" t="s">
        <v>2080</v>
      </c>
      <c r="AI291" s="2" t="s">
        <v>1772</v>
      </c>
      <c r="AJ291" s="2" t="s">
        <v>2082</v>
      </c>
      <c r="AK291" s="2" t="s">
        <v>1547</v>
      </c>
      <c r="AL291" s="2"/>
      <c r="AM291" t="s">
        <v>1549</v>
      </c>
      <c r="AN291" t="s">
        <v>1549</v>
      </c>
      <c r="AO291" t="s">
        <v>1549</v>
      </c>
      <c r="AP291" t="s">
        <v>1549</v>
      </c>
      <c r="AQ291" t="s">
        <v>1549</v>
      </c>
      <c r="AR291" t="s">
        <v>1549</v>
      </c>
      <c r="AS291" t="s">
        <v>1549</v>
      </c>
      <c r="AT291" t="s">
        <v>1549</v>
      </c>
      <c r="AU291" t="s">
        <v>1549</v>
      </c>
      <c r="AV291" t="s">
        <v>1549</v>
      </c>
      <c r="AW291" t="s">
        <v>1549</v>
      </c>
      <c r="AX291" t="s">
        <v>1549</v>
      </c>
      <c r="AY291" t="s">
        <v>1549</v>
      </c>
      <c r="AZ291" t="s">
        <v>1549</v>
      </c>
      <c r="BA291" t="s">
        <v>1549</v>
      </c>
      <c r="BB291" t="s">
        <v>1549</v>
      </c>
      <c r="BC291" t="s">
        <v>1549</v>
      </c>
      <c r="BD291" t="s">
        <v>1549</v>
      </c>
      <c r="BE291" t="s">
        <v>1549</v>
      </c>
      <c r="BF291" t="s">
        <v>1549</v>
      </c>
      <c r="BG291" t="s">
        <v>1549</v>
      </c>
      <c r="BH291" t="s">
        <v>1549</v>
      </c>
      <c r="BI291" t="s">
        <v>1549</v>
      </c>
      <c r="BJ291" t="s">
        <v>1549</v>
      </c>
      <c r="BK291" t="s">
        <v>1549</v>
      </c>
      <c r="BL291" t="s">
        <v>1549</v>
      </c>
      <c r="BM291" t="s">
        <v>1549</v>
      </c>
      <c r="BN291" t="s">
        <v>1549</v>
      </c>
      <c r="BO291" t="s">
        <v>1549</v>
      </c>
      <c r="BP291" t="s">
        <v>1549</v>
      </c>
      <c r="BQ291" t="s">
        <v>1549</v>
      </c>
      <c r="BR291" t="s">
        <v>1549</v>
      </c>
      <c r="BS291" t="s">
        <v>1549</v>
      </c>
      <c r="BT291" t="s">
        <v>1549</v>
      </c>
      <c r="BU291" t="s">
        <v>1549</v>
      </c>
      <c r="BV291" t="s">
        <v>1549</v>
      </c>
      <c r="BW291" t="s">
        <v>1549</v>
      </c>
      <c r="BX291" t="s">
        <v>1549</v>
      </c>
      <c r="BY291" t="s">
        <v>1549</v>
      </c>
      <c r="BZ291" t="s">
        <v>1549</v>
      </c>
      <c r="CA291" t="s">
        <v>1549</v>
      </c>
      <c r="CB291" t="s">
        <v>1549</v>
      </c>
      <c r="CC291" t="s">
        <v>1549</v>
      </c>
      <c r="CD291" t="s">
        <v>1549</v>
      </c>
      <c r="CE291" t="s">
        <v>1548</v>
      </c>
      <c r="CF291" t="s">
        <v>1549</v>
      </c>
      <c r="CG291" t="s">
        <v>1549</v>
      </c>
      <c r="CH291" t="s">
        <v>1549</v>
      </c>
      <c r="CI291" t="s">
        <v>1549</v>
      </c>
      <c r="CJ291" t="s">
        <v>1549</v>
      </c>
      <c r="CK291" t="s">
        <v>1549</v>
      </c>
      <c r="CL291" t="s">
        <v>1549</v>
      </c>
      <c r="CM291" t="s">
        <v>1549</v>
      </c>
      <c r="CN291" t="s">
        <v>1548</v>
      </c>
    </row>
    <row r="292" spans="2:92" hidden="1" x14ac:dyDescent="0.25">
      <c r="B292" s="2" t="s">
        <v>1134</v>
      </c>
      <c r="C292" s="2">
        <v>2015</v>
      </c>
      <c r="D292" s="2"/>
      <c r="E292" s="2" t="s">
        <v>1714</v>
      </c>
      <c r="F292" s="2" t="s">
        <v>1715</v>
      </c>
      <c r="G292" s="2" t="s">
        <v>2083</v>
      </c>
      <c r="H292" s="2" t="s">
        <v>1265</v>
      </c>
      <c r="I292" s="2" t="s">
        <v>1265</v>
      </c>
      <c r="J292" s="2" t="s">
        <v>1266</v>
      </c>
      <c r="K292" s="2">
        <v>48667</v>
      </c>
      <c r="L292" s="2"/>
      <c r="M292" s="21">
        <v>110043787408</v>
      </c>
      <c r="N292" s="2">
        <v>43.600299999999997</v>
      </c>
      <c r="O292" s="2">
        <v>-84.223399999999998</v>
      </c>
      <c r="P292" s="2">
        <v>1315214191064</v>
      </c>
      <c r="Q292" s="2">
        <v>107062</v>
      </c>
      <c r="R292" s="2" t="s">
        <v>1393</v>
      </c>
      <c r="S292" s="2">
        <v>4</v>
      </c>
      <c r="T292" s="2" t="s">
        <v>1409</v>
      </c>
      <c r="U292" s="2">
        <v>1600</v>
      </c>
      <c r="V292" s="2" t="s">
        <v>1556</v>
      </c>
      <c r="W292" s="2"/>
      <c r="X292" s="2">
        <v>74</v>
      </c>
      <c r="Y292" s="2" t="s">
        <v>1556</v>
      </c>
      <c r="Z292" s="2"/>
      <c r="AA292" s="2" t="s">
        <v>1544</v>
      </c>
      <c r="AB292" s="2">
        <v>325199</v>
      </c>
      <c r="AC292" s="2" t="s">
        <v>261</v>
      </c>
      <c r="AD292" s="2"/>
      <c r="AE292" s="2"/>
      <c r="AF292" s="2" t="s">
        <v>1868</v>
      </c>
      <c r="AG292" s="2" t="s">
        <v>1586</v>
      </c>
      <c r="AH292" s="2" t="s">
        <v>1819</v>
      </c>
      <c r="AI292" s="2" t="s">
        <v>1772</v>
      </c>
      <c r="AJ292" s="2" t="s">
        <v>1593</v>
      </c>
      <c r="AK292" s="2" t="s">
        <v>1547</v>
      </c>
      <c r="AL292" s="2"/>
      <c r="AM292" t="s">
        <v>1549</v>
      </c>
      <c r="AN292" t="s">
        <v>1549</v>
      </c>
      <c r="AO292" t="s">
        <v>1549</v>
      </c>
      <c r="AP292" t="s">
        <v>1549</v>
      </c>
      <c r="AQ292" t="s">
        <v>1549</v>
      </c>
      <c r="AR292" t="s">
        <v>1549</v>
      </c>
      <c r="AS292" t="s">
        <v>1549</v>
      </c>
      <c r="AY292" t="s">
        <v>1549</v>
      </c>
      <c r="BL292" t="s">
        <v>1549</v>
      </c>
      <c r="BM292" t="s">
        <v>1549</v>
      </c>
      <c r="BN292" t="s">
        <v>1549</v>
      </c>
      <c r="BP292" t="s">
        <v>1548</v>
      </c>
      <c r="BX292" t="s">
        <v>1549</v>
      </c>
      <c r="CE292" t="s">
        <v>1548</v>
      </c>
    </row>
    <row r="293" spans="2:92" hidden="1" x14ac:dyDescent="0.25">
      <c r="B293" s="2" t="s">
        <v>1134</v>
      </c>
      <c r="C293" s="2">
        <v>2016</v>
      </c>
      <c r="D293" s="2"/>
      <c r="E293" s="2" t="s">
        <v>1714</v>
      </c>
      <c r="F293" s="2" t="s">
        <v>1715</v>
      </c>
      <c r="G293" s="2" t="s">
        <v>2083</v>
      </c>
      <c r="H293" s="2" t="s">
        <v>1265</v>
      </c>
      <c r="I293" s="2" t="s">
        <v>1265</v>
      </c>
      <c r="J293" s="2" t="s">
        <v>1266</v>
      </c>
      <c r="K293" s="2">
        <v>48667</v>
      </c>
      <c r="L293" s="2"/>
      <c r="M293" s="21">
        <v>110043787408</v>
      </c>
      <c r="N293" s="2">
        <v>43.600299999999997</v>
      </c>
      <c r="O293" s="2">
        <v>-84.223399999999998</v>
      </c>
      <c r="P293" s="2">
        <v>1316215324880</v>
      </c>
      <c r="Q293" s="2">
        <v>107062</v>
      </c>
      <c r="R293" s="2" t="s">
        <v>1393</v>
      </c>
      <c r="S293" s="2">
        <v>4</v>
      </c>
      <c r="T293" s="2" t="s">
        <v>1409</v>
      </c>
      <c r="U293" s="2">
        <v>960</v>
      </c>
      <c r="V293" s="2" t="s">
        <v>1556</v>
      </c>
      <c r="W293" s="2"/>
      <c r="X293" s="2">
        <v>42</v>
      </c>
      <c r="Y293" s="2" t="s">
        <v>1556</v>
      </c>
      <c r="Z293" s="2"/>
      <c r="AA293" s="2" t="s">
        <v>1544</v>
      </c>
      <c r="AB293" s="2">
        <v>325320</v>
      </c>
      <c r="AC293" s="2" t="s">
        <v>268</v>
      </c>
      <c r="AD293" s="2"/>
      <c r="AE293" s="2"/>
      <c r="AF293" s="2" t="s">
        <v>2084</v>
      </c>
      <c r="AG293" s="5" t="s">
        <v>1586</v>
      </c>
      <c r="AH293" s="2" t="s">
        <v>1819</v>
      </c>
      <c r="AI293" s="2" t="s">
        <v>1772</v>
      </c>
      <c r="AJ293" s="2" t="s">
        <v>1593</v>
      </c>
      <c r="AK293" s="2" t="s">
        <v>1547</v>
      </c>
      <c r="AL293" s="2"/>
      <c r="AM293" t="s">
        <v>1549</v>
      </c>
      <c r="AN293" t="s">
        <v>1549</v>
      </c>
      <c r="AO293" t="s">
        <v>1549</v>
      </c>
      <c r="AP293" t="s">
        <v>1549</v>
      </c>
      <c r="AQ293" t="s">
        <v>1549</v>
      </c>
      <c r="AR293" t="s">
        <v>1549</v>
      </c>
      <c r="AS293" t="s">
        <v>1549</v>
      </c>
      <c r="AY293" t="s">
        <v>1549</v>
      </c>
      <c r="BL293" t="s">
        <v>1549</v>
      </c>
      <c r="BM293" t="s">
        <v>1549</v>
      </c>
      <c r="BN293" t="s">
        <v>1549</v>
      </c>
      <c r="BP293" t="s">
        <v>1548</v>
      </c>
      <c r="BX293" t="s">
        <v>1549</v>
      </c>
      <c r="CE293" t="s">
        <v>1548</v>
      </c>
    </row>
    <row r="294" spans="2:92" hidden="1" x14ac:dyDescent="0.25">
      <c r="B294" s="2" t="s">
        <v>1134</v>
      </c>
      <c r="C294" s="2">
        <v>2017</v>
      </c>
      <c r="D294" s="2"/>
      <c r="E294" s="2" t="s">
        <v>1714</v>
      </c>
      <c r="F294" s="2" t="s">
        <v>1715</v>
      </c>
      <c r="G294" s="2" t="s">
        <v>2083</v>
      </c>
      <c r="H294" s="2" t="s">
        <v>1265</v>
      </c>
      <c r="I294" s="2" t="s">
        <v>1265</v>
      </c>
      <c r="J294" s="2" t="s">
        <v>1266</v>
      </c>
      <c r="K294" s="2">
        <v>48667</v>
      </c>
      <c r="L294" s="2"/>
      <c r="M294" s="21">
        <v>110043787408</v>
      </c>
      <c r="N294" s="2">
        <v>43.600299999999997</v>
      </c>
      <c r="O294" s="2">
        <v>-84.223399999999998</v>
      </c>
      <c r="P294" s="2">
        <v>1317216174197</v>
      </c>
      <c r="Q294" s="2">
        <v>107062</v>
      </c>
      <c r="R294" s="2" t="s">
        <v>1393</v>
      </c>
      <c r="S294" s="2">
        <v>4</v>
      </c>
      <c r="T294" s="2" t="s">
        <v>1409</v>
      </c>
      <c r="U294" s="2">
        <v>1700</v>
      </c>
      <c r="V294" s="2" t="s">
        <v>1556</v>
      </c>
      <c r="W294" s="2"/>
      <c r="X294" s="2">
        <v>28</v>
      </c>
      <c r="Y294" s="2" t="s">
        <v>1556</v>
      </c>
      <c r="Z294" s="2"/>
      <c r="AA294" s="2" t="s">
        <v>1544</v>
      </c>
      <c r="AB294" s="2">
        <v>325320</v>
      </c>
      <c r="AC294" s="2" t="s">
        <v>268</v>
      </c>
      <c r="AD294" s="2"/>
      <c r="AE294" s="2"/>
      <c r="AF294" s="2" t="s">
        <v>1868</v>
      </c>
      <c r="AG294" s="5" t="s">
        <v>1586</v>
      </c>
      <c r="AH294" s="2" t="s">
        <v>1819</v>
      </c>
      <c r="AI294" s="2" t="s">
        <v>1772</v>
      </c>
      <c r="AJ294" s="2" t="s">
        <v>1593</v>
      </c>
      <c r="AK294" s="2" t="s">
        <v>1547</v>
      </c>
      <c r="AL294" s="2"/>
      <c r="AM294" t="s">
        <v>1549</v>
      </c>
      <c r="AN294" t="s">
        <v>1549</v>
      </c>
      <c r="AO294" t="s">
        <v>1549</v>
      </c>
      <c r="AP294" t="s">
        <v>1549</v>
      </c>
      <c r="AQ294" t="s">
        <v>1549</v>
      </c>
      <c r="AR294" t="s">
        <v>1549</v>
      </c>
      <c r="AS294" t="s">
        <v>1549</v>
      </c>
      <c r="AY294" t="s">
        <v>1549</v>
      </c>
      <c r="BL294" t="s">
        <v>1549</v>
      </c>
      <c r="BM294" t="s">
        <v>1549</v>
      </c>
      <c r="BN294" t="s">
        <v>1549</v>
      </c>
      <c r="BP294" t="s">
        <v>1548</v>
      </c>
      <c r="BX294" t="s">
        <v>1549</v>
      </c>
      <c r="CE294" t="s">
        <v>1548</v>
      </c>
    </row>
    <row r="295" spans="2:92" ht="45" hidden="1" x14ac:dyDescent="0.25">
      <c r="B295" s="2" t="s">
        <v>1134</v>
      </c>
      <c r="C295" s="2">
        <v>2018</v>
      </c>
      <c r="D295" s="2"/>
      <c r="E295" s="2" t="s">
        <v>1714</v>
      </c>
      <c r="F295" s="2" t="s">
        <v>1715</v>
      </c>
      <c r="G295" s="2" t="s">
        <v>2083</v>
      </c>
      <c r="H295" s="2" t="s">
        <v>1265</v>
      </c>
      <c r="I295" s="2" t="s">
        <v>1265</v>
      </c>
      <c r="J295" s="2" t="s">
        <v>1266</v>
      </c>
      <c r="K295" s="2">
        <v>48667</v>
      </c>
      <c r="L295" s="2"/>
      <c r="M295" s="21">
        <v>110043787408</v>
      </c>
      <c r="N295" s="2">
        <v>43.600299999999997</v>
      </c>
      <c r="O295" s="2">
        <v>-84.223399999999998</v>
      </c>
      <c r="P295" s="2">
        <v>1318217202997</v>
      </c>
      <c r="Q295" s="2">
        <v>107062</v>
      </c>
      <c r="R295" s="2" t="s">
        <v>1393</v>
      </c>
      <c r="S295" s="2">
        <v>4</v>
      </c>
      <c r="T295" s="2" t="s">
        <v>1409</v>
      </c>
      <c r="U295" s="2">
        <v>840</v>
      </c>
      <c r="V295" s="2" t="s">
        <v>1556</v>
      </c>
      <c r="W295" s="2"/>
      <c r="X295" s="2">
        <v>12</v>
      </c>
      <c r="Y295" s="2" t="s">
        <v>1556</v>
      </c>
      <c r="Z295" s="2"/>
      <c r="AA295" s="2" t="s">
        <v>1544</v>
      </c>
      <c r="AB295" s="2">
        <v>325320</v>
      </c>
      <c r="AC295" s="2" t="s">
        <v>268</v>
      </c>
      <c r="AD295" s="2"/>
      <c r="AE295" s="2"/>
      <c r="AF295" s="2" t="s">
        <v>1868</v>
      </c>
      <c r="AG295" s="5" t="s">
        <v>1592</v>
      </c>
      <c r="AH295" s="2" t="s">
        <v>1819</v>
      </c>
      <c r="AI295" s="2" t="s">
        <v>1772</v>
      </c>
      <c r="AJ295" s="2" t="s">
        <v>1593</v>
      </c>
      <c r="AK295" s="2" t="s">
        <v>1547</v>
      </c>
      <c r="AL295" s="2"/>
      <c r="AM295" t="s">
        <v>1549</v>
      </c>
      <c r="AN295" t="s">
        <v>1549</v>
      </c>
      <c r="AO295" t="s">
        <v>1549</v>
      </c>
      <c r="AP295" t="s">
        <v>1549</v>
      </c>
      <c r="AQ295" t="s">
        <v>1549</v>
      </c>
      <c r="AR295" t="s">
        <v>1549</v>
      </c>
      <c r="AS295" t="s">
        <v>1549</v>
      </c>
      <c r="AT295" t="s">
        <v>1549</v>
      </c>
      <c r="AU295" t="s">
        <v>1549</v>
      </c>
      <c r="AV295" t="s">
        <v>1549</v>
      </c>
      <c r="AW295" t="s">
        <v>1549</v>
      </c>
      <c r="AX295" t="s">
        <v>1549</v>
      </c>
      <c r="AY295" t="s">
        <v>1549</v>
      </c>
      <c r="AZ295" t="s">
        <v>1549</v>
      </c>
      <c r="BA295" t="s">
        <v>1549</v>
      </c>
      <c r="BB295" t="s">
        <v>1549</v>
      </c>
      <c r="BC295" t="s">
        <v>1549</v>
      </c>
      <c r="BD295" t="s">
        <v>1549</v>
      </c>
      <c r="BE295" t="s">
        <v>1549</v>
      </c>
      <c r="BF295" t="s">
        <v>1549</v>
      </c>
      <c r="BG295" t="s">
        <v>1549</v>
      </c>
      <c r="BH295" t="s">
        <v>1549</v>
      </c>
      <c r="BI295" t="s">
        <v>1549</v>
      </c>
      <c r="BJ295" t="s">
        <v>1549</v>
      </c>
      <c r="BK295" t="s">
        <v>1549</v>
      </c>
      <c r="BL295" t="s">
        <v>1549</v>
      </c>
      <c r="BM295" t="s">
        <v>1549</v>
      </c>
      <c r="BN295" t="s">
        <v>1549</v>
      </c>
      <c r="BO295" t="s">
        <v>1549</v>
      </c>
      <c r="BP295" t="s">
        <v>1548</v>
      </c>
      <c r="BQ295" t="s">
        <v>1549</v>
      </c>
      <c r="BR295" t="s">
        <v>1549</v>
      </c>
      <c r="BS295" t="s">
        <v>1549</v>
      </c>
      <c r="BT295" t="s">
        <v>1549</v>
      </c>
      <c r="BU295" t="s">
        <v>1549</v>
      </c>
      <c r="BV295" t="s">
        <v>1549</v>
      </c>
      <c r="BW295" t="s">
        <v>1548</v>
      </c>
      <c r="BX295" t="s">
        <v>1549</v>
      </c>
      <c r="BY295" t="s">
        <v>1549</v>
      </c>
      <c r="BZ295" t="s">
        <v>1549</v>
      </c>
      <c r="CA295" t="s">
        <v>1549</v>
      </c>
      <c r="CB295" t="s">
        <v>1549</v>
      </c>
      <c r="CC295" t="s">
        <v>1549</v>
      </c>
      <c r="CD295" t="s">
        <v>1549</v>
      </c>
      <c r="CE295" t="s">
        <v>1548</v>
      </c>
      <c r="CF295" t="s">
        <v>1549</v>
      </c>
      <c r="CG295" t="s">
        <v>1549</v>
      </c>
      <c r="CH295" t="s">
        <v>1549</v>
      </c>
      <c r="CI295" t="s">
        <v>1549</v>
      </c>
      <c r="CJ295" t="s">
        <v>1549</v>
      </c>
      <c r="CK295" t="s">
        <v>1549</v>
      </c>
      <c r="CL295" t="s">
        <v>1549</v>
      </c>
      <c r="CM295" t="s">
        <v>1549</v>
      </c>
      <c r="CN295" t="s">
        <v>1548</v>
      </c>
    </row>
    <row r="296" spans="2:92" x14ac:dyDescent="0.25">
      <c r="B296" s="2" t="s">
        <v>1134</v>
      </c>
      <c r="C296" s="2">
        <v>2015</v>
      </c>
      <c r="D296" s="2"/>
      <c r="E296" s="2" t="s">
        <v>1433</v>
      </c>
      <c r="F296" s="2" t="s">
        <v>1435</v>
      </c>
      <c r="G296" s="2" t="s">
        <v>1436</v>
      </c>
      <c r="H296" s="2" t="s">
        <v>1165</v>
      </c>
      <c r="I296" s="2" t="s">
        <v>1398</v>
      </c>
      <c r="J296" s="2" t="s">
        <v>1138</v>
      </c>
      <c r="K296" s="2">
        <v>70764</v>
      </c>
      <c r="L296" s="2"/>
      <c r="M296" s="21">
        <v>110001244724</v>
      </c>
      <c r="N296" s="2">
        <v>30.320903000000001</v>
      </c>
      <c r="O296" s="2">
        <v>-91.239014999999995</v>
      </c>
      <c r="P296" s="2">
        <v>1315214483176</v>
      </c>
      <c r="Q296" s="2">
        <v>107062</v>
      </c>
      <c r="R296" s="2" t="s">
        <v>1393</v>
      </c>
      <c r="S296" s="2">
        <v>8</v>
      </c>
      <c r="T296" s="2" t="s">
        <v>1399</v>
      </c>
      <c r="U296" s="2">
        <v>0</v>
      </c>
      <c r="V296" s="2" t="s">
        <v>1556</v>
      </c>
      <c r="W296" s="2"/>
      <c r="X296" s="2">
        <v>359</v>
      </c>
      <c r="Y296" s="2" t="s">
        <v>1556</v>
      </c>
      <c r="Z296" s="2"/>
      <c r="AA296" s="2" t="s">
        <v>1544</v>
      </c>
      <c r="AB296" s="2">
        <v>325199</v>
      </c>
      <c r="AC296" s="2" t="s">
        <v>261</v>
      </c>
      <c r="AD296" s="2"/>
      <c r="AE296" s="2"/>
      <c r="AF296" s="2" t="s">
        <v>1595</v>
      </c>
      <c r="AG296" s="2" t="s">
        <v>1570</v>
      </c>
      <c r="AH296" s="2" t="s">
        <v>1140</v>
      </c>
      <c r="AI296" s="2" t="s">
        <v>1772</v>
      </c>
      <c r="AJ296" s="2" t="s">
        <v>1546</v>
      </c>
      <c r="AK296" s="2" t="s">
        <v>1547</v>
      </c>
      <c r="AL296" s="2"/>
      <c r="AM296" t="s">
        <v>1548</v>
      </c>
      <c r="AN296" t="s">
        <v>1549</v>
      </c>
      <c r="AO296" t="s">
        <v>1548</v>
      </c>
      <c r="AP296" t="s">
        <v>1548</v>
      </c>
      <c r="AQ296" t="s">
        <v>1548</v>
      </c>
      <c r="AR296" t="s">
        <v>1548</v>
      </c>
      <c r="AS296" t="s">
        <v>1548</v>
      </c>
      <c r="AY296" t="s">
        <v>1549</v>
      </c>
      <c r="BL296" t="s">
        <v>1549</v>
      </c>
      <c r="BM296" t="s">
        <v>1549</v>
      </c>
      <c r="BN296" t="s">
        <v>1548</v>
      </c>
      <c r="BP296" t="s">
        <v>1548</v>
      </c>
      <c r="BX296" t="s">
        <v>1549</v>
      </c>
      <c r="CE296" t="s">
        <v>1548</v>
      </c>
    </row>
    <row r="297" spans="2:92" x14ac:dyDescent="0.25">
      <c r="B297" s="2" t="s">
        <v>1134</v>
      </c>
      <c r="C297" s="2">
        <v>2016</v>
      </c>
      <c r="D297" s="2"/>
      <c r="E297" s="2" t="s">
        <v>1433</v>
      </c>
      <c r="F297" s="2" t="s">
        <v>1435</v>
      </c>
      <c r="G297" s="2" t="s">
        <v>1436</v>
      </c>
      <c r="H297" s="2" t="s">
        <v>1165</v>
      </c>
      <c r="I297" s="2" t="s">
        <v>1398</v>
      </c>
      <c r="J297" s="2" t="s">
        <v>1138</v>
      </c>
      <c r="K297" s="2">
        <v>70764</v>
      </c>
      <c r="L297" s="2"/>
      <c r="M297" s="21">
        <v>110001244724</v>
      </c>
      <c r="N297" s="2">
        <v>30.320903000000001</v>
      </c>
      <c r="O297" s="2">
        <v>-91.239014999999995</v>
      </c>
      <c r="P297" s="2">
        <v>1316215511559</v>
      </c>
      <c r="Q297" s="2">
        <v>107062</v>
      </c>
      <c r="R297" s="2" t="s">
        <v>1393</v>
      </c>
      <c r="S297" s="2">
        <v>2</v>
      </c>
      <c r="T297" s="2" t="s">
        <v>1649</v>
      </c>
      <c r="U297" s="2">
        <v>0</v>
      </c>
      <c r="V297" s="2" t="s">
        <v>1556</v>
      </c>
      <c r="W297" s="2"/>
      <c r="X297" s="2">
        <v>18</v>
      </c>
      <c r="Y297" s="2" t="s">
        <v>1556</v>
      </c>
      <c r="Z297" s="2"/>
      <c r="AA297" s="2" t="s">
        <v>1544</v>
      </c>
      <c r="AB297" s="2">
        <v>325199</v>
      </c>
      <c r="AC297" s="2" t="s">
        <v>261</v>
      </c>
      <c r="AD297" s="2"/>
      <c r="AE297" s="2"/>
      <c r="AF297" s="2" t="s">
        <v>1650</v>
      </c>
      <c r="AG297" s="2" t="s">
        <v>1586</v>
      </c>
      <c r="AH297" s="2" t="s">
        <v>1140</v>
      </c>
      <c r="AI297" s="2" t="s">
        <v>1772</v>
      </c>
      <c r="AJ297" s="2" t="s">
        <v>1546</v>
      </c>
      <c r="AK297" s="2" t="s">
        <v>1547</v>
      </c>
      <c r="AL297" s="2"/>
      <c r="AM297" t="s">
        <v>1548</v>
      </c>
      <c r="AN297" t="s">
        <v>1549</v>
      </c>
      <c r="AO297" t="s">
        <v>1549</v>
      </c>
      <c r="AP297" t="s">
        <v>1549</v>
      </c>
      <c r="AQ297" t="s">
        <v>1549</v>
      </c>
      <c r="AR297" t="s">
        <v>1548</v>
      </c>
      <c r="AS297" t="s">
        <v>1549</v>
      </c>
      <c r="AY297" t="s">
        <v>1549</v>
      </c>
      <c r="BL297" t="s">
        <v>1549</v>
      </c>
      <c r="BM297" t="s">
        <v>1549</v>
      </c>
      <c r="BN297" t="s">
        <v>1548</v>
      </c>
      <c r="BP297" t="s">
        <v>1548</v>
      </c>
      <c r="BX297" t="s">
        <v>1549</v>
      </c>
      <c r="CE297" t="s">
        <v>1548</v>
      </c>
    </row>
    <row r="298" spans="2:92" x14ac:dyDescent="0.25">
      <c r="B298" s="2" t="s">
        <v>1134</v>
      </c>
      <c r="C298" s="2">
        <v>2017</v>
      </c>
      <c r="D298" s="2"/>
      <c r="E298" s="2" t="s">
        <v>1433</v>
      </c>
      <c r="F298" s="2" t="s">
        <v>1435</v>
      </c>
      <c r="G298" s="2" t="s">
        <v>1436</v>
      </c>
      <c r="H298" s="2" t="s">
        <v>1165</v>
      </c>
      <c r="I298" s="2" t="s">
        <v>1398</v>
      </c>
      <c r="J298" s="2" t="s">
        <v>1138</v>
      </c>
      <c r="K298" s="2">
        <v>70764</v>
      </c>
      <c r="L298" s="2"/>
      <c r="M298" s="21">
        <v>110001244724</v>
      </c>
      <c r="N298" s="2">
        <v>30.320903000000001</v>
      </c>
      <c r="O298" s="2">
        <v>-91.239014999999995</v>
      </c>
      <c r="P298" s="2">
        <v>1317216588172</v>
      </c>
      <c r="Q298" s="2">
        <v>107062</v>
      </c>
      <c r="R298" s="2" t="s">
        <v>1393</v>
      </c>
      <c r="S298" s="2">
        <v>8</v>
      </c>
      <c r="T298" s="2" t="s">
        <v>1399</v>
      </c>
      <c r="U298" s="2">
        <v>18</v>
      </c>
      <c r="V298" s="2" t="s">
        <v>1594</v>
      </c>
      <c r="W298" s="2"/>
      <c r="X298" s="2">
        <v>12</v>
      </c>
      <c r="Y298" s="2" t="s">
        <v>1556</v>
      </c>
      <c r="Z298" s="2"/>
      <c r="AA298" s="2" t="s">
        <v>1544</v>
      </c>
      <c r="AB298" s="2">
        <v>325199</v>
      </c>
      <c r="AC298" s="2" t="s">
        <v>261</v>
      </c>
      <c r="AD298" s="2"/>
      <c r="AE298" s="2"/>
      <c r="AF298" s="2" t="s">
        <v>1591</v>
      </c>
      <c r="AG298" s="5" t="s">
        <v>1586</v>
      </c>
      <c r="AH298" s="2" t="s">
        <v>1140</v>
      </c>
      <c r="AI298" s="2" t="s">
        <v>1772</v>
      </c>
      <c r="AJ298" s="2" t="s">
        <v>1546</v>
      </c>
      <c r="AK298" s="2" t="s">
        <v>1547</v>
      </c>
      <c r="AL298" s="2"/>
      <c r="AM298" t="s">
        <v>1548</v>
      </c>
      <c r="AN298" t="s">
        <v>1549</v>
      </c>
      <c r="AO298" t="s">
        <v>1549</v>
      </c>
      <c r="AP298" t="s">
        <v>1549</v>
      </c>
      <c r="AQ298" t="s">
        <v>1549</v>
      </c>
      <c r="AR298" t="s">
        <v>1548</v>
      </c>
      <c r="AS298" t="s">
        <v>1549</v>
      </c>
      <c r="AY298" t="s">
        <v>1549</v>
      </c>
      <c r="BL298" t="s">
        <v>1549</v>
      </c>
      <c r="BM298" t="s">
        <v>1549</v>
      </c>
      <c r="BN298" t="s">
        <v>1548</v>
      </c>
      <c r="BP298" t="s">
        <v>1548</v>
      </c>
      <c r="BX298" t="s">
        <v>1549</v>
      </c>
      <c r="CE298" t="s">
        <v>1548</v>
      </c>
    </row>
    <row r="299" spans="2:92" hidden="1" x14ac:dyDescent="0.25">
      <c r="B299" s="2" t="s">
        <v>1134</v>
      </c>
      <c r="C299" s="2">
        <v>2015</v>
      </c>
      <c r="D299" s="2"/>
      <c r="E299" s="2" t="s">
        <v>2085</v>
      </c>
      <c r="F299" s="2" t="s">
        <v>2086</v>
      </c>
      <c r="G299" s="2" t="s">
        <v>2087</v>
      </c>
      <c r="H299" s="2" t="s">
        <v>2088</v>
      </c>
      <c r="I299" s="2" t="s">
        <v>2089</v>
      </c>
      <c r="J299" s="2" t="s">
        <v>1138</v>
      </c>
      <c r="K299" s="2">
        <v>70391</v>
      </c>
      <c r="L299" s="2"/>
      <c r="M299" s="21">
        <v>110017787242</v>
      </c>
      <c r="N299" s="2">
        <v>30.008388</v>
      </c>
      <c r="O299" s="2">
        <v>-91.110963999999996</v>
      </c>
      <c r="P299" s="2">
        <v>1315213951080</v>
      </c>
      <c r="Q299" s="2">
        <v>107062</v>
      </c>
      <c r="R299" s="2" t="s">
        <v>1393</v>
      </c>
      <c r="S299" s="2">
        <v>1</v>
      </c>
      <c r="T299" s="2" t="s">
        <v>1600</v>
      </c>
      <c r="U299" s="2">
        <v>38</v>
      </c>
      <c r="V299" s="2" t="s">
        <v>1556</v>
      </c>
      <c r="W299" s="2"/>
      <c r="X299" s="2">
        <v>13</v>
      </c>
      <c r="Y299" s="2" t="s">
        <v>1613</v>
      </c>
      <c r="Z299" s="2"/>
      <c r="AA299" s="2" t="s">
        <v>1544</v>
      </c>
      <c r="AB299" s="2">
        <v>212393</v>
      </c>
      <c r="AC299" s="2" t="s">
        <v>96</v>
      </c>
      <c r="AD299" s="2"/>
      <c r="AE299" s="2"/>
      <c r="AF299" s="2" t="s">
        <v>1944</v>
      </c>
      <c r="AG299" s="2"/>
      <c r="AH299" s="70" t="s">
        <v>1955</v>
      </c>
      <c r="AI299" s="2" t="s">
        <v>1772</v>
      </c>
      <c r="AJ299" s="2"/>
      <c r="AK299" s="2"/>
      <c r="AL299" s="2"/>
      <c r="AM299" t="s">
        <v>1549</v>
      </c>
      <c r="AN299" t="s">
        <v>1549</v>
      </c>
      <c r="AO299" t="s">
        <v>1549</v>
      </c>
      <c r="AP299" t="s">
        <v>1549</v>
      </c>
      <c r="AQ299" t="s">
        <v>1549</v>
      </c>
      <c r="AR299" t="s">
        <v>1549</v>
      </c>
      <c r="AS299" t="s">
        <v>1549</v>
      </c>
      <c r="AY299" t="s">
        <v>1549</v>
      </c>
      <c r="BL299" t="s">
        <v>1549</v>
      </c>
      <c r="BM299" t="s">
        <v>1549</v>
      </c>
      <c r="BN299" t="s">
        <v>1548</v>
      </c>
      <c r="BP299" t="s">
        <v>1549</v>
      </c>
      <c r="BX299" t="s">
        <v>1549</v>
      </c>
      <c r="CE299" t="s">
        <v>1549</v>
      </c>
    </row>
    <row r="300" spans="2:92" hidden="1" x14ac:dyDescent="0.25">
      <c r="B300" s="2" t="s">
        <v>1134</v>
      </c>
      <c r="C300" s="2">
        <v>2016</v>
      </c>
      <c r="D300" s="2"/>
      <c r="E300" s="2" t="s">
        <v>2085</v>
      </c>
      <c r="F300" s="2" t="s">
        <v>2086</v>
      </c>
      <c r="G300" s="2" t="s">
        <v>2087</v>
      </c>
      <c r="H300" s="2" t="s">
        <v>2088</v>
      </c>
      <c r="I300" s="2" t="s">
        <v>2089</v>
      </c>
      <c r="J300" s="2" t="s">
        <v>1138</v>
      </c>
      <c r="K300" s="2">
        <v>70391</v>
      </c>
      <c r="L300" s="2"/>
      <c r="M300" s="21">
        <v>110017787242</v>
      </c>
      <c r="N300" s="2">
        <v>30.008388</v>
      </c>
      <c r="O300" s="2">
        <v>-91.110963999999996</v>
      </c>
      <c r="P300" s="2">
        <v>1316215041688</v>
      </c>
      <c r="Q300" s="2">
        <v>107062</v>
      </c>
      <c r="R300" s="2" t="s">
        <v>1393</v>
      </c>
      <c r="S300" s="2">
        <v>1</v>
      </c>
      <c r="T300" s="2" t="s">
        <v>1600</v>
      </c>
      <c r="U300" s="2">
        <v>48</v>
      </c>
      <c r="V300" s="2" t="s">
        <v>1556</v>
      </c>
      <c r="W300" s="2"/>
      <c r="X300" s="2">
        <v>12</v>
      </c>
      <c r="Y300" s="2" t="s">
        <v>1613</v>
      </c>
      <c r="Z300" s="2"/>
      <c r="AA300" s="2" t="s">
        <v>1544</v>
      </c>
      <c r="AB300" s="2">
        <v>212393</v>
      </c>
      <c r="AC300" s="2" t="s">
        <v>96</v>
      </c>
      <c r="AD300" s="2"/>
      <c r="AE300" s="2"/>
      <c r="AF300" s="2" t="s">
        <v>1944</v>
      </c>
      <c r="AG300" s="2"/>
      <c r="AH300" s="70" t="s">
        <v>1955</v>
      </c>
      <c r="AI300" s="2" t="s">
        <v>1772</v>
      </c>
      <c r="AJ300" s="2"/>
      <c r="AK300" s="2"/>
      <c r="AL300" s="2"/>
      <c r="AM300" t="s">
        <v>1549</v>
      </c>
      <c r="AN300" t="s">
        <v>1549</v>
      </c>
      <c r="AO300" t="s">
        <v>1549</v>
      </c>
      <c r="AP300" t="s">
        <v>1549</v>
      </c>
      <c r="AQ300" t="s">
        <v>1549</v>
      </c>
      <c r="AR300" t="s">
        <v>1549</v>
      </c>
      <c r="AS300" t="s">
        <v>1549</v>
      </c>
      <c r="AY300" t="s">
        <v>1549</v>
      </c>
      <c r="BL300" t="s">
        <v>1549</v>
      </c>
      <c r="BM300" t="s">
        <v>1549</v>
      </c>
      <c r="BN300" t="s">
        <v>1548</v>
      </c>
      <c r="BP300" t="s">
        <v>1549</v>
      </c>
      <c r="BX300" t="s">
        <v>1549</v>
      </c>
      <c r="CE300" t="s">
        <v>1549</v>
      </c>
    </row>
    <row r="301" spans="2:92" hidden="1" x14ac:dyDescent="0.25">
      <c r="B301" s="2" t="s">
        <v>1134</v>
      </c>
      <c r="C301" s="2">
        <v>2017</v>
      </c>
      <c r="D301" s="2"/>
      <c r="E301" s="2" t="s">
        <v>2085</v>
      </c>
      <c r="F301" s="2" t="s">
        <v>2086</v>
      </c>
      <c r="G301" s="2" t="s">
        <v>2087</v>
      </c>
      <c r="H301" s="2" t="s">
        <v>2088</v>
      </c>
      <c r="I301" s="2" t="s">
        <v>2089</v>
      </c>
      <c r="J301" s="2" t="s">
        <v>1138</v>
      </c>
      <c r="K301" s="2">
        <v>70391</v>
      </c>
      <c r="L301" s="2"/>
      <c r="M301" s="21">
        <v>110017787242</v>
      </c>
      <c r="N301" s="2">
        <v>30.008388</v>
      </c>
      <c r="O301" s="2">
        <v>-91.110963999999996</v>
      </c>
      <c r="P301" s="2">
        <v>1317216127959</v>
      </c>
      <c r="Q301" s="2">
        <v>107062</v>
      </c>
      <c r="R301" s="2" t="s">
        <v>1393</v>
      </c>
      <c r="S301" s="2">
        <v>1</v>
      </c>
      <c r="T301" s="2" t="s">
        <v>1600</v>
      </c>
      <c r="U301" s="2">
        <v>45</v>
      </c>
      <c r="V301" s="2" t="s">
        <v>1556</v>
      </c>
      <c r="W301" s="2"/>
      <c r="X301" s="2">
        <v>11</v>
      </c>
      <c r="Y301" s="2" t="s">
        <v>1613</v>
      </c>
      <c r="Z301" s="2"/>
      <c r="AA301" s="2" t="s">
        <v>1544</v>
      </c>
      <c r="AB301" s="2">
        <v>212393</v>
      </c>
      <c r="AC301" s="2" t="s">
        <v>96</v>
      </c>
      <c r="AD301" s="2"/>
      <c r="AE301" s="2"/>
      <c r="AF301" s="2" t="s">
        <v>1944</v>
      </c>
      <c r="AG301" s="5"/>
      <c r="AH301" s="70" t="s">
        <v>1955</v>
      </c>
      <c r="AI301" s="2" t="s">
        <v>1772</v>
      </c>
      <c r="AJ301" s="2"/>
      <c r="AK301" s="2"/>
      <c r="AL301" s="2"/>
      <c r="AM301" t="s">
        <v>1549</v>
      </c>
      <c r="AN301" t="s">
        <v>1549</v>
      </c>
      <c r="AO301" t="s">
        <v>1549</v>
      </c>
      <c r="AP301" t="s">
        <v>1549</v>
      </c>
      <c r="AQ301" t="s">
        <v>1549</v>
      </c>
      <c r="AR301" t="s">
        <v>1549</v>
      </c>
      <c r="AS301" t="s">
        <v>1549</v>
      </c>
      <c r="AY301" t="s">
        <v>1549</v>
      </c>
      <c r="BL301" t="s">
        <v>1549</v>
      </c>
      <c r="BM301" t="s">
        <v>1549</v>
      </c>
      <c r="BN301" t="s">
        <v>1548</v>
      </c>
      <c r="BP301" t="s">
        <v>1549</v>
      </c>
      <c r="BX301" t="s">
        <v>1549</v>
      </c>
      <c r="CE301" t="s">
        <v>1549</v>
      </c>
    </row>
    <row r="302" spans="2:92" hidden="1" x14ac:dyDescent="0.25">
      <c r="B302" s="2" t="s">
        <v>1134</v>
      </c>
      <c r="C302" s="2">
        <v>2016</v>
      </c>
      <c r="D302" s="2"/>
      <c r="E302" s="2" t="s">
        <v>2090</v>
      </c>
      <c r="F302" s="2" t="s">
        <v>2091</v>
      </c>
      <c r="G302" s="2" t="s">
        <v>2092</v>
      </c>
      <c r="H302" s="2" t="s">
        <v>1174</v>
      </c>
      <c r="I302" s="2" t="s">
        <v>1408</v>
      </c>
      <c r="J302" s="2" t="s">
        <v>1160</v>
      </c>
      <c r="K302" s="2">
        <v>77536</v>
      </c>
      <c r="L302" s="2"/>
      <c r="M302" s="21">
        <v>110017743281</v>
      </c>
      <c r="N302" s="2">
        <v>29.734269999999999</v>
      </c>
      <c r="O302" s="2">
        <v>-95.089860000000002</v>
      </c>
      <c r="P302" s="2">
        <v>1316215762333</v>
      </c>
      <c r="Q302" s="2">
        <v>107062</v>
      </c>
      <c r="R302" s="2" t="s">
        <v>1393</v>
      </c>
      <c r="S302" s="2">
        <v>4</v>
      </c>
      <c r="T302" s="2" t="s">
        <v>1409</v>
      </c>
      <c r="U302" s="2">
        <v>0</v>
      </c>
      <c r="V302" s="2" t="s">
        <v>1573</v>
      </c>
      <c r="W302" s="2"/>
      <c r="X302" s="2">
        <v>70</v>
      </c>
      <c r="Y302" s="2" t="s">
        <v>1573</v>
      </c>
      <c r="Z302" s="2"/>
      <c r="AA302" s="2" t="s">
        <v>1544</v>
      </c>
      <c r="AB302" s="2">
        <v>325199</v>
      </c>
      <c r="AC302" s="2" t="s">
        <v>261</v>
      </c>
      <c r="AD302" s="2"/>
      <c r="AE302" s="2"/>
      <c r="AF302" s="2" t="s">
        <v>1796</v>
      </c>
      <c r="AG302" s="5" t="s">
        <v>1586</v>
      </c>
      <c r="AH302" s="2" t="s">
        <v>1797</v>
      </c>
      <c r="AI302" s="2" t="s">
        <v>1772</v>
      </c>
      <c r="AJ302" s="2" t="s">
        <v>2093</v>
      </c>
      <c r="AK302" s="2" t="s">
        <v>1547</v>
      </c>
      <c r="AL302" s="2"/>
      <c r="AM302" t="s">
        <v>1549</v>
      </c>
      <c r="AN302" t="s">
        <v>1549</v>
      </c>
      <c r="AO302" t="s">
        <v>1549</v>
      </c>
      <c r="AP302" t="s">
        <v>1549</v>
      </c>
      <c r="AQ302" t="s">
        <v>1549</v>
      </c>
      <c r="AR302" t="s">
        <v>1549</v>
      </c>
      <c r="AS302" t="s">
        <v>1549</v>
      </c>
      <c r="AY302" t="s">
        <v>1549</v>
      </c>
      <c r="BL302" t="s">
        <v>1549</v>
      </c>
      <c r="BM302" t="s">
        <v>1549</v>
      </c>
      <c r="BN302" t="s">
        <v>1549</v>
      </c>
      <c r="BP302" t="s">
        <v>1549</v>
      </c>
      <c r="BX302" t="s">
        <v>1549</v>
      </c>
      <c r="CE302" t="s">
        <v>1548</v>
      </c>
    </row>
    <row r="303" spans="2:92" hidden="1" x14ac:dyDescent="0.25">
      <c r="B303" s="2" t="s">
        <v>1134</v>
      </c>
      <c r="C303" s="2">
        <v>2017</v>
      </c>
      <c r="D303" s="2"/>
      <c r="E303" s="2" t="s">
        <v>2090</v>
      </c>
      <c r="F303" s="2" t="s">
        <v>2091</v>
      </c>
      <c r="G303" s="2" t="s">
        <v>2092</v>
      </c>
      <c r="H303" s="2" t="s">
        <v>1174</v>
      </c>
      <c r="I303" s="2" t="s">
        <v>1408</v>
      </c>
      <c r="J303" s="2" t="s">
        <v>1160</v>
      </c>
      <c r="K303" s="2">
        <v>77536</v>
      </c>
      <c r="L303" s="2"/>
      <c r="M303" s="21">
        <v>110017743281</v>
      </c>
      <c r="N303" s="2">
        <v>29.734269999999999</v>
      </c>
      <c r="O303" s="2">
        <v>-95.089860000000002</v>
      </c>
      <c r="P303" s="2">
        <v>1317216553077</v>
      </c>
      <c r="Q303" s="2">
        <v>107062</v>
      </c>
      <c r="R303" s="2" t="s">
        <v>1393</v>
      </c>
      <c r="S303" s="2">
        <v>2</v>
      </c>
      <c r="T303" s="2" t="s">
        <v>1649</v>
      </c>
      <c r="U303" s="2">
        <v>0</v>
      </c>
      <c r="V303" s="2" t="s">
        <v>1573</v>
      </c>
      <c r="W303" s="2"/>
      <c r="X303" s="2">
        <v>106</v>
      </c>
      <c r="Y303" s="2" t="s">
        <v>1573</v>
      </c>
      <c r="Z303" s="2"/>
      <c r="AA303" s="2" t="s">
        <v>1544</v>
      </c>
      <c r="AB303" s="2">
        <v>325199</v>
      </c>
      <c r="AC303" s="2" t="s">
        <v>261</v>
      </c>
      <c r="AD303" s="2"/>
      <c r="AE303" s="2"/>
      <c r="AF303" s="2" t="s">
        <v>1796</v>
      </c>
      <c r="AG303" s="5" t="s">
        <v>1586</v>
      </c>
      <c r="AH303" s="2" t="s">
        <v>1797</v>
      </c>
      <c r="AI303" s="2" t="s">
        <v>1772</v>
      </c>
      <c r="AJ303" s="2" t="s">
        <v>2093</v>
      </c>
      <c r="AK303" s="2" t="s">
        <v>1547</v>
      </c>
      <c r="AL303" s="2"/>
      <c r="AM303" t="s">
        <v>1549</v>
      </c>
      <c r="AN303" t="s">
        <v>1549</v>
      </c>
      <c r="AO303" t="s">
        <v>1549</v>
      </c>
      <c r="AP303" t="s">
        <v>1549</v>
      </c>
      <c r="AQ303" t="s">
        <v>1549</v>
      </c>
      <c r="AR303" t="s">
        <v>1549</v>
      </c>
      <c r="AS303" t="s">
        <v>1549</v>
      </c>
      <c r="AY303" t="s">
        <v>1549</v>
      </c>
      <c r="BL303" t="s">
        <v>1549</v>
      </c>
      <c r="BM303" t="s">
        <v>1549</v>
      </c>
      <c r="BN303" t="s">
        <v>1549</v>
      </c>
      <c r="BP303" t="s">
        <v>1549</v>
      </c>
      <c r="BX303" t="s">
        <v>1549</v>
      </c>
      <c r="CE303" t="s">
        <v>1548</v>
      </c>
    </row>
    <row r="304" spans="2:92" hidden="1" x14ac:dyDescent="0.25">
      <c r="B304" s="2" t="s">
        <v>1134</v>
      </c>
      <c r="C304" s="2">
        <v>2018</v>
      </c>
      <c r="D304" s="2"/>
      <c r="E304" s="2" t="s">
        <v>2090</v>
      </c>
      <c r="F304" s="2" t="s">
        <v>2091</v>
      </c>
      <c r="G304" s="2" t="s">
        <v>2092</v>
      </c>
      <c r="H304" s="2" t="s">
        <v>1174</v>
      </c>
      <c r="I304" s="2" t="s">
        <v>1408</v>
      </c>
      <c r="J304" s="2" t="s">
        <v>1160</v>
      </c>
      <c r="K304" s="2">
        <v>77536</v>
      </c>
      <c r="L304" s="2"/>
      <c r="M304" s="21">
        <v>110017743281</v>
      </c>
      <c r="N304" s="2">
        <v>29.734269999999999</v>
      </c>
      <c r="O304" s="2">
        <v>-95.089860000000002</v>
      </c>
      <c r="P304" s="2">
        <v>1318217529179</v>
      </c>
      <c r="Q304" s="2">
        <v>107062</v>
      </c>
      <c r="R304" s="2" t="s">
        <v>1393</v>
      </c>
      <c r="S304" s="2">
        <v>2</v>
      </c>
      <c r="T304" s="2" t="s">
        <v>1649</v>
      </c>
      <c r="U304" s="2">
        <v>0</v>
      </c>
      <c r="V304" s="2" t="s">
        <v>1573</v>
      </c>
      <c r="W304" s="2"/>
      <c r="X304" s="2">
        <v>91</v>
      </c>
      <c r="Y304" s="2" t="s">
        <v>1573</v>
      </c>
      <c r="Z304" s="2"/>
      <c r="AA304" s="2" t="s">
        <v>1544</v>
      </c>
      <c r="AB304" s="2">
        <v>325199</v>
      </c>
      <c r="AC304" s="2" t="s">
        <v>261</v>
      </c>
      <c r="AD304" s="2"/>
      <c r="AE304" s="2"/>
      <c r="AF304" s="2" t="s">
        <v>1796</v>
      </c>
      <c r="AG304" s="5" t="s">
        <v>1628</v>
      </c>
      <c r="AH304" s="2" t="s">
        <v>1797</v>
      </c>
      <c r="AI304" s="2" t="s">
        <v>1772</v>
      </c>
      <c r="AJ304" s="2" t="s">
        <v>2093</v>
      </c>
      <c r="AK304" s="2" t="s">
        <v>1547</v>
      </c>
      <c r="AL304" s="2"/>
      <c r="AM304" t="s">
        <v>1549</v>
      </c>
      <c r="AN304" t="s">
        <v>1549</v>
      </c>
      <c r="AO304" t="s">
        <v>1549</v>
      </c>
      <c r="AP304" t="s">
        <v>1549</v>
      </c>
      <c r="AQ304" t="s">
        <v>1549</v>
      </c>
      <c r="AR304" t="s">
        <v>1549</v>
      </c>
      <c r="AS304" t="s">
        <v>1549</v>
      </c>
      <c r="AT304" t="s">
        <v>1549</v>
      </c>
      <c r="AU304" t="s">
        <v>1549</v>
      </c>
      <c r="AV304" t="s">
        <v>1549</v>
      </c>
      <c r="AW304" t="s">
        <v>1549</v>
      </c>
      <c r="AX304" t="s">
        <v>1549</v>
      </c>
      <c r="AY304" t="s">
        <v>1549</v>
      </c>
      <c r="AZ304" t="s">
        <v>1549</v>
      </c>
      <c r="BA304" t="s">
        <v>1549</v>
      </c>
      <c r="BB304" t="s">
        <v>1549</v>
      </c>
      <c r="BC304" t="s">
        <v>1549</v>
      </c>
      <c r="BD304" t="s">
        <v>1549</v>
      </c>
      <c r="BE304" t="s">
        <v>1549</v>
      </c>
      <c r="BF304" t="s">
        <v>1549</v>
      </c>
      <c r="BG304" t="s">
        <v>1549</v>
      </c>
      <c r="BH304" t="s">
        <v>1549</v>
      </c>
      <c r="BI304" t="s">
        <v>1549</v>
      </c>
      <c r="BJ304" t="s">
        <v>1549</v>
      </c>
      <c r="BK304" t="s">
        <v>1549</v>
      </c>
      <c r="BL304" t="s">
        <v>1549</v>
      </c>
      <c r="BM304" t="s">
        <v>1549</v>
      </c>
      <c r="BN304" t="s">
        <v>1549</v>
      </c>
      <c r="BO304" t="s">
        <v>1549</v>
      </c>
      <c r="BP304" t="s">
        <v>1549</v>
      </c>
      <c r="BQ304" t="s">
        <v>1549</v>
      </c>
      <c r="BR304" t="s">
        <v>1549</v>
      </c>
      <c r="BS304" t="s">
        <v>1549</v>
      </c>
      <c r="BT304" t="s">
        <v>1549</v>
      </c>
      <c r="BU304" t="s">
        <v>1549</v>
      </c>
      <c r="BV304" t="s">
        <v>1549</v>
      </c>
      <c r="BW304" t="s">
        <v>1549</v>
      </c>
      <c r="BX304" t="s">
        <v>1549</v>
      </c>
      <c r="BY304" t="s">
        <v>1549</v>
      </c>
      <c r="BZ304" t="s">
        <v>1549</v>
      </c>
      <c r="CA304" t="s">
        <v>1549</v>
      </c>
      <c r="CB304" t="s">
        <v>1549</v>
      </c>
      <c r="CC304" t="s">
        <v>1549</v>
      </c>
      <c r="CD304" t="s">
        <v>1549</v>
      </c>
      <c r="CE304" t="s">
        <v>1548</v>
      </c>
      <c r="CF304" t="s">
        <v>1549</v>
      </c>
      <c r="CG304" t="s">
        <v>1549</v>
      </c>
      <c r="CH304" t="s">
        <v>1549</v>
      </c>
      <c r="CI304" t="s">
        <v>1549</v>
      </c>
      <c r="CJ304" t="s">
        <v>1549</v>
      </c>
      <c r="CK304" t="s">
        <v>1549</v>
      </c>
      <c r="CL304" t="s">
        <v>1549</v>
      </c>
      <c r="CM304" t="s">
        <v>1549</v>
      </c>
      <c r="CN304" t="s">
        <v>1548</v>
      </c>
    </row>
    <row r="305" spans="2:92" hidden="1" x14ac:dyDescent="0.25">
      <c r="B305" s="2" t="s">
        <v>1134</v>
      </c>
      <c r="C305" s="2">
        <v>2019</v>
      </c>
      <c r="D305" s="4">
        <v>44013</v>
      </c>
      <c r="E305" s="2" t="s">
        <v>2090</v>
      </c>
      <c r="F305" s="2" t="s">
        <v>2091</v>
      </c>
      <c r="G305" s="2" t="s">
        <v>2092</v>
      </c>
      <c r="H305" s="2" t="s">
        <v>1174</v>
      </c>
      <c r="I305" s="2" t="s">
        <v>1408</v>
      </c>
      <c r="J305" s="2" t="s">
        <v>1160</v>
      </c>
      <c r="K305" s="2">
        <v>77536</v>
      </c>
      <c r="L305" s="2"/>
      <c r="M305" s="21">
        <v>110017743281</v>
      </c>
      <c r="N305" s="2">
        <v>29.734269999999999</v>
      </c>
      <c r="O305" s="2">
        <v>-95.089860000000002</v>
      </c>
      <c r="P305" s="2">
        <v>1319218511057</v>
      </c>
      <c r="Q305" s="2">
        <v>107062</v>
      </c>
      <c r="R305" s="2" t="s">
        <v>1393</v>
      </c>
      <c r="S305" s="2">
        <v>2</v>
      </c>
      <c r="T305" s="2" t="s">
        <v>1649</v>
      </c>
      <c r="U305" s="2">
        <v>0</v>
      </c>
      <c r="V305" s="2" t="s">
        <v>1573</v>
      </c>
      <c r="W305" s="2"/>
      <c r="X305" s="2">
        <v>98</v>
      </c>
      <c r="Y305" s="2" t="s">
        <v>1573</v>
      </c>
      <c r="Z305" s="2"/>
      <c r="AA305" s="2" t="s">
        <v>1544</v>
      </c>
      <c r="AB305" s="2">
        <v>325199</v>
      </c>
      <c r="AC305" s="2" t="s">
        <v>261</v>
      </c>
      <c r="AD305" s="2"/>
      <c r="AE305" s="2"/>
      <c r="AF305" s="2" t="s">
        <v>1796</v>
      </c>
      <c r="AG305" s="5" t="s">
        <v>1628</v>
      </c>
      <c r="AH305" s="2" t="s">
        <v>1797</v>
      </c>
      <c r="AI305" s="2" t="s">
        <v>1772</v>
      </c>
      <c r="AJ305" s="2" t="s">
        <v>2093</v>
      </c>
      <c r="AK305" s="2" t="s">
        <v>1547</v>
      </c>
      <c r="AL305" s="2"/>
      <c r="AM305" t="s">
        <v>1549</v>
      </c>
      <c r="AN305" t="s">
        <v>1549</v>
      </c>
      <c r="AO305" t="s">
        <v>1549</v>
      </c>
      <c r="AP305" t="s">
        <v>1549</v>
      </c>
      <c r="AQ305" t="s">
        <v>1549</v>
      </c>
      <c r="AR305" t="s">
        <v>1549</v>
      </c>
      <c r="AS305" t="s">
        <v>1549</v>
      </c>
      <c r="AT305" t="s">
        <v>1549</v>
      </c>
      <c r="AU305" t="s">
        <v>1549</v>
      </c>
      <c r="AV305" t="s">
        <v>1549</v>
      </c>
      <c r="AW305" t="s">
        <v>1549</v>
      </c>
      <c r="AX305" t="s">
        <v>1549</v>
      </c>
      <c r="AY305" t="s">
        <v>1549</v>
      </c>
      <c r="AZ305" t="s">
        <v>1549</v>
      </c>
      <c r="BA305" t="s">
        <v>1549</v>
      </c>
      <c r="BB305" t="s">
        <v>1549</v>
      </c>
      <c r="BC305" t="s">
        <v>1549</v>
      </c>
      <c r="BD305" t="s">
        <v>1549</v>
      </c>
      <c r="BE305" t="s">
        <v>1549</v>
      </c>
      <c r="BF305" t="s">
        <v>1549</v>
      </c>
      <c r="BG305" t="s">
        <v>1549</v>
      </c>
      <c r="BH305" t="s">
        <v>1549</v>
      </c>
      <c r="BI305" t="s">
        <v>1549</v>
      </c>
      <c r="BJ305" t="s">
        <v>1549</v>
      </c>
      <c r="BK305" t="s">
        <v>1549</v>
      </c>
      <c r="BL305" t="s">
        <v>1549</v>
      </c>
      <c r="BM305" t="s">
        <v>1549</v>
      </c>
      <c r="BN305" t="s">
        <v>1549</v>
      </c>
      <c r="BO305" t="s">
        <v>1549</v>
      </c>
      <c r="BP305" t="s">
        <v>1549</v>
      </c>
      <c r="BQ305" t="s">
        <v>1549</v>
      </c>
      <c r="BR305" t="s">
        <v>1549</v>
      </c>
      <c r="BS305" t="s">
        <v>1549</v>
      </c>
      <c r="BT305" t="s">
        <v>1549</v>
      </c>
      <c r="BU305" t="s">
        <v>1549</v>
      </c>
      <c r="BV305" t="s">
        <v>1549</v>
      </c>
      <c r="BW305" t="s">
        <v>1549</v>
      </c>
      <c r="BX305" t="s">
        <v>1549</v>
      </c>
      <c r="BY305" t="s">
        <v>1549</v>
      </c>
      <c r="BZ305" t="s">
        <v>1549</v>
      </c>
      <c r="CA305" t="s">
        <v>1549</v>
      </c>
      <c r="CB305" t="s">
        <v>1549</v>
      </c>
      <c r="CC305" t="s">
        <v>1549</v>
      </c>
      <c r="CD305" t="s">
        <v>1549</v>
      </c>
      <c r="CE305" t="s">
        <v>1548</v>
      </c>
      <c r="CF305" t="s">
        <v>1549</v>
      </c>
      <c r="CG305" t="s">
        <v>1549</v>
      </c>
      <c r="CH305" t="s">
        <v>1549</v>
      </c>
      <c r="CI305" t="s">
        <v>1549</v>
      </c>
      <c r="CJ305" t="s">
        <v>1549</v>
      </c>
      <c r="CK305" t="s">
        <v>1549</v>
      </c>
      <c r="CL305" t="s">
        <v>1549</v>
      </c>
      <c r="CM305" t="s">
        <v>1549</v>
      </c>
      <c r="CN305" t="s">
        <v>1548</v>
      </c>
    </row>
    <row r="306" spans="2:92" hidden="1" x14ac:dyDescent="0.25">
      <c r="B306" s="2" t="s">
        <v>1134</v>
      </c>
      <c r="C306" s="2">
        <v>2020</v>
      </c>
      <c r="D306" s="4"/>
      <c r="E306" s="2" t="s">
        <v>2090</v>
      </c>
      <c r="F306" s="2" t="s">
        <v>2091</v>
      </c>
      <c r="G306" s="2" t="s">
        <v>2092</v>
      </c>
      <c r="H306" s="2" t="s">
        <v>1174</v>
      </c>
      <c r="I306" s="2" t="s">
        <v>1408</v>
      </c>
      <c r="J306" s="2" t="s">
        <v>1160</v>
      </c>
      <c r="K306" s="2">
        <v>77536</v>
      </c>
      <c r="L306" s="2" t="s">
        <v>1552</v>
      </c>
      <c r="M306" s="21">
        <v>110017743281</v>
      </c>
      <c r="N306" s="2">
        <v>29.734269999999999</v>
      </c>
      <c r="O306" s="2">
        <v>-95.089860000000002</v>
      </c>
      <c r="P306" s="2" t="s">
        <v>2094</v>
      </c>
      <c r="Q306" s="2" t="s">
        <v>1554</v>
      </c>
      <c r="R306" s="2" t="s">
        <v>1393</v>
      </c>
      <c r="S306" s="2">
        <v>2</v>
      </c>
      <c r="T306" s="2" t="s">
        <v>1552</v>
      </c>
      <c r="U306" s="2">
        <v>0</v>
      </c>
      <c r="V306" s="2" t="s">
        <v>1594</v>
      </c>
      <c r="W306" s="2" t="s">
        <v>1552</v>
      </c>
      <c r="X306" s="2">
        <v>111</v>
      </c>
      <c r="Y306" s="2" t="s">
        <v>1573</v>
      </c>
      <c r="Z306" s="2" t="s">
        <v>1552</v>
      </c>
      <c r="AA306" s="2" t="s">
        <v>1544</v>
      </c>
      <c r="AB306" s="2">
        <v>325199</v>
      </c>
      <c r="AC306" s="2" t="s">
        <v>261</v>
      </c>
      <c r="AD306" s="2" t="s">
        <v>1552</v>
      </c>
      <c r="AE306" s="2" t="s">
        <v>1552</v>
      </c>
      <c r="AF306" s="2" t="s">
        <v>1890</v>
      </c>
      <c r="AG306" s="5" t="s">
        <v>1628</v>
      </c>
      <c r="AH306" s="2" t="s">
        <v>1797</v>
      </c>
      <c r="AI306" s="2" t="s">
        <v>1772</v>
      </c>
      <c r="AJ306" s="2" t="s">
        <v>2093</v>
      </c>
      <c r="AK306" s="2" t="s">
        <v>1547</v>
      </c>
      <c r="AL306" s="2" t="s">
        <v>1552</v>
      </c>
      <c r="AM306" t="s">
        <v>1549</v>
      </c>
      <c r="AN306" t="s">
        <v>1549</v>
      </c>
      <c r="AO306" t="s">
        <v>1549</v>
      </c>
      <c r="AP306" t="s">
        <v>1549</v>
      </c>
      <c r="AQ306" t="s">
        <v>1549</v>
      </c>
      <c r="AR306" t="s">
        <v>1549</v>
      </c>
      <c r="AS306" t="s">
        <v>1549</v>
      </c>
      <c r="AT306" t="s">
        <v>1549</v>
      </c>
      <c r="AU306" t="s">
        <v>1549</v>
      </c>
      <c r="AV306" t="s">
        <v>1549</v>
      </c>
      <c r="AW306" t="s">
        <v>1549</v>
      </c>
      <c r="AX306" t="s">
        <v>1549</v>
      </c>
      <c r="AY306" t="s">
        <v>1549</v>
      </c>
      <c r="AZ306" t="s">
        <v>1549</v>
      </c>
      <c r="BA306" t="s">
        <v>1549</v>
      </c>
      <c r="BB306" t="s">
        <v>1549</v>
      </c>
      <c r="BC306" t="s">
        <v>1549</v>
      </c>
      <c r="BD306" t="s">
        <v>1549</v>
      </c>
      <c r="BE306" t="s">
        <v>1549</v>
      </c>
      <c r="BF306" t="s">
        <v>1549</v>
      </c>
      <c r="BG306" t="s">
        <v>1549</v>
      </c>
      <c r="BH306" t="s">
        <v>1549</v>
      </c>
      <c r="BI306" t="s">
        <v>1549</v>
      </c>
      <c r="BJ306" t="s">
        <v>1549</v>
      </c>
      <c r="BK306" t="s">
        <v>1549</v>
      </c>
      <c r="BL306" t="s">
        <v>1549</v>
      </c>
      <c r="BM306" t="s">
        <v>1549</v>
      </c>
      <c r="BN306" t="s">
        <v>1549</v>
      </c>
      <c r="BO306" t="s">
        <v>1549</v>
      </c>
      <c r="BP306" t="s">
        <v>1549</v>
      </c>
      <c r="BQ306" t="s">
        <v>1549</v>
      </c>
      <c r="BR306" t="s">
        <v>1549</v>
      </c>
      <c r="BS306" t="s">
        <v>1549</v>
      </c>
      <c r="BT306" t="s">
        <v>1549</v>
      </c>
      <c r="BU306" t="s">
        <v>1549</v>
      </c>
      <c r="BV306" t="s">
        <v>1549</v>
      </c>
      <c r="BW306" t="s">
        <v>1549</v>
      </c>
      <c r="BX306" t="s">
        <v>1549</v>
      </c>
      <c r="BY306" t="s">
        <v>1549</v>
      </c>
      <c r="BZ306" t="s">
        <v>1549</v>
      </c>
      <c r="CA306" t="s">
        <v>1549</v>
      </c>
      <c r="CB306" t="s">
        <v>1549</v>
      </c>
      <c r="CC306" t="s">
        <v>1549</v>
      </c>
      <c r="CD306" t="s">
        <v>1549</v>
      </c>
      <c r="CE306" t="s">
        <v>1548</v>
      </c>
      <c r="CF306" t="s">
        <v>1549</v>
      </c>
      <c r="CG306" t="s">
        <v>1549</v>
      </c>
      <c r="CH306" t="s">
        <v>1549</v>
      </c>
      <c r="CI306" t="s">
        <v>1549</v>
      </c>
      <c r="CJ306" t="s">
        <v>1549</v>
      </c>
      <c r="CK306" t="s">
        <v>1549</v>
      </c>
      <c r="CL306" t="s">
        <v>1549</v>
      </c>
      <c r="CM306" t="s">
        <v>1549</v>
      </c>
      <c r="CN306" t="s">
        <v>1548</v>
      </c>
    </row>
    <row r="307" spans="2:92" hidden="1" x14ac:dyDescent="0.25">
      <c r="B307" s="2" t="s">
        <v>1134</v>
      </c>
      <c r="C307" s="2">
        <v>2015</v>
      </c>
      <c r="D307" s="2"/>
      <c r="E307" s="2" t="s">
        <v>2090</v>
      </c>
      <c r="F307" s="2" t="s">
        <v>2091</v>
      </c>
      <c r="G307" s="2" t="s">
        <v>2092</v>
      </c>
      <c r="H307" s="2" t="s">
        <v>1174</v>
      </c>
      <c r="I307" s="2" t="s">
        <v>1408</v>
      </c>
      <c r="J307" s="2" t="s">
        <v>1160</v>
      </c>
      <c r="K307" s="2">
        <v>77536</v>
      </c>
      <c r="L307" s="2"/>
      <c r="M307" s="21">
        <v>110017743281</v>
      </c>
      <c r="N307" s="2">
        <v>29.734269999999999</v>
      </c>
      <c r="O307" s="2">
        <v>-95.089860000000002</v>
      </c>
      <c r="P307" s="2">
        <v>1315214431898</v>
      </c>
      <c r="Q307" s="2">
        <v>107062</v>
      </c>
      <c r="R307" s="2" t="s">
        <v>1393</v>
      </c>
      <c r="S307" s="2">
        <v>3</v>
      </c>
      <c r="T307" s="2" t="s">
        <v>1550</v>
      </c>
      <c r="U307" s="2">
        <v>0</v>
      </c>
      <c r="V307" s="2" t="s">
        <v>1543</v>
      </c>
      <c r="W307" s="2"/>
      <c r="X307" s="2">
        <v>65.569999999999993</v>
      </c>
      <c r="Y307" s="2" t="s">
        <v>1543</v>
      </c>
      <c r="Z307" s="2"/>
      <c r="AA307" s="2" t="s">
        <v>1544</v>
      </c>
      <c r="AB307" s="2">
        <v>562211</v>
      </c>
      <c r="AC307" s="2" t="s">
        <v>904</v>
      </c>
      <c r="AD307" s="2"/>
      <c r="AE307" s="2"/>
      <c r="AF307" s="2" t="s">
        <v>1796</v>
      </c>
      <c r="AG307" s="2" t="s">
        <v>1586</v>
      </c>
      <c r="AH307" s="2" t="s">
        <v>1797</v>
      </c>
      <c r="AI307" s="2" t="s">
        <v>1772</v>
      </c>
      <c r="AJ307" s="2" t="s">
        <v>1861</v>
      </c>
      <c r="AK307" s="2" t="s">
        <v>1547</v>
      </c>
      <c r="AL307" s="2"/>
      <c r="AM307" t="s">
        <v>1549</v>
      </c>
      <c r="AN307" t="s">
        <v>1549</v>
      </c>
      <c r="AO307" t="s">
        <v>1549</v>
      </c>
      <c r="AP307" t="s">
        <v>1549</v>
      </c>
      <c r="AQ307" t="s">
        <v>1549</v>
      </c>
      <c r="AR307" t="s">
        <v>1549</v>
      </c>
      <c r="AS307" t="s">
        <v>1549</v>
      </c>
      <c r="AY307" t="s">
        <v>1549</v>
      </c>
      <c r="BL307" t="s">
        <v>1549</v>
      </c>
      <c r="BM307" t="s">
        <v>1549</v>
      </c>
      <c r="BN307" t="s">
        <v>1549</v>
      </c>
      <c r="BP307" t="s">
        <v>1549</v>
      </c>
      <c r="BX307" t="s">
        <v>1549</v>
      </c>
      <c r="CE307" t="s">
        <v>1548</v>
      </c>
    </row>
    <row r="308" spans="2:92" hidden="1" x14ac:dyDescent="0.25">
      <c r="B308" s="2" t="s">
        <v>1134</v>
      </c>
      <c r="C308" s="2">
        <v>2019</v>
      </c>
      <c r="D308" s="4">
        <v>44013</v>
      </c>
      <c r="E308" s="2" t="s">
        <v>2095</v>
      </c>
      <c r="F308" s="2" t="s">
        <v>2096</v>
      </c>
      <c r="G308" s="2" t="s">
        <v>2097</v>
      </c>
      <c r="H308" s="2" t="s">
        <v>2098</v>
      </c>
      <c r="I308" s="2" t="s">
        <v>1412</v>
      </c>
      <c r="J308" s="2" t="s">
        <v>1160</v>
      </c>
      <c r="K308" s="2">
        <v>77983</v>
      </c>
      <c r="L308" s="2"/>
      <c r="M308" s="21">
        <v>110007175154</v>
      </c>
      <c r="N308" s="2">
        <v>28.510636000000002</v>
      </c>
      <c r="O308" s="2">
        <v>-96.771527000000006</v>
      </c>
      <c r="P308" s="2">
        <v>1319218472013</v>
      </c>
      <c r="Q308" s="2">
        <v>107062</v>
      </c>
      <c r="R308" s="2" t="s">
        <v>1393</v>
      </c>
      <c r="S308" s="2">
        <v>4</v>
      </c>
      <c r="T308" s="2" t="s">
        <v>1409</v>
      </c>
      <c r="U308" s="2">
        <v>542</v>
      </c>
      <c r="V308" s="2" t="s">
        <v>1556</v>
      </c>
      <c r="W308" s="2"/>
      <c r="X308" s="2">
        <v>23</v>
      </c>
      <c r="Y308" s="2" t="s">
        <v>1556</v>
      </c>
      <c r="Z308" s="2"/>
      <c r="AA308" s="2" t="s">
        <v>1544</v>
      </c>
      <c r="AB308" s="2">
        <v>325199</v>
      </c>
      <c r="AC308" s="2" t="s">
        <v>261</v>
      </c>
      <c r="AD308" s="2"/>
      <c r="AE308" s="2"/>
      <c r="AF308" s="2" t="s">
        <v>1578</v>
      </c>
      <c r="AG308" s="5" t="s">
        <v>1570</v>
      </c>
      <c r="AH308" s="2" t="s">
        <v>1779</v>
      </c>
      <c r="AI308" s="2" t="s">
        <v>1772</v>
      </c>
      <c r="AJ308" s="2" t="s">
        <v>1593</v>
      </c>
      <c r="AK308" s="2" t="s">
        <v>1547</v>
      </c>
      <c r="AL308" s="2"/>
      <c r="AM308" t="s">
        <v>1549</v>
      </c>
      <c r="AN308" t="s">
        <v>1549</v>
      </c>
      <c r="AO308" t="s">
        <v>1549</v>
      </c>
      <c r="AP308" t="s">
        <v>1549</v>
      </c>
      <c r="AQ308" t="s">
        <v>1549</v>
      </c>
      <c r="AR308" t="s">
        <v>1549</v>
      </c>
      <c r="AS308" t="s">
        <v>1548</v>
      </c>
      <c r="AT308" t="s">
        <v>1549</v>
      </c>
      <c r="AU308" t="s">
        <v>1548</v>
      </c>
      <c r="AV308" t="s">
        <v>1549</v>
      </c>
      <c r="AW308" t="s">
        <v>1549</v>
      </c>
      <c r="AX308" t="s">
        <v>1549</v>
      </c>
      <c r="AY308" t="s">
        <v>1549</v>
      </c>
      <c r="AZ308" t="s">
        <v>1549</v>
      </c>
      <c r="BA308" t="s">
        <v>1549</v>
      </c>
      <c r="BB308" t="s">
        <v>1549</v>
      </c>
      <c r="BC308" t="s">
        <v>1549</v>
      </c>
      <c r="BD308" t="s">
        <v>1549</v>
      </c>
      <c r="BE308" t="s">
        <v>1549</v>
      </c>
      <c r="BF308" t="s">
        <v>1549</v>
      </c>
      <c r="BG308" t="s">
        <v>1549</v>
      </c>
      <c r="BH308" t="s">
        <v>1549</v>
      </c>
      <c r="BI308" t="s">
        <v>1549</v>
      </c>
      <c r="BJ308" t="s">
        <v>1549</v>
      </c>
      <c r="BK308" t="s">
        <v>1549</v>
      </c>
      <c r="BL308" t="s">
        <v>1549</v>
      </c>
      <c r="BM308" t="s">
        <v>1549</v>
      </c>
      <c r="BN308" t="s">
        <v>1549</v>
      </c>
      <c r="BO308" t="s">
        <v>1549</v>
      </c>
      <c r="BP308" t="s">
        <v>1549</v>
      </c>
      <c r="BQ308" t="s">
        <v>1549</v>
      </c>
      <c r="BR308" t="s">
        <v>1549</v>
      </c>
      <c r="BS308" t="s">
        <v>1549</v>
      </c>
      <c r="BT308" t="s">
        <v>1549</v>
      </c>
      <c r="BU308" t="s">
        <v>1549</v>
      </c>
      <c r="BV308" t="s">
        <v>1549</v>
      </c>
      <c r="BW308" t="s">
        <v>1549</v>
      </c>
      <c r="BX308" t="s">
        <v>1549</v>
      </c>
      <c r="BY308" t="s">
        <v>1549</v>
      </c>
      <c r="BZ308" t="s">
        <v>1549</v>
      </c>
      <c r="CA308" t="s">
        <v>1549</v>
      </c>
      <c r="CB308" t="s">
        <v>1549</v>
      </c>
      <c r="CC308" t="s">
        <v>1549</v>
      </c>
      <c r="CD308" t="s">
        <v>1549</v>
      </c>
      <c r="CE308" t="s">
        <v>1549</v>
      </c>
      <c r="CF308" t="s">
        <v>1549</v>
      </c>
      <c r="CG308" t="s">
        <v>1549</v>
      </c>
      <c r="CH308" t="s">
        <v>1549</v>
      </c>
      <c r="CI308" t="s">
        <v>1549</v>
      </c>
      <c r="CJ308" t="s">
        <v>1549</v>
      </c>
      <c r="CK308" t="s">
        <v>1549</v>
      </c>
      <c r="CL308" t="s">
        <v>1549</v>
      </c>
      <c r="CM308" t="s">
        <v>1549</v>
      </c>
      <c r="CN308" t="s">
        <v>1549</v>
      </c>
    </row>
    <row r="309" spans="2:92" hidden="1" x14ac:dyDescent="0.25">
      <c r="B309" s="2" t="s">
        <v>1781</v>
      </c>
      <c r="C309" s="2">
        <v>2015</v>
      </c>
      <c r="D309" s="2"/>
      <c r="E309" s="2" t="s">
        <v>2099</v>
      </c>
      <c r="F309" s="2" t="s">
        <v>2100</v>
      </c>
      <c r="G309" s="2" t="s">
        <v>2101</v>
      </c>
      <c r="H309" s="2" t="s">
        <v>1137</v>
      </c>
      <c r="I309" s="2" t="s">
        <v>1431</v>
      </c>
      <c r="J309" s="2" t="s">
        <v>1138</v>
      </c>
      <c r="K309" s="2">
        <v>70734</v>
      </c>
      <c r="L309" s="2"/>
      <c r="M309" s="21">
        <v>110007909095</v>
      </c>
      <c r="N309" s="2">
        <v>30.180099999999999</v>
      </c>
      <c r="O309" s="2">
        <v>-90.981899999999996</v>
      </c>
      <c r="P309" s="2">
        <v>1315213606369</v>
      </c>
      <c r="Q309" s="2">
        <v>107062</v>
      </c>
      <c r="R309" s="2" t="s">
        <v>1393</v>
      </c>
      <c r="S309" s="2"/>
      <c r="T309" s="2" t="e">
        <v>#N/A</v>
      </c>
      <c r="U309" s="2">
        <v>0</v>
      </c>
      <c r="V309" s="2"/>
      <c r="W309" s="2"/>
      <c r="X309" s="2">
        <v>0</v>
      </c>
      <c r="Y309" s="2"/>
      <c r="Z309" s="2"/>
      <c r="AA309" s="2" t="s">
        <v>1544</v>
      </c>
      <c r="AB309" s="2">
        <v>424690</v>
      </c>
      <c r="AC309" s="2" t="s">
        <v>572</v>
      </c>
      <c r="AD309" s="2"/>
      <c r="AE309" s="2"/>
      <c r="AF309" s="2" t="s">
        <v>1788</v>
      </c>
      <c r="AG309" s="2"/>
      <c r="AH309" s="2" t="s">
        <v>2102</v>
      </c>
      <c r="AI309" s="2" t="s">
        <v>1772</v>
      </c>
      <c r="AJ309" s="2" t="s">
        <v>2103</v>
      </c>
      <c r="AK309" s="2" t="s">
        <v>1547</v>
      </c>
      <c r="AL309" s="2"/>
      <c r="AM309" t="s">
        <v>1549</v>
      </c>
      <c r="AN309" t="s">
        <v>1549</v>
      </c>
      <c r="AO309" t="s">
        <v>1549</v>
      </c>
      <c r="AP309" t="s">
        <v>1549</v>
      </c>
      <c r="AQ309" t="s">
        <v>1549</v>
      </c>
      <c r="AR309" t="s">
        <v>1549</v>
      </c>
      <c r="AS309" t="s">
        <v>1549</v>
      </c>
      <c r="AY309" t="s">
        <v>1549</v>
      </c>
      <c r="BL309" t="s">
        <v>1549</v>
      </c>
      <c r="BM309" t="s">
        <v>1549</v>
      </c>
      <c r="BN309" t="s">
        <v>1549</v>
      </c>
      <c r="BP309" t="s">
        <v>1549</v>
      </c>
      <c r="BX309" t="s">
        <v>1549</v>
      </c>
      <c r="CE309" t="s">
        <v>1549</v>
      </c>
    </row>
    <row r="310" spans="2:92" hidden="1" x14ac:dyDescent="0.25">
      <c r="B310" s="2" t="s">
        <v>1781</v>
      </c>
      <c r="C310" s="2">
        <v>2016</v>
      </c>
      <c r="D310" s="2"/>
      <c r="E310" s="2" t="s">
        <v>2099</v>
      </c>
      <c r="F310" s="2" t="s">
        <v>2100</v>
      </c>
      <c r="G310" s="2" t="s">
        <v>2101</v>
      </c>
      <c r="H310" s="2" t="s">
        <v>1137</v>
      </c>
      <c r="I310" s="2" t="s">
        <v>1431</v>
      </c>
      <c r="J310" s="2" t="s">
        <v>1138</v>
      </c>
      <c r="K310" s="2">
        <v>70734</v>
      </c>
      <c r="L310" s="2"/>
      <c r="M310" s="21">
        <v>110007909095</v>
      </c>
      <c r="N310" s="2">
        <v>30.180099999999999</v>
      </c>
      <c r="O310" s="2">
        <v>-90.981899999999996</v>
      </c>
      <c r="P310" s="2">
        <v>1316214959761</v>
      </c>
      <c r="Q310" s="2">
        <v>107062</v>
      </c>
      <c r="R310" s="2" t="s">
        <v>1393</v>
      </c>
      <c r="S310" s="2"/>
      <c r="T310" s="2" t="e">
        <v>#N/A</v>
      </c>
      <c r="U310" s="2">
        <v>0</v>
      </c>
      <c r="V310" s="2"/>
      <c r="W310" s="2"/>
      <c r="X310" s="2">
        <v>0</v>
      </c>
      <c r="Y310" s="2"/>
      <c r="Z310" s="2"/>
      <c r="AA310" s="2" t="s">
        <v>1544</v>
      </c>
      <c r="AB310" s="2">
        <v>424690</v>
      </c>
      <c r="AC310" s="2" t="s">
        <v>572</v>
      </c>
      <c r="AD310" s="2"/>
      <c r="AE310" s="2"/>
      <c r="AF310" s="2" t="s">
        <v>1788</v>
      </c>
      <c r="AG310" s="5"/>
      <c r="AH310" s="2" t="s">
        <v>2102</v>
      </c>
      <c r="AI310" s="2" t="s">
        <v>1772</v>
      </c>
      <c r="AJ310" s="2" t="s">
        <v>2103</v>
      </c>
      <c r="AK310" s="2" t="s">
        <v>1547</v>
      </c>
      <c r="AL310" s="2"/>
      <c r="AM310" t="s">
        <v>1549</v>
      </c>
      <c r="AN310" t="s">
        <v>1549</v>
      </c>
      <c r="AO310" t="s">
        <v>1549</v>
      </c>
      <c r="AP310" t="s">
        <v>1549</v>
      </c>
      <c r="AQ310" t="s">
        <v>1549</v>
      </c>
      <c r="AR310" t="s">
        <v>1549</v>
      </c>
      <c r="AS310" t="s">
        <v>1549</v>
      </c>
      <c r="AY310" t="s">
        <v>1549</v>
      </c>
      <c r="BL310" t="s">
        <v>1549</v>
      </c>
      <c r="BM310" t="s">
        <v>1549</v>
      </c>
      <c r="BN310" t="s">
        <v>1549</v>
      </c>
      <c r="BP310" t="s">
        <v>1549</v>
      </c>
      <c r="BX310" t="s">
        <v>1549</v>
      </c>
      <c r="CE310" t="s">
        <v>1549</v>
      </c>
    </row>
    <row r="311" spans="2:92" hidden="1" x14ac:dyDescent="0.25">
      <c r="B311" s="2" t="s">
        <v>1781</v>
      </c>
      <c r="C311" s="2">
        <v>2017</v>
      </c>
      <c r="D311" s="2"/>
      <c r="E311" s="2" t="s">
        <v>2099</v>
      </c>
      <c r="F311" s="2" t="s">
        <v>2100</v>
      </c>
      <c r="G311" s="2" t="s">
        <v>2101</v>
      </c>
      <c r="H311" s="2" t="s">
        <v>1137</v>
      </c>
      <c r="I311" s="2" t="s">
        <v>1431</v>
      </c>
      <c r="J311" s="2" t="s">
        <v>1138</v>
      </c>
      <c r="K311" s="2">
        <v>70734</v>
      </c>
      <c r="L311" s="2"/>
      <c r="M311" s="21">
        <v>110007909095</v>
      </c>
      <c r="N311" s="2">
        <v>30.180099999999999</v>
      </c>
      <c r="O311" s="2">
        <v>-90.981899999999996</v>
      </c>
      <c r="P311" s="2">
        <v>1317215843160</v>
      </c>
      <c r="Q311" s="2">
        <v>107062</v>
      </c>
      <c r="R311" s="2" t="s">
        <v>1393</v>
      </c>
      <c r="S311" s="2"/>
      <c r="T311" s="2" t="e">
        <v>#N/A</v>
      </c>
      <c r="U311" s="2">
        <v>0</v>
      </c>
      <c r="V311" s="2"/>
      <c r="W311" s="2"/>
      <c r="X311" s="2">
        <v>0</v>
      </c>
      <c r="Y311" s="2"/>
      <c r="Z311" s="2"/>
      <c r="AA311" s="2" t="s">
        <v>1544</v>
      </c>
      <c r="AB311" s="2">
        <v>424690</v>
      </c>
      <c r="AC311" s="2" t="s">
        <v>572</v>
      </c>
      <c r="AD311" s="2"/>
      <c r="AE311" s="2"/>
      <c r="AF311" s="2" t="s">
        <v>1788</v>
      </c>
      <c r="AG311" s="5"/>
      <c r="AH311" s="2" t="s">
        <v>2102</v>
      </c>
      <c r="AI311" s="2" t="s">
        <v>1772</v>
      </c>
      <c r="AJ311" s="2" t="s">
        <v>2103</v>
      </c>
      <c r="AK311" s="2" t="s">
        <v>1547</v>
      </c>
      <c r="AL311" s="2"/>
      <c r="AM311" t="s">
        <v>1549</v>
      </c>
      <c r="AN311" t="s">
        <v>1549</v>
      </c>
      <c r="AO311" t="s">
        <v>1549</v>
      </c>
      <c r="AP311" t="s">
        <v>1549</v>
      </c>
      <c r="AQ311" t="s">
        <v>1549</v>
      </c>
      <c r="AR311" t="s">
        <v>1549</v>
      </c>
      <c r="AS311" t="s">
        <v>1549</v>
      </c>
      <c r="AY311" t="s">
        <v>1549</v>
      </c>
      <c r="BL311" t="s">
        <v>1549</v>
      </c>
      <c r="BM311" t="s">
        <v>1549</v>
      </c>
      <c r="BN311" t="s">
        <v>1549</v>
      </c>
      <c r="BP311" t="s">
        <v>1549</v>
      </c>
      <c r="BX311" t="s">
        <v>1549</v>
      </c>
      <c r="CE311" t="s">
        <v>1549</v>
      </c>
    </row>
    <row r="312" spans="2:92" hidden="1" x14ac:dyDescent="0.25">
      <c r="B312" s="2" t="s">
        <v>1781</v>
      </c>
      <c r="C312" s="2">
        <v>2018</v>
      </c>
      <c r="D312" s="2"/>
      <c r="E312" s="2" t="s">
        <v>2099</v>
      </c>
      <c r="F312" s="2" t="s">
        <v>2100</v>
      </c>
      <c r="G312" s="2" t="s">
        <v>2101</v>
      </c>
      <c r="H312" s="2" t="s">
        <v>1137</v>
      </c>
      <c r="I312" s="2" t="s">
        <v>1431</v>
      </c>
      <c r="J312" s="2" t="s">
        <v>1138</v>
      </c>
      <c r="K312" s="2">
        <v>70734</v>
      </c>
      <c r="L312" s="2"/>
      <c r="M312" s="21">
        <v>110007909095</v>
      </c>
      <c r="N312" s="2">
        <v>30.180099999999999</v>
      </c>
      <c r="O312" s="2">
        <v>-90.981899999999996</v>
      </c>
      <c r="P312" s="2">
        <v>1318216748879</v>
      </c>
      <c r="Q312" s="2">
        <v>107062</v>
      </c>
      <c r="R312" s="2" t="s">
        <v>1393</v>
      </c>
      <c r="S312" s="2"/>
      <c r="T312" s="2" t="e">
        <v>#N/A</v>
      </c>
      <c r="U312" s="2">
        <v>0</v>
      </c>
      <c r="V312" s="2"/>
      <c r="W312" s="2"/>
      <c r="X312" s="2">
        <v>0</v>
      </c>
      <c r="Y312" s="2"/>
      <c r="Z312" s="2"/>
      <c r="AA312" s="2" t="s">
        <v>1544</v>
      </c>
      <c r="AB312" s="2">
        <v>424690</v>
      </c>
      <c r="AC312" s="2" t="s">
        <v>572</v>
      </c>
      <c r="AD312" s="2"/>
      <c r="AE312" s="2"/>
      <c r="AF312" s="2" t="s">
        <v>1788</v>
      </c>
      <c r="AG312" s="5"/>
      <c r="AH312" s="2" t="s">
        <v>2102</v>
      </c>
      <c r="AI312" s="2" t="s">
        <v>1772</v>
      </c>
      <c r="AJ312" s="2" t="s">
        <v>2103</v>
      </c>
      <c r="AK312" s="2" t="s">
        <v>1547</v>
      </c>
      <c r="AL312" s="2"/>
      <c r="AM312" t="s">
        <v>1549</v>
      </c>
      <c r="AN312" t="s">
        <v>1549</v>
      </c>
      <c r="AO312" t="s">
        <v>1549</v>
      </c>
      <c r="AP312" t="s">
        <v>1549</v>
      </c>
      <c r="AQ312" t="s">
        <v>1549</v>
      </c>
      <c r="AR312" t="s">
        <v>1549</v>
      </c>
      <c r="AS312" t="s">
        <v>1549</v>
      </c>
      <c r="AY312" t="s">
        <v>1549</v>
      </c>
      <c r="BL312" t="s">
        <v>1549</v>
      </c>
      <c r="BM312" t="s">
        <v>1549</v>
      </c>
      <c r="BN312" t="s">
        <v>1549</v>
      </c>
      <c r="BP312" t="s">
        <v>1549</v>
      </c>
      <c r="BX312" t="s">
        <v>1549</v>
      </c>
      <c r="CE312" t="s">
        <v>1549</v>
      </c>
    </row>
    <row r="313" spans="2:92" hidden="1" x14ac:dyDescent="0.25">
      <c r="B313" s="2" t="s">
        <v>1781</v>
      </c>
      <c r="C313" s="2">
        <v>2019</v>
      </c>
      <c r="D313" s="4">
        <v>43969</v>
      </c>
      <c r="E313" s="2" t="s">
        <v>2099</v>
      </c>
      <c r="F313" s="2" t="s">
        <v>2100</v>
      </c>
      <c r="G313" s="2" t="s">
        <v>2101</v>
      </c>
      <c r="H313" s="2" t="s">
        <v>1137</v>
      </c>
      <c r="I313" s="2" t="s">
        <v>1431</v>
      </c>
      <c r="J313" s="2" t="s">
        <v>1138</v>
      </c>
      <c r="K313" s="2">
        <v>70734</v>
      </c>
      <c r="L313" s="2"/>
      <c r="M313" s="21">
        <v>110007909095</v>
      </c>
      <c r="N313" s="2">
        <v>30.180099999999999</v>
      </c>
      <c r="O313" s="2">
        <v>-90.981899999999996</v>
      </c>
      <c r="P313" s="2">
        <v>1319217761840</v>
      </c>
      <c r="Q313" s="2">
        <v>107062</v>
      </c>
      <c r="R313" s="2" t="s">
        <v>1393</v>
      </c>
      <c r="S313" s="2"/>
      <c r="T313" s="2" t="e">
        <v>#N/A</v>
      </c>
      <c r="U313" s="2">
        <v>0</v>
      </c>
      <c r="V313" s="2"/>
      <c r="W313" s="2"/>
      <c r="X313" s="2">
        <v>0</v>
      </c>
      <c r="Y313" s="2"/>
      <c r="Z313" s="2"/>
      <c r="AA313" s="2" t="s">
        <v>1544</v>
      </c>
      <c r="AB313" s="2">
        <v>424690</v>
      </c>
      <c r="AC313" s="2" t="s">
        <v>572</v>
      </c>
      <c r="AD313" s="2"/>
      <c r="AE313" s="2"/>
      <c r="AF313" s="2" t="s">
        <v>1788</v>
      </c>
      <c r="AG313" s="5"/>
      <c r="AH313" s="2" t="s">
        <v>2102</v>
      </c>
      <c r="AI313" s="2" t="s">
        <v>1772</v>
      </c>
      <c r="AJ313" s="2" t="s">
        <v>2103</v>
      </c>
      <c r="AK313" s="2" t="s">
        <v>1547</v>
      </c>
      <c r="AL313" s="2"/>
      <c r="AM313" t="s">
        <v>1549</v>
      </c>
      <c r="AN313" t="s">
        <v>1549</v>
      </c>
      <c r="AO313" t="s">
        <v>1549</v>
      </c>
      <c r="AP313" t="s">
        <v>1549</v>
      </c>
      <c r="AQ313" t="s">
        <v>1549</v>
      </c>
      <c r="AR313" t="s">
        <v>1549</v>
      </c>
      <c r="AS313" t="s">
        <v>1549</v>
      </c>
      <c r="AY313" t="s">
        <v>1549</v>
      </c>
      <c r="BL313" t="s">
        <v>1549</v>
      </c>
      <c r="BM313" t="s">
        <v>1549</v>
      </c>
      <c r="BN313" t="s">
        <v>1549</v>
      </c>
      <c r="BP313" t="s">
        <v>1549</v>
      </c>
      <c r="BX313" t="s">
        <v>1549</v>
      </c>
      <c r="CE313" t="s">
        <v>1549</v>
      </c>
    </row>
    <row r="314" spans="2:92" hidden="1" x14ac:dyDescent="0.25">
      <c r="B314" s="2" t="s">
        <v>1134</v>
      </c>
      <c r="C314" s="2">
        <v>2018</v>
      </c>
      <c r="D314" s="2"/>
      <c r="E314" s="2" t="s">
        <v>2104</v>
      </c>
      <c r="F314" s="2" t="s">
        <v>2105</v>
      </c>
      <c r="G314" s="2" t="s">
        <v>2106</v>
      </c>
      <c r="H314" s="2" t="s">
        <v>2107</v>
      </c>
      <c r="I314" s="2" t="s">
        <v>2108</v>
      </c>
      <c r="J314" s="2" t="s">
        <v>1817</v>
      </c>
      <c r="K314" s="2">
        <v>62201</v>
      </c>
      <c r="L314" s="2"/>
      <c r="M314" s="21">
        <v>110000438893</v>
      </c>
      <c r="N314" s="2">
        <v>38.598032000000003</v>
      </c>
      <c r="O314" s="2">
        <v>-90.180633</v>
      </c>
      <c r="P314" s="2">
        <v>1318217187424</v>
      </c>
      <c r="Q314" s="2">
        <v>107062</v>
      </c>
      <c r="R314" s="2" t="s">
        <v>1393</v>
      </c>
      <c r="S314" s="2">
        <v>3</v>
      </c>
      <c r="T314" s="2" t="s">
        <v>1550</v>
      </c>
      <c r="U314" s="2">
        <v>0</v>
      </c>
      <c r="V314" s="2" t="s">
        <v>1556</v>
      </c>
      <c r="W314" s="2"/>
      <c r="X314" s="2">
        <v>0</v>
      </c>
      <c r="Y314" s="2" t="s">
        <v>1556</v>
      </c>
      <c r="Z314" s="2"/>
      <c r="AA314" s="2" t="s">
        <v>1544</v>
      </c>
      <c r="AB314" s="2">
        <v>562211</v>
      </c>
      <c r="AC314" s="2" t="s">
        <v>904</v>
      </c>
      <c r="AD314" s="2"/>
      <c r="AE314" s="2"/>
      <c r="AF314" s="2" t="s">
        <v>1890</v>
      </c>
      <c r="AG314" s="5" t="s">
        <v>1628</v>
      </c>
      <c r="AH314" s="2" t="s">
        <v>1797</v>
      </c>
      <c r="AI314" s="2" t="s">
        <v>1772</v>
      </c>
      <c r="AJ314" s="2" t="s">
        <v>1861</v>
      </c>
      <c r="AK314" s="2" t="s">
        <v>1547</v>
      </c>
      <c r="AL314" s="2"/>
      <c r="AM314" t="s">
        <v>1549</v>
      </c>
      <c r="AN314" t="s">
        <v>1549</v>
      </c>
      <c r="AO314" t="s">
        <v>1549</v>
      </c>
      <c r="AP314" t="s">
        <v>1549</v>
      </c>
      <c r="AQ314" t="s">
        <v>1549</v>
      </c>
      <c r="AR314" t="s">
        <v>1549</v>
      </c>
      <c r="AS314" t="s">
        <v>1549</v>
      </c>
      <c r="AT314" t="s">
        <v>1549</v>
      </c>
      <c r="AU314" t="s">
        <v>1549</v>
      </c>
      <c r="AV314" t="s">
        <v>1549</v>
      </c>
      <c r="AW314" t="s">
        <v>1549</v>
      </c>
      <c r="AX314" t="s">
        <v>1549</v>
      </c>
      <c r="AY314" t="s">
        <v>1549</v>
      </c>
      <c r="AZ314" t="s">
        <v>1549</v>
      </c>
      <c r="BA314" t="s">
        <v>1549</v>
      </c>
      <c r="BB314" t="s">
        <v>1549</v>
      </c>
      <c r="BC314" t="s">
        <v>1549</v>
      </c>
      <c r="BD314" t="s">
        <v>1549</v>
      </c>
      <c r="BE314" t="s">
        <v>1549</v>
      </c>
      <c r="BF314" t="s">
        <v>1549</v>
      </c>
      <c r="BG314" t="s">
        <v>1549</v>
      </c>
      <c r="BH314" t="s">
        <v>1549</v>
      </c>
      <c r="BI314" t="s">
        <v>1549</v>
      </c>
      <c r="BJ314" t="s">
        <v>1549</v>
      </c>
      <c r="BK314" t="s">
        <v>1549</v>
      </c>
      <c r="BL314" t="s">
        <v>1549</v>
      </c>
      <c r="BM314" t="s">
        <v>1549</v>
      </c>
      <c r="BN314" t="s">
        <v>1549</v>
      </c>
      <c r="BO314" t="s">
        <v>1549</v>
      </c>
      <c r="BP314" t="s">
        <v>1549</v>
      </c>
      <c r="BQ314" t="s">
        <v>1549</v>
      </c>
      <c r="BR314" t="s">
        <v>1549</v>
      </c>
      <c r="BS314" t="s">
        <v>1549</v>
      </c>
      <c r="BT314" t="s">
        <v>1549</v>
      </c>
      <c r="BU314" t="s">
        <v>1549</v>
      </c>
      <c r="BV314" t="s">
        <v>1549</v>
      </c>
      <c r="BW314" t="s">
        <v>1549</v>
      </c>
      <c r="BX314" t="s">
        <v>1549</v>
      </c>
      <c r="BY314" t="s">
        <v>1549</v>
      </c>
      <c r="BZ314" t="s">
        <v>1549</v>
      </c>
      <c r="CA314" t="s">
        <v>1549</v>
      </c>
      <c r="CB314" t="s">
        <v>1549</v>
      </c>
      <c r="CC314" t="s">
        <v>1549</v>
      </c>
      <c r="CD314" t="s">
        <v>1549</v>
      </c>
      <c r="CE314" t="s">
        <v>1548</v>
      </c>
      <c r="CF314" t="s">
        <v>1549</v>
      </c>
      <c r="CG314" t="s">
        <v>1549</v>
      </c>
      <c r="CH314" t="s">
        <v>1549</v>
      </c>
      <c r="CI314" t="s">
        <v>1549</v>
      </c>
      <c r="CJ314" t="s">
        <v>1549</v>
      </c>
      <c r="CK314" t="s">
        <v>1549</v>
      </c>
      <c r="CL314" t="s">
        <v>1549</v>
      </c>
      <c r="CM314" t="s">
        <v>1549</v>
      </c>
      <c r="CN314" t="s">
        <v>1548</v>
      </c>
    </row>
    <row r="315" spans="2:92" hidden="1" x14ac:dyDescent="0.25">
      <c r="B315" s="2" t="s">
        <v>1134</v>
      </c>
      <c r="C315" s="2">
        <v>2015</v>
      </c>
      <c r="D315" s="2"/>
      <c r="E315" s="2" t="s">
        <v>2109</v>
      </c>
      <c r="F315" s="2" t="s">
        <v>2110</v>
      </c>
      <c r="G315" s="2" t="s">
        <v>2111</v>
      </c>
      <c r="H315" s="2" t="s">
        <v>2112</v>
      </c>
      <c r="I315" s="2" t="s">
        <v>2113</v>
      </c>
      <c r="J315" s="2" t="s">
        <v>1160</v>
      </c>
      <c r="K315" s="2">
        <v>77640</v>
      </c>
      <c r="L315" s="2"/>
      <c r="M315" s="21">
        <v>110035783658</v>
      </c>
      <c r="N315" s="2">
        <v>29.853055999999999</v>
      </c>
      <c r="O315" s="2">
        <v>-94.095277999999993</v>
      </c>
      <c r="P315" s="2">
        <v>1315214171819</v>
      </c>
      <c r="Q315" s="2">
        <v>107062</v>
      </c>
      <c r="R315" s="2" t="s">
        <v>1393</v>
      </c>
      <c r="S315" s="2">
        <v>4</v>
      </c>
      <c r="T315" s="2" t="s">
        <v>1409</v>
      </c>
      <c r="U315" s="2">
        <v>128</v>
      </c>
      <c r="V315" s="2" t="s">
        <v>1573</v>
      </c>
      <c r="W315" s="2"/>
      <c r="X315" s="2">
        <v>0</v>
      </c>
      <c r="Y315" s="2" t="s">
        <v>1573</v>
      </c>
      <c r="Z315" s="2"/>
      <c r="AA315" s="2" t="s">
        <v>1544</v>
      </c>
      <c r="AB315" s="2">
        <v>562211</v>
      </c>
      <c r="AC315" s="2" t="s">
        <v>904</v>
      </c>
      <c r="AD315" s="2"/>
      <c r="AE315" s="2"/>
      <c r="AF315" s="2" t="s">
        <v>1796</v>
      </c>
      <c r="AG315" s="2" t="s">
        <v>1586</v>
      </c>
      <c r="AH315" s="2" t="s">
        <v>1797</v>
      </c>
      <c r="AI315" s="2" t="s">
        <v>1772</v>
      </c>
      <c r="AJ315" s="2" t="s">
        <v>1861</v>
      </c>
      <c r="AK315" s="2" t="s">
        <v>1547</v>
      </c>
      <c r="AL315" s="2"/>
      <c r="AM315" t="s">
        <v>1549</v>
      </c>
      <c r="AN315" t="s">
        <v>1549</v>
      </c>
      <c r="AO315" t="s">
        <v>1549</v>
      </c>
      <c r="AP315" t="s">
        <v>1549</v>
      </c>
      <c r="AQ315" t="s">
        <v>1549</v>
      </c>
      <c r="AR315" t="s">
        <v>1549</v>
      </c>
      <c r="AS315" t="s">
        <v>1549</v>
      </c>
      <c r="AY315" t="s">
        <v>1549</v>
      </c>
      <c r="BL315" t="s">
        <v>1549</v>
      </c>
      <c r="BM315" t="s">
        <v>1549</v>
      </c>
      <c r="BN315" t="s">
        <v>1549</v>
      </c>
      <c r="BP315" t="s">
        <v>1549</v>
      </c>
      <c r="BX315" t="s">
        <v>1549</v>
      </c>
      <c r="CE315" t="s">
        <v>1548</v>
      </c>
    </row>
    <row r="316" spans="2:92" hidden="1" x14ac:dyDescent="0.25">
      <c r="B316" s="2" t="s">
        <v>1134</v>
      </c>
      <c r="C316" s="2">
        <v>2016</v>
      </c>
      <c r="D316" s="2"/>
      <c r="E316" s="2" t="s">
        <v>2109</v>
      </c>
      <c r="F316" s="2" t="s">
        <v>2110</v>
      </c>
      <c r="G316" s="2" t="s">
        <v>2111</v>
      </c>
      <c r="H316" s="2" t="s">
        <v>2112</v>
      </c>
      <c r="I316" s="2" t="s">
        <v>2113</v>
      </c>
      <c r="J316" s="2" t="s">
        <v>1160</v>
      </c>
      <c r="K316" s="2">
        <v>77640</v>
      </c>
      <c r="L316" s="2"/>
      <c r="M316" s="21">
        <v>110035783658</v>
      </c>
      <c r="N316" s="2">
        <v>29.853055999999999</v>
      </c>
      <c r="O316" s="2">
        <v>-94.095277999999993</v>
      </c>
      <c r="P316" s="2">
        <v>1316215564055</v>
      </c>
      <c r="Q316" s="2">
        <v>107062</v>
      </c>
      <c r="R316" s="2" t="s">
        <v>1393</v>
      </c>
      <c r="S316" s="2">
        <v>4</v>
      </c>
      <c r="T316" s="2" t="s">
        <v>1409</v>
      </c>
      <c r="U316" s="2">
        <v>155</v>
      </c>
      <c r="V316" s="2" t="s">
        <v>1573</v>
      </c>
      <c r="W316" s="2"/>
      <c r="X316" s="2">
        <v>0</v>
      </c>
      <c r="Y316" s="2" t="s">
        <v>1573</v>
      </c>
      <c r="Z316" s="2"/>
      <c r="AA316" s="2" t="s">
        <v>1544</v>
      </c>
      <c r="AB316" s="2">
        <v>562211</v>
      </c>
      <c r="AC316" s="2" t="s">
        <v>904</v>
      </c>
      <c r="AD316" s="2"/>
      <c r="AE316" s="2"/>
      <c r="AF316" s="2" t="s">
        <v>1796</v>
      </c>
      <c r="AG316" s="2" t="s">
        <v>1586</v>
      </c>
      <c r="AH316" s="2" t="s">
        <v>1797</v>
      </c>
      <c r="AI316" s="2" t="s">
        <v>1772</v>
      </c>
      <c r="AJ316" s="2" t="s">
        <v>1861</v>
      </c>
      <c r="AK316" s="2" t="s">
        <v>1547</v>
      </c>
      <c r="AL316" s="2"/>
      <c r="AM316" t="s">
        <v>1549</v>
      </c>
      <c r="AN316" t="s">
        <v>1549</v>
      </c>
      <c r="AO316" t="s">
        <v>1549</v>
      </c>
      <c r="AP316" t="s">
        <v>1549</v>
      </c>
      <c r="AQ316" t="s">
        <v>1549</v>
      </c>
      <c r="AR316" t="s">
        <v>1549</v>
      </c>
      <c r="AS316" t="s">
        <v>1549</v>
      </c>
      <c r="AY316" t="s">
        <v>1549</v>
      </c>
      <c r="BL316" t="s">
        <v>1549</v>
      </c>
      <c r="BM316" t="s">
        <v>1549</v>
      </c>
      <c r="BN316" t="s">
        <v>1549</v>
      </c>
      <c r="BP316" t="s">
        <v>1549</v>
      </c>
      <c r="BX316" t="s">
        <v>1549</v>
      </c>
      <c r="CE316" t="s">
        <v>1548</v>
      </c>
    </row>
    <row r="317" spans="2:92" hidden="1" x14ac:dyDescent="0.25">
      <c r="B317" s="2" t="s">
        <v>1134</v>
      </c>
      <c r="C317" s="2">
        <v>2017</v>
      </c>
      <c r="D317" s="2"/>
      <c r="E317" s="2" t="s">
        <v>2109</v>
      </c>
      <c r="F317" s="2" t="s">
        <v>2110</v>
      </c>
      <c r="G317" s="2" t="s">
        <v>2111</v>
      </c>
      <c r="H317" s="2" t="s">
        <v>2112</v>
      </c>
      <c r="I317" s="2" t="s">
        <v>2113</v>
      </c>
      <c r="J317" s="2" t="s">
        <v>1160</v>
      </c>
      <c r="K317" s="2">
        <v>77640</v>
      </c>
      <c r="L317" s="2"/>
      <c r="M317" s="21">
        <v>110035783658</v>
      </c>
      <c r="N317" s="2">
        <v>29.853055999999999</v>
      </c>
      <c r="O317" s="2">
        <v>-94.095277999999993</v>
      </c>
      <c r="P317" s="2">
        <v>1317216500140</v>
      </c>
      <c r="Q317" s="2">
        <v>107062</v>
      </c>
      <c r="R317" s="2" t="s">
        <v>1393</v>
      </c>
      <c r="S317" s="2">
        <v>5</v>
      </c>
      <c r="T317" s="2" t="s">
        <v>1423</v>
      </c>
      <c r="U317" s="2">
        <v>655</v>
      </c>
      <c r="V317" s="2" t="s">
        <v>1573</v>
      </c>
      <c r="W317" s="2"/>
      <c r="X317" s="2">
        <v>0</v>
      </c>
      <c r="Y317" s="2" t="s">
        <v>1573</v>
      </c>
      <c r="Z317" s="2"/>
      <c r="AA317" s="2" t="s">
        <v>1544</v>
      </c>
      <c r="AB317" s="2">
        <v>562211</v>
      </c>
      <c r="AC317" s="2" t="s">
        <v>904</v>
      </c>
      <c r="AD317" s="2"/>
      <c r="AE317" s="2"/>
      <c r="AF317" s="2" t="s">
        <v>1796</v>
      </c>
      <c r="AG317" s="5" t="s">
        <v>1586</v>
      </c>
      <c r="AH317" s="2" t="s">
        <v>1797</v>
      </c>
      <c r="AI317" s="2" t="s">
        <v>1772</v>
      </c>
      <c r="AJ317" s="2" t="s">
        <v>1861</v>
      </c>
      <c r="AK317" s="2" t="s">
        <v>1547</v>
      </c>
      <c r="AL317" s="2"/>
      <c r="AM317" t="s">
        <v>1549</v>
      </c>
      <c r="AN317" t="s">
        <v>1549</v>
      </c>
      <c r="AO317" t="s">
        <v>1549</v>
      </c>
      <c r="AP317" t="s">
        <v>1549</v>
      </c>
      <c r="AQ317" t="s">
        <v>1549</v>
      </c>
      <c r="AR317" t="s">
        <v>1549</v>
      </c>
      <c r="AS317" t="s">
        <v>1549</v>
      </c>
      <c r="AY317" t="s">
        <v>1549</v>
      </c>
      <c r="BL317" t="s">
        <v>1549</v>
      </c>
      <c r="BM317" t="s">
        <v>1549</v>
      </c>
      <c r="BN317" t="s">
        <v>1549</v>
      </c>
      <c r="BP317" t="s">
        <v>1549</v>
      </c>
      <c r="BX317" t="s">
        <v>1549</v>
      </c>
      <c r="CE317" t="s">
        <v>1548</v>
      </c>
    </row>
    <row r="318" spans="2:92" hidden="1" x14ac:dyDescent="0.25">
      <c r="B318" s="2" t="s">
        <v>1134</v>
      </c>
      <c r="C318" s="2">
        <v>2018</v>
      </c>
      <c r="D318" s="2"/>
      <c r="E318" s="2" t="s">
        <v>2109</v>
      </c>
      <c r="F318" s="2" t="s">
        <v>2110</v>
      </c>
      <c r="G318" s="2" t="s">
        <v>2111</v>
      </c>
      <c r="H318" s="2" t="s">
        <v>2112</v>
      </c>
      <c r="I318" s="2" t="s">
        <v>2113</v>
      </c>
      <c r="J318" s="2" t="s">
        <v>1160</v>
      </c>
      <c r="K318" s="2">
        <v>77640</v>
      </c>
      <c r="L318" s="2"/>
      <c r="M318" s="21">
        <v>110035783658</v>
      </c>
      <c r="N318" s="2">
        <v>29.853055999999999</v>
      </c>
      <c r="O318" s="2">
        <v>-94.095277999999993</v>
      </c>
      <c r="P318" s="2">
        <v>1318217347689</v>
      </c>
      <c r="Q318" s="2">
        <v>107062</v>
      </c>
      <c r="R318" s="2" t="s">
        <v>1393</v>
      </c>
      <c r="S318" s="2">
        <v>5</v>
      </c>
      <c r="T318" s="2" t="s">
        <v>1423</v>
      </c>
      <c r="U318" s="2">
        <v>337</v>
      </c>
      <c r="V318" s="2" t="s">
        <v>1573</v>
      </c>
      <c r="W318" s="2"/>
      <c r="X318" s="2">
        <v>0</v>
      </c>
      <c r="Y318" s="2" t="s">
        <v>1573</v>
      </c>
      <c r="Z318" s="2"/>
      <c r="AA318" s="2" t="s">
        <v>1544</v>
      </c>
      <c r="AB318" s="2">
        <v>562211</v>
      </c>
      <c r="AC318" s="2" t="s">
        <v>904</v>
      </c>
      <c r="AD318" s="2"/>
      <c r="AE318" s="2"/>
      <c r="AF318" s="2" t="s">
        <v>1796</v>
      </c>
      <c r="AG318" s="5" t="s">
        <v>1628</v>
      </c>
      <c r="AH318" s="2" t="s">
        <v>1797</v>
      </c>
      <c r="AI318" s="2" t="s">
        <v>1772</v>
      </c>
      <c r="AJ318" s="2" t="s">
        <v>1861</v>
      </c>
      <c r="AK318" s="2" t="s">
        <v>1547</v>
      </c>
      <c r="AL318" s="2"/>
      <c r="AM318" t="s">
        <v>1549</v>
      </c>
      <c r="AN318" t="s">
        <v>1549</v>
      </c>
      <c r="AO318" t="s">
        <v>1549</v>
      </c>
      <c r="AP318" t="s">
        <v>1549</v>
      </c>
      <c r="AQ318" t="s">
        <v>1549</v>
      </c>
      <c r="AR318" t="s">
        <v>1549</v>
      </c>
      <c r="AS318" t="s">
        <v>1549</v>
      </c>
      <c r="AT318" t="s">
        <v>1549</v>
      </c>
      <c r="AU318" t="s">
        <v>1549</v>
      </c>
      <c r="AV318" t="s">
        <v>1549</v>
      </c>
      <c r="AW318" t="s">
        <v>1549</v>
      </c>
      <c r="AX318" t="s">
        <v>1549</v>
      </c>
      <c r="AY318" t="s">
        <v>1549</v>
      </c>
      <c r="AZ318" t="s">
        <v>1549</v>
      </c>
      <c r="BA318" t="s">
        <v>1549</v>
      </c>
      <c r="BB318" t="s">
        <v>1549</v>
      </c>
      <c r="BC318" t="s">
        <v>1549</v>
      </c>
      <c r="BD318" t="s">
        <v>1549</v>
      </c>
      <c r="BE318" t="s">
        <v>1549</v>
      </c>
      <c r="BF318" t="s">
        <v>1549</v>
      </c>
      <c r="BG318" t="s">
        <v>1549</v>
      </c>
      <c r="BH318" t="s">
        <v>1549</v>
      </c>
      <c r="BI318" t="s">
        <v>1549</v>
      </c>
      <c r="BJ318" t="s">
        <v>1549</v>
      </c>
      <c r="BK318" t="s">
        <v>1549</v>
      </c>
      <c r="BL318" t="s">
        <v>1549</v>
      </c>
      <c r="BM318" t="s">
        <v>1549</v>
      </c>
      <c r="BN318" t="s">
        <v>1549</v>
      </c>
      <c r="BO318" t="s">
        <v>1549</v>
      </c>
      <c r="BP318" t="s">
        <v>1549</v>
      </c>
      <c r="BQ318" t="s">
        <v>1549</v>
      </c>
      <c r="BR318" t="s">
        <v>1549</v>
      </c>
      <c r="BS318" t="s">
        <v>1549</v>
      </c>
      <c r="BT318" t="s">
        <v>1549</v>
      </c>
      <c r="BU318" t="s">
        <v>1549</v>
      </c>
      <c r="BV318" t="s">
        <v>1549</v>
      </c>
      <c r="BW318" t="s">
        <v>1549</v>
      </c>
      <c r="BX318" t="s">
        <v>1549</v>
      </c>
      <c r="BY318" t="s">
        <v>1549</v>
      </c>
      <c r="BZ318" t="s">
        <v>1549</v>
      </c>
      <c r="CA318" t="s">
        <v>1549</v>
      </c>
      <c r="CB318" t="s">
        <v>1549</v>
      </c>
      <c r="CC318" t="s">
        <v>1549</v>
      </c>
      <c r="CD318" t="s">
        <v>1549</v>
      </c>
      <c r="CE318" t="s">
        <v>1548</v>
      </c>
      <c r="CF318" t="s">
        <v>1549</v>
      </c>
      <c r="CG318" t="s">
        <v>1549</v>
      </c>
      <c r="CH318" t="s">
        <v>1549</v>
      </c>
      <c r="CI318" t="s">
        <v>1549</v>
      </c>
      <c r="CJ318" t="s">
        <v>1549</v>
      </c>
      <c r="CK318" t="s">
        <v>1549</v>
      </c>
      <c r="CL318" t="s">
        <v>1549</v>
      </c>
      <c r="CM318" t="s">
        <v>1549</v>
      </c>
      <c r="CN318" t="s">
        <v>1548</v>
      </c>
    </row>
    <row r="319" spans="2:92" hidden="1" x14ac:dyDescent="0.25">
      <c r="B319" s="2" t="s">
        <v>1134</v>
      </c>
      <c r="C319" s="2">
        <v>2019</v>
      </c>
      <c r="D319" s="4">
        <v>44011</v>
      </c>
      <c r="E319" s="2" t="s">
        <v>2109</v>
      </c>
      <c r="F319" s="2" t="s">
        <v>2110</v>
      </c>
      <c r="G319" s="2" t="s">
        <v>2111</v>
      </c>
      <c r="H319" s="2" t="s">
        <v>2112</v>
      </c>
      <c r="I319" s="2" t="s">
        <v>2113</v>
      </c>
      <c r="J319" s="2" t="s">
        <v>1160</v>
      </c>
      <c r="K319" s="2">
        <v>77640</v>
      </c>
      <c r="L319" s="2"/>
      <c r="M319" s="21">
        <v>110035783658</v>
      </c>
      <c r="N319" s="2">
        <v>29.853055999999999</v>
      </c>
      <c r="O319" s="2">
        <v>-94.095277999999993</v>
      </c>
      <c r="P319" s="2">
        <v>1319218286476</v>
      </c>
      <c r="Q319" s="2">
        <v>107062</v>
      </c>
      <c r="R319" s="2" t="s">
        <v>1393</v>
      </c>
      <c r="S319" s="2">
        <v>4</v>
      </c>
      <c r="T319" s="2" t="s">
        <v>1409</v>
      </c>
      <c r="U319" s="2">
        <v>222</v>
      </c>
      <c r="V319" s="2" t="s">
        <v>1573</v>
      </c>
      <c r="W319" s="2"/>
      <c r="X319" s="2">
        <v>0</v>
      </c>
      <c r="Y319" s="2" t="s">
        <v>1573</v>
      </c>
      <c r="Z319" s="2"/>
      <c r="AA319" s="2" t="s">
        <v>1544</v>
      </c>
      <c r="AB319" s="2">
        <v>562211</v>
      </c>
      <c r="AC319" s="2" t="s">
        <v>904</v>
      </c>
      <c r="AD319" s="2"/>
      <c r="AE319" s="2"/>
      <c r="AF319" s="2" t="s">
        <v>1796</v>
      </c>
      <c r="AG319" s="5" t="s">
        <v>1628</v>
      </c>
      <c r="AH319" s="2" t="s">
        <v>1797</v>
      </c>
      <c r="AI319" s="2" t="s">
        <v>1772</v>
      </c>
      <c r="AJ319" s="2" t="s">
        <v>1861</v>
      </c>
      <c r="AK319" s="2" t="s">
        <v>1547</v>
      </c>
      <c r="AL319" s="2"/>
      <c r="AM319" t="s">
        <v>1549</v>
      </c>
      <c r="AN319" t="s">
        <v>1549</v>
      </c>
      <c r="AO319" t="s">
        <v>1549</v>
      </c>
      <c r="AP319" t="s">
        <v>1549</v>
      </c>
      <c r="AQ319" t="s">
        <v>1549</v>
      </c>
      <c r="AR319" t="s">
        <v>1549</v>
      </c>
      <c r="AS319" t="s">
        <v>1549</v>
      </c>
      <c r="AT319" t="s">
        <v>1549</v>
      </c>
      <c r="AU319" t="s">
        <v>1549</v>
      </c>
      <c r="AV319" t="s">
        <v>1549</v>
      </c>
      <c r="AW319" t="s">
        <v>1549</v>
      </c>
      <c r="AX319" t="s">
        <v>1549</v>
      </c>
      <c r="AY319" t="s">
        <v>1549</v>
      </c>
      <c r="AZ319" t="s">
        <v>1549</v>
      </c>
      <c r="BA319" t="s">
        <v>1549</v>
      </c>
      <c r="BB319" t="s">
        <v>1549</v>
      </c>
      <c r="BC319" t="s">
        <v>1549</v>
      </c>
      <c r="BD319" t="s">
        <v>1549</v>
      </c>
      <c r="BE319" t="s">
        <v>1549</v>
      </c>
      <c r="BF319" t="s">
        <v>1549</v>
      </c>
      <c r="BG319" t="s">
        <v>1549</v>
      </c>
      <c r="BH319" t="s">
        <v>1549</v>
      </c>
      <c r="BI319" t="s">
        <v>1549</v>
      </c>
      <c r="BJ319" t="s">
        <v>1549</v>
      </c>
      <c r="BK319" t="s">
        <v>1549</v>
      </c>
      <c r="BL319" t="s">
        <v>1549</v>
      </c>
      <c r="BM319" t="s">
        <v>1549</v>
      </c>
      <c r="BN319" t="s">
        <v>1549</v>
      </c>
      <c r="BO319" t="s">
        <v>1549</v>
      </c>
      <c r="BP319" t="s">
        <v>1549</v>
      </c>
      <c r="BQ319" t="s">
        <v>1549</v>
      </c>
      <c r="BR319" t="s">
        <v>1549</v>
      </c>
      <c r="BS319" t="s">
        <v>1549</v>
      </c>
      <c r="BT319" t="s">
        <v>1549</v>
      </c>
      <c r="BU319" t="s">
        <v>1549</v>
      </c>
      <c r="BV319" t="s">
        <v>1549</v>
      </c>
      <c r="BW319" t="s">
        <v>1549</v>
      </c>
      <c r="BX319" t="s">
        <v>1549</v>
      </c>
      <c r="BY319" t="s">
        <v>1549</v>
      </c>
      <c r="BZ319" t="s">
        <v>1549</v>
      </c>
      <c r="CA319" t="s">
        <v>1549</v>
      </c>
      <c r="CB319" t="s">
        <v>1549</v>
      </c>
      <c r="CC319" t="s">
        <v>1549</v>
      </c>
      <c r="CD319" t="s">
        <v>1549</v>
      </c>
      <c r="CE319" t="s">
        <v>1548</v>
      </c>
      <c r="CF319" t="s">
        <v>1549</v>
      </c>
      <c r="CG319" t="s">
        <v>1549</v>
      </c>
      <c r="CH319" t="s">
        <v>1549</v>
      </c>
      <c r="CI319" t="s">
        <v>1549</v>
      </c>
      <c r="CJ319" t="s">
        <v>1549</v>
      </c>
      <c r="CK319" t="s">
        <v>1549</v>
      </c>
      <c r="CL319" t="s">
        <v>1549</v>
      </c>
      <c r="CM319" t="s">
        <v>1549</v>
      </c>
      <c r="CN319" t="s">
        <v>1548</v>
      </c>
    </row>
    <row r="320" spans="2:92" hidden="1" x14ac:dyDescent="0.25">
      <c r="B320" s="2" t="s">
        <v>1134</v>
      </c>
      <c r="C320" s="2">
        <v>2020</v>
      </c>
      <c r="D320" s="4"/>
      <c r="E320" s="2" t="s">
        <v>2109</v>
      </c>
      <c r="F320" s="2" t="s">
        <v>2110</v>
      </c>
      <c r="G320" s="2" t="s">
        <v>2114</v>
      </c>
      <c r="H320" s="2" t="s">
        <v>2115</v>
      </c>
      <c r="I320" s="2" t="s">
        <v>2113</v>
      </c>
      <c r="J320" s="2" t="s">
        <v>1160</v>
      </c>
      <c r="K320" s="2">
        <v>77705</v>
      </c>
      <c r="L320" s="2" t="s">
        <v>1552</v>
      </c>
      <c r="M320" s="21">
        <v>110035783658</v>
      </c>
      <c r="N320" s="2">
        <v>29.853055999999999</v>
      </c>
      <c r="O320" s="2">
        <v>-94.095277999999993</v>
      </c>
      <c r="P320" s="2" t="s">
        <v>2116</v>
      </c>
      <c r="Q320" s="2" t="s">
        <v>1554</v>
      </c>
      <c r="R320" s="2" t="s">
        <v>1393</v>
      </c>
      <c r="S320" s="2">
        <v>5</v>
      </c>
      <c r="T320" s="2" t="s">
        <v>1552</v>
      </c>
      <c r="U320" s="2">
        <v>433</v>
      </c>
      <c r="V320" s="2" t="s">
        <v>1573</v>
      </c>
      <c r="W320" s="2" t="s">
        <v>1552</v>
      </c>
      <c r="X320" s="2">
        <v>0</v>
      </c>
      <c r="Y320" s="2" t="s">
        <v>1573</v>
      </c>
      <c r="Z320" s="2" t="s">
        <v>1552</v>
      </c>
      <c r="AA320" s="2" t="s">
        <v>1544</v>
      </c>
      <c r="AB320" s="2">
        <v>562211</v>
      </c>
      <c r="AC320" s="2" t="s">
        <v>904</v>
      </c>
      <c r="AD320" s="2" t="s">
        <v>1552</v>
      </c>
      <c r="AE320" s="2" t="s">
        <v>1552</v>
      </c>
      <c r="AF320" s="2" t="s">
        <v>1796</v>
      </c>
      <c r="AG320" s="5" t="s">
        <v>1628</v>
      </c>
      <c r="AH320" s="2" t="s">
        <v>1797</v>
      </c>
      <c r="AI320" s="2" t="s">
        <v>1772</v>
      </c>
      <c r="AJ320" s="2" t="s">
        <v>1861</v>
      </c>
      <c r="AK320" s="2" t="s">
        <v>1547</v>
      </c>
      <c r="AL320" s="2" t="s">
        <v>1552</v>
      </c>
      <c r="AM320" t="s">
        <v>1549</v>
      </c>
      <c r="AN320" t="s">
        <v>1549</v>
      </c>
      <c r="AO320" t="s">
        <v>1549</v>
      </c>
      <c r="AP320" t="s">
        <v>1549</v>
      </c>
      <c r="AQ320" t="s">
        <v>1549</v>
      </c>
      <c r="AR320" t="s">
        <v>1549</v>
      </c>
      <c r="AS320" t="s">
        <v>1549</v>
      </c>
      <c r="AT320" t="s">
        <v>1549</v>
      </c>
      <c r="AU320" t="s">
        <v>1549</v>
      </c>
      <c r="AV320" t="s">
        <v>1549</v>
      </c>
      <c r="AW320" t="s">
        <v>1549</v>
      </c>
      <c r="AX320" t="s">
        <v>1549</v>
      </c>
      <c r="AY320" t="s">
        <v>1549</v>
      </c>
      <c r="AZ320" t="s">
        <v>1549</v>
      </c>
      <c r="BA320" t="s">
        <v>1549</v>
      </c>
      <c r="BB320" t="s">
        <v>1549</v>
      </c>
      <c r="BC320" t="s">
        <v>1549</v>
      </c>
      <c r="BD320" t="s">
        <v>1549</v>
      </c>
      <c r="BE320" t="s">
        <v>1549</v>
      </c>
      <c r="BF320" t="s">
        <v>1549</v>
      </c>
      <c r="BG320" t="s">
        <v>1549</v>
      </c>
      <c r="BH320" t="s">
        <v>1549</v>
      </c>
      <c r="BI320" t="s">
        <v>1549</v>
      </c>
      <c r="BJ320" t="s">
        <v>1549</v>
      </c>
      <c r="BK320" t="s">
        <v>1549</v>
      </c>
      <c r="BL320" t="s">
        <v>1549</v>
      </c>
      <c r="BM320" t="s">
        <v>1549</v>
      </c>
      <c r="BN320" t="s">
        <v>1549</v>
      </c>
      <c r="BO320" t="s">
        <v>1549</v>
      </c>
      <c r="BP320" t="s">
        <v>1549</v>
      </c>
      <c r="BQ320" t="s">
        <v>1549</v>
      </c>
      <c r="BR320" t="s">
        <v>1549</v>
      </c>
      <c r="BS320" t="s">
        <v>1549</v>
      </c>
      <c r="BT320" t="s">
        <v>1549</v>
      </c>
      <c r="BU320" t="s">
        <v>1549</v>
      </c>
      <c r="BV320" t="s">
        <v>1549</v>
      </c>
      <c r="BW320" t="s">
        <v>1549</v>
      </c>
      <c r="BX320" t="s">
        <v>1549</v>
      </c>
      <c r="BY320" t="s">
        <v>1549</v>
      </c>
      <c r="BZ320" t="s">
        <v>1549</v>
      </c>
      <c r="CA320" t="s">
        <v>1549</v>
      </c>
      <c r="CB320" t="s">
        <v>1549</v>
      </c>
      <c r="CC320" t="s">
        <v>1549</v>
      </c>
      <c r="CD320" t="s">
        <v>1549</v>
      </c>
      <c r="CE320" t="s">
        <v>1548</v>
      </c>
      <c r="CF320" t="s">
        <v>1549</v>
      </c>
      <c r="CG320" t="s">
        <v>1549</v>
      </c>
      <c r="CH320" t="s">
        <v>1549</v>
      </c>
      <c r="CI320" t="s">
        <v>1549</v>
      </c>
      <c r="CJ320" t="s">
        <v>1549</v>
      </c>
      <c r="CK320" t="s">
        <v>1549</v>
      </c>
      <c r="CL320" t="s">
        <v>1549</v>
      </c>
      <c r="CM320" t="s">
        <v>1549</v>
      </c>
      <c r="CN320" t="s">
        <v>1548</v>
      </c>
    </row>
    <row r="321" spans="2:92" x14ac:dyDescent="0.25">
      <c r="B321" s="2" t="s">
        <v>1134</v>
      </c>
      <c r="C321" s="2">
        <v>2015</v>
      </c>
      <c r="D321" s="2"/>
      <c r="E321" s="2" t="s">
        <v>1438</v>
      </c>
      <c r="F321" s="2" t="s">
        <v>1440</v>
      </c>
      <c r="G321" s="2" t="s">
        <v>1441</v>
      </c>
      <c r="H321" s="2" t="s">
        <v>1144</v>
      </c>
      <c r="I321" s="2" t="s">
        <v>1402</v>
      </c>
      <c r="J321" s="2" t="s">
        <v>1138</v>
      </c>
      <c r="K321" s="2">
        <v>70669</v>
      </c>
      <c r="L321" s="2"/>
      <c r="M321" s="21">
        <v>110002054482</v>
      </c>
      <c r="N321" s="2">
        <v>30.252222</v>
      </c>
      <c r="O321" s="2">
        <v>-93.284443999999993</v>
      </c>
      <c r="P321" s="2">
        <v>1315217594783</v>
      </c>
      <c r="Q321" s="2">
        <v>107062</v>
      </c>
      <c r="R321" s="2" t="s">
        <v>1393</v>
      </c>
      <c r="S321" s="2">
        <v>6</v>
      </c>
      <c r="T321" s="2" t="s">
        <v>1442</v>
      </c>
      <c r="U321" s="2">
        <v>4949</v>
      </c>
      <c r="V321" s="2" t="s">
        <v>1556</v>
      </c>
      <c r="W321" s="2"/>
      <c r="X321" s="2">
        <v>1562</v>
      </c>
      <c r="Y321" s="2" t="s">
        <v>1556</v>
      </c>
      <c r="Z321" s="2"/>
      <c r="AA321" s="2" t="s">
        <v>1544</v>
      </c>
      <c r="AB321" s="2">
        <v>325110</v>
      </c>
      <c r="AC321" s="2" t="s">
        <v>255</v>
      </c>
      <c r="AD321" s="2"/>
      <c r="AE321" s="2"/>
      <c r="AF321" s="2" t="s">
        <v>1651</v>
      </c>
      <c r="AG321" s="2" t="s">
        <v>1570</v>
      </c>
      <c r="AH321" s="2" t="s">
        <v>1140</v>
      </c>
      <c r="AI321" s="2" t="s">
        <v>1772</v>
      </c>
      <c r="AJ321" s="2" t="s">
        <v>1546</v>
      </c>
      <c r="AK321" s="2" t="s">
        <v>1547</v>
      </c>
      <c r="AL321" s="2"/>
      <c r="AM321" t="s">
        <v>1548</v>
      </c>
      <c r="AN321" t="s">
        <v>1549</v>
      </c>
      <c r="AO321" t="s">
        <v>1548</v>
      </c>
      <c r="AP321" t="s">
        <v>1549</v>
      </c>
      <c r="AQ321" t="s">
        <v>1548</v>
      </c>
      <c r="AR321" t="s">
        <v>1549</v>
      </c>
      <c r="AS321" t="s">
        <v>1548</v>
      </c>
      <c r="AY321" t="s">
        <v>1549</v>
      </c>
      <c r="BL321" t="s">
        <v>1549</v>
      </c>
      <c r="BM321" t="s">
        <v>1549</v>
      </c>
      <c r="BN321" t="s">
        <v>1549</v>
      </c>
      <c r="BO321" t="s">
        <v>1549</v>
      </c>
      <c r="BP321" t="s">
        <v>1549</v>
      </c>
      <c r="BX321" t="s">
        <v>1549</v>
      </c>
      <c r="CE321" t="s">
        <v>1549</v>
      </c>
    </row>
    <row r="322" spans="2:92" x14ac:dyDescent="0.25">
      <c r="B322" s="2" t="s">
        <v>1134</v>
      </c>
      <c r="C322" s="2">
        <v>2016</v>
      </c>
      <c r="D322" s="2"/>
      <c r="E322" s="2" t="s">
        <v>1438</v>
      </c>
      <c r="F322" s="2" t="s">
        <v>1440</v>
      </c>
      <c r="G322" s="2" t="s">
        <v>1441</v>
      </c>
      <c r="H322" s="2" t="s">
        <v>1144</v>
      </c>
      <c r="I322" s="2" t="s">
        <v>1402</v>
      </c>
      <c r="J322" s="2" t="s">
        <v>1138</v>
      </c>
      <c r="K322" s="2">
        <v>70669</v>
      </c>
      <c r="L322" s="2"/>
      <c r="M322" s="21">
        <v>110002054482</v>
      </c>
      <c r="N322" s="2">
        <v>30.252222</v>
      </c>
      <c r="O322" s="2">
        <v>-93.284443999999993</v>
      </c>
      <c r="P322" s="2">
        <v>1316215440999</v>
      </c>
      <c r="Q322" s="2">
        <v>107062</v>
      </c>
      <c r="R322" s="2" t="s">
        <v>1393</v>
      </c>
      <c r="S322" s="2">
        <v>6</v>
      </c>
      <c r="T322" s="2" t="s">
        <v>1442</v>
      </c>
      <c r="U322" s="2">
        <v>6100</v>
      </c>
      <c r="V322" s="2" t="s">
        <v>1556</v>
      </c>
      <c r="W322" s="2"/>
      <c r="X322" s="2">
        <v>2600</v>
      </c>
      <c r="Y322" s="2" t="s">
        <v>1556</v>
      </c>
      <c r="Z322" s="2"/>
      <c r="AA322" s="2" t="s">
        <v>1544</v>
      </c>
      <c r="AB322" s="2">
        <v>325110</v>
      </c>
      <c r="AC322" s="2" t="s">
        <v>255</v>
      </c>
      <c r="AD322" s="2"/>
      <c r="AE322" s="2"/>
      <c r="AF322" s="2" t="s">
        <v>1651</v>
      </c>
      <c r="AG322" s="5" t="s">
        <v>1570</v>
      </c>
      <c r="AH322" s="2" t="s">
        <v>1140</v>
      </c>
      <c r="AI322" s="2" t="s">
        <v>1772</v>
      </c>
      <c r="AJ322" s="2" t="s">
        <v>1546</v>
      </c>
      <c r="AK322" s="2" t="s">
        <v>1547</v>
      </c>
      <c r="AL322" s="2"/>
      <c r="AM322" t="s">
        <v>1548</v>
      </c>
      <c r="AN322" t="s">
        <v>1549</v>
      </c>
      <c r="AO322" t="s">
        <v>1548</v>
      </c>
      <c r="AP322" t="s">
        <v>1549</v>
      </c>
      <c r="AQ322" t="s">
        <v>1548</v>
      </c>
      <c r="AR322" t="s">
        <v>1549</v>
      </c>
      <c r="AS322" t="s">
        <v>1548</v>
      </c>
      <c r="AY322" t="s">
        <v>1549</v>
      </c>
      <c r="BL322" t="s">
        <v>1549</v>
      </c>
      <c r="BM322" t="s">
        <v>1549</v>
      </c>
      <c r="BN322" t="s">
        <v>1549</v>
      </c>
      <c r="BP322" t="s">
        <v>1549</v>
      </c>
      <c r="BX322" t="s">
        <v>1549</v>
      </c>
      <c r="CE322" t="s">
        <v>1549</v>
      </c>
    </row>
    <row r="323" spans="2:92" x14ac:dyDescent="0.25">
      <c r="B323" s="2" t="s">
        <v>1134</v>
      </c>
      <c r="C323" s="2">
        <v>2017</v>
      </c>
      <c r="D323" s="2"/>
      <c r="E323" s="2" t="s">
        <v>1438</v>
      </c>
      <c r="F323" s="2" t="s">
        <v>1440</v>
      </c>
      <c r="G323" s="2" t="s">
        <v>1441</v>
      </c>
      <c r="H323" s="2" t="s">
        <v>1144</v>
      </c>
      <c r="I323" s="2" t="s">
        <v>1402</v>
      </c>
      <c r="J323" s="2" t="s">
        <v>1138</v>
      </c>
      <c r="K323" s="2">
        <v>70669</v>
      </c>
      <c r="L323" s="2"/>
      <c r="M323" s="21">
        <v>110002054482</v>
      </c>
      <c r="N323" s="2">
        <v>30.252222</v>
      </c>
      <c r="O323" s="2">
        <v>-93.284443999999993</v>
      </c>
      <c r="P323" s="2">
        <v>1317216113795</v>
      </c>
      <c r="Q323" s="2">
        <v>107062</v>
      </c>
      <c r="R323" s="2" t="s">
        <v>1393</v>
      </c>
      <c r="S323" s="2">
        <v>6</v>
      </c>
      <c r="T323" s="2" t="s">
        <v>1442</v>
      </c>
      <c r="U323" s="2">
        <v>2696</v>
      </c>
      <c r="V323" s="2" t="s">
        <v>1556</v>
      </c>
      <c r="W323" s="2"/>
      <c r="X323" s="2">
        <v>1160</v>
      </c>
      <c r="Y323" s="2" t="s">
        <v>1556</v>
      </c>
      <c r="Z323" s="2"/>
      <c r="AA323" s="2" t="s">
        <v>1544</v>
      </c>
      <c r="AB323" s="2">
        <v>325110</v>
      </c>
      <c r="AC323" s="2" t="s">
        <v>255</v>
      </c>
      <c r="AD323" s="2"/>
      <c r="AE323" s="2"/>
      <c r="AF323" s="2" t="s">
        <v>1651</v>
      </c>
      <c r="AG323" s="5" t="s">
        <v>1570</v>
      </c>
      <c r="AH323" s="2" t="s">
        <v>1140</v>
      </c>
      <c r="AI323" s="2" t="s">
        <v>1772</v>
      </c>
      <c r="AJ323" s="2" t="s">
        <v>1546</v>
      </c>
      <c r="AK323" s="2" t="s">
        <v>1547</v>
      </c>
      <c r="AL323" s="2"/>
      <c r="AM323" t="s">
        <v>1548</v>
      </c>
      <c r="AN323" t="s">
        <v>1549</v>
      </c>
      <c r="AO323" t="s">
        <v>1548</v>
      </c>
      <c r="AP323" t="s">
        <v>1549</v>
      </c>
      <c r="AQ323" t="s">
        <v>1548</v>
      </c>
      <c r="AR323" t="s">
        <v>1549</v>
      </c>
      <c r="AS323" t="s">
        <v>1548</v>
      </c>
      <c r="AY323" t="s">
        <v>1549</v>
      </c>
      <c r="BL323" t="s">
        <v>1549</v>
      </c>
      <c r="BM323" t="s">
        <v>1549</v>
      </c>
      <c r="BN323" t="s">
        <v>1549</v>
      </c>
      <c r="BP323" t="s">
        <v>1549</v>
      </c>
      <c r="BX323" t="s">
        <v>1549</v>
      </c>
      <c r="CE323" t="s">
        <v>1549</v>
      </c>
    </row>
    <row r="324" spans="2:92" x14ac:dyDescent="0.25">
      <c r="B324" s="2" t="s">
        <v>1134</v>
      </c>
      <c r="C324" s="2">
        <v>2018</v>
      </c>
      <c r="D324" s="2"/>
      <c r="E324" s="2" t="s">
        <v>1438</v>
      </c>
      <c r="F324" s="2" t="s">
        <v>1440</v>
      </c>
      <c r="G324" s="2" t="s">
        <v>1441</v>
      </c>
      <c r="H324" s="2" t="s">
        <v>1144</v>
      </c>
      <c r="I324" s="2" t="s">
        <v>1402</v>
      </c>
      <c r="J324" s="2" t="s">
        <v>1138</v>
      </c>
      <c r="K324" s="2">
        <v>70669</v>
      </c>
      <c r="L324" s="2"/>
      <c r="M324" s="21">
        <v>110002054482</v>
      </c>
      <c r="N324" s="2">
        <v>30.252222</v>
      </c>
      <c r="O324" s="2">
        <v>-93.284443999999993</v>
      </c>
      <c r="P324" s="2">
        <v>1318218558613</v>
      </c>
      <c r="Q324" s="2">
        <v>107062</v>
      </c>
      <c r="R324" s="2" t="s">
        <v>1393</v>
      </c>
      <c r="S324" s="2">
        <v>6</v>
      </c>
      <c r="T324" s="2" t="s">
        <v>1442</v>
      </c>
      <c r="U324" s="2">
        <v>2896</v>
      </c>
      <c r="V324" s="2" t="s">
        <v>1556</v>
      </c>
      <c r="W324" s="2"/>
      <c r="X324" s="2">
        <v>4155</v>
      </c>
      <c r="Y324" s="2" t="s">
        <v>1556</v>
      </c>
      <c r="Z324" s="2"/>
      <c r="AA324" s="2" t="s">
        <v>1544</v>
      </c>
      <c r="AB324" s="2">
        <v>325110</v>
      </c>
      <c r="AC324" s="2" t="s">
        <v>255</v>
      </c>
      <c r="AD324" s="2"/>
      <c r="AE324" s="2"/>
      <c r="AF324" s="2" t="s">
        <v>1651</v>
      </c>
      <c r="AG324" s="5" t="s">
        <v>1652</v>
      </c>
      <c r="AH324" s="2" t="s">
        <v>1140</v>
      </c>
      <c r="AI324" s="2" t="s">
        <v>1772</v>
      </c>
      <c r="AJ324" s="2" t="s">
        <v>1546</v>
      </c>
      <c r="AK324" s="2" t="s">
        <v>1547</v>
      </c>
      <c r="AL324" s="2"/>
      <c r="AM324" t="s">
        <v>1548</v>
      </c>
      <c r="AN324" t="s">
        <v>1549</v>
      </c>
      <c r="AO324" t="s">
        <v>1548</v>
      </c>
      <c r="AP324" t="s">
        <v>1549</v>
      </c>
      <c r="AQ324" t="s">
        <v>1548</v>
      </c>
      <c r="AR324" t="s">
        <v>1549</v>
      </c>
      <c r="AS324" t="s">
        <v>1548</v>
      </c>
      <c r="AT324" t="s">
        <v>1549</v>
      </c>
      <c r="AU324" t="s">
        <v>1549</v>
      </c>
      <c r="AV324" t="s">
        <v>1548</v>
      </c>
      <c r="AW324" t="s">
        <v>1549</v>
      </c>
      <c r="AX324" t="s">
        <v>1549</v>
      </c>
      <c r="AY324" t="s">
        <v>1549</v>
      </c>
      <c r="AZ324" t="s">
        <v>1549</v>
      </c>
      <c r="BA324" t="s">
        <v>1549</v>
      </c>
      <c r="BB324" t="s">
        <v>1549</v>
      </c>
      <c r="BC324" t="s">
        <v>1549</v>
      </c>
      <c r="BD324" t="s">
        <v>1549</v>
      </c>
      <c r="BE324" t="s">
        <v>1549</v>
      </c>
      <c r="BF324" t="s">
        <v>1549</v>
      </c>
      <c r="BG324" t="s">
        <v>1549</v>
      </c>
      <c r="BH324" t="s">
        <v>1549</v>
      </c>
      <c r="BI324" t="s">
        <v>1549</v>
      </c>
      <c r="BJ324" t="s">
        <v>1549</v>
      </c>
      <c r="BK324" t="s">
        <v>1549</v>
      </c>
      <c r="BL324" t="s">
        <v>1549</v>
      </c>
      <c r="BM324" t="s">
        <v>1549</v>
      </c>
      <c r="BN324" t="s">
        <v>1549</v>
      </c>
      <c r="BO324" t="s">
        <v>1549</v>
      </c>
      <c r="BP324" t="s">
        <v>1549</v>
      </c>
      <c r="BQ324" t="s">
        <v>1549</v>
      </c>
      <c r="BR324" t="s">
        <v>1549</v>
      </c>
      <c r="BS324" t="s">
        <v>1549</v>
      </c>
      <c r="BT324" t="s">
        <v>1549</v>
      </c>
      <c r="BU324" t="s">
        <v>1549</v>
      </c>
      <c r="BV324" t="s">
        <v>1549</v>
      </c>
      <c r="BW324" t="s">
        <v>1549</v>
      </c>
      <c r="BX324" t="s">
        <v>1549</v>
      </c>
      <c r="BY324" t="s">
        <v>1549</v>
      </c>
      <c r="BZ324" t="s">
        <v>1549</v>
      </c>
      <c r="CA324" t="s">
        <v>1549</v>
      </c>
      <c r="CB324" t="s">
        <v>1549</v>
      </c>
      <c r="CC324" t="s">
        <v>1549</v>
      </c>
      <c r="CD324" t="s">
        <v>1549</v>
      </c>
      <c r="CE324" t="s">
        <v>1549</v>
      </c>
      <c r="CF324" t="s">
        <v>1549</v>
      </c>
      <c r="CG324" t="s">
        <v>1549</v>
      </c>
      <c r="CH324" t="s">
        <v>1549</v>
      </c>
      <c r="CI324" t="s">
        <v>1549</v>
      </c>
      <c r="CJ324" t="s">
        <v>1549</v>
      </c>
      <c r="CK324" t="s">
        <v>1549</v>
      </c>
      <c r="CL324" t="s">
        <v>1549</v>
      </c>
      <c r="CM324" t="s">
        <v>1549</v>
      </c>
      <c r="CN324" t="s">
        <v>1549</v>
      </c>
    </row>
    <row r="325" spans="2:92" x14ac:dyDescent="0.25">
      <c r="B325" s="2" t="s">
        <v>1134</v>
      </c>
      <c r="C325" s="2">
        <v>2019</v>
      </c>
      <c r="D325" s="4">
        <v>44006</v>
      </c>
      <c r="E325" s="2" t="s">
        <v>1438</v>
      </c>
      <c r="F325" s="2" t="s">
        <v>1440</v>
      </c>
      <c r="G325" s="2" t="s">
        <v>1441</v>
      </c>
      <c r="H325" s="2" t="s">
        <v>1144</v>
      </c>
      <c r="I325" s="2" t="s">
        <v>1402</v>
      </c>
      <c r="J325" s="2" t="s">
        <v>1138</v>
      </c>
      <c r="K325" s="2">
        <v>70669</v>
      </c>
      <c r="L325" s="2"/>
      <c r="M325" s="21">
        <v>110002054482</v>
      </c>
      <c r="N325" s="2">
        <v>30.252222</v>
      </c>
      <c r="O325" s="2">
        <v>-93.284443999999993</v>
      </c>
      <c r="P325" s="2">
        <v>1319218044156</v>
      </c>
      <c r="Q325" s="2">
        <v>107062</v>
      </c>
      <c r="R325" s="2" t="s">
        <v>1393</v>
      </c>
      <c r="S325" s="2">
        <v>6</v>
      </c>
      <c r="T325" s="2" t="s">
        <v>1442</v>
      </c>
      <c r="U325" s="2">
        <v>3422</v>
      </c>
      <c r="V325" s="2" t="s">
        <v>1556</v>
      </c>
      <c r="W325" s="2"/>
      <c r="X325" s="2">
        <v>505</v>
      </c>
      <c r="Y325" s="2" t="s">
        <v>1556</v>
      </c>
      <c r="Z325" s="2"/>
      <c r="AA325" s="2" t="s">
        <v>1544</v>
      </c>
      <c r="AB325" s="2">
        <v>325110</v>
      </c>
      <c r="AC325" s="2" t="s">
        <v>255</v>
      </c>
      <c r="AD325" s="2"/>
      <c r="AE325" s="2"/>
      <c r="AF325" s="2" t="s">
        <v>1651</v>
      </c>
      <c r="AG325" s="5" t="s">
        <v>1652</v>
      </c>
      <c r="AH325" s="2" t="s">
        <v>1140</v>
      </c>
      <c r="AI325" s="2" t="s">
        <v>1772</v>
      </c>
      <c r="AJ325" s="2" t="s">
        <v>1546</v>
      </c>
      <c r="AK325" s="2" t="s">
        <v>1547</v>
      </c>
      <c r="AL325" s="2"/>
      <c r="AM325" t="s">
        <v>1548</v>
      </c>
      <c r="AN325" t="s">
        <v>1549</v>
      </c>
      <c r="AO325" t="s">
        <v>1548</v>
      </c>
      <c r="AP325" t="s">
        <v>1549</v>
      </c>
      <c r="AQ325" t="s">
        <v>1548</v>
      </c>
      <c r="AR325" t="s">
        <v>1549</v>
      </c>
      <c r="AS325" t="s">
        <v>1548</v>
      </c>
      <c r="AT325" t="s">
        <v>1549</v>
      </c>
      <c r="AU325" t="s">
        <v>1549</v>
      </c>
      <c r="AV325" t="s">
        <v>1548</v>
      </c>
      <c r="AW325" t="s">
        <v>1549</v>
      </c>
      <c r="AX325" t="s">
        <v>1549</v>
      </c>
      <c r="AY325" t="s">
        <v>1549</v>
      </c>
      <c r="AZ325" t="s">
        <v>1549</v>
      </c>
      <c r="BA325" t="s">
        <v>1549</v>
      </c>
      <c r="BB325" t="s">
        <v>1549</v>
      </c>
      <c r="BC325" t="s">
        <v>1549</v>
      </c>
      <c r="BD325" t="s">
        <v>1549</v>
      </c>
      <c r="BE325" t="s">
        <v>1549</v>
      </c>
      <c r="BF325" t="s">
        <v>1549</v>
      </c>
      <c r="BG325" t="s">
        <v>1549</v>
      </c>
      <c r="BH325" t="s">
        <v>1549</v>
      </c>
      <c r="BI325" t="s">
        <v>1549</v>
      </c>
      <c r="BJ325" t="s">
        <v>1549</v>
      </c>
      <c r="BK325" t="s">
        <v>1549</v>
      </c>
      <c r="BL325" t="s">
        <v>1549</v>
      </c>
      <c r="BM325" t="s">
        <v>1549</v>
      </c>
      <c r="BN325" t="s">
        <v>1549</v>
      </c>
      <c r="BO325" t="s">
        <v>1549</v>
      </c>
      <c r="BP325" t="s">
        <v>1549</v>
      </c>
      <c r="BQ325" t="s">
        <v>1549</v>
      </c>
      <c r="BR325" t="s">
        <v>1549</v>
      </c>
      <c r="BS325" t="s">
        <v>1549</v>
      </c>
      <c r="BT325" t="s">
        <v>1549</v>
      </c>
      <c r="BU325" t="s">
        <v>1549</v>
      </c>
      <c r="BV325" t="s">
        <v>1549</v>
      </c>
      <c r="BW325" t="s">
        <v>1549</v>
      </c>
      <c r="BX325" t="s">
        <v>1549</v>
      </c>
      <c r="BY325" t="s">
        <v>1549</v>
      </c>
      <c r="BZ325" t="s">
        <v>1549</v>
      </c>
      <c r="CA325" t="s">
        <v>1549</v>
      </c>
      <c r="CB325" t="s">
        <v>1549</v>
      </c>
      <c r="CC325" t="s">
        <v>1549</v>
      </c>
      <c r="CD325" t="s">
        <v>1549</v>
      </c>
      <c r="CE325" t="s">
        <v>1549</v>
      </c>
      <c r="CF325" t="s">
        <v>1549</v>
      </c>
      <c r="CG325" t="s">
        <v>1549</v>
      </c>
      <c r="CH325" t="s">
        <v>1549</v>
      </c>
      <c r="CI325" t="s">
        <v>1549</v>
      </c>
      <c r="CJ325" t="s">
        <v>1549</v>
      </c>
      <c r="CK325" t="s">
        <v>1549</v>
      </c>
      <c r="CL325" t="s">
        <v>1549</v>
      </c>
      <c r="CM325" t="s">
        <v>1549</v>
      </c>
      <c r="CN325" t="s">
        <v>1549</v>
      </c>
    </row>
    <row r="326" spans="2:92" x14ac:dyDescent="0.25">
      <c r="B326" s="2" t="s">
        <v>1134</v>
      </c>
      <c r="C326" s="2">
        <v>2020</v>
      </c>
      <c r="D326" s="4"/>
      <c r="E326" s="2" t="s">
        <v>1438</v>
      </c>
      <c r="F326" s="2" t="s">
        <v>1440</v>
      </c>
      <c r="G326" s="2" t="s">
        <v>1441</v>
      </c>
      <c r="H326" s="2" t="s">
        <v>1144</v>
      </c>
      <c r="I326" s="2" t="s">
        <v>1402</v>
      </c>
      <c r="J326" s="2" t="s">
        <v>1138</v>
      </c>
      <c r="K326" s="2">
        <v>70669</v>
      </c>
      <c r="L326" s="2" t="s">
        <v>1552</v>
      </c>
      <c r="M326" s="21">
        <v>110002054482</v>
      </c>
      <c r="N326" s="2">
        <v>30.252222</v>
      </c>
      <c r="O326" s="2">
        <v>-93.284443999999993</v>
      </c>
      <c r="P326" s="2" t="s">
        <v>1653</v>
      </c>
      <c r="Q326" s="2" t="s">
        <v>1554</v>
      </c>
      <c r="R326" s="2" t="s">
        <v>1393</v>
      </c>
      <c r="S326" s="2">
        <v>7</v>
      </c>
      <c r="T326" s="2" t="s">
        <v>1552</v>
      </c>
      <c r="U326" s="2">
        <v>6201</v>
      </c>
      <c r="V326" s="2" t="s">
        <v>1556</v>
      </c>
      <c r="W326" s="2" t="s">
        <v>1552</v>
      </c>
      <c r="X326" s="2">
        <v>2150</v>
      </c>
      <c r="Y326" s="2" t="s">
        <v>1556</v>
      </c>
      <c r="Z326" s="2" t="s">
        <v>1552</v>
      </c>
      <c r="AA326" s="2" t="s">
        <v>1544</v>
      </c>
      <c r="AB326" s="2">
        <v>325110</v>
      </c>
      <c r="AC326" s="2" t="s">
        <v>255</v>
      </c>
      <c r="AD326" s="2" t="s">
        <v>1552</v>
      </c>
      <c r="AE326" s="2" t="s">
        <v>1552</v>
      </c>
      <c r="AF326" s="2" t="s">
        <v>1651</v>
      </c>
      <c r="AG326" s="5" t="s">
        <v>1652</v>
      </c>
      <c r="AH326" s="2" t="s">
        <v>1140</v>
      </c>
      <c r="AI326" s="2" t="s">
        <v>1772</v>
      </c>
      <c r="AJ326" s="2" t="s">
        <v>1546</v>
      </c>
      <c r="AK326" s="2" t="s">
        <v>1547</v>
      </c>
      <c r="AL326" s="2" t="s">
        <v>1552</v>
      </c>
      <c r="AM326" t="s">
        <v>1548</v>
      </c>
      <c r="AN326" t="s">
        <v>1549</v>
      </c>
      <c r="AO326" t="s">
        <v>1548</v>
      </c>
      <c r="AP326" t="s">
        <v>1549</v>
      </c>
      <c r="AQ326" t="s">
        <v>1548</v>
      </c>
      <c r="AR326" t="s">
        <v>1549</v>
      </c>
      <c r="AS326" t="s">
        <v>1548</v>
      </c>
      <c r="AT326" t="s">
        <v>1549</v>
      </c>
      <c r="AU326" t="s">
        <v>1549</v>
      </c>
      <c r="AV326" t="s">
        <v>1548</v>
      </c>
      <c r="AW326" t="s">
        <v>1549</v>
      </c>
      <c r="AX326" t="s">
        <v>1549</v>
      </c>
      <c r="AY326" t="s">
        <v>1549</v>
      </c>
      <c r="AZ326" t="s">
        <v>1549</v>
      </c>
      <c r="BA326" t="s">
        <v>1549</v>
      </c>
      <c r="BB326" t="s">
        <v>1549</v>
      </c>
      <c r="BC326" t="s">
        <v>1549</v>
      </c>
      <c r="BD326" t="s">
        <v>1549</v>
      </c>
      <c r="BE326" t="s">
        <v>1549</v>
      </c>
      <c r="BF326" t="s">
        <v>1549</v>
      </c>
      <c r="BG326" t="s">
        <v>1549</v>
      </c>
      <c r="BH326" t="s">
        <v>1549</v>
      </c>
      <c r="BI326" t="s">
        <v>1549</v>
      </c>
      <c r="BJ326" t="s">
        <v>1549</v>
      </c>
      <c r="BK326" t="s">
        <v>1549</v>
      </c>
      <c r="BL326" t="s">
        <v>1549</v>
      </c>
      <c r="BM326" t="s">
        <v>1549</v>
      </c>
      <c r="BN326" t="s">
        <v>1549</v>
      </c>
      <c r="BO326" t="s">
        <v>1549</v>
      </c>
      <c r="BP326" t="s">
        <v>1549</v>
      </c>
      <c r="BQ326" t="s">
        <v>1549</v>
      </c>
      <c r="BR326" t="s">
        <v>1549</v>
      </c>
      <c r="BS326" t="s">
        <v>1549</v>
      </c>
      <c r="BT326" t="s">
        <v>1549</v>
      </c>
      <c r="BU326" t="s">
        <v>1549</v>
      </c>
      <c r="BV326" t="s">
        <v>1549</v>
      </c>
      <c r="BW326" t="s">
        <v>1549</v>
      </c>
      <c r="BX326" t="s">
        <v>1549</v>
      </c>
      <c r="BY326" t="s">
        <v>1549</v>
      </c>
      <c r="BZ326" t="s">
        <v>1549</v>
      </c>
      <c r="CA326" t="s">
        <v>1549</v>
      </c>
      <c r="CB326" t="s">
        <v>1549</v>
      </c>
      <c r="CC326" t="s">
        <v>1549</v>
      </c>
      <c r="CD326" t="s">
        <v>1549</v>
      </c>
      <c r="CE326" t="s">
        <v>1549</v>
      </c>
      <c r="CF326" t="s">
        <v>1549</v>
      </c>
      <c r="CG326" t="s">
        <v>1549</v>
      </c>
      <c r="CH326" t="s">
        <v>1549</v>
      </c>
      <c r="CI326" t="s">
        <v>1549</v>
      </c>
      <c r="CJ326" t="s">
        <v>1549</v>
      </c>
      <c r="CK326" t="s">
        <v>1549</v>
      </c>
      <c r="CL326" t="s">
        <v>1549</v>
      </c>
      <c r="CM326" t="s">
        <v>1549</v>
      </c>
      <c r="CN326" t="s">
        <v>1549</v>
      </c>
    </row>
    <row r="327" spans="2:92" x14ac:dyDescent="0.25">
      <c r="B327" s="2" t="s">
        <v>1134</v>
      </c>
      <c r="C327" s="2">
        <v>2015</v>
      </c>
      <c r="D327" s="2"/>
      <c r="E327" s="2" t="s">
        <v>1170</v>
      </c>
      <c r="F327" s="2" t="s">
        <v>1168</v>
      </c>
      <c r="G327" s="2" t="s">
        <v>1169</v>
      </c>
      <c r="H327" s="2" t="s">
        <v>1137</v>
      </c>
      <c r="I327" s="2" t="s">
        <v>1431</v>
      </c>
      <c r="J327" s="2" t="s">
        <v>1138</v>
      </c>
      <c r="K327" s="2">
        <v>70734</v>
      </c>
      <c r="L327" s="2"/>
      <c r="M327" s="21">
        <v>110000746328</v>
      </c>
      <c r="N327" s="2">
        <v>30.208604000000001</v>
      </c>
      <c r="O327" s="2">
        <v>-91.011127999999999</v>
      </c>
      <c r="P327" s="2">
        <v>1315213726894</v>
      </c>
      <c r="Q327" s="2">
        <v>107062</v>
      </c>
      <c r="R327" s="2" t="s">
        <v>1393</v>
      </c>
      <c r="S327" s="2">
        <v>7</v>
      </c>
      <c r="T327" s="2" t="s">
        <v>1403</v>
      </c>
      <c r="U327" s="2">
        <v>11000</v>
      </c>
      <c r="V327" s="2" t="s">
        <v>1543</v>
      </c>
      <c r="W327" s="2"/>
      <c r="X327" s="2">
        <v>37000</v>
      </c>
      <c r="Y327" s="2" t="s">
        <v>1556</v>
      </c>
      <c r="Z327" s="2"/>
      <c r="AA327" s="2" t="s">
        <v>1544</v>
      </c>
      <c r="AB327" s="2">
        <v>325211</v>
      </c>
      <c r="AC327" s="2" t="s">
        <v>262</v>
      </c>
      <c r="AD327" s="2"/>
      <c r="AE327" s="2"/>
      <c r="AF327" s="2" t="s">
        <v>1654</v>
      </c>
      <c r="AG327" s="2" t="s">
        <v>1570</v>
      </c>
      <c r="AH327" s="2" t="s">
        <v>1140</v>
      </c>
      <c r="AI327" s="2" t="s">
        <v>1772</v>
      </c>
      <c r="AJ327" s="2" t="s">
        <v>1559</v>
      </c>
      <c r="AK327" s="2" t="s">
        <v>1547</v>
      </c>
      <c r="AL327" s="2"/>
      <c r="AM327" t="s">
        <v>1548</v>
      </c>
      <c r="AN327" t="s">
        <v>1549</v>
      </c>
      <c r="AO327" t="s">
        <v>1548</v>
      </c>
      <c r="AP327" t="s">
        <v>1548</v>
      </c>
      <c r="AQ327" t="s">
        <v>1549</v>
      </c>
      <c r="AR327" t="s">
        <v>1549</v>
      </c>
      <c r="AS327" t="s">
        <v>1548</v>
      </c>
      <c r="AY327" t="s">
        <v>1549</v>
      </c>
      <c r="BL327" t="s">
        <v>1549</v>
      </c>
      <c r="BM327" t="s">
        <v>1549</v>
      </c>
      <c r="BN327" t="s">
        <v>1549</v>
      </c>
      <c r="BP327" t="s">
        <v>1549</v>
      </c>
      <c r="BX327" t="s">
        <v>1549</v>
      </c>
      <c r="CE327" t="s">
        <v>1549</v>
      </c>
    </row>
    <row r="328" spans="2:92" x14ac:dyDescent="0.25">
      <c r="B328" s="2" t="s">
        <v>1134</v>
      </c>
      <c r="C328" s="2">
        <v>2016</v>
      </c>
      <c r="D328" s="2"/>
      <c r="E328" s="2" t="s">
        <v>1170</v>
      </c>
      <c r="F328" s="2" t="s">
        <v>1168</v>
      </c>
      <c r="G328" s="2" t="s">
        <v>1169</v>
      </c>
      <c r="H328" s="2" t="s">
        <v>1137</v>
      </c>
      <c r="I328" s="2" t="s">
        <v>1431</v>
      </c>
      <c r="J328" s="2" t="s">
        <v>1138</v>
      </c>
      <c r="K328" s="2">
        <v>70734</v>
      </c>
      <c r="L328" s="2"/>
      <c r="M328" s="21">
        <v>110000746328</v>
      </c>
      <c r="N328" s="2">
        <v>30.208604000000001</v>
      </c>
      <c r="O328" s="2">
        <v>-91.011127999999999</v>
      </c>
      <c r="P328" s="2">
        <v>1316215036359</v>
      </c>
      <c r="Q328" s="2">
        <v>107062</v>
      </c>
      <c r="R328" s="2" t="s">
        <v>1393</v>
      </c>
      <c r="S328" s="2">
        <v>7</v>
      </c>
      <c r="T328" s="2" t="s">
        <v>1403</v>
      </c>
      <c r="U328" s="2">
        <v>15000</v>
      </c>
      <c r="V328" s="2" t="s">
        <v>1543</v>
      </c>
      <c r="W328" s="2"/>
      <c r="X328" s="2">
        <v>37000</v>
      </c>
      <c r="Y328" s="2" t="s">
        <v>1556</v>
      </c>
      <c r="Z328" s="2"/>
      <c r="AA328" s="2" t="s">
        <v>1544</v>
      </c>
      <c r="AB328" s="2">
        <v>325211</v>
      </c>
      <c r="AC328" s="2" t="s">
        <v>262</v>
      </c>
      <c r="AD328" s="2"/>
      <c r="AE328" s="2"/>
      <c r="AF328" s="2" t="s">
        <v>1654</v>
      </c>
      <c r="AG328" s="5" t="s">
        <v>1570</v>
      </c>
      <c r="AH328" s="2" t="s">
        <v>1140</v>
      </c>
      <c r="AI328" s="2" t="s">
        <v>1772</v>
      </c>
      <c r="AJ328" s="2" t="s">
        <v>1559</v>
      </c>
      <c r="AK328" s="2" t="s">
        <v>1547</v>
      </c>
      <c r="AL328" s="2"/>
      <c r="AM328" t="s">
        <v>1548</v>
      </c>
      <c r="AN328" t="s">
        <v>1549</v>
      </c>
      <c r="AO328" t="s">
        <v>1548</v>
      </c>
      <c r="AP328" t="s">
        <v>1548</v>
      </c>
      <c r="AQ328" t="s">
        <v>1549</v>
      </c>
      <c r="AR328" t="s">
        <v>1549</v>
      </c>
      <c r="AS328" t="s">
        <v>1548</v>
      </c>
      <c r="AY328" t="s">
        <v>1549</v>
      </c>
      <c r="BL328" t="s">
        <v>1549</v>
      </c>
      <c r="BM328" t="s">
        <v>1549</v>
      </c>
      <c r="BN328" t="s">
        <v>1549</v>
      </c>
      <c r="BP328" t="s">
        <v>1549</v>
      </c>
      <c r="BX328" t="s">
        <v>1549</v>
      </c>
      <c r="CE328" t="s">
        <v>1549</v>
      </c>
    </row>
    <row r="329" spans="2:92" x14ac:dyDescent="0.25">
      <c r="B329" s="2" t="s">
        <v>1134</v>
      </c>
      <c r="C329" s="2">
        <v>2017</v>
      </c>
      <c r="D329" s="2"/>
      <c r="E329" s="2" t="s">
        <v>1170</v>
      </c>
      <c r="F329" s="2" t="s">
        <v>1168</v>
      </c>
      <c r="G329" s="2" t="s">
        <v>1169</v>
      </c>
      <c r="H329" s="2" t="s">
        <v>1137</v>
      </c>
      <c r="I329" s="2" t="s">
        <v>1431</v>
      </c>
      <c r="J329" s="2" t="s">
        <v>1138</v>
      </c>
      <c r="K329" s="2">
        <v>70734</v>
      </c>
      <c r="L329" s="2"/>
      <c r="M329" s="21">
        <v>110000746328</v>
      </c>
      <c r="N329" s="2">
        <v>30.208604000000001</v>
      </c>
      <c r="O329" s="2">
        <v>-91.011127999999999</v>
      </c>
      <c r="P329" s="2">
        <v>1317216079828</v>
      </c>
      <c r="Q329" s="2">
        <v>107062</v>
      </c>
      <c r="R329" s="2" t="s">
        <v>1393</v>
      </c>
      <c r="S329" s="2">
        <v>7</v>
      </c>
      <c r="T329" s="2" t="s">
        <v>1403</v>
      </c>
      <c r="U329" s="2">
        <v>15000</v>
      </c>
      <c r="V329" s="2" t="s">
        <v>1543</v>
      </c>
      <c r="W329" s="2"/>
      <c r="X329" s="2">
        <v>29000</v>
      </c>
      <c r="Y329" s="2" t="s">
        <v>1556</v>
      </c>
      <c r="Z329" s="2"/>
      <c r="AA329" s="2" t="s">
        <v>1544</v>
      </c>
      <c r="AB329" s="2">
        <v>325211</v>
      </c>
      <c r="AC329" s="2" t="s">
        <v>262</v>
      </c>
      <c r="AD329" s="2"/>
      <c r="AE329" s="2"/>
      <c r="AF329" s="2" t="s">
        <v>1654</v>
      </c>
      <c r="AG329" s="5" t="s">
        <v>1570</v>
      </c>
      <c r="AH329" s="2" t="s">
        <v>1140</v>
      </c>
      <c r="AI329" s="2" t="s">
        <v>1772</v>
      </c>
      <c r="AJ329" s="2" t="s">
        <v>1559</v>
      </c>
      <c r="AK329" s="2" t="s">
        <v>1547</v>
      </c>
      <c r="AL329" s="2"/>
      <c r="AM329" t="s">
        <v>1548</v>
      </c>
      <c r="AN329" t="s">
        <v>1549</v>
      </c>
      <c r="AO329" t="s">
        <v>1548</v>
      </c>
      <c r="AP329" t="s">
        <v>1548</v>
      </c>
      <c r="AQ329" t="s">
        <v>1549</v>
      </c>
      <c r="AR329" t="s">
        <v>1549</v>
      </c>
      <c r="AS329" t="s">
        <v>1548</v>
      </c>
      <c r="AY329" t="s">
        <v>1549</v>
      </c>
      <c r="BL329" t="s">
        <v>1549</v>
      </c>
      <c r="BM329" t="s">
        <v>1549</v>
      </c>
      <c r="BN329" t="s">
        <v>1549</v>
      </c>
      <c r="BP329" t="s">
        <v>1549</v>
      </c>
      <c r="BX329" t="s">
        <v>1549</v>
      </c>
      <c r="CE329" t="s">
        <v>1549</v>
      </c>
    </row>
    <row r="330" spans="2:92" x14ac:dyDescent="0.25">
      <c r="B330" s="2" t="s">
        <v>1134</v>
      </c>
      <c r="C330" s="2">
        <v>2018</v>
      </c>
      <c r="D330" s="2"/>
      <c r="E330" s="2" t="s">
        <v>1170</v>
      </c>
      <c r="F330" s="2" t="s">
        <v>1168</v>
      </c>
      <c r="G330" s="2" t="s">
        <v>1169</v>
      </c>
      <c r="H330" s="2" t="s">
        <v>1137</v>
      </c>
      <c r="I330" s="2" t="s">
        <v>1431</v>
      </c>
      <c r="J330" s="2" t="s">
        <v>1138</v>
      </c>
      <c r="K330" s="2">
        <v>70734</v>
      </c>
      <c r="L330" s="2"/>
      <c r="M330" s="21">
        <v>110000746328</v>
      </c>
      <c r="N330" s="2">
        <v>30.208604000000001</v>
      </c>
      <c r="O330" s="2">
        <v>-91.011127999999999</v>
      </c>
      <c r="P330" s="2">
        <v>1318217450941</v>
      </c>
      <c r="Q330" s="2">
        <v>107062</v>
      </c>
      <c r="R330" s="2" t="s">
        <v>1393</v>
      </c>
      <c r="S330" s="2">
        <v>7</v>
      </c>
      <c r="T330" s="2" t="s">
        <v>1403</v>
      </c>
      <c r="U330" s="2">
        <v>20000</v>
      </c>
      <c r="V330" s="2" t="s">
        <v>1543</v>
      </c>
      <c r="W330" s="2"/>
      <c r="X330" s="2">
        <v>27000</v>
      </c>
      <c r="Y330" s="2" t="s">
        <v>1556</v>
      </c>
      <c r="Z330" s="2"/>
      <c r="AA330" s="2" t="s">
        <v>1544</v>
      </c>
      <c r="AB330" s="2">
        <v>325211</v>
      </c>
      <c r="AC330" s="2" t="s">
        <v>262</v>
      </c>
      <c r="AD330" s="2"/>
      <c r="AE330" s="2"/>
      <c r="AF330" s="2" t="s">
        <v>1655</v>
      </c>
      <c r="AG330" s="5" t="s">
        <v>1570</v>
      </c>
      <c r="AH330" s="2" t="s">
        <v>1140</v>
      </c>
      <c r="AI330" s="2" t="s">
        <v>1772</v>
      </c>
      <c r="AJ330" s="2" t="s">
        <v>1559</v>
      </c>
      <c r="AK330" s="2" t="s">
        <v>1547</v>
      </c>
      <c r="AL330" s="2"/>
      <c r="AM330" t="s">
        <v>1548</v>
      </c>
      <c r="AN330" t="s">
        <v>1549</v>
      </c>
      <c r="AO330" t="s">
        <v>1548</v>
      </c>
      <c r="AP330" t="s">
        <v>1548</v>
      </c>
      <c r="AQ330" t="s">
        <v>1549</v>
      </c>
      <c r="AR330" t="s">
        <v>1549</v>
      </c>
      <c r="AS330" t="s">
        <v>1548</v>
      </c>
      <c r="AT330" t="s">
        <v>1548</v>
      </c>
      <c r="AU330" t="s">
        <v>1549</v>
      </c>
      <c r="AV330" t="s">
        <v>1549</v>
      </c>
      <c r="AW330" t="s">
        <v>1549</v>
      </c>
      <c r="AX330" t="s">
        <v>1549</v>
      </c>
      <c r="AY330" t="s">
        <v>1549</v>
      </c>
      <c r="AZ330" t="s">
        <v>1549</v>
      </c>
      <c r="BA330" t="s">
        <v>1549</v>
      </c>
      <c r="BB330" t="s">
        <v>1549</v>
      </c>
      <c r="BC330" t="s">
        <v>1549</v>
      </c>
      <c r="BD330" t="s">
        <v>1549</v>
      </c>
      <c r="BE330" t="s">
        <v>1549</v>
      </c>
      <c r="BF330" t="s">
        <v>1549</v>
      </c>
      <c r="BG330" t="s">
        <v>1549</v>
      </c>
      <c r="BH330" t="s">
        <v>1549</v>
      </c>
      <c r="BI330" t="s">
        <v>1549</v>
      </c>
      <c r="BJ330" t="s">
        <v>1549</v>
      </c>
      <c r="BK330" t="s">
        <v>1549</v>
      </c>
      <c r="BL330" t="s">
        <v>1549</v>
      </c>
      <c r="BM330" t="s">
        <v>1549</v>
      </c>
      <c r="BN330" t="s">
        <v>1549</v>
      </c>
      <c r="BO330" t="s">
        <v>1549</v>
      </c>
      <c r="BP330" t="s">
        <v>1549</v>
      </c>
      <c r="BQ330" t="s">
        <v>1549</v>
      </c>
      <c r="BR330" t="s">
        <v>1549</v>
      </c>
      <c r="BS330" t="s">
        <v>1549</v>
      </c>
      <c r="BT330" t="s">
        <v>1549</v>
      </c>
      <c r="BU330" t="s">
        <v>1549</v>
      </c>
      <c r="BV330" t="s">
        <v>1549</v>
      </c>
      <c r="BW330" t="s">
        <v>1549</v>
      </c>
      <c r="BX330" t="s">
        <v>1549</v>
      </c>
      <c r="BY330" t="s">
        <v>1549</v>
      </c>
      <c r="BZ330" t="s">
        <v>1549</v>
      </c>
      <c r="CA330" t="s">
        <v>1549</v>
      </c>
      <c r="CB330" t="s">
        <v>1549</v>
      </c>
      <c r="CC330" t="s">
        <v>1549</v>
      </c>
      <c r="CD330" t="s">
        <v>1549</v>
      </c>
      <c r="CE330" t="s">
        <v>1549</v>
      </c>
      <c r="CF330" t="s">
        <v>1549</v>
      </c>
      <c r="CG330" t="s">
        <v>1549</v>
      </c>
      <c r="CH330" t="s">
        <v>1549</v>
      </c>
      <c r="CI330" t="s">
        <v>1549</v>
      </c>
      <c r="CJ330" t="s">
        <v>1549</v>
      </c>
      <c r="CK330" t="s">
        <v>1549</v>
      </c>
      <c r="CL330" t="s">
        <v>1549</v>
      </c>
      <c r="CM330" t="s">
        <v>1549</v>
      </c>
      <c r="CN330" t="s">
        <v>1549</v>
      </c>
    </row>
    <row r="331" spans="2:92" x14ac:dyDescent="0.25">
      <c r="B331" s="2" t="s">
        <v>1134</v>
      </c>
      <c r="C331" s="2">
        <v>2019</v>
      </c>
      <c r="D331" s="4">
        <v>44001</v>
      </c>
      <c r="E331" s="2" t="s">
        <v>1170</v>
      </c>
      <c r="F331" s="2" t="s">
        <v>1168</v>
      </c>
      <c r="G331" s="2" t="s">
        <v>1169</v>
      </c>
      <c r="H331" s="2" t="s">
        <v>1137</v>
      </c>
      <c r="I331" s="2" t="s">
        <v>1431</v>
      </c>
      <c r="J331" s="2" t="s">
        <v>1138</v>
      </c>
      <c r="K331" s="2">
        <v>70734</v>
      </c>
      <c r="L331" s="2"/>
      <c r="M331" s="21">
        <v>110000746328</v>
      </c>
      <c r="N331" s="2">
        <v>30.208604000000001</v>
      </c>
      <c r="O331" s="2">
        <v>-91.011127999999999</v>
      </c>
      <c r="P331" s="2">
        <v>1319217950649</v>
      </c>
      <c r="Q331" s="2">
        <v>107062</v>
      </c>
      <c r="R331" s="2" t="s">
        <v>1393</v>
      </c>
      <c r="S331" s="2">
        <v>7</v>
      </c>
      <c r="T331" s="2" t="s">
        <v>1403</v>
      </c>
      <c r="U331" s="2">
        <v>7700</v>
      </c>
      <c r="V331" s="2" t="s">
        <v>1556</v>
      </c>
      <c r="W331" s="2"/>
      <c r="X331" s="2">
        <v>29000</v>
      </c>
      <c r="Y331" s="2" t="s">
        <v>1556</v>
      </c>
      <c r="Z331" s="2"/>
      <c r="AA331" s="2" t="s">
        <v>1544</v>
      </c>
      <c r="AB331" s="2">
        <v>325211</v>
      </c>
      <c r="AC331" s="2" t="s">
        <v>262</v>
      </c>
      <c r="AD331" s="2"/>
      <c r="AE331" s="2"/>
      <c r="AF331" s="2" t="s">
        <v>1655</v>
      </c>
      <c r="AG331" s="5" t="s">
        <v>1570</v>
      </c>
      <c r="AH331" s="2" t="s">
        <v>1140</v>
      </c>
      <c r="AI331" s="2" t="s">
        <v>1772</v>
      </c>
      <c r="AJ331" s="2" t="s">
        <v>1559</v>
      </c>
      <c r="AK331" s="2" t="s">
        <v>1547</v>
      </c>
      <c r="AL331" s="2"/>
      <c r="AM331" t="s">
        <v>1548</v>
      </c>
      <c r="AN331" t="s">
        <v>1549</v>
      </c>
      <c r="AO331" t="s">
        <v>1548</v>
      </c>
      <c r="AP331" t="s">
        <v>1548</v>
      </c>
      <c r="AQ331" t="s">
        <v>1549</v>
      </c>
      <c r="AR331" t="s">
        <v>1549</v>
      </c>
      <c r="AS331" t="s">
        <v>1548</v>
      </c>
      <c r="AT331" t="s">
        <v>1548</v>
      </c>
      <c r="AU331" t="s">
        <v>1549</v>
      </c>
      <c r="AV331" t="s">
        <v>1549</v>
      </c>
      <c r="AW331" t="s">
        <v>1549</v>
      </c>
      <c r="AX331" t="s">
        <v>1549</v>
      </c>
      <c r="AY331" t="s">
        <v>1549</v>
      </c>
      <c r="AZ331" t="s">
        <v>1549</v>
      </c>
      <c r="BA331" t="s">
        <v>1549</v>
      </c>
      <c r="BB331" t="s">
        <v>1549</v>
      </c>
      <c r="BC331" t="s">
        <v>1549</v>
      </c>
      <c r="BD331" t="s">
        <v>1549</v>
      </c>
      <c r="BE331" t="s">
        <v>1549</v>
      </c>
      <c r="BF331" t="s">
        <v>1549</v>
      </c>
      <c r="BG331" t="s">
        <v>1549</v>
      </c>
      <c r="BH331" t="s">
        <v>1549</v>
      </c>
      <c r="BI331" t="s">
        <v>1549</v>
      </c>
      <c r="BJ331" t="s">
        <v>1549</v>
      </c>
      <c r="BK331" t="s">
        <v>1549</v>
      </c>
      <c r="BL331" t="s">
        <v>1549</v>
      </c>
      <c r="BM331" t="s">
        <v>1549</v>
      </c>
      <c r="BN331" t="s">
        <v>1549</v>
      </c>
      <c r="BO331" t="s">
        <v>1549</v>
      </c>
      <c r="BP331" t="s">
        <v>1549</v>
      </c>
      <c r="BQ331" t="s">
        <v>1549</v>
      </c>
      <c r="BR331" t="s">
        <v>1549</v>
      </c>
      <c r="BS331" t="s">
        <v>1549</v>
      </c>
      <c r="BT331" t="s">
        <v>1549</v>
      </c>
      <c r="BU331" t="s">
        <v>1549</v>
      </c>
      <c r="BV331" t="s">
        <v>1549</v>
      </c>
      <c r="BW331" t="s">
        <v>1549</v>
      </c>
      <c r="BX331" t="s">
        <v>1549</v>
      </c>
      <c r="BY331" t="s">
        <v>1549</v>
      </c>
      <c r="BZ331" t="s">
        <v>1549</v>
      </c>
      <c r="CA331" t="s">
        <v>1549</v>
      </c>
      <c r="CB331" t="s">
        <v>1549</v>
      </c>
      <c r="CC331" t="s">
        <v>1549</v>
      </c>
      <c r="CD331" t="s">
        <v>1549</v>
      </c>
      <c r="CE331" t="s">
        <v>1549</v>
      </c>
      <c r="CF331" t="s">
        <v>1549</v>
      </c>
      <c r="CG331" t="s">
        <v>1549</v>
      </c>
      <c r="CH331" t="s">
        <v>1549</v>
      </c>
      <c r="CI331" t="s">
        <v>1549</v>
      </c>
      <c r="CJ331" t="s">
        <v>1549</v>
      </c>
      <c r="CK331" t="s">
        <v>1549</v>
      </c>
      <c r="CL331" t="s">
        <v>1549</v>
      </c>
      <c r="CM331" t="s">
        <v>1549</v>
      </c>
      <c r="CN331" t="s">
        <v>1549</v>
      </c>
    </row>
    <row r="332" spans="2:92" x14ac:dyDescent="0.25">
      <c r="B332" s="2" t="s">
        <v>1134</v>
      </c>
      <c r="C332" s="2">
        <v>2020</v>
      </c>
      <c r="D332" s="4"/>
      <c r="E332" s="2" t="s">
        <v>1170</v>
      </c>
      <c r="F332" s="2" t="s">
        <v>1168</v>
      </c>
      <c r="G332" s="2" t="s">
        <v>1169</v>
      </c>
      <c r="H332" s="2" t="s">
        <v>1137</v>
      </c>
      <c r="I332" s="2" t="s">
        <v>1431</v>
      </c>
      <c r="J332" s="2" t="s">
        <v>1138</v>
      </c>
      <c r="K332" s="2">
        <v>70734</v>
      </c>
      <c r="L332" s="2" t="s">
        <v>1552</v>
      </c>
      <c r="M332" s="21">
        <v>110000746328</v>
      </c>
      <c r="N332" s="2">
        <v>30.208604000000001</v>
      </c>
      <c r="O332" s="2">
        <v>-91.011127999999999</v>
      </c>
      <c r="P332" s="2" t="s">
        <v>1656</v>
      </c>
      <c r="Q332" s="2" t="s">
        <v>1554</v>
      </c>
      <c r="R332" s="2" t="s">
        <v>1393</v>
      </c>
      <c r="S332" s="2">
        <v>7</v>
      </c>
      <c r="T332" s="2" t="s">
        <v>1552</v>
      </c>
      <c r="U332" s="2">
        <v>12000</v>
      </c>
      <c r="V332" s="2" t="s">
        <v>1556</v>
      </c>
      <c r="W332" s="2" t="s">
        <v>1552</v>
      </c>
      <c r="X332" s="2">
        <v>28100</v>
      </c>
      <c r="Y332" s="2" t="s">
        <v>1556</v>
      </c>
      <c r="Z332" s="2" t="s">
        <v>1552</v>
      </c>
      <c r="AA332" s="2" t="s">
        <v>1544</v>
      </c>
      <c r="AB332" s="2">
        <v>325211</v>
      </c>
      <c r="AC332" s="2" t="s">
        <v>262</v>
      </c>
      <c r="AD332" s="2" t="s">
        <v>1552</v>
      </c>
      <c r="AE332" s="2" t="s">
        <v>1552</v>
      </c>
      <c r="AF332" s="2" t="s">
        <v>1655</v>
      </c>
      <c r="AG332" s="5" t="s">
        <v>1570</v>
      </c>
      <c r="AH332" s="2" t="s">
        <v>1140</v>
      </c>
      <c r="AI332" s="2" t="s">
        <v>1772</v>
      </c>
      <c r="AJ332" s="2" t="s">
        <v>1559</v>
      </c>
      <c r="AK332" s="2" t="s">
        <v>1547</v>
      </c>
      <c r="AL332" s="2" t="s">
        <v>1552</v>
      </c>
      <c r="AM332" t="s">
        <v>1548</v>
      </c>
      <c r="AN332" t="s">
        <v>1549</v>
      </c>
      <c r="AO332" t="s">
        <v>1548</v>
      </c>
      <c r="AP332" t="s">
        <v>1548</v>
      </c>
      <c r="AQ332" t="s">
        <v>1549</v>
      </c>
      <c r="AR332" t="s">
        <v>1549</v>
      </c>
      <c r="AS332" t="s">
        <v>1548</v>
      </c>
      <c r="AT332" t="s">
        <v>1548</v>
      </c>
      <c r="AU332" t="s">
        <v>1549</v>
      </c>
      <c r="AV332" t="s">
        <v>1549</v>
      </c>
      <c r="AW332" t="s">
        <v>1549</v>
      </c>
      <c r="AX332" t="s">
        <v>1549</v>
      </c>
      <c r="AY332" t="s">
        <v>1549</v>
      </c>
      <c r="AZ332" t="s">
        <v>1549</v>
      </c>
      <c r="BA332" t="s">
        <v>1549</v>
      </c>
      <c r="BB332" t="s">
        <v>1549</v>
      </c>
      <c r="BC332" t="s">
        <v>1549</v>
      </c>
      <c r="BD332" t="s">
        <v>1549</v>
      </c>
      <c r="BE332" t="s">
        <v>1549</v>
      </c>
      <c r="BF332" t="s">
        <v>1549</v>
      </c>
      <c r="BG332" t="s">
        <v>1549</v>
      </c>
      <c r="BH332" t="s">
        <v>1549</v>
      </c>
      <c r="BI332" t="s">
        <v>1549</v>
      </c>
      <c r="BJ332" t="s">
        <v>1549</v>
      </c>
      <c r="BK332" t="s">
        <v>1549</v>
      </c>
      <c r="BL332" t="s">
        <v>1549</v>
      </c>
      <c r="BM332" t="s">
        <v>1549</v>
      </c>
      <c r="BN332" t="s">
        <v>1549</v>
      </c>
      <c r="BO332" t="s">
        <v>1549</v>
      </c>
      <c r="BP332" t="s">
        <v>1549</v>
      </c>
      <c r="BQ332" t="s">
        <v>1549</v>
      </c>
      <c r="BR332" t="s">
        <v>1549</v>
      </c>
      <c r="BS332" t="s">
        <v>1549</v>
      </c>
      <c r="BT332" t="s">
        <v>1549</v>
      </c>
      <c r="BU332" t="s">
        <v>1549</v>
      </c>
      <c r="BV332" t="s">
        <v>1549</v>
      </c>
      <c r="BW332" t="s">
        <v>1549</v>
      </c>
      <c r="BX332" t="s">
        <v>1549</v>
      </c>
      <c r="BY332" t="s">
        <v>1549</v>
      </c>
      <c r="BZ332" t="s">
        <v>1549</v>
      </c>
      <c r="CA332" t="s">
        <v>1549</v>
      </c>
      <c r="CB332" t="s">
        <v>1549</v>
      </c>
      <c r="CC332" t="s">
        <v>1549</v>
      </c>
      <c r="CD332" t="s">
        <v>1549</v>
      </c>
      <c r="CE332" t="s">
        <v>1549</v>
      </c>
      <c r="CF332" t="s">
        <v>1549</v>
      </c>
      <c r="CG332" t="s">
        <v>1549</v>
      </c>
      <c r="CH332" t="s">
        <v>1549</v>
      </c>
      <c r="CI332" t="s">
        <v>1549</v>
      </c>
      <c r="CJ332" t="s">
        <v>1549</v>
      </c>
      <c r="CK332" t="s">
        <v>1549</v>
      </c>
      <c r="CL332" t="s">
        <v>1549</v>
      </c>
      <c r="CM332" t="s">
        <v>1549</v>
      </c>
      <c r="CN332" t="s">
        <v>1549</v>
      </c>
    </row>
    <row r="333" spans="2:92" x14ac:dyDescent="0.25">
      <c r="B333" s="2" t="s">
        <v>1134</v>
      </c>
      <c r="C333" s="2">
        <v>2015</v>
      </c>
      <c r="D333" s="2"/>
      <c r="E333" s="2" t="s">
        <v>1196</v>
      </c>
      <c r="F333" s="2" t="s">
        <v>1192</v>
      </c>
      <c r="G333" s="2" t="s">
        <v>1193</v>
      </c>
      <c r="H333" s="2" t="s">
        <v>1194</v>
      </c>
      <c r="I333" s="2" t="s">
        <v>1542</v>
      </c>
      <c r="J333" s="2" t="s">
        <v>1195</v>
      </c>
      <c r="K333" s="2">
        <v>42029</v>
      </c>
      <c r="L333" s="2"/>
      <c r="M333" s="21">
        <v>110027373072</v>
      </c>
      <c r="N333" s="2">
        <v>37.051110999999999</v>
      </c>
      <c r="O333" s="2">
        <v>-88.334166999999994</v>
      </c>
      <c r="P333" s="2">
        <v>1315215481641</v>
      </c>
      <c r="Q333" s="2">
        <v>107062</v>
      </c>
      <c r="R333" s="2" t="s">
        <v>1393</v>
      </c>
      <c r="S333" s="2">
        <v>8</v>
      </c>
      <c r="T333" s="2" t="s">
        <v>1399</v>
      </c>
      <c r="U333" s="2">
        <v>77123</v>
      </c>
      <c r="V333" s="2" t="s">
        <v>1556</v>
      </c>
      <c r="W333" s="2"/>
      <c r="X333" s="2">
        <v>2393</v>
      </c>
      <c r="Y333" s="2" t="s">
        <v>1556</v>
      </c>
      <c r="Z333" s="2"/>
      <c r="AA333" s="2" t="s">
        <v>1544</v>
      </c>
      <c r="AB333" s="2">
        <v>325199</v>
      </c>
      <c r="AC333" s="2" t="s">
        <v>261</v>
      </c>
      <c r="AD333" s="2"/>
      <c r="AE333" s="2"/>
      <c r="AF333" s="2" t="s">
        <v>1646</v>
      </c>
      <c r="AG333" s="2" t="s">
        <v>1570</v>
      </c>
      <c r="AH333" s="2" t="s">
        <v>1140</v>
      </c>
      <c r="AI333" s="2" t="s">
        <v>1772</v>
      </c>
      <c r="AJ333" s="2" t="s">
        <v>1559</v>
      </c>
      <c r="AK333" s="2" t="s">
        <v>1547</v>
      </c>
      <c r="AL333" s="2"/>
      <c r="AM333" t="s">
        <v>1548</v>
      </c>
      <c r="AN333" t="s">
        <v>1549</v>
      </c>
      <c r="AO333" t="s">
        <v>1548</v>
      </c>
      <c r="AP333" t="s">
        <v>1549</v>
      </c>
      <c r="AQ333" t="s">
        <v>1549</v>
      </c>
      <c r="AR333" t="s">
        <v>1549</v>
      </c>
      <c r="AS333" t="s">
        <v>1548</v>
      </c>
      <c r="AY333" t="s">
        <v>1549</v>
      </c>
      <c r="BL333" t="s">
        <v>1549</v>
      </c>
      <c r="BM333" t="s">
        <v>1549</v>
      </c>
      <c r="BN333" t="s">
        <v>1549</v>
      </c>
      <c r="BP333" t="s">
        <v>1549</v>
      </c>
      <c r="BX333" t="s">
        <v>1549</v>
      </c>
      <c r="CE333" t="s">
        <v>1549</v>
      </c>
    </row>
    <row r="334" spans="2:92" x14ac:dyDescent="0.25">
      <c r="B334" s="2" t="s">
        <v>1134</v>
      </c>
      <c r="C334" s="2">
        <v>2016</v>
      </c>
      <c r="D334" s="2"/>
      <c r="E334" s="2" t="s">
        <v>1196</v>
      </c>
      <c r="F334" s="2" t="s">
        <v>1192</v>
      </c>
      <c r="G334" s="2" t="s">
        <v>1193</v>
      </c>
      <c r="H334" s="2" t="s">
        <v>1194</v>
      </c>
      <c r="I334" s="2" t="s">
        <v>1542</v>
      </c>
      <c r="J334" s="2" t="s">
        <v>1195</v>
      </c>
      <c r="K334" s="2">
        <v>42029</v>
      </c>
      <c r="L334" s="2"/>
      <c r="M334" s="21">
        <v>110027373072</v>
      </c>
      <c r="N334" s="2">
        <v>37.051110999999999</v>
      </c>
      <c r="O334" s="2">
        <v>-88.334166999999994</v>
      </c>
      <c r="P334" s="2">
        <v>1316215482112</v>
      </c>
      <c r="Q334" s="2">
        <v>107062</v>
      </c>
      <c r="R334" s="2" t="s">
        <v>1393</v>
      </c>
      <c r="S334" s="2">
        <v>8</v>
      </c>
      <c r="T334" s="2" t="s">
        <v>1399</v>
      </c>
      <c r="U334" s="2">
        <v>80590</v>
      </c>
      <c r="V334" s="2" t="s">
        <v>1556</v>
      </c>
      <c r="W334" s="2"/>
      <c r="X334" s="2">
        <v>2208</v>
      </c>
      <c r="Y334" s="2" t="s">
        <v>1556</v>
      </c>
      <c r="Z334" s="2"/>
      <c r="AA334" s="2" t="s">
        <v>1544</v>
      </c>
      <c r="AB334" s="2">
        <v>325199</v>
      </c>
      <c r="AC334" s="2" t="s">
        <v>261</v>
      </c>
      <c r="AD334" s="2"/>
      <c r="AE334" s="2"/>
      <c r="AF334" s="2" t="s">
        <v>1646</v>
      </c>
      <c r="AG334" s="2" t="s">
        <v>1570</v>
      </c>
      <c r="AH334" s="2" t="s">
        <v>1140</v>
      </c>
      <c r="AI334" s="2" t="s">
        <v>1772</v>
      </c>
      <c r="AJ334" s="2" t="s">
        <v>1559</v>
      </c>
      <c r="AK334" s="2" t="s">
        <v>1547</v>
      </c>
      <c r="AL334" s="2"/>
      <c r="AM334" t="s">
        <v>1548</v>
      </c>
      <c r="AN334" t="s">
        <v>1549</v>
      </c>
      <c r="AO334" t="s">
        <v>1548</v>
      </c>
      <c r="AP334" t="s">
        <v>1549</v>
      </c>
      <c r="AQ334" t="s">
        <v>1549</v>
      </c>
      <c r="AR334" t="s">
        <v>1549</v>
      </c>
      <c r="AS334" t="s">
        <v>1548</v>
      </c>
      <c r="AY334" t="s">
        <v>1549</v>
      </c>
      <c r="BL334" t="s">
        <v>1549</v>
      </c>
      <c r="BM334" t="s">
        <v>1549</v>
      </c>
      <c r="BN334" t="s">
        <v>1549</v>
      </c>
      <c r="BP334" t="s">
        <v>1549</v>
      </c>
      <c r="BX334" t="s">
        <v>1549</v>
      </c>
      <c r="CE334" t="s">
        <v>1549</v>
      </c>
    </row>
    <row r="335" spans="2:92" x14ac:dyDescent="0.25">
      <c r="B335" s="2" t="s">
        <v>1134</v>
      </c>
      <c r="C335" s="2">
        <v>2017</v>
      </c>
      <c r="D335" s="2"/>
      <c r="E335" s="2" t="s">
        <v>1196</v>
      </c>
      <c r="F335" s="2" t="s">
        <v>1192</v>
      </c>
      <c r="G335" s="2" t="s">
        <v>1193</v>
      </c>
      <c r="H335" s="2" t="s">
        <v>1194</v>
      </c>
      <c r="I335" s="2" t="s">
        <v>1542</v>
      </c>
      <c r="J335" s="2" t="s">
        <v>1195</v>
      </c>
      <c r="K335" s="2">
        <v>42029</v>
      </c>
      <c r="L335" s="2"/>
      <c r="M335" s="21">
        <v>110027373072</v>
      </c>
      <c r="N335" s="2">
        <v>37.051110999999999</v>
      </c>
      <c r="O335" s="2">
        <v>-88.334166999999994</v>
      </c>
      <c r="P335" s="2">
        <v>1317217559739</v>
      </c>
      <c r="Q335" s="2">
        <v>107062</v>
      </c>
      <c r="R335" s="2" t="s">
        <v>1393</v>
      </c>
      <c r="S335" s="2">
        <v>7</v>
      </c>
      <c r="T335" s="2" t="s">
        <v>1403</v>
      </c>
      <c r="U335" s="2">
        <v>83202</v>
      </c>
      <c r="V335" s="2" t="s">
        <v>1556</v>
      </c>
      <c r="W335" s="2"/>
      <c r="X335" s="2">
        <v>4634</v>
      </c>
      <c r="Y335" s="2" t="s">
        <v>1556</v>
      </c>
      <c r="Z335" s="2"/>
      <c r="AA335" s="2" t="s">
        <v>1544</v>
      </c>
      <c r="AB335" s="2">
        <v>325199</v>
      </c>
      <c r="AC335" s="2" t="s">
        <v>261</v>
      </c>
      <c r="AD335" s="2"/>
      <c r="AE335" s="2"/>
      <c r="AF335" s="2" t="s">
        <v>1646</v>
      </c>
      <c r="AG335" s="5" t="s">
        <v>1570</v>
      </c>
      <c r="AH335" s="2" t="s">
        <v>1140</v>
      </c>
      <c r="AI335" s="2" t="s">
        <v>1772</v>
      </c>
      <c r="AJ335" s="2" t="s">
        <v>1559</v>
      </c>
      <c r="AK335" s="2" t="s">
        <v>1547</v>
      </c>
      <c r="AL335" s="2"/>
      <c r="AM335" t="s">
        <v>1548</v>
      </c>
      <c r="AN335" t="s">
        <v>1549</v>
      </c>
      <c r="AO335" t="s">
        <v>1548</v>
      </c>
      <c r="AP335" t="s">
        <v>1549</v>
      </c>
      <c r="AQ335" t="s">
        <v>1549</v>
      </c>
      <c r="AR335" t="s">
        <v>1549</v>
      </c>
      <c r="AS335" t="s">
        <v>1548</v>
      </c>
      <c r="AY335" t="s">
        <v>1549</v>
      </c>
      <c r="BL335" t="s">
        <v>1549</v>
      </c>
      <c r="BM335" t="s">
        <v>1549</v>
      </c>
      <c r="BN335" t="s">
        <v>1549</v>
      </c>
      <c r="BO335" t="s">
        <v>1549</v>
      </c>
      <c r="BP335" t="s">
        <v>1549</v>
      </c>
      <c r="BX335" t="s">
        <v>1549</v>
      </c>
      <c r="CE335" t="s">
        <v>1549</v>
      </c>
    </row>
    <row r="336" spans="2:92" x14ac:dyDescent="0.25">
      <c r="B336" s="2" t="s">
        <v>1134</v>
      </c>
      <c r="C336" s="2">
        <v>2018</v>
      </c>
      <c r="D336" s="2"/>
      <c r="E336" s="2" t="s">
        <v>1196</v>
      </c>
      <c r="F336" s="2" t="s">
        <v>1192</v>
      </c>
      <c r="G336" s="2" t="s">
        <v>1193</v>
      </c>
      <c r="H336" s="2" t="s">
        <v>1194</v>
      </c>
      <c r="I336" s="2" t="s">
        <v>1542</v>
      </c>
      <c r="J336" s="2" t="s">
        <v>1195</v>
      </c>
      <c r="K336" s="2">
        <v>42029</v>
      </c>
      <c r="L336" s="2"/>
      <c r="M336" s="21">
        <v>110027373072</v>
      </c>
      <c r="N336" s="2">
        <v>37.051110999999999</v>
      </c>
      <c r="O336" s="2">
        <v>-88.334166999999994</v>
      </c>
      <c r="P336" s="2">
        <v>1318217484183</v>
      </c>
      <c r="Q336" s="2">
        <v>107062</v>
      </c>
      <c r="R336" s="2" t="s">
        <v>1393</v>
      </c>
      <c r="S336" s="2">
        <v>7</v>
      </c>
      <c r="T336" s="2" t="s">
        <v>1403</v>
      </c>
      <c r="U336" s="2">
        <v>106202</v>
      </c>
      <c r="V336" s="2" t="s">
        <v>1556</v>
      </c>
      <c r="W336" s="2"/>
      <c r="X336" s="2">
        <v>13545</v>
      </c>
      <c r="Y336" s="2" t="s">
        <v>1556</v>
      </c>
      <c r="Z336" s="2"/>
      <c r="AA336" s="2" t="s">
        <v>1544</v>
      </c>
      <c r="AB336" s="2">
        <v>325199</v>
      </c>
      <c r="AC336" s="2" t="s">
        <v>261</v>
      </c>
      <c r="AD336" s="2"/>
      <c r="AE336" s="2"/>
      <c r="AF336" s="2" t="s">
        <v>1646</v>
      </c>
      <c r="AG336" s="5" t="s">
        <v>1657</v>
      </c>
      <c r="AH336" s="2" t="s">
        <v>1140</v>
      </c>
      <c r="AI336" s="2" t="s">
        <v>1772</v>
      </c>
      <c r="AJ336" s="2" t="s">
        <v>1559</v>
      </c>
      <c r="AK336" s="2" t="s">
        <v>1547</v>
      </c>
      <c r="AL336" s="2"/>
      <c r="AM336" t="s">
        <v>1548</v>
      </c>
      <c r="AN336" t="s">
        <v>1549</v>
      </c>
      <c r="AO336" t="s">
        <v>1548</v>
      </c>
      <c r="AP336" t="s">
        <v>1549</v>
      </c>
      <c r="AQ336" t="s">
        <v>1549</v>
      </c>
      <c r="AR336" t="s">
        <v>1549</v>
      </c>
      <c r="AS336" t="s">
        <v>1548</v>
      </c>
      <c r="AT336" t="s">
        <v>1549</v>
      </c>
      <c r="AU336" t="s">
        <v>1549</v>
      </c>
      <c r="AV336" t="s">
        <v>1549</v>
      </c>
      <c r="AW336" t="s">
        <v>1549</v>
      </c>
      <c r="AX336" t="s">
        <v>1548</v>
      </c>
      <c r="AY336" t="s">
        <v>1549</v>
      </c>
      <c r="AZ336" t="s">
        <v>1549</v>
      </c>
      <c r="BA336" t="s">
        <v>1549</v>
      </c>
      <c r="BB336" t="s">
        <v>1549</v>
      </c>
      <c r="BC336" t="s">
        <v>1549</v>
      </c>
      <c r="BD336" t="s">
        <v>1549</v>
      </c>
      <c r="BE336" t="s">
        <v>1549</v>
      </c>
      <c r="BF336" t="s">
        <v>1549</v>
      </c>
      <c r="BG336" t="s">
        <v>1549</v>
      </c>
      <c r="BH336" t="s">
        <v>1549</v>
      </c>
      <c r="BI336" t="s">
        <v>1549</v>
      </c>
      <c r="BJ336" t="s">
        <v>1549</v>
      </c>
      <c r="BK336" t="s">
        <v>1549</v>
      </c>
      <c r="BL336" t="s">
        <v>1549</v>
      </c>
      <c r="BM336" t="s">
        <v>1549</v>
      </c>
      <c r="BN336" t="s">
        <v>1549</v>
      </c>
      <c r="BO336" t="s">
        <v>1549</v>
      </c>
      <c r="BP336" t="s">
        <v>1549</v>
      </c>
      <c r="BQ336" t="s">
        <v>1549</v>
      </c>
      <c r="BR336" t="s">
        <v>1549</v>
      </c>
      <c r="BS336" t="s">
        <v>1549</v>
      </c>
      <c r="BT336" t="s">
        <v>1549</v>
      </c>
      <c r="BU336" t="s">
        <v>1549</v>
      </c>
      <c r="BV336" t="s">
        <v>1549</v>
      </c>
      <c r="BW336" t="s">
        <v>1549</v>
      </c>
      <c r="BX336" t="s">
        <v>1549</v>
      </c>
      <c r="BY336" t="s">
        <v>1549</v>
      </c>
      <c r="BZ336" t="s">
        <v>1549</v>
      </c>
      <c r="CA336" t="s">
        <v>1549</v>
      </c>
      <c r="CB336" t="s">
        <v>1549</v>
      </c>
      <c r="CC336" t="s">
        <v>1549</v>
      </c>
      <c r="CD336" t="s">
        <v>1549</v>
      </c>
      <c r="CE336" t="s">
        <v>1549</v>
      </c>
      <c r="CF336" t="s">
        <v>1549</v>
      </c>
      <c r="CG336" t="s">
        <v>1549</v>
      </c>
      <c r="CH336" t="s">
        <v>1549</v>
      </c>
      <c r="CI336" t="s">
        <v>1549</v>
      </c>
      <c r="CJ336" t="s">
        <v>1549</v>
      </c>
      <c r="CK336" t="s">
        <v>1549</v>
      </c>
      <c r="CL336" t="s">
        <v>1549</v>
      </c>
      <c r="CM336" t="s">
        <v>1549</v>
      </c>
      <c r="CN336" t="s">
        <v>1549</v>
      </c>
    </row>
    <row r="337" spans="2:92" x14ac:dyDescent="0.25">
      <c r="B337" s="2" t="s">
        <v>1134</v>
      </c>
      <c r="C337" s="2">
        <v>2019</v>
      </c>
      <c r="D337" s="4">
        <v>44012</v>
      </c>
      <c r="E337" s="2" t="s">
        <v>1196</v>
      </c>
      <c r="F337" s="2" t="s">
        <v>1192</v>
      </c>
      <c r="G337" s="2" t="s">
        <v>1193</v>
      </c>
      <c r="H337" s="2" t="s">
        <v>1194</v>
      </c>
      <c r="I337" s="2" t="s">
        <v>1542</v>
      </c>
      <c r="J337" s="2" t="s">
        <v>1195</v>
      </c>
      <c r="K337" s="2">
        <v>42029</v>
      </c>
      <c r="L337" s="2"/>
      <c r="M337" s="21">
        <v>110027373072</v>
      </c>
      <c r="N337" s="2">
        <v>37.051110999999999</v>
      </c>
      <c r="O337" s="2">
        <v>-88.334166999999994</v>
      </c>
      <c r="P337" s="2">
        <v>1319218329290</v>
      </c>
      <c r="Q337" s="2">
        <v>107062</v>
      </c>
      <c r="R337" s="2" t="s">
        <v>1393</v>
      </c>
      <c r="S337" s="2">
        <v>7</v>
      </c>
      <c r="T337" s="2" t="s">
        <v>1403</v>
      </c>
      <c r="U337" s="2">
        <v>41857</v>
      </c>
      <c r="V337" s="2" t="s">
        <v>1556</v>
      </c>
      <c r="W337" s="2"/>
      <c r="X337" s="2">
        <v>6342</v>
      </c>
      <c r="Y337" s="2" t="s">
        <v>1556</v>
      </c>
      <c r="Z337" s="2"/>
      <c r="AA337" s="2" t="s">
        <v>1544</v>
      </c>
      <c r="AB337" s="2">
        <v>325199</v>
      </c>
      <c r="AC337" s="2" t="s">
        <v>261</v>
      </c>
      <c r="AD337" s="2"/>
      <c r="AE337" s="2"/>
      <c r="AF337" s="2" t="s">
        <v>1646</v>
      </c>
      <c r="AG337" s="5" t="s">
        <v>1596</v>
      </c>
      <c r="AH337" s="2" t="s">
        <v>1140</v>
      </c>
      <c r="AI337" s="2" t="s">
        <v>1772</v>
      </c>
      <c r="AJ337" s="2" t="s">
        <v>1559</v>
      </c>
      <c r="AK337" s="2" t="s">
        <v>1547</v>
      </c>
      <c r="AL337" s="2"/>
      <c r="AM337" t="s">
        <v>1548</v>
      </c>
      <c r="AN337" t="s">
        <v>1549</v>
      </c>
      <c r="AO337" t="s">
        <v>1548</v>
      </c>
      <c r="AP337" t="s">
        <v>1549</v>
      </c>
      <c r="AQ337" t="s">
        <v>1549</v>
      </c>
      <c r="AR337" t="s">
        <v>1549</v>
      </c>
      <c r="AS337" t="s">
        <v>1548</v>
      </c>
      <c r="AT337" t="s">
        <v>1549</v>
      </c>
      <c r="AU337" t="s">
        <v>1549</v>
      </c>
      <c r="AV337" t="s">
        <v>1549</v>
      </c>
      <c r="AW337" t="s">
        <v>1549</v>
      </c>
      <c r="AX337" t="s">
        <v>1548</v>
      </c>
      <c r="AY337" t="s">
        <v>1549</v>
      </c>
      <c r="AZ337" t="s">
        <v>1549</v>
      </c>
      <c r="BA337" t="s">
        <v>1549</v>
      </c>
      <c r="BB337" t="s">
        <v>1549</v>
      </c>
      <c r="BC337" t="s">
        <v>1549</v>
      </c>
      <c r="BD337" t="s">
        <v>1549</v>
      </c>
      <c r="BE337" t="s">
        <v>1549</v>
      </c>
      <c r="BF337" t="s">
        <v>1549</v>
      </c>
      <c r="BG337" t="s">
        <v>1549</v>
      </c>
      <c r="BH337" t="s">
        <v>1549</v>
      </c>
      <c r="BI337" t="s">
        <v>1549</v>
      </c>
      <c r="BJ337" t="s">
        <v>1549</v>
      </c>
      <c r="BK337" t="s">
        <v>1549</v>
      </c>
      <c r="BL337" t="s">
        <v>1549</v>
      </c>
      <c r="BM337" t="s">
        <v>1549</v>
      </c>
      <c r="BN337" t="s">
        <v>1549</v>
      </c>
      <c r="BO337" t="s">
        <v>1549</v>
      </c>
      <c r="BP337" t="s">
        <v>1549</v>
      </c>
      <c r="BQ337" t="s">
        <v>1549</v>
      </c>
      <c r="BR337" t="s">
        <v>1549</v>
      </c>
      <c r="BS337" t="s">
        <v>1549</v>
      </c>
      <c r="BT337" t="s">
        <v>1549</v>
      </c>
      <c r="BU337" t="s">
        <v>1549</v>
      </c>
      <c r="BV337" t="s">
        <v>1549</v>
      </c>
      <c r="BW337" t="s">
        <v>1549</v>
      </c>
      <c r="BX337" t="s">
        <v>1549</v>
      </c>
      <c r="BY337" t="s">
        <v>1549</v>
      </c>
      <c r="BZ337" t="s">
        <v>1549</v>
      </c>
      <c r="CA337" t="s">
        <v>1549</v>
      </c>
      <c r="CB337" t="s">
        <v>1549</v>
      </c>
      <c r="CC337" t="s">
        <v>1549</v>
      </c>
      <c r="CD337" t="s">
        <v>1549</v>
      </c>
      <c r="CE337" t="s">
        <v>1549</v>
      </c>
      <c r="CF337" t="s">
        <v>1549</v>
      </c>
      <c r="CG337" t="s">
        <v>1549</v>
      </c>
      <c r="CH337" t="s">
        <v>1549</v>
      </c>
      <c r="CI337" t="s">
        <v>1549</v>
      </c>
      <c r="CJ337" t="s">
        <v>1549</v>
      </c>
      <c r="CK337" t="s">
        <v>1549</v>
      </c>
      <c r="CL337" t="s">
        <v>1549</v>
      </c>
      <c r="CM337" t="s">
        <v>1549</v>
      </c>
      <c r="CN337" t="s">
        <v>1549</v>
      </c>
    </row>
    <row r="338" spans="2:92" x14ac:dyDescent="0.25">
      <c r="B338" s="2" t="s">
        <v>1134</v>
      </c>
      <c r="C338" s="2">
        <v>2020</v>
      </c>
      <c r="D338" s="4"/>
      <c r="E338" s="2" t="s">
        <v>1196</v>
      </c>
      <c r="F338" s="2" t="s">
        <v>1192</v>
      </c>
      <c r="G338" s="2" t="s">
        <v>1193</v>
      </c>
      <c r="H338" s="2" t="s">
        <v>1194</v>
      </c>
      <c r="I338" s="2" t="s">
        <v>1542</v>
      </c>
      <c r="J338" s="2" t="s">
        <v>1195</v>
      </c>
      <c r="K338" s="2">
        <v>42029</v>
      </c>
      <c r="L338" s="2" t="s">
        <v>1552</v>
      </c>
      <c r="M338" s="21">
        <v>110027373072</v>
      </c>
      <c r="N338" s="2">
        <v>37.051110999999999</v>
      </c>
      <c r="O338" s="2">
        <v>-88.334166999999994</v>
      </c>
      <c r="P338" s="2" t="s">
        <v>1658</v>
      </c>
      <c r="Q338" s="2" t="s">
        <v>1554</v>
      </c>
      <c r="R338" s="2" t="s">
        <v>1393</v>
      </c>
      <c r="S338" s="2">
        <v>7</v>
      </c>
      <c r="T338" s="2" t="s">
        <v>1552</v>
      </c>
      <c r="U338" s="2">
        <v>50651</v>
      </c>
      <c r="V338" s="2" t="s">
        <v>1556</v>
      </c>
      <c r="W338" s="2" t="s">
        <v>1552</v>
      </c>
      <c r="X338" s="2">
        <v>2754</v>
      </c>
      <c r="Y338" s="2" t="s">
        <v>1556</v>
      </c>
      <c r="Z338" s="2" t="s">
        <v>1552</v>
      </c>
      <c r="AA338" s="2" t="s">
        <v>1544</v>
      </c>
      <c r="AB338" s="2">
        <v>325199</v>
      </c>
      <c r="AC338" s="2" t="s">
        <v>261</v>
      </c>
      <c r="AD338" s="2" t="s">
        <v>1552</v>
      </c>
      <c r="AE338" s="2" t="s">
        <v>1552</v>
      </c>
      <c r="AF338" s="2" t="s">
        <v>1646</v>
      </c>
      <c r="AG338" s="5" t="s">
        <v>1596</v>
      </c>
      <c r="AH338" s="2" t="s">
        <v>1140</v>
      </c>
      <c r="AI338" s="2" t="s">
        <v>1772</v>
      </c>
      <c r="AJ338" s="2" t="s">
        <v>1559</v>
      </c>
      <c r="AK338" s="2" t="s">
        <v>1547</v>
      </c>
      <c r="AL338" s="2" t="s">
        <v>1552</v>
      </c>
      <c r="AM338" t="s">
        <v>1548</v>
      </c>
      <c r="AN338" t="s">
        <v>1549</v>
      </c>
      <c r="AO338" t="s">
        <v>1548</v>
      </c>
      <c r="AP338" t="s">
        <v>1549</v>
      </c>
      <c r="AQ338" t="s">
        <v>1549</v>
      </c>
      <c r="AR338" t="s">
        <v>1549</v>
      </c>
      <c r="AS338" t="s">
        <v>1548</v>
      </c>
      <c r="AT338" t="s">
        <v>1549</v>
      </c>
      <c r="AU338" t="s">
        <v>1549</v>
      </c>
      <c r="AV338" t="s">
        <v>1549</v>
      </c>
      <c r="AW338" t="s">
        <v>1549</v>
      </c>
      <c r="AX338" t="s">
        <v>1548</v>
      </c>
      <c r="AY338" t="s">
        <v>1549</v>
      </c>
      <c r="AZ338" t="s">
        <v>1549</v>
      </c>
      <c r="BA338" t="s">
        <v>1549</v>
      </c>
      <c r="BB338" t="s">
        <v>1549</v>
      </c>
      <c r="BC338" t="s">
        <v>1549</v>
      </c>
      <c r="BD338" t="s">
        <v>1549</v>
      </c>
      <c r="BE338" t="s">
        <v>1549</v>
      </c>
      <c r="BF338" t="s">
        <v>1549</v>
      </c>
      <c r="BG338" t="s">
        <v>1549</v>
      </c>
      <c r="BH338" t="s">
        <v>1549</v>
      </c>
      <c r="BI338" t="s">
        <v>1549</v>
      </c>
      <c r="BJ338" t="s">
        <v>1549</v>
      </c>
      <c r="BK338" t="s">
        <v>1549</v>
      </c>
      <c r="BL338" t="s">
        <v>1549</v>
      </c>
      <c r="BM338" t="s">
        <v>1549</v>
      </c>
      <c r="BN338" t="s">
        <v>1549</v>
      </c>
      <c r="BO338" t="s">
        <v>1549</v>
      </c>
      <c r="BP338" t="s">
        <v>1549</v>
      </c>
      <c r="BQ338" t="s">
        <v>1549</v>
      </c>
      <c r="BR338" t="s">
        <v>1549</v>
      </c>
      <c r="BS338" t="s">
        <v>1549</v>
      </c>
      <c r="BT338" t="s">
        <v>1549</v>
      </c>
      <c r="BU338" t="s">
        <v>1549</v>
      </c>
      <c r="BV338" t="s">
        <v>1549</v>
      </c>
      <c r="BW338" t="s">
        <v>1549</v>
      </c>
      <c r="BX338" t="s">
        <v>1549</v>
      </c>
      <c r="BY338" t="s">
        <v>1549</v>
      </c>
      <c r="BZ338" t="s">
        <v>1549</v>
      </c>
      <c r="CA338" t="s">
        <v>1549</v>
      </c>
      <c r="CB338" t="s">
        <v>1549</v>
      </c>
      <c r="CC338" t="s">
        <v>1549</v>
      </c>
      <c r="CD338" t="s">
        <v>1549</v>
      </c>
      <c r="CE338" t="s">
        <v>1549</v>
      </c>
      <c r="CF338" t="s">
        <v>1549</v>
      </c>
      <c r="CG338" t="s">
        <v>1549</v>
      </c>
      <c r="CH338" t="s">
        <v>1549</v>
      </c>
      <c r="CI338" t="s">
        <v>1549</v>
      </c>
      <c r="CJ338" t="s">
        <v>1549</v>
      </c>
      <c r="CK338" t="s">
        <v>1549</v>
      </c>
      <c r="CL338" t="s">
        <v>1549</v>
      </c>
      <c r="CM338" t="s">
        <v>1549</v>
      </c>
      <c r="CN338" t="s">
        <v>1549</v>
      </c>
    </row>
  </sheetData>
  <autoFilter ref="A1:CN338" xr:uid="{D26654B6-1EA5-48EC-91CF-FD4D2A9480A1}">
    <filterColumn colId="33">
      <filters>
        <filter val="Manufacturing"/>
      </filters>
    </filterColumn>
  </autoFilter>
  <conditionalFormatting sqref="AM2:CN338">
    <cfRule type="cellIs" dxfId="0" priority="1" operator="equal">
      <formula>"Yes"</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5CBFD-806E-477F-93F5-51110F931D7F}">
  <sheetPr codeName="Sheet17">
    <tabColor theme="0" tint="-0.499984740745262"/>
  </sheetPr>
  <dimension ref="A1:L10"/>
  <sheetViews>
    <sheetView workbookViewId="0">
      <selection activeCell="E25" sqref="E25"/>
    </sheetView>
  </sheetViews>
  <sheetFormatPr defaultRowHeight="15" x14ac:dyDescent="0.25"/>
  <cols>
    <col min="1" max="1" width="25.140625" bestFit="1" customWidth="1"/>
    <col min="2" max="2" width="8.85546875" style="19" bestFit="1" customWidth="1"/>
    <col min="3" max="3" width="9.140625" style="19"/>
    <col min="4" max="4" width="43.7109375" style="19" bestFit="1" customWidth="1"/>
    <col min="5" max="5" width="43.7109375" style="19" customWidth="1"/>
    <col min="6" max="6" width="9.140625" style="19"/>
    <col min="7" max="7" width="17" style="19" bestFit="1" customWidth="1"/>
    <col min="10" max="10" width="23.5703125" bestFit="1" customWidth="1"/>
  </cols>
  <sheetData>
    <row r="1" spans="1:12" x14ac:dyDescent="0.25">
      <c r="A1" s="35" t="s">
        <v>2117</v>
      </c>
      <c r="B1" s="35" t="s">
        <v>1088</v>
      </c>
      <c r="C1" s="35"/>
      <c r="D1" s="35"/>
      <c r="E1" s="35"/>
      <c r="F1" s="35"/>
      <c r="G1" s="35" t="s">
        <v>2118</v>
      </c>
      <c r="J1" s="1" t="s">
        <v>2119</v>
      </c>
      <c r="K1">
        <v>0.453592</v>
      </c>
      <c r="L1" t="s">
        <v>2120</v>
      </c>
    </row>
    <row r="2" spans="1:12" x14ac:dyDescent="0.25">
      <c r="A2" t="s">
        <v>1393</v>
      </c>
      <c r="B2" s="19">
        <v>107062</v>
      </c>
      <c r="C2" t="s">
        <v>2121</v>
      </c>
      <c r="E2" s="19" t="s">
        <v>2122</v>
      </c>
      <c r="G2" s="19" t="s">
        <v>2123</v>
      </c>
    </row>
    <row r="3" spans="1:12" x14ac:dyDescent="0.25">
      <c r="A3" t="s">
        <v>2124</v>
      </c>
      <c r="B3" s="19">
        <v>540590</v>
      </c>
      <c r="C3" t="s">
        <v>2125</v>
      </c>
      <c r="D3" t="s">
        <v>2126</v>
      </c>
      <c r="E3" s="19" t="s">
        <v>2122</v>
      </c>
      <c r="G3" s="19" t="s">
        <v>2127</v>
      </c>
    </row>
    <row r="4" spans="1:12" x14ac:dyDescent="0.25">
      <c r="A4" t="s">
        <v>2128</v>
      </c>
      <c r="B4" s="19">
        <v>75343</v>
      </c>
      <c r="C4" t="s">
        <v>2129</v>
      </c>
      <c r="G4" s="19" t="s">
        <v>2130</v>
      </c>
    </row>
    <row r="5" spans="1:12" x14ac:dyDescent="0.25">
      <c r="A5" t="s">
        <v>2131</v>
      </c>
      <c r="B5" s="19">
        <v>79005</v>
      </c>
      <c r="C5" t="s">
        <v>2132</v>
      </c>
      <c r="G5" s="19" t="s">
        <v>2133</v>
      </c>
    </row>
    <row r="6" spans="1:12" x14ac:dyDescent="0.25">
      <c r="A6" t="s">
        <v>2134</v>
      </c>
      <c r="B6" s="19">
        <v>156605</v>
      </c>
      <c r="C6" t="s">
        <v>2135</v>
      </c>
      <c r="G6" s="19" t="s">
        <v>2136</v>
      </c>
    </row>
    <row r="7" spans="1:12" x14ac:dyDescent="0.25">
      <c r="A7" t="s">
        <v>2137</v>
      </c>
      <c r="B7" s="19">
        <v>79016</v>
      </c>
      <c r="C7" t="s">
        <v>2138</v>
      </c>
      <c r="G7" s="19" t="s">
        <v>2139</v>
      </c>
    </row>
    <row r="8" spans="1:12" x14ac:dyDescent="0.25">
      <c r="A8" t="s">
        <v>2140</v>
      </c>
      <c r="B8" s="19">
        <v>127184</v>
      </c>
      <c r="C8" t="s">
        <v>2141</v>
      </c>
    </row>
    <row r="9" spans="1:12" x14ac:dyDescent="0.25">
      <c r="A9" t="s">
        <v>2142</v>
      </c>
      <c r="B9" s="19">
        <v>75092</v>
      </c>
      <c r="C9" t="s">
        <v>2143</v>
      </c>
    </row>
    <row r="10" spans="1:12" x14ac:dyDescent="0.25">
      <c r="A10" t="s">
        <v>2144</v>
      </c>
      <c r="B10" s="19">
        <v>56235</v>
      </c>
      <c r="C10" t="s">
        <v>2145</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51BC-3728-4249-85C6-409A53ACC139}">
  <sheetPr codeName="Sheet18">
    <tabColor rgb="FF00B0F0"/>
  </sheetPr>
  <dimension ref="A1:C12"/>
  <sheetViews>
    <sheetView workbookViewId="0"/>
  </sheetViews>
  <sheetFormatPr defaultRowHeight="15" x14ac:dyDescent="0.25"/>
  <cols>
    <col min="1" max="1" width="43.140625" bestFit="1" customWidth="1"/>
    <col min="2" max="2" width="24.140625" bestFit="1" customWidth="1"/>
    <col min="3" max="3" width="52.7109375" customWidth="1"/>
  </cols>
  <sheetData>
    <row r="1" spans="1:3" ht="15.75" thickBot="1" x14ac:dyDescent="0.3">
      <c r="A1" s="49" t="s">
        <v>1669</v>
      </c>
      <c r="B1" s="50" t="s">
        <v>2146</v>
      </c>
      <c r="C1" s="51" t="s">
        <v>2147</v>
      </c>
    </row>
    <row r="2" spans="1:3" x14ac:dyDescent="0.25">
      <c r="A2" s="52" t="s">
        <v>2148</v>
      </c>
      <c r="B2" s="53" t="s">
        <v>1955</v>
      </c>
      <c r="C2" s="54" t="s">
        <v>1955</v>
      </c>
    </row>
    <row r="3" spans="1:3" ht="30" x14ac:dyDescent="0.25">
      <c r="A3" s="41" t="s">
        <v>2149</v>
      </c>
      <c r="B3" s="38" t="s">
        <v>2150</v>
      </c>
      <c r="C3" s="39" t="s">
        <v>2151</v>
      </c>
    </row>
    <row r="4" spans="1:3" ht="30" x14ac:dyDescent="0.25">
      <c r="A4" s="41" t="s">
        <v>2152</v>
      </c>
      <c r="B4" s="38" t="s">
        <v>2150</v>
      </c>
      <c r="C4" s="39" t="s">
        <v>2151</v>
      </c>
    </row>
    <row r="5" spans="1:3" ht="30" x14ac:dyDescent="0.25">
      <c r="A5" s="41" t="s">
        <v>2153</v>
      </c>
      <c r="B5" s="38" t="s">
        <v>2150</v>
      </c>
      <c r="C5" s="39" t="s">
        <v>2151</v>
      </c>
    </row>
    <row r="6" spans="1:3" ht="30" x14ac:dyDescent="0.25">
      <c r="A6" s="41" t="s">
        <v>2154</v>
      </c>
      <c r="B6" s="38" t="s">
        <v>2150</v>
      </c>
      <c r="C6" s="39" t="s">
        <v>2151</v>
      </c>
    </row>
    <row r="7" spans="1:3" ht="30" x14ac:dyDescent="0.25">
      <c r="A7" s="41" t="s">
        <v>2155</v>
      </c>
      <c r="B7" s="38" t="s">
        <v>2150</v>
      </c>
      <c r="C7" s="39" t="s">
        <v>2151</v>
      </c>
    </row>
    <row r="8" spans="1:3" ht="30" x14ac:dyDescent="0.25">
      <c r="A8" s="41" t="s">
        <v>2156</v>
      </c>
      <c r="B8" s="38" t="s">
        <v>2150</v>
      </c>
      <c r="C8" s="39" t="s">
        <v>2151</v>
      </c>
    </row>
    <row r="9" spans="1:3" x14ac:dyDescent="0.25">
      <c r="A9" s="41" t="s">
        <v>2157</v>
      </c>
      <c r="B9" s="38" t="s">
        <v>1140</v>
      </c>
      <c r="C9" s="39" t="s">
        <v>1140</v>
      </c>
    </row>
    <row r="10" spans="1:3" x14ac:dyDescent="0.25">
      <c r="A10" s="41" t="s">
        <v>2158</v>
      </c>
      <c r="B10" s="38" t="s">
        <v>2102</v>
      </c>
      <c r="C10" s="39" t="s">
        <v>2151</v>
      </c>
    </row>
    <row r="11" spans="1:3" ht="45" x14ac:dyDescent="0.25">
      <c r="A11" s="41" t="s">
        <v>2159</v>
      </c>
      <c r="B11" s="38" t="s">
        <v>2160</v>
      </c>
      <c r="C11" s="39" t="s">
        <v>2151</v>
      </c>
    </row>
    <row r="12" spans="1:3" ht="30.75" thickBot="1" x14ac:dyDescent="0.3">
      <c r="A12" s="42" t="s">
        <v>2161</v>
      </c>
      <c r="B12" s="55" t="s">
        <v>1797</v>
      </c>
      <c r="C12" s="40" t="s">
        <v>2151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196A3-8852-4BD6-B9ED-ADD6DDF92C66}">
  <sheetPr codeName="Sheet19"/>
  <dimension ref="A1:G292"/>
  <sheetViews>
    <sheetView workbookViewId="0"/>
  </sheetViews>
  <sheetFormatPr defaultColWidth="9.140625" defaultRowHeight="15" x14ac:dyDescent="0.25"/>
  <cols>
    <col min="1" max="1" width="13.85546875" style="33" customWidth="1"/>
    <col min="2" max="2" width="46.28515625" style="33" bestFit="1" customWidth="1"/>
    <col min="3" max="3" width="19" style="33" bestFit="1" customWidth="1"/>
    <col min="4" max="4" width="25.42578125" style="33" bestFit="1" customWidth="1"/>
    <col min="5" max="5" width="16.42578125" style="33" bestFit="1" customWidth="1"/>
    <col min="6" max="6" width="72.42578125" style="33" bestFit="1" customWidth="1"/>
    <col min="7" max="7" width="35.140625" style="33" customWidth="1"/>
    <col min="8" max="16384" width="9.140625" style="33"/>
  </cols>
  <sheetData>
    <row r="1" spans="1:7" ht="42.75" customHeight="1" x14ac:dyDescent="0.25">
      <c r="A1" s="32" t="s">
        <v>2162</v>
      </c>
      <c r="B1" s="32" t="s">
        <v>2163</v>
      </c>
      <c r="C1" s="32" t="s">
        <v>2164</v>
      </c>
      <c r="D1" s="32" t="s">
        <v>2165</v>
      </c>
      <c r="E1" s="32" t="s">
        <v>2166</v>
      </c>
      <c r="F1" s="32" t="s">
        <v>2167</v>
      </c>
      <c r="G1" s="32" t="s">
        <v>2168</v>
      </c>
    </row>
    <row r="2" spans="1:7" ht="15" customHeight="1" x14ac:dyDescent="0.25">
      <c r="A2" s="33" t="s">
        <v>2169</v>
      </c>
      <c r="B2" s="33" t="s">
        <v>2170</v>
      </c>
      <c r="C2" s="34"/>
      <c r="D2" s="34"/>
      <c r="E2" s="34"/>
    </row>
    <row r="3" spans="1:7" x14ac:dyDescent="0.25">
      <c r="A3" s="33" t="s">
        <v>2171</v>
      </c>
      <c r="B3" s="33" t="s">
        <v>2172</v>
      </c>
      <c r="C3" s="34"/>
      <c r="D3" s="34"/>
      <c r="E3" s="34"/>
    </row>
    <row r="4" spans="1:7" x14ac:dyDescent="0.25">
      <c r="A4" s="33" t="s">
        <v>2173</v>
      </c>
      <c r="B4" s="33" t="s">
        <v>2174</v>
      </c>
      <c r="C4" s="34"/>
      <c r="D4" s="34"/>
      <c r="E4" s="34"/>
    </row>
    <row r="5" spans="1:7" x14ac:dyDescent="0.25">
      <c r="A5" s="33" t="s">
        <v>2175</v>
      </c>
      <c r="B5" s="33" t="s">
        <v>2176</v>
      </c>
      <c r="C5" s="34"/>
      <c r="D5" s="34"/>
      <c r="E5" s="34"/>
    </row>
    <row r="6" spans="1:7" x14ac:dyDescent="0.25">
      <c r="A6" s="33" t="s">
        <v>2177</v>
      </c>
      <c r="B6" s="33" t="s">
        <v>2178</v>
      </c>
      <c r="C6" s="34"/>
      <c r="D6" s="34"/>
      <c r="E6" s="34"/>
    </row>
    <row r="7" spans="1:7" x14ac:dyDescent="0.25">
      <c r="A7" s="33" t="s">
        <v>2179</v>
      </c>
      <c r="B7" s="33" t="s">
        <v>2180</v>
      </c>
      <c r="C7" s="34"/>
      <c r="D7" s="34"/>
      <c r="E7" s="34"/>
    </row>
    <row r="8" spans="1:7" x14ac:dyDescent="0.25">
      <c r="A8" s="33" t="s">
        <v>2181</v>
      </c>
      <c r="B8" s="33" t="s">
        <v>2182</v>
      </c>
      <c r="C8" s="34"/>
      <c r="D8" s="34"/>
      <c r="E8" s="33" t="s">
        <v>1570</v>
      </c>
      <c r="F8" s="33" t="s">
        <v>2183</v>
      </c>
      <c r="G8" s="33" t="s">
        <v>2184</v>
      </c>
    </row>
    <row r="9" spans="1:7" x14ac:dyDescent="0.25">
      <c r="A9" s="33" t="s">
        <v>2181</v>
      </c>
      <c r="B9" s="33" t="s">
        <v>2182</v>
      </c>
      <c r="C9" s="33" t="s">
        <v>2185</v>
      </c>
      <c r="D9" s="33" t="s">
        <v>2186</v>
      </c>
      <c r="E9" s="34"/>
    </row>
    <row r="10" spans="1:7" x14ac:dyDescent="0.25">
      <c r="A10" s="33" t="s">
        <v>2181</v>
      </c>
      <c r="B10" s="33" t="s">
        <v>2182</v>
      </c>
      <c r="C10" s="33" t="s">
        <v>2187</v>
      </c>
      <c r="D10" s="33" t="s">
        <v>2188</v>
      </c>
      <c r="E10" s="34"/>
    </row>
    <row r="11" spans="1:7" x14ac:dyDescent="0.25">
      <c r="A11" s="33" t="s">
        <v>2181</v>
      </c>
      <c r="B11" s="33" t="s">
        <v>2182</v>
      </c>
      <c r="C11" s="33" t="s">
        <v>2189</v>
      </c>
      <c r="D11" s="33" t="s">
        <v>2190</v>
      </c>
      <c r="E11" s="33" t="s">
        <v>1652</v>
      </c>
      <c r="F11" s="33" t="s">
        <v>2190</v>
      </c>
      <c r="G11" s="33" t="s">
        <v>2191</v>
      </c>
    </row>
    <row r="12" spans="1:7" x14ac:dyDescent="0.25">
      <c r="A12" s="33" t="s">
        <v>2181</v>
      </c>
      <c r="B12" s="33" t="s">
        <v>2182</v>
      </c>
      <c r="C12" s="33" t="s">
        <v>2192</v>
      </c>
      <c r="D12" s="33" t="s">
        <v>2193</v>
      </c>
      <c r="E12" s="33" t="s">
        <v>1577</v>
      </c>
      <c r="F12" s="33" t="s">
        <v>2194</v>
      </c>
      <c r="G12" s="33" t="s">
        <v>2195</v>
      </c>
    </row>
    <row r="13" spans="1:7" x14ac:dyDescent="0.25">
      <c r="A13" s="33" t="s">
        <v>2181</v>
      </c>
      <c r="B13" s="33" t="s">
        <v>2182</v>
      </c>
      <c r="C13" s="33" t="s">
        <v>2196</v>
      </c>
      <c r="D13" s="33" t="s">
        <v>2197</v>
      </c>
      <c r="E13" s="33" t="s">
        <v>2198</v>
      </c>
      <c r="F13" s="33" t="s">
        <v>2199</v>
      </c>
      <c r="G13" s="33" t="s">
        <v>2200</v>
      </c>
    </row>
    <row r="14" spans="1:7" x14ac:dyDescent="0.25">
      <c r="A14" s="33" t="s">
        <v>2181</v>
      </c>
      <c r="B14" s="33" t="s">
        <v>2182</v>
      </c>
      <c r="C14" s="33" t="s">
        <v>2196</v>
      </c>
      <c r="D14" s="33" t="s">
        <v>2197</v>
      </c>
      <c r="E14" s="33" t="s">
        <v>2201</v>
      </c>
      <c r="F14" s="33" t="s">
        <v>2202</v>
      </c>
      <c r="G14" s="33" t="s">
        <v>2203</v>
      </c>
    </row>
    <row r="15" spans="1:7" x14ac:dyDescent="0.25">
      <c r="A15" s="33" t="s">
        <v>2181</v>
      </c>
      <c r="B15" s="33" t="s">
        <v>2182</v>
      </c>
      <c r="C15" s="33" t="s">
        <v>2196</v>
      </c>
      <c r="D15" s="33" t="s">
        <v>2197</v>
      </c>
      <c r="E15" s="33" t="s">
        <v>1657</v>
      </c>
      <c r="F15" s="33" t="s">
        <v>2204</v>
      </c>
    </row>
    <row r="16" spans="1:7" x14ac:dyDescent="0.25">
      <c r="A16" s="33" t="s">
        <v>2205</v>
      </c>
      <c r="B16" s="33" t="s">
        <v>2206</v>
      </c>
      <c r="C16" s="34"/>
      <c r="D16" s="34"/>
      <c r="E16" s="34" t="s">
        <v>2207</v>
      </c>
      <c r="F16" s="33" t="s">
        <v>2208</v>
      </c>
      <c r="G16" s="33" t="s">
        <v>2209</v>
      </c>
    </row>
    <row r="17" spans="1:7" x14ac:dyDescent="0.25">
      <c r="A17" s="33" t="s">
        <v>2205</v>
      </c>
      <c r="B17" s="33" t="s">
        <v>2206</v>
      </c>
      <c r="C17" s="33" t="s">
        <v>2210</v>
      </c>
      <c r="D17" s="33" t="s">
        <v>2211</v>
      </c>
      <c r="E17" s="33" t="s">
        <v>2212</v>
      </c>
      <c r="F17" s="33" t="s">
        <v>2213</v>
      </c>
      <c r="G17" s="33" t="s">
        <v>2214</v>
      </c>
    </row>
    <row r="18" spans="1:7" x14ac:dyDescent="0.25">
      <c r="A18" s="33" t="s">
        <v>2205</v>
      </c>
      <c r="B18" s="33" t="s">
        <v>2206</v>
      </c>
      <c r="C18" s="33" t="s">
        <v>2210</v>
      </c>
      <c r="D18" s="33" t="s">
        <v>2211</v>
      </c>
      <c r="E18" s="33" t="s">
        <v>2215</v>
      </c>
      <c r="F18" s="33" t="s">
        <v>2216</v>
      </c>
      <c r="G18" s="33" t="s">
        <v>2217</v>
      </c>
    </row>
    <row r="19" spans="1:7" x14ac:dyDescent="0.25">
      <c r="A19" s="33" t="s">
        <v>2205</v>
      </c>
      <c r="B19" s="33" t="s">
        <v>2206</v>
      </c>
      <c r="C19" s="33" t="s">
        <v>2210</v>
      </c>
      <c r="D19" s="33" t="s">
        <v>2211</v>
      </c>
      <c r="E19" s="33" t="s">
        <v>2218</v>
      </c>
      <c r="F19" s="33" t="s">
        <v>2219</v>
      </c>
      <c r="G19" s="33" t="s">
        <v>2220</v>
      </c>
    </row>
    <row r="20" spans="1:7" x14ac:dyDescent="0.25">
      <c r="A20" s="33" t="s">
        <v>2205</v>
      </c>
      <c r="B20" s="33" t="s">
        <v>2206</v>
      </c>
      <c r="C20" s="33" t="s">
        <v>2210</v>
      </c>
      <c r="D20" s="33" t="s">
        <v>2211</v>
      </c>
      <c r="E20" s="33" t="s">
        <v>2221</v>
      </c>
      <c r="F20" s="33" t="s">
        <v>2222</v>
      </c>
      <c r="G20" s="33" t="s">
        <v>2223</v>
      </c>
    </row>
    <row r="21" spans="1:7" x14ac:dyDescent="0.25">
      <c r="A21" s="33" t="s">
        <v>2205</v>
      </c>
      <c r="B21" s="33" t="s">
        <v>2206</v>
      </c>
      <c r="C21" s="33" t="s">
        <v>2210</v>
      </c>
      <c r="D21" s="33" t="s">
        <v>2211</v>
      </c>
      <c r="E21" s="33" t="s">
        <v>2224</v>
      </c>
      <c r="F21" s="33" t="s">
        <v>2225</v>
      </c>
      <c r="G21" s="33" t="s">
        <v>2226</v>
      </c>
    </row>
    <row r="22" spans="1:7" x14ac:dyDescent="0.25">
      <c r="A22" s="33" t="s">
        <v>2205</v>
      </c>
      <c r="B22" s="33" t="s">
        <v>2206</v>
      </c>
      <c r="C22" s="33" t="s">
        <v>2227</v>
      </c>
      <c r="D22" s="33" t="s">
        <v>2228</v>
      </c>
      <c r="E22" s="33" t="s">
        <v>2229</v>
      </c>
      <c r="F22" s="33" t="s">
        <v>2228</v>
      </c>
      <c r="G22" s="33" t="s">
        <v>2230</v>
      </c>
    </row>
    <row r="23" spans="1:7" x14ac:dyDescent="0.25">
      <c r="A23" s="33" t="s">
        <v>2205</v>
      </c>
      <c r="B23" s="33" t="s">
        <v>2206</v>
      </c>
      <c r="C23" s="33" t="s">
        <v>2227</v>
      </c>
      <c r="D23" s="33" t="s">
        <v>2228</v>
      </c>
      <c r="E23" s="33" t="s">
        <v>2231</v>
      </c>
      <c r="F23" s="33" t="s">
        <v>2232</v>
      </c>
      <c r="G23" s="33" t="s">
        <v>2233</v>
      </c>
    </row>
    <row r="24" spans="1:7" x14ac:dyDescent="0.25">
      <c r="A24" s="33" t="s">
        <v>2205</v>
      </c>
      <c r="B24" s="33" t="s">
        <v>2206</v>
      </c>
      <c r="C24" s="33" t="s">
        <v>2234</v>
      </c>
      <c r="D24" s="33" t="s">
        <v>2235</v>
      </c>
      <c r="E24" s="33" t="s">
        <v>2236</v>
      </c>
      <c r="F24" s="33" t="s">
        <v>2237</v>
      </c>
      <c r="G24" s="33" t="s">
        <v>2238</v>
      </c>
    </row>
    <row r="25" spans="1:7" x14ac:dyDescent="0.25">
      <c r="A25" s="33" t="s">
        <v>2205</v>
      </c>
      <c r="B25" s="33" t="s">
        <v>2206</v>
      </c>
      <c r="C25" s="33" t="s">
        <v>2234</v>
      </c>
      <c r="D25" s="33" t="s">
        <v>2235</v>
      </c>
      <c r="E25" s="33" t="s">
        <v>2239</v>
      </c>
      <c r="F25" s="33" t="s">
        <v>2240</v>
      </c>
      <c r="G25" s="33" t="s">
        <v>2241</v>
      </c>
    </row>
    <row r="26" spans="1:7" x14ac:dyDescent="0.25">
      <c r="A26" s="33" t="s">
        <v>2205</v>
      </c>
      <c r="B26" s="33" t="s">
        <v>2206</v>
      </c>
      <c r="C26" s="33" t="s">
        <v>2242</v>
      </c>
      <c r="D26" s="33" t="s">
        <v>2193</v>
      </c>
      <c r="E26" s="33" t="s">
        <v>1577</v>
      </c>
      <c r="F26" s="33" t="s">
        <v>2194</v>
      </c>
      <c r="G26" s="33" t="s">
        <v>2195</v>
      </c>
    </row>
    <row r="27" spans="1:7" x14ac:dyDescent="0.25">
      <c r="A27" s="33" t="s">
        <v>2205</v>
      </c>
      <c r="B27" s="33" t="s">
        <v>2206</v>
      </c>
      <c r="C27" s="33" t="s">
        <v>2243</v>
      </c>
      <c r="D27" s="33" t="s">
        <v>2244</v>
      </c>
      <c r="E27" s="33" t="s">
        <v>2236</v>
      </c>
      <c r="F27" s="33" t="s">
        <v>2237</v>
      </c>
      <c r="G27" s="33" t="s">
        <v>2238</v>
      </c>
    </row>
    <row r="28" spans="1:7" x14ac:dyDescent="0.25">
      <c r="A28" s="33" t="s">
        <v>2205</v>
      </c>
      <c r="B28" s="33" t="s">
        <v>2206</v>
      </c>
      <c r="C28" s="33" t="s">
        <v>2245</v>
      </c>
      <c r="D28" s="33" t="s">
        <v>2246</v>
      </c>
      <c r="E28" s="33" t="s">
        <v>1577</v>
      </c>
      <c r="F28" s="33" t="s">
        <v>2194</v>
      </c>
      <c r="G28" s="33" t="s">
        <v>2195</v>
      </c>
    </row>
    <row r="29" spans="1:7" x14ac:dyDescent="0.25">
      <c r="A29" s="33" t="s">
        <v>2205</v>
      </c>
      <c r="B29" s="33" t="s">
        <v>2206</v>
      </c>
      <c r="C29" s="33" t="s">
        <v>2247</v>
      </c>
      <c r="D29" s="33" t="s">
        <v>2248</v>
      </c>
      <c r="E29" s="33" t="s">
        <v>2249</v>
      </c>
      <c r="F29" s="33" t="s">
        <v>2250</v>
      </c>
      <c r="G29" s="33" t="s">
        <v>2251</v>
      </c>
    </row>
    <row r="30" spans="1:7" x14ac:dyDescent="0.25">
      <c r="A30" s="33" t="s">
        <v>2205</v>
      </c>
      <c r="B30" s="33" t="s">
        <v>2206</v>
      </c>
      <c r="C30" s="33" t="s">
        <v>2252</v>
      </c>
      <c r="D30" s="33" t="s">
        <v>2253</v>
      </c>
      <c r="E30" s="33" t="s">
        <v>2254</v>
      </c>
      <c r="F30" s="33" t="s">
        <v>2255</v>
      </c>
      <c r="G30" s="33" t="s">
        <v>2256</v>
      </c>
    </row>
    <row r="31" spans="1:7" x14ac:dyDescent="0.25">
      <c r="A31" s="33" t="s">
        <v>2205</v>
      </c>
      <c r="B31" s="33" t="s">
        <v>2206</v>
      </c>
      <c r="C31" s="33" t="s">
        <v>2252</v>
      </c>
      <c r="D31" s="33" t="s">
        <v>2253</v>
      </c>
      <c r="E31" s="33" t="s">
        <v>2257</v>
      </c>
      <c r="F31" s="33" t="s">
        <v>2258</v>
      </c>
      <c r="G31" s="33" t="s">
        <v>2259</v>
      </c>
    </row>
    <row r="32" spans="1:7" x14ac:dyDescent="0.25">
      <c r="A32" s="33" t="s">
        <v>2205</v>
      </c>
      <c r="B32" s="33" t="s">
        <v>2206</v>
      </c>
      <c r="C32" s="33" t="s">
        <v>2252</v>
      </c>
      <c r="D32" s="33" t="s">
        <v>2253</v>
      </c>
      <c r="E32" s="33" t="s">
        <v>2260</v>
      </c>
      <c r="F32" s="33" t="s">
        <v>2261</v>
      </c>
      <c r="G32" s="33" t="s">
        <v>2262</v>
      </c>
    </row>
    <row r="33" spans="1:7" x14ac:dyDescent="0.25">
      <c r="A33" s="33" t="s">
        <v>2205</v>
      </c>
      <c r="B33" s="33" t="s">
        <v>2206</v>
      </c>
      <c r="C33" s="33" t="s">
        <v>2263</v>
      </c>
      <c r="D33" s="33" t="s">
        <v>2264</v>
      </c>
      <c r="E33" s="33" t="s">
        <v>2221</v>
      </c>
      <c r="F33" s="33" t="s">
        <v>2222</v>
      </c>
      <c r="G33" s="33" t="s">
        <v>2223</v>
      </c>
    </row>
    <row r="34" spans="1:7" x14ac:dyDescent="0.25">
      <c r="A34" s="33" t="s">
        <v>2205</v>
      </c>
      <c r="B34" s="33" t="s">
        <v>2206</v>
      </c>
      <c r="C34" s="33" t="s">
        <v>2265</v>
      </c>
      <c r="D34" s="33" t="s">
        <v>2266</v>
      </c>
      <c r="E34" s="33" t="s">
        <v>2267</v>
      </c>
      <c r="F34" s="33" t="s">
        <v>2268</v>
      </c>
      <c r="G34" s="33" t="s">
        <v>2269</v>
      </c>
    </row>
    <row r="35" spans="1:7" x14ac:dyDescent="0.25">
      <c r="A35" s="33" t="s">
        <v>2205</v>
      </c>
      <c r="B35" s="33" t="s">
        <v>2206</v>
      </c>
      <c r="C35" s="33" t="s">
        <v>2270</v>
      </c>
      <c r="D35" s="33" t="s">
        <v>2271</v>
      </c>
      <c r="E35" s="33" t="s">
        <v>2272</v>
      </c>
      <c r="F35" s="33" t="s">
        <v>2273</v>
      </c>
      <c r="G35" s="33" t="s">
        <v>2274</v>
      </c>
    </row>
    <row r="36" spans="1:7" x14ac:dyDescent="0.25">
      <c r="A36" s="33" t="s">
        <v>2205</v>
      </c>
      <c r="B36" s="33" t="s">
        <v>2206</v>
      </c>
      <c r="C36" s="33" t="s">
        <v>2270</v>
      </c>
      <c r="D36" s="33" t="s">
        <v>2271</v>
      </c>
      <c r="E36" s="33" t="s">
        <v>2239</v>
      </c>
      <c r="F36" s="33" t="s">
        <v>2240</v>
      </c>
      <c r="G36" s="33" t="s">
        <v>2241</v>
      </c>
    </row>
    <row r="37" spans="1:7" x14ac:dyDescent="0.25">
      <c r="A37" s="33" t="s">
        <v>2205</v>
      </c>
      <c r="B37" s="33" t="s">
        <v>2206</v>
      </c>
      <c r="C37" s="33" t="s">
        <v>2275</v>
      </c>
      <c r="D37" s="33" t="s">
        <v>2197</v>
      </c>
      <c r="E37" s="33" t="s">
        <v>2249</v>
      </c>
      <c r="F37" s="33" t="s">
        <v>2250</v>
      </c>
      <c r="G37" s="33" t="s">
        <v>2251</v>
      </c>
    </row>
    <row r="38" spans="1:7" x14ac:dyDescent="0.25">
      <c r="A38" s="33" t="s">
        <v>2205</v>
      </c>
      <c r="B38" s="33" t="s">
        <v>2206</v>
      </c>
      <c r="C38" s="33" t="s">
        <v>2275</v>
      </c>
      <c r="D38" s="33" t="s">
        <v>2197</v>
      </c>
      <c r="E38" s="33" t="s">
        <v>2198</v>
      </c>
      <c r="F38" s="33" t="s">
        <v>2199</v>
      </c>
      <c r="G38" s="33" t="s">
        <v>2200</v>
      </c>
    </row>
    <row r="39" spans="1:7" x14ac:dyDescent="0.25">
      <c r="A39" s="33" t="s">
        <v>2205</v>
      </c>
      <c r="B39" s="33" t="s">
        <v>2206</v>
      </c>
      <c r="C39" s="33" t="s">
        <v>2275</v>
      </c>
      <c r="D39" s="33" t="s">
        <v>2197</v>
      </c>
      <c r="E39" s="33" t="s">
        <v>2276</v>
      </c>
      <c r="F39" s="33" t="s">
        <v>2277</v>
      </c>
      <c r="G39" s="33" t="s">
        <v>2278</v>
      </c>
    </row>
    <row r="40" spans="1:7" x14ac:dyDescent="0.25">
      <c r="A40" s="33" t="s">
        <v>2205</v>
      </c>
      <c r="B40" s="33" t="s">
        <v>2206</v>
      </c>
      <c r="C40" s="33" t="s">
        <v>2275</v>
      </c>
      <c r="D40" s="33" t="s">
        <v>2197</v>
      </c>
      <c r="E40" s="33" t="s">
        <v>2201</v>
      </c>
      <c r="F40" s="33" t="s">
        <v>2202</v>
      </c>
      <c r="G40" s="33" t="s">
        <v>2203</v>
      </c>
    </row>
    <row r="41" spans="1:7" x14ac:dyDescent="0.25">
      <c r="A41" s="33" t="s">
        <v>2205</v>
      </c>
      <c r="B41" s="33" t="s">
        <v>2206</v>
      </c>
      <c r="C41" s="33" t="s">
        <v>2275</v>
      </c>
      <c r="D41" s="33" t="s">
        <v>2197</v>
      </c>
      <c r="E41" s="33" t="s">
        <v>2279</v>
      </c>
      <c r="F41" s="33" t="s">
        <v>2280</v>
      </c>
      <c r="G41" s="33" t="s">
        <v>2281</v>
      </c>
    </row>
    <row r="42" spans="1:7" x14ac:dyDescent="0.25">
      <c r="A42" s="33" t="s">
        <v>2205</v>
      </c>
      <c r="B42" s="33" t="s">
        <v>2206</v>
      </c>
      <c r="C42" s="33" t="s">
        <v>2275</v>
      </c>
      <c r="D42" s="33" t="s">
        <v>2197</v>
      </c>
      <c r="E42" s="33" t="s">
        <v>2282</v>
      </c>
      <c r="F42" s="33" t="s">
        <v>2283</v>
      </c>
      <c r="G42" s="33" t="s">
        <v>2284</v>
      </c>
    </row>
    <row r="43" spans="1:7" x14ac:dyDescent="0.25">
      <c r="A43" s="33" t="s">
        <v>2205</v>
      </c>
      <c r="B43" s="33" t="s">
        <v>2206</v>
      </c>
      <c r="C43" s="33" t="s">
        <v>2275</v>
      </c>
      <c r="D43" s="33" t="s">
        <v>2197</v>
      </c>
      <c r="E43" s="33" t="s">
        <v>2285</v>
      </c>
      <c r="F43" s="33" t="s">
        <v>2286</v>
      </c>
      <c r="G43" s="33" t="s">
        <v>2287</v>
      </c>
    </row>
    <row r="44" spans="1:7" x14ac:dyDescent="0.25">
      <c r="A44" s="33" t="s">
        <v>2205</v>
      </c>
      <c r="B44" s="33" t="s">
        <v>2206</v>
      </c>
      <c r="C44" s="33" t="s">
        <v>2275</v>
      </c>
      <c r="D44" s="33" t="s">
        <v>2197</v>
      </c>
      <c r="E44" s="33" t="s">
        <v>1657</v>
      </c>
      <c r="F44" s="33" t="s">
        <v>2204</v>
      </c>
    </row>
    <row r="45" spans="1:7" x14ac:dyDescent="0.25">
      <c r="A45" s="33" t="s">
        <v>2288</v>
      </c>
      <c r="B45" s="33" t="s">
        <v>1886</v>
      </c>
      <c r="C45" s="34"/>
      <c r="D45" s="34"/>
      <c r="E45" s="33" t="s">
        <v>1887</v>
      </c>
      <c r="F45" s="33" t="s">
        <v>2289</v>
      </c>
      <c r="G45" s="33" t="s">
        <v>2290</v>
      </c>
    </row>
    <row r="46" spans="1:7" x14ac:dyDescent="0.25">
      <c r="A46" s="33" t="s">
        <v>2288</v>
      </c>
      <c r="B46" s="33" t="s">
        <v>1886</v>
      </c>
      <c r="C46" s="34"/>
      <c r="D46" s="34"/>
      <c r="E46" s="33" t="s">
        <v>2229</v>
      </c>
      <c r="F46" s="33" t="s">
        <v>2228</v>
      </c>
      <c r="G46" s="33" t="s">
        <v>2230</v>
      </c>
    </row>
    <row r="47" spans="1:7" x14ac:dyDescent="0.25">
      <c r="A47" s="33" t="s">
        <v>2288</v>
      </c>
      <c r="B47" s="33" t="s">
        <v>1886</v>
      </c>
      <c r="C47" s="34"/>
      <c r="D47" s="34"/>
      <c r="E47" s="33" t="s">
        <v>2215</v>
      </c>
      <c r="F47" s="33" t="s">
        <v>2216</v>
      </c>
      <c r="G47" s="33" t="s">
        <v>2217</v>
      </c>
    </row>
    <row r="48" spans="1:7" x14ac:dyDescent="0.25">
      <c r="A48" s="33" t="s">
        <v>2288</v>
      </c>
      <c r="B48" s="33" t="s">
        <v>1886</v>
      </c>
      <c r="C48" s="34"/>
      <c r="D48" s="34"/>
      <c r="E48" s="33" t="s">
        <v>2231</v>
      </c>
      <c r="F48" s="33" t="s">
        <v>2232</v>
      </c>
      <c r="G48" s="33" t="s">
        <v>2233</v>
      </c>
    </row>
    <row r="49" spans="1:7" x14ac:dyDescent="0.25">
      <c r="A49" s="33" t="s">
        <v>2288</v>
      </c>
      <c r="B49" s="33" t="s">
        <v>1886</v>
      </c>
      <c r="C49" s="34"/>
      <c r="D49" s="34"/>
      <c r="E49" s="33" t="s">
        <v>2224</v>
      </c>
      <c r="F49" s="33" t="s">
        <v>2225</v>
      </c>
      <c r="G49" s="33" t="s">
        <v>2226</v>
      </c>
    </row>
    <row r="50" spans="1:7" x14ac:dyDescent="0.25">
      <c r="A50" s="33" t="s">
        <v>2288</v>
      </c>
      <c r="B50" s="33" t="s">
        <v>1886</v>
      </c>
      <c r="C50" s="34"/>
      <c r="D50" s="34"/>
      <c r="E50" s="33" t="s">
        <v>1657</v>
      </c>
      <c r="F50" s="33" t="s">
        <v>2204</v>
      </c>
    </row>
    <row r="51" spans="1:7" x14ac:dyDescent="0.25">
      <c r="A51" s="33" t="s">
        <v>2291</v>
      </c>
      <c r="B51" s="33" t="s">
        <v>2079</v>
      </c>
      <c r="C51" s="34"/>
      <c r="D51" s="34"/>
      <c r="E51" s="33" t="s">
        <v>1812</v>
      </c>
      <c r="F51" s="33" t="s">
        <v>2292</v>
      </c>
      <c r="G51" s="33" t="s">
        <v>2293</v>
      </c>
    </row>
    <row r="52" spans="1:7" x14ac:dyDescent="0.25">
      <c r="A52" s="33" t="s">
        <v>2294</v>
      </c>
      <c r="B52" s="33" t="s">
        <v>2295</v>
      </c>
      <c r="C52" s="34"/>
      <c r="D52" s="34"/>
      <c r="E52" s="34"/>
    </row>
    <row r="53" spans="1:7" x14ac:dyDescent="0.25">
      <c r="A53" s="33" t="s">
        <v>2296</v>
      </c>
      <c r="B53" s="33" t="s">
        <v>2297</v>
      </c>
      <c r="C53" s="34"/>
      <c r="D53" s="34"/>
      <c r="E53" s="34"/>
    </row>
    <row r="54" spans="1:7" x14ac:dyDescent="0.25">
      <c r="A54" s="33" t="s">
        <v>2298</v>
      </c>
      <c r="B54" s="33" t="s">
        <v>1820</v>
      </c>
      <c r="C54" s="34"/>
      <c r="D54" s="34"/>
      <c r="E54" s="34" t="s">
        <v>1586</v>
      </c>
      <c r="F54" s="33" t="s">
        <v>2299</v>
      </c>
      <c r="G54" s="33" t="s">
        <v>2300</v>
      </c>
    </row>
    <row r="55" spans="1:7" x14ac:dyDescent="0.25">
      <c r="A55" s="33" t="s">
        <v>2298</v>
      </c>
      <c r="B55" s="33" t="s">
        <v>1820</v>
      </c>
      <c r="C55" s="33" t="s">
        <v>2301</v>
      </c>
      <c r="D55" s="33" t="s">
        <v>2302</v>
      </c>
      <c r="E55" s="33" t="s">
        <v>1821</v>
      </c>
      <c r="F55" s="33" t="s">
        <v>2303</v>
      </c>
      <c r="G55" s="33" t="s">
        <v>2304</v>
      </c>
    </row>
    <row r="56" spans="1:7" x14ac:dyDescent="0.25">
      <c r="A56" s="33" t="s">
        <v>2298</v>
      </c>
      <c r="B56" s="33" t="s">
        <v>1820</v>
      </c>
      <c r="C56" s="33" t="s">
        <v>2305</v>
      </c>
      <c r="D56" s="33" t="s">
        <v>2306</v>
      </c>
      <c r="E56" s="33" t="s">
        <v>2279</v>
      </c>
      <c r="F56" s="33" t="s">
        <v>2280</v>
      </c>
      <c r="G56" s="33" t="s">
        <v>2281</v>
      </c>
    </row>
    <row r="57" spans="1:7" x14ac:dyDescent="0.25">
      <c r="A57" s="33" t="s">
        <v>2298</v>
      </c>
      <c r="B57" s="33" t="s">
        <v>1820</v>
      </c>
      <c r="C57" s="33" t="s">
        <v>2305</v>
      </c>
      <c r="D57" s="33" t="s">
        <v>2306</v>
      </c>
      <c r="E57" s="33" t="s">
        <v>2307</v>
      </c>
      <c r="F57" s="33" t="s">
        <v>2308</v>
      </c>
      <c r="G57" s="33" t="s">
        <v>2309</v>
      </c>
    </row>
    <row r="58" spans="1:7" x14ac:dyDescent="0.25">
      <c r="A58" s="33" t="s">
        <v>2298</v>
      </c>
      <c r="B58" s="33" t="s">
        <v>1820</v>
      </c>
      <c r="C58" s="33" t="s">
        <v>2305</v>
      </c>
      <c r="D58" s="33" t="s">
        <v>2306</v>
      </c>
      <c r="E58" s="33" t="s">
        <v>2310</v>
      </c>
      <c r="F58" s="33" t="s">
        <v>2311</v>
      </c>
      <c r="G58" s="33" t="s">
        <v>2312</v>
      </c>
    </row>
    <row r="59" spans="1:7" x14ac:dyDescent="0.25">
      <c r="A59" s="33" t="s">
        <v>2298</v>
      </c>
      <c r="B59" s="33" t="s">
        <v>1820</v>
      </c>
      <c r="C59" s="33" t="s">
        <v>2313</v>
      </c>
      <c r="D59" s="33" t="s">
        <v>2246</v>
      </c>
      <c r="E59" s="33" t="s">
        <v>1577</v>
      </c>
      <c r="F59" s="33" t="s">
        <v>2194</v>
      </c>
      <c r="G59" s="33" t="s">
        <v>2195</v>
      </c>
    </row>
    <row r="60" spans="1:7" x14ac:dyDescent="0.25">
      <c r="A60" s="33" t="s">
        <v>2298</v>
      </c>
      <c r="B60" s="33" t="s">
        <v>1820</v>
      </c>
      <c r="C60" s="33" t="s">
        <v>2313</v>
      </c>
      <c r="D60" s="33" t="s">
        <v>2246</v>
      </c>
      <c r="E60" s="33" t="s">
        <v>2307</v>
      </c>
      <c r="F60" s="33" t="s">
        <v>2308</v>
      </c>
      <c r="G60" s="33" t="s">
        <v>2309</v>
      </c>
    </row>
    <row r="61" spans="1:7" x14ac:dyDescent="0.25">
      <c r="A61" s="33" t="s">
        <v>2298</v>
      </c>
      <c r="B61" s="33" t="s">
        <v>1820</v>
      </c>
      <c r="C61" s="33" t="s">
        <v>2313</v>
      </c>
      <c r="D61" s="33" t="s">
        <v>2246</v>
      </c>
      <c r="E61" s="33" t="s">
        <v>2310</v>
      </c>
      <c r="F61" s="33" t="s">
        <v>2311</v>
      </c>
      <c r="G61" s="33" t="s">
        <v>2312</v>
      </c>
    </row>
    <row r="62" spans="1:7" x14ac:dyDescent="0.25">
      <c r="A62" s="33" t="s">
        <v>2298</v>
      </c>
      <c r="B62" s="33" t="s">
        <v>1820</v>
      </c>
      <c r="C62" s="33" t="s">
        <v>2314</v>
      </c>
      <c r="D62" s="33" t="s">
        <v>2193</v>
      </c>
      <c r="E62" s="33" t="s">
        <v>1577</v>
      </c>
      <c r="F62" s="33" t="s">
        <v>2194</v>
      </c>
      <c r="G62" s="33" t="s">
        <v>2195</v>
      </c>
    </row>
    <row r="63" spans="1:7" x14ac:dyDescent="0.25">
      <c r="A63" s="33" t="s">
        <v>2298</v>
      </c>
      <c r="B63" s="33" t="s">
        <v>1820</v>
      </c>
      <c r="C63" s="33" t="s">
        <v>2314</v>
      </c>
      <c r="D63" s="33" t="s">
        <v>2193</v>
      </c>
      <c r="E63" s="33" t="s">
        <v>2307</v>
      </c>
      <c r="F63" s="33" t="s">
        <v>2308</v>
      </c>
      <c r="G63" s="33" t="s">
        <v>2309</v>
      </c>
    </row>
    <row r="64" spans="1:7" x14ac:dyDescent="0.25">
      <c r="A64" s="33" t="s">
        <v>2298</v>
      </c>
      <c r="B64" s="33" t="s">
        <v>1820</v>
      </c>
      <c r="C64" s="33" t="s">
        <v>2314</v>
      </c>
      <c r="D64" s="33" t="s">
        <v>2193</v>
      </c>
      <c r="E64" s="33" t="s">
        <v>2310</v>
      </c>
      <c r="F64" s="33" t="s">
        <v>2311</v>
      </c>
      <c r="G64" s="33" t="s">
        <v>2312</v>
      </c>
    </row>
    <row r="65" spans="1:7" x14ac:dyDescent="0.25">
      <c r="A65" s="33" t="s">
        <v>2298</v>
      </c>
      <c r="B65" s="33" t="s">
        <v>1820</v>
      </c>
      <c r="C65" s="33" t="s">
        <v>2315</v>
      </c>
      <c r="D65" s="33" t="s">
        <v>2316</v>
      </c>
      <c r="E65" s="33" t="s">
        <v>1577</v>
      </c>
      <c r="F65" s="33" t="s">
        <v>2194</v>
      </c>
      <c r="G65" s="33" t="s">
        <v>2195</v>
      </c>
    </row>
    <row r="66" spans="1:7" x14ac:dyDescent="0.25">
      <c r="A66" s="33" t="s">
        <v>2298</v>
      </c>
      <c r="B66" s="33" t="s">
        <v>1820</v>
      </c>
      <c r="C66" s="33" t="s">
        <v>2315</v>
      </c>
      <c r="D66" s="33" t="s">
        <v>2316</v>
      </c>
      <c r="E66" s="33" t="s">
        <v>2307</v>
      </c>
      <c r="F66" s="33" t="s">
        <v>2308</v>
      </c>
      <c r="G66" s="33" t="s">
        <v>2309</v>
      </c>
    </row>
    <row r="67" spans="1:7" x14ac:dyDescent="0.25">
      <c r="A67" s="33" t="s">
        <v>2298</v>
      </c>
      <c r="B67" s="33" t="s">
        <v>1820</v>
      </c>
      <c r="C67" s="33" t="s">
        <v>2315</v>
      </c>
      <c r="D67" s="33" t="s">
        <v>2316</v>
      </c>
      <c r="E67" s="33" t="s">
        <v>2310</v>
      </c>
      <c r="F67" s="33" t="s">
        <v>2311</v>
      </c>
      <c r="G67" s="33" t="s">
        <v>2312</v>
      </c>
    </row>
    <row r="68" spans="1:7" x14ac:dyDescent="0.25">
      <c r="A68" s="33" t="s">
        <v>2298</v>
      </c>
      <c r="B68" s="33" t="s">
        <v>1820</v>
      </c>
      <c r="C68" s="33" t="s">
        <v>2317</v>
      </c>
      <c r="D68" s="33" t="s">
        <v>2318</v>
      </c>
      <c r="E68" s="33" t="s">
        <v>2310</v>
      </c>
      <c r="F68" s="33" t="s">
        <v>2311</v>
      </c>
      <c r="G68" s="33" t="s">
        <v>2312</v>
      </c>
    </row>
    <row r="69" spans="1:7" x14ac:dyDescent="0.25">
      <c r="A69" s="33" t="s">
        <v>2298</v>
      </c>
      <c r="B69" s="33" t="s">
        <v>1820</v>
      </c>
      <c r="C69" s="33" t="s">
        <v>2319</v>
      </c>
      <c r="D69" s="33" t="s">
        <v>2197</v>
      </c>
      <c r="E69" s="33" t="s">
        <v>2254</v>
      </c>
      <c r="F69" s="33" t="s">
        <v>2255</v>
      </c>
      <c r="G69" s="33" t="s">
        <v>2256</v>
      </c>
    </row>
    <row r="70" spans="1:7" x14ac:dyDescent="0.25">
      <c r="A70" s="33" t="s">
        <v>2298</v>
      </c>
      <c r="B70" s="33" t="s">
        <v>1820</v>
      </c>
      <c r="C70" s="33" t="s">
        <v>2319</v>
      </c>
      <c r="D70" s="33" t="s">
        <v>2197</v>
      </c>
      <c r="E70" s="33" t="s">
        <v>2320</v>
      </c>
      <c r="F70" s="33" t="s">
        <v>2321</v>
      </c>
      <c r="G70" s="33" t="s">
        <v>2322</v>
      </c>
    </row>
    <row r="71" spans="1:7" x14ac:dyDescent="0.25">
      <c r="A71" s="33" t="s">
        <v>2298</v>
      </c>
      <c r="B71" s="33" t="s">
        <v>1820</v>
      </c>
      <c r="C71" s="33" t="s">
        <v>2319</v>
      </c>
      <c r="D71" s="33" t="s">
        <v>2197</v>
      </c>
      <c r="E71" s="33" t="s">
        <v>2276</v>
      </c>
      <c r="F71" s="33" t="s">
        <v>2277</v>
      </c>
      <c r="G71" s="33" t="s">
        <v>2278</v>
      </c>
    </row>
    <row r="72" spans="1:7" x14ac:dyDescent="0.25">
      <c r="A72" s="33" t="s">
        <v>2298</v>
      </c>
      <c r="B72" s="33" t="s">
        <v>1820</v>
      </c>
      <c r="C72" s="33" t="s">
        <v>2319</v>
      </c>
      <c r="D72" s="33" t="s">
        <v>2197</v>
      </c>
      <c r="E72" s="33" t="s">
        <v>2257</v>
      </c>
      <c r="F72" s="33" t="s">
        <v>2258</v>
      </c>
      <c r="G72" s="33" t="s">
        <v>2259</v>
      </c>
    </row>
    <row r="73" spans="1:7" x14ac:dyDescent="0.25">
      <c r="A73" s="33" t="s">
        <v>2298</v>
      </c>
      <c r="B73" s="33" t="s">
        <v>1820</v>
      </c>
      <c r="C73" s="33" t="s">
        <v>2319</v>
      </c>
      <c r="D73" s="33" t="s">
        <v>2197</v>
      </c>
      <c r="E73" s="33" t="s">
        <v>2307</v>
      </c>
      <c r="F73" s="33" t="s">
        <v>2308</v>
      </c>
      <c r="G73" s="33" t="s">
        <v>2309</v>
      </c>
    </row>
    <row r="74" spans="1:7" x14ac:dyDescent="0.25">
      <c r="A74" s="33" t="s">
        <v>2298</v>
      </c>
      <c r="B74" s="33" t="s">
        <v>1820</v>
      </c>
      <c r="C74" s="33" t="s">
        <v>2319</v>
      </c>
      <c r="D74" s="33" t="s">
        <v>2197</v>
      </c>
      <c r="E74" s="33" t="s">
        <v>2310</v>
      </c>
      <c r="F74" s="33" t="s">
        <v>2311</v>
      </c>
      <c r="G74" s="33" t="s">
        <v>2312</v>
      </c>
    </row>
    <row r="75" spans="1:7" x14ac:dyDescent="0.25">
      <c r="A75" s="33" t="s">
        <v>2298</v>
      </c>
      <c r="B75" s="33" t="s">
        <v>1820</v>
      </c>
      <c r="C75" s="33" t="s">
        <v>2319</v>
      </c>
      <c r="D75" s="33" t="s">
        <v>2197</v>
      </c>
      <c r="E75" s="33" t="s">
        <v>2285</v>
      </c>
      <c r="F75" s="33" t="s">
        <v>2286</v>
      </c>
      <c r="G75" s="33" t="s">
        <v>2287</v>
      </c>
    </row>
    <row r="76" spans="1:7" x14ac:dyDescent="0.25">
      <c r="A76" s="33" t="s">
        <v>2323</v>
      </c>
      <c r="B76" s="33" t="s">
        <v>2324</v>
      </c>
      <c r="C76" s="34"/>
      <c r="D76" s="34"/>
      <c r="E76" s="34" t="s">
        <v>1586</v>
      </c>
      <c r="F76" s="33" t="s">
        <v>2299</v>
      </c>
      <c r="G76" s="33" t="s">
        <v>2300</v>
      </c>
    </row>
    <row r="77" spans="1:7" x14ac:dyDescent="0.25">
      <c r="A77" s="33" t="s">
        <v>2323</v>
      </c>
      <c r="B77" s="33" t="s">
        <v>2324</v>
      </c>
      <c r="C77" s="33" t="s">
        <v>2325</v>
      </c>
      <c r="D77" s="33" t="s">
        <v>2326</v>
      </c>
      <c r="E77" s="33" t="s">
        <v>2221</v>
      </c>
      <c r="F77" s="33" t="s">
        <v>2222</v>
      </c>
      <c r="G77" s="33" t="s">
        <v>2223</v>
      </c>
    </row>
    <row r="78" spans="1:7" x14ac:dyDescent="0.25">
      <c r="A78" s="33" t="s">
        <v>2323</v>
      </c>
      <c r="B78" s="33" t="s">
        <v>2324</v>
      </c>
      <c r="C78" s="33" t="s">
        <v>2327</v>
      </c>
      <c r="D78" s="33" t="s">
        <v>2328</v>
      </c>
      <c r="E78" s="33" t="s">
        <v>2212</v>
      </c>
      <c r="F78" s="33" t="s">
        <v>2213</v>
      </c>
      <c r="G78" s="33" t="s">
        <v>2214</v>
      </c>
    </row>
    <row r="79" spans="1:7" x14ac:dyDescent="0.25">
      <c r="A79" s="33" t="s">
        <v>2323</v>
      </c>
      <c r="B79" s="33" t="s">
        <v>2324</v>
      </c>
      <c r="C79" s="33" t="s">
        <v>2327</v>
      </c>
      <c r="D79" s="33" t="s">
        <v>2328</v>
      </c>
      <c r="E79" s="33" t="s">
        <v>2329</v>
      </c>
      <c r="F79" s="33" t="s">
        <v>2330</v>
      </c>
      <c r="G79" s="33" t="s">
        <v>2331</v>
      </c>
    </row>
    <row r="80" spans="1:7" x14ac:dyDescent="0.25">
      <c r="A80" s="33" t="s">
        <v>2323</v>
      </c>
      <c r="B80" s="33" t="s">
        <v>2324</v>
      </c>
      <c r="C80" s="33" t="s">
        <v>2332</v>
      </c>
      <c r="D80" s="33" t="s">
        <v>2333</v>
      </c>
      <c r="E80" s="33" t="s">
        <v>2334</v>
      </c>
      <c r="F80" s="33" t="s">
        <v>2335</v>
      </c>
      <c r="G80" s="33" t="s">
        <v>2336</v>
      </c>
    </row>
    <row r="81" spans="1:7" x14ac:dyDescent="0.25">
      <c r="A81" s="33" t="s">
        <v>2323</v>
      </c>
      <c r="B81" s="33" t="s">
        <v>2324</v>
      </c>
      <c r="C81" s="33" t="s">
        <v>2337</v>
      </c>
      <c r="D81" s="33" t="s">
        <v>2338</v>
      </c>
      <c r="E81" s="33" t="s">
        <v>2334</v>
      </c>
      <c r="F81" s="33" t="s">
        <v>2335</v>
      </c>
      <c r="G81" s="33" t="s">
        <v>2336</v>
      </c>
    </row>
    <row r="82" spans="1:7" x14ac:dyDescent="0.25">
      <c r="A82" s="33" t="s">
        <v>2323</v>
      </c>
      <c r="B82" s="33" t="s">
        <v>2324</v>
      </c>
      <c r="C82" s="33" t="s">
        <v>2339</v>
      </c>
      <c r="D82" s="33" t="s">
        <v>2340</v>
      </c>
      <c r="E82" s="33" t="s">
        <v>2334</v>
      </c>
      <c r="F82" s="33" t="s">
        <v>2335</v>
      </c>
      <c r="G82" s="33" t="s">
        <v>2336</v>
      </c>
    </row>
    <row r="83" spans="1:7" x14ac:dyDescent="0.25">
      <c r="A83" s="33" t="s">
        <v>2323</v>
      </c>
      <c r="B83" s="33" t="s">
        <v>2324</v>
      </c>
      <c r="C83" s="33" t="s">
        <v>2341</v>
      </c>
      <c r="D83" s="33" t="s">
        <v>2197</v>
      </c>
      <c r="E83" s="33" t="s">
        <v>2334</v>
      </c>
      <c r="F83" s="33" t="s">
        <v>2335</v>
      </c>
      <c r="G83" s="33" t="s">
        <v>2336</v>
      </c>
    </row>
    <row r="84" spans="1:7" x14ac:dyDescent="0.25">
      <c r="A84" s="33" t="s">
        <v>2323</v>
      </c>
      <c r="B84" s="33" t="s">
        <v>2324</v>
      </c>
      <c r="C84" s="33" t="s">
        <v>2341</v>
      </c>
      <c r="D84" s="33" t="s">
        <v>2197</v>
      </c>
      <c r="E84" s="33" t="s">
        <v>2257</v>
      </c>
      <c r="F84" s="33" t="s">
        <v>2258</v>
      </c>
      <c r="G84" s="33" t="s">
        <v>2259</v>
      </c>
    </row>
    <row r="85" spans="1:7" x14ac:dyDescent="0.25">
      <c r="A85" s="33" t="s">
        <v>2342</v>
      </c>
      <c r="B85" s="33" t="s">
        <v>1796</v>
      </c>
      <c r="C85" s="34"/>
      <c r="D85" s="34"/>
      <c r="E85" s="34" t="s">
        <v>1586</v>
      </c>
      <c r="F85" s="33" t="s">
        <v>2299</v>
      </c>
      <c r="G85" s="33" t="s">
        <v>2300</v>
      </c>
    </row>
    <row r="86" spans="1:7" x14ac:dyDescent="0.25">
      <c r="A86" s="33" t="s">
        <v>2342</v>
      </c>
      <c r="B86" s="33" t="s">
        <v>1796</v>
      </c>
      <c r="C86" s="33" t="s">
        <v>2343</v>
      </c>
      <c r="D86" s="33" t="s">
        <v>2344</v>
      </c>
      <c r="E86" s="33" t="s">
        <v>2212</v>
      </c>
      <c r="F86" s="33" t="s">
        <v>2213</v>
      </c>
      <c r="G86" s="33" t="s">
        <v>2214</v>
      </c>
    </row>
    <row r="87" spans="1:7" x14ac:dyDescent="0.25">
      <c r="A87" s="33" t="s">
        <v>2342</v>
      </c>
      <c r="B87" s="33" t="s">
        <v>1796</v>
      </c>
      <c r="C87" s="33" t="s">
        <v>2343</v>
      </c>
      <c r="D87" s="33" t="s">
        <v>2344</v>
      </c>
      <c r="E87" s="33" t="s">
        <v>1821</v>
      </c>
      <c r="F87" s="33" t="s">
        <v>2303</v>
      </c>
      <c r="G87" s="33" t="s">
        <v>2304</v>
      </c>
    </row>
    <row r="88" spans="1:7" x14ac:dyDescent="0.25">
      <c r="A88" s="33" t="s">
        <v>2342</v>
      </c>
      <c r="B88" s="33" t="s">
        <v>1796</v>
      </c>
      <c r="C88" s="33" t="s">
        <v>2345</v>
      </c>
      <c r="D88" s="33" t="s">
        <v>2346</v>
      </c>
      <c r="E88" s="33" t="s">
        <v>2249</v>
      </c>
      <c r="F88" s="33" t="s">
        <v>2250</v>
      </c>
      <c r="G88" s="33" t="s">
        <v>2251</v>
      </c>
    </row>
    <row r="89" spans="1:7" x14ac:dyDescent="0.25">
      <c r="A89" s="33" t="s">
        <v>2342</v>
      </c>
      <c r="B89" s="33" t="s">
        <v>1796</v>
      </c>
      <c r="C89" s="33" t="s">
        <v>2345</v>
      </c>
      <c r="D89" s="33" t="s">
        <v>2346</v>
      </c>
      <c r="E89" s="33" t="s">
        <v>1821</v>
      </c>
      <c r="F89" s="33" t="s">
        <v>2303</v>
      </c>
      <c r="G89" s="33" t="s">
        <v>2304</v>
      </c>
    </row>
    <row r="90" spans="1:7" x14ac:dyDescent="0.25">
      <c r="A90" s="33" t="s">
        <v>2342</v>
      </c>
      <c r="B90" s="33" t="s">
        <v>1796</v>
      </c>
      <c r="C90" s="33" t="s">
        <v>2347</v>
      </c>
      <c r="D90" s="33" t="s">
        <v>2348</v>
      </c>
      <c r="E90" s="33" t="s">
        <v>2221</v>
      </c>
      <c r="F90" s="33" t="s">
        <v>2222</v>
      </c>
      <c r="G90" s="33" t="s">
        <v>2223</v>
      </c>
    </row>
    <row r="91" spans="1:7" x14ac:dyDescent="0.25">
      <c r="A91" s="33" t="s">
        <v>2342</v>
      </c>
      <c r="B91" s="33" t="s">
        <v>1796</v>
      </c>
      <c r="C91" s="33" t="s">
        <v>2349</v>
      </c>
      <c r="D91" s="33" t="s">
        <v>2350</v>
      </c>
      <c r="E91" s="33" t="s">
        <v>1799</v>
      </c>
      <c r="F91" s="33" t="s">
        <v>2351</v>
      </c>
      <c r="G91" s="33" t="s">
        <v>2352</v>
      </c>
    </row>
    <row r="92" spans="1:7" x14ac:dyDescent="0.25">
      <c r="A92" s="33" t="s">
        <v>2342</v>
      </c>
      <c r="B92" s="33" t="s">
        <v>1796</v>
      </c>
      <c r="C92" s="33" t="s">
        <v>2353</v>
      </c>
      <c r="D92" s="33" t="s">
        <v>2354</v>
      </c>
      <c r="E92" s="33" t="s">
        <v>2267</v>
      </c>
      <c r="F92" s="33" t="s">
        <v>2268</v>
      </c>
      <c r="G92" s="33" t="s">
        <v>2269</v>
      </c>
    </row>
    <row r="93" spans="1:7" x14ac:dyDescent="0.25">
      <c r="A93" s="33" t="s">
        <v>2342</v>
      </c>
      <c r="B93" s="33" t="s">
        <v>1796</v>
      </c>
      <c r="C93" s="33" t="s">
        <v>2355</v>
      </c>
      <c r="D93" s="33" t="s">
        <v>2356</v>
      </c>
      <c r="E93" s="33" t="s">
        <v>2320</v>
      </c>
      <c r="F93" s="33" t="s">
        <v>2321</v>
      </c>
      <c r="G93" s="33" t="s">
        <v>2357</v>
      </c>
    </row>
    <row r="94" spans="1:7" x14ac:dyDescent="0.25">
      <c r="A94" s="33" t="s">
        <v>2342</v>
      </c>
      <c r="B94" s="33" t="s">
        <v>1796</v>
      </c>
      <c r="C94" s="33" t="s">
        <v>2355</v>
      </c>
      <c r="D94" s="33" t="s">
        <v>2356</v>
      </c>
      <c r="E94" s="33" t="s">
        <v>2276</v>
      </c>
      <c r="F94" s="33" t="s">
        <v>2277</v>
      </c>
      <c r="G94" s="33" t="s">
        <v>2278</v>
      </c>
    </row>
    <row r="95" spans="1:7" x14ac:dyDescent="0.25">
      <c r="A95" s="33" t="s">
        <v>2342</v>
      </c>
      <c r="B95" s="33" t="s">
        <v>1796</v>
      </c>
      <c r="C95" s="33" t="s">
        <v>2355</v>
      </c>
      <c r="D95" s="33" t="s">
        <v>2356</v>
      </c>
      <c r="E95" s="33" t="s">
        <v>2201</v>
      </c>
      <c r="F95" s="33" t="s">
        <v>2202</v>
      </c>
      <c r="G95" s="33" t="s">
        <v>2203</v>
      </c>
    </row>
    <row r="96" spans="1:7" x14ac:dyDescent="0.25">
      <c r="A96" s="33" t="s">
        <v>2342</v>
      </c>
      <c r="B96" s="33" t="s">
        <v>1796</v>
      </c>
      <c r="C96" s="33" t="s">
        <v>2355</v>
      </c>
      <c r="D96" s="33" t="s">
        <v>2356</v>
      </c>
      <c r="E96" s="33" t="s">
        <v>2285</v>
      </c>
      <c r="F96" s="33" t="s">
        <v>2286</v>
      </c>
      <c r="G96" s="33" t="s">
        <v>2287</v>
      </c>
    </row>
    <row r="97" spans="1:7" x14ac:dyDescent="0.25">
      <c r="A97" s="33" t="s">
        <v>2342</v>
      </c>
      <c r="B97" s="33" t="s">
        <v>1796</v>
      </c>
      <c r="C97" s="33" t="s">
        <v>2358</v>
      </c>
      <c r="D97" s="33" t="s">
        <v>2359</v>
      </c>
      <c r="E97" s="33" t="s">
        <v>2320</v>
      </c>
      <c r="F97" s="33" t="s">
        <v>2321</v>
      </c>
      <c r="G97" s="33" t="s">
        <v>2357</v>
      </c>
    </row>
    <row r="98" spans="1:7" x14ac:dyDescent="0.25">
      <c r="A98" s="33" t="s">
        <v>2342</v>
      </c>
      <c r="B98" s="33" t="s">
        <v>1796</v>
      </c>
      <c r="C98" s="33" t="s">
        <v>2358</v>
      </c>
      <c r="D98" s="33" t="s">
        <v>2359</v>
      </c>
      <c r="E98" s="33" t="s">
        <v>2276</v>
      </c>
      <c r="F98" s="33" t="s">
        <v>2277</v>
      </c>
      <c r="G98" s="33" t="s">
        <v>2278</v>
      </c>
    </row>
    <row r="99" spans="1:7" x14ac:dyDescent="0.25">
      <c r="A99" s="33" t="s">
        <v>2342</v>
      </c>
      <c r="B99" s="33" t="s">
        <v>1796</v>
      </c>
      <c r="C99" s="33" t="s">
        <v>2358</v>
      </c>
      <c r="D99" s="33" t="s">
        <v>2359</v>
      </c>
      <c r="E99" s="33" t="s">
        <v>2201</v>
      </c>
      <c r="F99" s="33" t="s">
        <v>2202</v>
      </c>
      <c r="G99" s="33" t="s">
        <v>2203</v>
      </c>
    </row>
    <row r="100" spans="1:7" x14ac:dyDescent="0.25">
      <c r="A100" s="33" t="s">
        <v>2342</v>
      </c>
      <c r="B100" s="33" t="s">
        <v>1796</v>
      </c>
      <c r="C100" s="33" t="s">
        <v>2358</v>
      </c>
      <c r="D100" s="33" t="s">
        <v>2359</v>
      </c>
      <c r="E100" s="33" t="s">
        <v>2285</v>
      </c>
      <c r="F100" s="33" t="s">
        <v>2286</v>
      </c>
      <c r="G100" s="33" t="s">
        <v>2287</v>
      </c>
    </row>
    <row r="101" spans="1:7" x14ac:dyDescent="0.25">
      <c r="A101" s="33" t="s">
        <v>2342</v>
      </c>
      <c r="B101" s="33" t="s">
        <v>1796</v>
      </c>
      <c r="C101" s="33" t="s">
        <v>2360</v>
      </c>
      <c r="D101" s="33" t="s">
        <v>2361</v>
      </c>
      <c r="E101" s="34"/>
    </row>
    <row r="102" spans="1:7" x14ac:dyDescent="0.25">
      <c r="A102" s="33" t="s">
        <v>2342</v>
      </c>
      <c r="B102" s="33" t="s">
        <v>1796</v>
      </c>
      <c r="C102" s="33" t="s">
        <v>2362</v>
      </c>
      <c r="D102" s="33" t="s">
        <v>2197</v>
      </c>
      <c r="E102" s="33" t="s">
        <v>2363</v>
      </c>
      <c r="F102" s="33" t="s">
        <v>2364</v>
      </c>
      <c r="G102" s="33" t="s">
        <v>2365</v>
      </c>
    </row>
    <row r="103" spans="1:7" x14ac:dyDescent="0.25">
      <c r="A103" s="33" t="s">
        <v>2342</v>
      </c>
      <c r="B103" s="33" t="s">
        <v>1796</v>
      </c>
      <c r="C103" s="33" t="s">
        <v>2362</v>
      </c>
      <c r="D103" s="33" t="s">
        <v>2197</v>
      </c>
      <c r="E103" s="33" t="s">
        <v>2334</v>
      </c>
      <c r="F103" s="33" t="s">
        <v>2335</v>
      </c>
      <c r="G103" s="33" t="s">
        <v>2336</v>
      </c>
    </row>
    <row r="104" spans="1:7" x14ac:dyDescent="0.25">
      <c r="A104" s="33" t="s">
        <v>2342</v>
      </c>
      <c r="B104" s="33" t="s">
        <v>1796</v>
      </c>
      <c r="C104" s="33" t="s">
        <v>2362</v>
      </c>
      <c r="D104" s="33" t="s">
        <v>2197</v>
      </c>
      <c r="E104" s="33" t="s">
        <v>2329</v>
      </c>
      <c r="F104" s="33" t="s">
        <v>2330</v>
      </c>
      <c r="G104" s="33" t="s">
        <v>2331</v>
      </c>
    </row>
    <row r="105" spans="1:7" x14ac:dyDescent="0.25">
      <c r="A105" s="33" t="s">
        <v>2342</v>
      </c>
      <c r="B105" s="33" t="s">
        <v>1796</v>
      </c>
      <c r="C105" s="33" t="s">
        <v>2362</v>
      </c>
      <c r="D105" s="33" t="s">
        <v>2197</v>
      </c>
      <c r="E105" s="33" t="s">
        <v>2276</v>
      </c>
      <c r="F105" s="33" t="s">
        <v>2277</v>
      </c>
      <c r="G105" s="33" t="s">
        <v>2278</v>
      </c>
    </row>
    <row r="106" spans="1:7" x14ac:dyDescent="0.25">
      <c r="A106" s="33" t="s">
        <v>2342</v>
      </c>
      <c r="B106" s="33" t="s">
        <v>1796</v>
      </c>
      <c r="C106" s="33" t="s">
        <v>2362</v>
      </c>
      <c r="D106" s="33" t="s">
        <v>2197</v>
      </c>
      <c r="E106" s="33" t="s">
        <v>2279</v>
      </c>
      <c r="F106" s="33" t="s">
        <v>2280</v>
      </c>
      <c r="G106" s="33" t="s">
        <v>2281</v>
      </c>
    </row>
    <row r="107" spans="1:7" x14ac:dyDescent="0.25">
      <c r="A107" s="33" t="s">
        <v>2342</v>
      </c>
      <c r="B107" s="33" t="s">
        <v>1796</v>
      </c>
      <c r="C107" s="33" t="s">
        <v>2362</v>
      </c>
      <c r="D107" s="33" t="s">
        <v>2197</v>
      </c>
      <c r="E107" s="33" t="s">
        <v>2257</v>
      </c>
      <c r="F107" s="33" t="s">
        <v>2258</v>
      </c>
      <c r="G107" s="33" t="s">
        <v>2259</v>
      </c>
    </row>
    <row r="274" spans="1:7" x14ac:dyDescent="0.25">
      <c r="A274" s="33" t="s">
        <v>2298</v>
      </c>
      <c r="B274" s="33" t="s">
        <v>1820</v>
      </c>
      <c r="C274" s="33" t="s">
        <v>2313</v>
      </c>
      <c r="D274" s="33" t="s">
        <v>2246</v>
      </c>
      <c r="E274" s="33" t="s">
        <v>2366</v>
      </c>
      <c r="F274" s="33" t="s">
        <v>2367</v>
      </c>
      <c r="G274" s="33" t="s">
        <v>2312</v>
      </c>
    </row>
    <row r="275" spans="1:7" x14ac:dyDescent="0.25">
      <c r="A275" s="33" t="s">
        <v>2205</v>
      </c>
      <c r="B275" s="33" t="s">
        <v>2206</v>
      </c>
      <c r="C275" s="33" t="s">
        <v>2247</v>
      </c>
      <c r="D275" s="33" t="s">
        <v>2248</v>
      </c>
    </row>
    <row r="277" spans="1:7" x14ac:dyDescent="0.25">
      <c r="A277" s="33" t="s">
        <v>2205</v>
      </c>
      <c r="B277" s="33" t="s">
        <v>2206</v>
      </c>
      <c r="C277" s="33" t="s">
        <v>2263</v>
      </c>
      <c r="D277" s="33" t="s">
        <v>2264</v>
      </c>
    </row>
    <row r="278" spans="1:7" x14ac:dyDescent="0.25">
      <c r="A278" s="33" t="s">
        <v>2205</v>
      </c>
      <c r="B278" s="33" t="s">
        <v>2206</v>
      </c>
      <c r="C278" s="33" t="s">
        <v>2265</v>
      </c>
      <c r="D278" s="33" t="s">
        <v>2266</v>
      </c>
    </row>
    <row r="279" spans="1:7" x14ac:dyDescent="0.25">
      <c r="A279" s="33" t="s">
        <v>2205</v>
      </c>
      <c r="B279" s="33" t="s">
        <v>2206</v>
      </c>
      <c r="C279" s="33" t="s">
        <v>2270</v>
      </c>
      <c r="D279" s="33" t="s">
        <v>2368</v>
      </c>
    </row>
    <row r="280" spans="1:7" x14ac:dyDescent="0.25">
      <c r="A280" s="33" t="s">
        <v>2205</v>
      </c>
      <c r="B280" s="33" t="s">
        <v>2206</v>
      </c>
      <c r="C280" s="33" t="s">
        <v>2275</v>
      </c>
      <c r="D280" s="33" t="s">
        <v>2197</v>
      </c>
    </row>
    <row r="288" spans="1:7" x14ac:dyDescent="0.25">
      <c r="A288" s="33" t="s">
        <v>2298</v>
      </c>
      <c r="B288" s="33" t="s">
        <v>1820</v>
      </c>
      <c r="C288" s="33" t="s">
        <v>2313</v>
      </c>
      <c r="D288" s="33" t="s">
        <v>2246</v>
      </c>
    </row>
    <row r="289" spans="1:4" x14ac:dyDescent="0.25">
      <c r="A289" s="33" t="s">
        <v>2298</v>
      </c>
      <c r="B289" s="33" t="s">
        <v>1820</v>
      </c>
      <c r="C289" s="33" t="s">
        <v>2314</v>
      </c>
      <c r="D289" s="33" t="s">
        <v>2193</v>
      </c>
    </row>
    <row r="290" spans="1:4" x14ac:dyDescent="0.25">
      <c r="A290" s="33" t="s">
        <v>2298</v>
      </c>
      <c r="B290" s="33" t="s">
        <v>1820</v>
      </c>
      <c r="C290" s="33" t="s">
        <v>2315</v>
      </c>
      <c r="D290" s="33" t="s">
        <v>2316</v>
      </c>
    </row>
    <row r="291" spans="1:4" x14ac:dyDescent="0.25">
      <c r="A291" s="33" t="s">
        <v>2298</v>
      </c>
      <c r="B291" s="33" t="s">
        <v>1820</v>
      </c>
      <c r="C291" s="33" t="s">
        <v>2317</v>
      </c>
      <c r="D291" s="33" t="s">
        <v>2318</v>
      </c>
    </row>
    <row r="292" spans="1:4" x14ac:dyDescent="0.25">
      <c r="A292" s="33" t="s">
        <v>2298</v>
      </c>
      <c r="B292" s="33" t="s">
        <v>1820</v>
      </c>
      <c r="C292" s="33" t="s">
        <v>2319</v>
      </c>
      <c r="D292" s="33" t="s">
        <v>2197</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DF0FC-C9E2-4DD1-BAD5-3186A026721E}">
  <sheetPr codeName="Sheet2">
    <tabColor theme="9"/>
  </sheetPr>
  <dimension ref="A1:Q20"/>
  <sheetViews>
    <sheetView tabSelected="1" workbookViewId="0">
      <selection activeCell="A2" sqref="A2"/>
    </sheetView>
  </sheetViews>
  <sheetFormatPr defaultRowHeight="15" x14ac:dyDescent="0.25"/>
  <cols>
    <col min="1" max="1" width="93.42578125" style="19" customWidth="1"/>
  </cols>
  <sheetData>
    <row r="1" spans="1:17" ht="22.5" x14ac:dyDescent="0.3">
      <c r="A1" s="288" t="s">
        <v>5318</v>
      </c>
      <c r="B1" s="87"/>
      <c r="C1" s="87"/>
      <c r="D1" s="87"/>
      <c r="E1" s="87"/>
      <c r="F1" s="87"/>
      <c r="G1" s="87"/>
      <c r="H1" s="87"/>
      <c r="I1" s="87"/>
      <c r="J1" s="87"/>
      <c r="K1" s="87"/>
      <c r="L1" s="87"/>
      <c r="M1" s="87"/>
      <c r="N1" s="87"/>
      <c r="O1" s="87"/>
      <c r="P1" s="87"/>
      <c r="Q1" s="87"/>
    </row>
    <row r="2" spans="1:17" x14ac:dyDescent="0.25">
      <c r="A2" s="289"/>
      <c r="B2" s="87"/>
      <c r="C2" s="87"/>
      <c r="D2" s="87"/>
      <c r="E2" s="87"/>
      <c r="F2" s="87"/>
      <c r="G2" s="87"/>
      <c r="H2" s="87"/>
      <c r="I2" s="87"/>
      <c r="J2" s="87"/>
      <c r="K2" s="87"/>
      <c r="L2" s="87"/>
      <c r="M2" s="87"/>
      <c r="N2" s="87"/>
      <c r="O2" s="87"/>
      <c r="P2" s="87"/>
      <c r="Q2" s="87"/>
    </row>
    <row r="3" spans="1:17" s="19" customFormat="1" ht="21" x14ac:dyDescent="0.35">
      <c r="A3" s="290" t="s">
        <v>5078</v>
      </c>
      <c r="B3" s="291"/>
      <c r="D3" s="292"/>
      <c r="E3" s="287"/>
      <c r="F3" s="287"/>
      <c r="G3" s="287"/>
      <c r="H3" s="287"/>
      <c r="I3" s="287"/>
      <c r="J3" s="287"/>
      <c r="K3" s="287"/>
      <c r="L3" s="287"/>
      <c r="M3" s="287"/>
      <c r="N3" s="287"/>
      <c r="O3" s="287"/>
      <c r="P3" s="287"/>
      <c r="Q3" s="287"/>
    </row>
    <row r="4" spans="1:17" ht="21" x14ac:dyDescent="0.35">
      <c r="A4" s="287"/>
      <c r="B4" s="279"/>
      <c r="C4" s="280"/>
      <c r="D4" s="278"/>
      <c r="E4" s="87"/>
      <c r="F4" s="87"/>
      <c r="G4" s="87"/>
      <c r="H4" s="87"/>
      <c r="I4" s="87"/>
      <c r="J4" s="87"/>
      <c r="K4" s="87"/>
      <c r="L4" s="87"/>
      <c r="M4" s="87"/>
      <c r="N4" s="87"/>
      <c r="O4" s="87"/>
      <c r="P4" s="87"/>
      <c r="Q4" s="87"/>
    </row>
    <row r="5" spans="1:17" ht="21" x14ac:dyDescent="0.35">
      <c r="A5" s="287"/>
      <c r="B5" s="279"/>
      <c r="C5" s="280"/>
      <c r="D5" s="278"/>
      <c r="E5" s="87"/>
      <c r="F5" s="87"/>
      <c r="G5" s="87"/>
      <c r="H5" s="87"/>
      <c r="I5" s="87"/>
      <c r="J5" s="87"/>
      <c r="K5" s="87"/>
      <c r="L5" s="87"/>
      <c r="M5" s="87"/>
      <c r="N5" s="87"/>
      <c r="O5" s="87"/>
      <c r="P5" s="87"/>
      <c r="Q5" s="87"/>
    </row>
    <row r="6" spans="1:17" ht="21" x14ac:dyDescent="0.35">
      <c r="A6" s="287"/>
      <c r="B6" s="279"/>
      <c r="C6" s="280"/>
      <c r="D6" s="278"/>
      <c r="E6" s="87"/>
      <c r="F6" s="87"/>
      <c r="G6" s="87"/>
      <c r="H6" s="87"/>
      <c r="I6" s="87"/>
      <c r="J6" s="87"/>
      <c r="K6" s="87"/>
      <c r="L6" s="87"/>
      <c r="M6" s="87"/>
      <c r="N6" s="87"/>
      <c r="O6" s="87"/>
      <c r="P6" s="87"/>
      <c r="Q6" s="87"/>
    </row>
    <row r="7" spans="1:17" ht="21" x14ac:dyDescent="0.35">
      <c r="A7" s="287"/>
      <c r="B7" s="279"/>
      <c r="C7" s="280"/>
      <c r="D7" s="278"/>
      <c r="E7" s="87"/>
      <c r="F7" s="87"/>
      <c r="G7" s="87"/>
      <c r="H7" s="87"/>
      <c r="I7" s="87"/>
      <c r="J7" s="87"/>
      <c r="K7" s="87"/>
      <c r="L7" s="87"/>
      <c r="M7" s="87"/>
      <c r="N7" s="87"/>
      <c r="O7" s="87"/>
      <c r="P7" s="87"/>
      <c r="Q7" s="87"/>
    </row>
    <row r="8" spans="1:17" ht="21" x14ac:dyDescent="0.35">
      <c r="A8" s="287"/>
      <c r="B8" s="279"/>
      <c r="C8" s="280"/>
      <c r="D8" s="278"/>
      <c r="E8" s="87"/>
      <c r="F8" s="87"/>
      <c r="G8" s="87"/>
      <c r="H8" s="87"/>
      <c r="I8" s="87"/>
      <c r="J8" s="87"/>
      <c r="K8" s="87"/>
      <c r="L8" s="87"/>
      <c r="M8" s="87"/>
      <c r="N8" s="87"/>
      <c r="O8" s="87"/>
      <c r="P8" s="87"/>
      <c r="Q8" s="87"/>
    </row>
    <row r="9" spans="1:17" ht="21" x14ac:dyDescent="0.35">
      <c r="A9" s="287"/>
      <c r="B9" s="279"/>
      <c r="C9" s="280"/>
      <c r="D9" s="278"/>
      <c r="E9" s="87"/>
      <c r="F9" s="87"/>
      <c r="G9" s="87"/>
      <c r="H9" s="87"/>
      <c r="I9" s="87"/>
      <c r="J9" s="87"/>
      <c r="K9" s="87"/>
      <c r="L9" s="87"/>
      <c r="M9" s="87"/>
      <c r="N9" s="87"/>
      <c r="O9" s="87"/>
      <c r="P9" s="87"/>
      <c r="Q9" s="87"/>
    </row>
    <row r="10" spans="1:17" ht="21" x14ac:dyDescent="0.35">
      <c r="A10" s="287"/>
      <c r="B10" s="279"/>
      <c r="C10" s="280"/>
      <c r="D10" s="278"/>
      <c r="E10" s="87"/>
      <c r="F10" s="87"/>
      <c r="G10" s="87"/>
      <c r="H10" s="87"/>
      <c r="I10" s="87"/>
      <c r="J10" s="87"/>
      <c r="K10" s="87"/>
      <c r="L10" s="87"/>
      <c r="M10" s="87"/>
      <c r="N10" s="87"/>
      <c r="O10" s="87"/>
      <c r="P10" s="87"/>
      <c r="Q10" s="87"/>
    </row>
    <row r="11" spans="1:17" ht="21" x14ac:dyDescent="0.35">
      <c r="A11" s="287"/>
      <c r="B11" s="279"/>
      <c r="C11" s="280"/>
      <c r="D11" s="278"/>
      <c r="E11" s="87"/>
      <c r="F11" s="87"/>
      <c r="G11" s="87"/>
      <c r="H11" s="87"/>
      <c r="I11" s="87"/>
      <c r="J11" s="87"/>
      <c r="K11" s="87"/>
      <c r="L11" s="87"/>
      <c r="M11" s="87"/>
      <c r="N11" s="87"/>
      <c r="O11" s="87"/>
      <c r="P11" s="87"/>
      <c r="Q11" s="87"/>
    </row>
    <row r="12" spans="1:17" ht="21" x14ac:dyDescent="0.35">
      <c r="A12" s="287"/>
      <c r="B12" s="279"/>
      <c r="C12" s="280"/>
      <c r="D12" s="278"/>
      <c r="E12" s="87"/>
      <c r="F12" s="87"/>
      <c r="G12" s="87"/>
      <c r="H12" s="87"/>
      <c r="I12" s="87"/>
      <c r="J12" s="87"/>
      <c r="K12" s="87"/>
      <c r="L12" s="87"/>
      <c r="M12" s="87"/>
      <c r="N12" s="87"/>
      <c r="O12" s="87"/>
      <c r="P12" s="87"/>
      <c r="Q12" s="87"/>
    </row>
    <row r="13" spans="1:17" ht="21" x14ac:dyDescent="0.35">
      <c r="A13" s="287"/>
      <c r="B13" s="279"/>
      <c r="C13" s="280"/>
      <c r="D13" s="278"/>
      <c r="E13" s="87"/>
      <c r="F13" s="87"/>
      <c r="G13" s="87"/>
      <c r="H13" s="87"/>
      <c r="I13" s="87"/>
      <c r="J13" s="87"/>
      <c r="K13" s="87"/>
      <c r="L13" s="87"/>
      <c r="M13" s="87"/>
      <c r="N13" s="87"/>
      <c r="O13" s="87"/>
      <c r="P13" s="87"/>
      <c r="Q13" s="87"/>
    </row>
    <row r="14" spans="1:17" ht="21" x14ac:dyDescent="0.35">
      <c r="A14" s="287"/>
      <c r="B14" s="279"/>
      <c r="C14" s="280"/>
      <c r="D14" s="278"/>
      <c r="E14" s="87"/>
      <c r="F14" s="87"/>
      <c r="G14" s="87"/>
      <c r="H14" s="87"/>
      <c r="I14" s="87"/>
      <c r="J14" s="87"/>
      <c r="K14" s="87"/>
      <c r="L14" s="87"/>
      <c r="M14" s="87"/>
      <c r="N14" s="87"/>
      <c r="O14" s="87"/>
      <c r="P14" s="87"/>
      <c r="Q14" s="87"/>
    </row>
    <row r="15" spans="1:17" ht="21" x14ac:dyDescent="0.35">
      <c r="A15" s="287"/>
      <c r="B15" s="279"/>
      <c r="C15" s="280"/>
      <c r="D15" s="278"/>
      <c r="E15" s="87"/>
      <c r="F15" s="87"/>
      <c r="G15" s="87"/>
      <c r="H15" s="87"/>
      <c r="I15" s="87"/>
      <c r="J15" s="87"/>
      <c r="K15" s="87"/>
      <c r="L15" s="87"/>
      <c r="M15" s="87"/>
      <c r="N15" s="87"/>
      <c r="O15" s="87"/>
      <c r="P15" s="87"/>
      <c r="Q15" s="87"/>
    </row>
    <row r="16" spans="1:17" ht="21" x14ac:dyDescent="0.35">
      <c r="A16" s="287"/>
      <c r="B16" s="277"/>
      <c r="C16" s="278"/>
      <c r="D16" s="278"/>
      <c r="E16" s="87"/>
      <c r="F16" s="87"/>
      <c r="G16" s="87"/>
      <c r="H16" s="87"/>
      <c r="I16" s="87"/>
      <c r="J16" s="87"/>
      <c r="K16" s="87"/>
      <c r="L16" s="87"/>
      <c r="M16" s="87"/>
      <c r="N16" s="87"/>
      <c r="O16" s="87"/>
      <c r="P16" s="87"/>
      <c r="Q16" s="87"/>
    </row>
    <row r="17" spans="1:17" ht="21" x14ac:dyDescent="0.35">
      <c r="A17" s="287"/>
      <c r="B17" s="279"/>
      <c r="C17" s="280"/>
      <c r="D17" s="278"/>
      <c r="E17" s="87"/>
      <c r="F17" s="87"/>
      <c r="G17" s="87"/>
      <c r="H17" s="87"/>
      <c r="I17" s="87"/>
      <c r="J17" s="87"/>
      <c r="K17" s="87"/>
      <c r="L17" s="87"/>
      <c r="M17" s="87"/>
      <c r="N17" s="87"/>
      <c r="O17" s="87"/>
      <c r="P17" s="87"/>
      <c r="Q17" s="87"/>
    </row>
    <row r="18" spans="1:17" ht="21" x14ac:dyDescent="0.35">
      <c r="A18" s="287"/>
      <c r="B18" s="278"/>
      <c r="C18" s="280"/>
      <c r="D18" s="278"/>
      <c r="E18" s="87"/>
      <c r="F18" s="87"/>
      <c r="G18" s="87"/>
      <c r="H18" s="87"/>
      <c r="I18" s="87"/>
      <c r="J18" s="87"/>
      <c r="K18" s="87"/>
      <c r="L18" s="87"/>
      <c r="M18" s="87"/>
      <c r="N18" s="87"/>
      <c r="O18" s="87"/>
      <c r="P18" s="87"/>
      <c r="Q18" s="87"/>
    </row>
    <row r="19" spans="1:17" x14ac:dyDescent="0.25">
      <c r="A19" s="287"/>
      <c r="B19" s="87"/>
      <c r="C19" s="87"/>
      <c r="D19" s="87"/>
      <c r="E19" s="87"/>
      <c r="F19" s="87"/>
      <c r="G19" s="87"/>
      <c r="H19" s="87"/>
      <c r="I19" s="87"/>
      <c r="J19" s="87"/>
      <c r="K19" s="87"/>
      <c r="L19" s="87"/>
      <c r="M19" s="87"/>
      <c r="N19" s="87"/>
      <c r="O19" s="87"/>
      <c r="P19" s="87"/>
      <c r="Q19" s="87"/>
    </row>
    <row r="20" spans="1:17" x14ac:dyDescent="0.25">
      <c r="A20" s="287"/>
      <c r="B20" s="87"/>
      <c r="C20" s="87"/>
      <c r="D20" s="87"/>
      <c r="E20" s="87"/>
      <c r="F20" s="87"/>
      <c r="G20" s="87"/>
      <c r="H20" s="87"/>
      <c r="I20" s="87"/>
      <c r="J20" s="87"/>
      <c r="K20" s="87"/>
      <c r="L20" s="87"/>
      <c r="M20" s="87"/>
      <c r="N20" s="87"/>
      <c r="O20" s="87"/>
      <c r="P20" s="87"/>
      <c r="Q20" s="87"/>
    </row>
  </sheetData>
  <sheetProtection sheet="1" objects="1" scenarios="1" formatCells="0" formatColumns="0" formatRows="0"/>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2D88-60AB-4F2B-B762-1F1E2E84043E}">
  <sheetPr codeName="Sheet20"/>
  <dimension ref="A1:G23"/>
  <sheetViews>
    <sheetView workbookViewId="0">
      <selection sqref="A1:D1"/>
    </sheetView>
  </sheetViews>
  <sheetFormatPr defaultRowHeight="15" x14ac:dyDescent="0.25"/>
  <cols>
    <col min="1" max="1" width="17.85546875" customWidth="1"/>
    <col min="2" max="2" width="25.7109375" customWidth="1"/>
    <col min="3" max="3" width="35.5703125" style="7" customWidth="1"/>
    <col min="4" max="4" width="59.42578125" bestFit="1" customWidth="1"/>
    <col min="5" max="5" width="28.7109375" style="7" customWidth="1"/>
    <col min="6" max="6" width="19" customWidth="1"/>
    <col min="7" max="7" width="28" style="7" customWidth="1"/>
  </cols>
  <sheetData>
    <row r="1" spans="1:7" x14ac:dyDescent="0.25">
      <c r="A1" s="347" t="s">
        <v>2369</v>
      </c>
      <c r="B1" s="348"/>
      <c r="C1" s="348"/>
      <c r="D1" s="348"/>
      <c r="E1" s="349" t="s">
        <v>2370</v>
      </c>
      <c r="F1" s="349"/>
      <c r="G1" s="350"/>
    </row>
    <row r="2" spans="1:7" ht="30.75" thickBot="1" x14ac:dyDescent="0.3">
      <c r="A2" s="29" t="s">
        <v>2371</v>
      </c>
      <c r="B2" s="28" t="s">
        <v>2372</v>
      </c>
      <c r="C2" s="27" t="s">
        <v>2373</v>
      </c>
      <c r="D2" s="27" t="s">
        <v>2374</v>
      </c>
      <c r="E2" s="26" t="s">
        <v>2375</v>
      </c>
      <c r="F2" s="25" t="s">
        <v>2376</v>
      </c>
      <c r="G2" s="24" t="s">
        <v>2147</v>
      </c>
    </row>
    <row r="3" spans="1:7" ht="45" x14ac:dyDescent="0.25">
      <c r="A3" s="236" t="s">
        <v>1140</v>
      </c>
      <c r="B3" s="237" t="s">
        <v>2377</v>
      </c>
      <c r="C3" s="238" t="s">
        <v>2377</v>
      </c>
      <c r="D3" s="276" t="s">
        <v>1140</v>
      </c>
      <c r="E3" s="23" t="s">
        <v>2378</v>
      </c>
      <c r="F3" s="276"/>
      <c r="G3" s="273" t="s">
        <v>2379</v>
      </c>
    </row>
    <row r="4" spans="1:7" ht="30" x14ac:dyDescent="0.25">
      <c r="A4" s="239" t="s">
        <v>1789</v>
      </c>
      <c r="B4" s="240" t="s">
        <v>1789</v>
      </c>
      <c r="C4" s="240" t="s">
        <v>1789</v>
      </c>
      <c r="D4" s="22" t="s">
        <v>1789</v>
      </c>
      <c r="E4" s="22" t="s">
        <v>1812</v>
      </c>
      <c r="F4" s="45" t="s">
        <v>2292</v>
      </c>
      <c r="G4" s="46" t="s">
        <v>2380</v>
      </c>
    </row>
    <row r="5" spans="1:7" ht="30" x14ac:dyDescent="0.25">
      <c r="A5" s="343" t="s">
        <v>2381</v>
      </c>
      <c r="B5" s="342" t="s">
        <v>2382</v>
      </c>
      <c r="C5" s="240" t="s">
        <v>2383</v>
      </c>
      <c r="D5" s="344" t="s">
        <v>1779</v>
      </c>
      <c r="E5" s="344" t="s">
        <v>2384</v>
      </c>
      <c r="F5" s="335" t="s">
        <v>2183</v>
      </c>
      <c r="G5" s="337" t="s">
        <v>2380</v>
      </c>
    </row>
    <row r="6" spans="1:7" ht="30" x14ac:dyDescent="0.25">
      <c r="A6" s="343"/>
      <c r="B6" s="342"/>
      <c r="C6" s="240" t="s">
        <v>2385</v>
      </c>
      <c r="D6" s="345"/>
      <c r="E6" s="345"/>
      <c r="F6" s="339"/>
      <c r="G6" s="340"/>
    </row>
    <row r="7" spans="1:7" ht="30" x14ac:dyDescent="0.25">
      <c r="A7" s="343"/>
      <c r="B7" s="342"/>
      <c r="C7" s="240" t="s">
        <v>2386</v>
      </c>
      <c r="D7" s="346"/>
      <c r="E7" s="346"/>
      <c r="F7" s="336"/>
      <c r="G7" s="338"/>
    </row>
    <row r="8" spans="1:7" ht="45" x14ac:dyDescent="0.25">
      <c r="A8" s="341" t="s">
        <v>2381</v>
      </c>
      <c r="B8" s="342" t="s">
        <v>2387</v>
      </c>
      <c r="C8" s="240" t="s">
        <v>2388</v>
      </c>
      <c r="D8" s="344" t="s">
        <v>2389</v>
      </c>
      <c r="E8" s="22" t="s">
        <v>1799</v>
      </c>
      <c r="F8" s="45" t="s">
        <v>2390</v>
      </c>
      <c r="G8" s="46" t="s">
        <v>2380</v>
      </c>
    </row>
    <row r="9" spans="1:7" ht="30" x14ac:dyDescent="0.25">
      <c r="A9" s="341"/>
      <c r="B9" s="342"/>
      <c r="C9" s="5" t="s">
        <v>2391</v>
      </c>
      <c r="D9" s="345"/>
      <c r="E9" s="22" t="s">
        <v>2254</v>
      </c>
      <c r="F9" s="45" t="s">
        <v>2392</v>
      </c>
      <c r="G9" s="46" t="s">
        <v>2380</v>
      </c>
    </row>
    <row r="10" spans="1:7" ht="60" x14ac:dyDescent="0.25">
      <c r="A10" s="341"/>
      <c r="B10" s="342"/>
      <c r="C10" s="240" t="s">
        <v>2393</v>
      </c>
      <c r="D10" s="346"/>
      <c r="E10" s="22" t="s">
        <v>2307</v>
      </c>
      <c r="F10" s="45" t="s">
        <v>2393</v>
      </c>
      <c r="G10" s="46" t="s">
        <v>2380</v>
      </c>
    </row>
    <row r="11" spans="1:7" ht="45" x14ac:dyDescent="0.25">
      <c r="A11" s="274" t="s">
        <v>2102</v>
      </c>
      <c r="B11" s="275" t="s">
        <v>2102</v>
      </c>
      <c r="C11" s="241" t="s">
        <v>2102</v>
      </c>
      <c r="D11" s="22" t="s">
        <v>2102</v>
      </c>
      <c r="E11" s="45" t="s">
        <v>2378</v>
      </c>
      <c r="F11" s="22"/>
      <c r="G11" s="273" t="s">
        <v>2379</v>
      </c>
    </row>
    <row r="12" spans="1:7" ht="30" x14ac:dyDescent="0.25">
      <c r="A12" s="341" t="s">
        <v>2394</v>
      </c>
      <c r="B12" s="275" t="s">
        <v>2395</v>
      </c>
      <c r="C12" s="240" t="s">
        <v>2395</v>
      </c>
      <c r="D12" s="22" t="s">
        <v>2395</v>
      </c>
      <c r="E12" s="22" t="s">
        <v>2254</v>
      </c>
      <c r="F12" s="45" t="s">
        <v>2392</v>
      </c>
      <c r="G12" s="46" t="s">
        <v>2380</v>
      </c>
    </row>
    <row r="13" spans="1:7" ht="30" x14ac:dyDescent="0.25">
      <c r="A13" s="341"/>
      <c r="B13" s="275" t="s">
        <v>2396</v>
      </c>
      <c r="C13" s="240" t="s">
        <v>2080</v>
      </c>
      <c r="D13" s="22" t="s">
        <v>2397</v>
      </c>
      <c r="E13" s="45" t="s">
        <v>2334</v>
      </c>
      <c r="F13" s="45" t="s">
        <v>2398</v>
      </c>
      <c r="G13" s="46" t="s">
        <v>2380</v>
      </c>
    </row>
    <row r="14" spans="1:7" ht="30" x14ac:dyDescent="0.25">
      <c r="A14" s="341"/>
      <c r="B14" s="275" t="s">
        <v>2399</v>
      </c>
      <c r="C14" s="240" t="s">
        <v>2400</v>
      </c>
      <c r="D14" s="22" t="s">
        <v>2399</v>
      </c>
      <c r="E14" s="45" t="s">
        <v>2221</v>
      </c>
      <c r="F14" s="45" t="s">
        <v>2401</v>
      </c>
      <c r="G14" s="46" t="s">
        <v>2380</v>
      </c>
    </row>
    <row r="15" spans="1:7" ht="30" x14ac:dyDescent="0.25">
      <c r="A15" s="341"/>
      <c r="B15" s="275" t="s">
        <v>2402</v>
      </c>
      <c r="C15" s="240" t="s">
        <v>2403</v>
      </c>
      <c r="D15" s="22" t="s">
        <v>2402</v>
      </c>
      <c r="E15" s="45" t="s">
        <v>2201</v>
      </c>
      <c r="F15" s="45" t="s">
        <v>2404</v>
      </c>
      <c r="G15" s="46" t="s">
        <v>2380</v>
      </c>
    </row>
    <row r="16" spans="1:7" ht="30" x14ac:dyDescent="0.25">
      <c r="A16" s="341"/>
      <c r="B16" s="342" t="s">
        <v>2405</v>
      </c>
      <c r="C16" s="5" t="s">
        <v>2160</v>
      </c>
      <c r="D16" s="344" t="s">
        <v>2406</v>
      </c>
      <c r="E16" s="335" t="s">
        <v>1821</v>
      </c>
      <c r="F16" s="335" t="s">
        <v>2303</v>
      </c>
      <c r="G16" s="337" t="s">
        <v>2380</v>
      </c>
    </row>
    <row r="17" spans="1:7" x14ac:dyDescent="0.25">
      <c r="A17" s="341"/>
      <c r="B17" s="342"/>
      <c r="C17" s="5" t="s">
        <v>2407</v>
      </c>
      <c r="D17" s="345"/>
      <c r="E17" s="339"/>
      <c r="F17" s="339"/>
      <c r="G17" s="340"/>
    </row>
    <row r="18" spans="1:7" ht="45" x14ac:dyDescent="0.25">
      <c r="A18" s="343" t="s">
        <v>2408</v>
      </c>
      <c r="B18" s="275" t="s">
        <v>2405</v>
      </c>
      <c r="C18" s="5" t="s">
        <v>2409</v>
      </c>
      <c r="D18" s="346"/>
      <c r="E18" s="336"/>
      <c r="F18" s="336"/>
      <c r="G18" s="338"/>
    </row>
    <row r="19" spans="1:7" ht="45" x14ac:dyDescent="0.25">
      <c r="A19" s="343"/>
      <c r="B19" s="275" t="s">
        <v>2410</v>
      </c>
      <c r="C19" s="240" t="s">
        <v>2411</v>
      </c>
      <c r="D19" s="22" t="s">
        <v>2412</v>
      </c>
      <c r="E19" s="45" t="s">
        <v>2378</v>
      </c>
      <c r="F19" s="22"/>
      <c r="G19" s="273" t="s">
        <v>2379</v>
      </c>
    </row>
    <row r="20" spans="1:7" ht="30" x14ac:dyDescent="0.25">
      <c r="A20" s="343"/>
      <c r="B20" s="275" t="s">
        <v>2413</v>
      </c>
      <c r="C20" s="240" t="s">
        <v>2414</v>
      </c>
      <c r="D20" s="22" t="s">
        <v>2413</v>
      </c>
      <c r="E20" s="45" t="s">
        <v>1799</v>
      </c>
      <c r="F20" s="45" t="s">
        <v>2415</v>
      </c>
      <c r="G20" s="46"/>
    </row>
    <row r="21" spans="1:7" ht="26.1" customHeight="1" x14ac:dyDescent="0.25">
      <c r="A21" s="343"/>
      <c r="B21" s="342" t="s">
        <v>2416</v>
      </c>
      <c r="C21" s="240" t="s">
        <v>2417</v>
      </c>
      <c r="D21" s="344" t="s">
        <v>2416</v>
      </c>
      <c r="E21" s="335" t="s">
        <v>2378</v>
      </c>
      <c r="F21" s="335" t="s">
        <v>2299</v>
      </c>
      <c r="G21" s="337" t="s">
        <v>2418</v>
      </c>
    </row>
    <row r="22" spans="1:7" ht="32.1" customHeight="1" x14ac:dyDescent="0.25">
      <c r="A22" s="343"/>
      <c r="B22" s="342"/>
      <c r="C22" s="240" t="s">
        <v>2419</v>
      </c>
      <c r="D22" s="346"/>
      <c r="E22" s="336"/>
      <c r="F22" s="336"/>
      <c r="G22" s="338"/>
    </row>
    <row r="23" spans="1:7" ht="75.75" thickBot="1" x14ac:dyDescent="0.3">
      <c r="A23" s="242" t="s">
        <v>2420</v>
      </c>
      <c r="B23" s="243" t="s">
        <v>2420</v>
      </c>
      <c r="C23" s="244" t="s">
        <v>2420</v>
      </c>
      <c r="D23" s="44" t="s">
        <v>2420</v>
      </c>
      <c r="E23" s="47" t="s">
        <v>2378</v>
      </c>
      <c r="F23" s="47"/>
      <c r="G23" s="48" t="s">
        <v>2421</v>
      </c>
    </row>
  </sheetData>
  <mergeCells count="23">
    <mergeCell ref="A1:D1"/>
    <mergeCell ref="E1:G1"/>
    <mergeCell ref="A5:A7"/>
    <mergeCell ref="B5:B7"/>
    <mergeCell ref="A8:A10"/>
    <mergeCell ref="B8:B10"/>
    <mergeCell ref="E5:E7"/>
    <mergeCell ref="F5:F7"/>
    <mergeCell ref="G5:G7"/>
    <mergeCell ref="A12:A17"/>
    <mergeCell ref="B16:B17"/>
    <mergeCell ref="A18:A22"/>
    <mergeCell ref="B21:B22"/>
    <mergeCell ref="D5:D7"/>
    <mergeCell ref="D8:D10"/>
    <mergeCell ref="D16:D18"/>
    <mergeCell ref="D21:D22"/>
    <mergeCell ref="E21:E22"/>
    <mergeCell ref="F21:F22"/>
    <mergeCell ref="G21:G22"/>
    <mergeCell ref="E16:E18"/>
    <mergeCell ref="G16:G18"/>
    <mergeCell ref="F16:F1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A786-45A2-45B5-AB5B-3762D75FD4CF}">
  <sheetPr codeName="Sheet21"/>
  <dimension ref="A1:B12"/>
  <sheetViews>
    <sheetView workbookViewId="0"/>
  </sheetViews>
  <sheetFormatPr defaultRowHeight="15" x14ac:dyDescent="0.25"/>
  <cols>
    <col min="1" max="1" width="18.85546875" bestFit="1" customWidth="1"/>
    <col min="2" max="2" width="24.42578125" bestFit="1" customWidth="1"/>
  </cols>
  <sheetData>
    <row r="1" spans="1:2" x14ac:dyDescent="0.25">
      <c r="A1" t="s">
        <v>2422</v>
      </c>
      <c r="B1" t="s">
        <v>1385</v>
      </c>
    </row>
    <row r="2" spans="1:2" x14ac:dyDescent="0.25">
      <c r="A2" s="19">
        <v>1</v>
      </c>
      <c r="B2" t="s">
        <v>1600</v>
      </c>
    </row>
    <row r="3" spans="1:2" x14ac:dyDescent="0.25">
      <c r="A3" s="30">
        <v>2</v>
      </c>
      <c r="B3" s="31" t="s">
        <v>1649</v>
      </c>
    </row>
    <row r="4" spans="1:2" x14ac:dyDescent="0.25">
      <c r="A4" s="30">
        <v>3</v>
      </c>
      <c r="B4" s="31" t="s">
        <v>1550</v>
      </c>
    </row>
    <row r="5" spans="1:2" x14ac:dyDescent="0.25">
      <c r="A5" s="30">
        <v>4</v>
      </c>
      <c r="B5" s="31" t="s">
        <v>1409</v>
      </c>
    </row>
    <row r="6" spans="1:2" x14ac:dyDescent="0.25">
      <c r="A6" s="30">
        <v>5</v>
      </c>
      <c r="B6" s="31" t="s">
        <v>1423</v>
      </c>
    </row>
    <row r="7" spans="1:2" x14ac:dyDescent="0.25">
      <c r="A7" s="30">
        <v>6</v>
      </c>
      <c r="B7" s="31" t="s">
        <v>1442</v>
      </c>
    </row>
    <row r="8" spans="1:2" x14ac:dyDescent="0.25">
      <c r="A8" s="30">
        <v>7</v>
      </c>
      <c r="B8" s="31" t="s">
        <v>1403</v>
      </c>
    </row>
    <row r="9" spans="1:2" x14ac:dyDescent="0.25">
      <c r="A9" s="30">
        <v>8</v>
      </c>
      <c r="B9" s="31" t="s">
        <v>1399</v>
      </c>
    </row>
    <row r="10" spans="1:2" x14ac:dyDescent="0.25">
      <c r="A10" s="30">
        <v>9</v>
      </c>
      <c r="B10" s="31" t="s">
        <v>1417</v>
      </c>
    </row>
    <row r="11" spans="1:2" x14ac:dyDescent="0.25">
      <c r="A11" s="30">
        <v>10</v>
      </c>
      <c r="B11" s="31" t="s">
        <v>1413</v>
      </c>
    </row>
    <row r="12" spans="1:2" x14ac:dyDescent="0.25">
      <c r="A12" s="30">
        <v>11</v>
      </c>
      <c r="B12" s="31" t="s">
        <v>1645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539E-64EB-4AAA-B554-9A7298580BBA}">
  <sheetPr codeName="Sheet22">
    <tabColor theme="4" tint="0.39997558519241921"/>
  </sheetPr>
  <dimension ref="A1:B6"/>
  <sheetViews>
    <sheetView workbookViewId="0"/>
  </sheetViews>
  <sheetFormatPr defaultRowHeight="15" x14ac:dyDescent="0.25"/>
  <cols>
    <col min="1" max="1" width="19.5703125" bestFit="1" customWidth="1"/>
    <col min="2" max="2" width="66.85546875" bestFit="1" customWidth="1"/>
  </cols>
  <sheetData>
    <row r="1" spans="1:2" x14ac:dyDescent="0.25">
      <c r="A1" s="3" t="s">
        <v>2423</v>
      </c>
      <c r="B1" s="3" t="s">
        <v>2424</v>
      </c>
    </row>
    <row r="2" spans="1:2" x14ac:dyDescent="0.25">
      <c r="A2" s="2" t="s">
        <v>2425</v>
      </c>
      <c r="B2" s="2" t="s">
        <v>2426</v>
      </c>
    </row>
    <row r="3" spans="1:2" x14ac:dyDescent="0.25">
      <c r="A3" s="2" t="s">
        <v>2427</v>
      </c>
      <c r="B3" s="2" t="s">
        <v>2428</v>
      </c>
    </row>
    <row r="4" spans="1:2" x14ac:dyDescent="0.25">
      <c r="A4" s="2" t="s">
        <v>2429</v>
      </c>
      <c r="B4" s="2" t="s">
        <v>2430</v>
      </c>
    </row>
    <row r="5" spans="1:2" x14ac:dyDescent="0.25">
      <c r="A5" s="2" t="s">
        <v>2431</v>
      </c>
      <c r="B5" s="2" t="s">
        <v>2432</v>
      </c>
    </row>
    <row r="6" spans="1:2" x14ac:dyDescent="0.25">
      <c r="A6" s="2" t="s">
        <v>2433</v>
      </c>
      <c r="B6" s="2" t="s">
        <v>2434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54C80-2EE9-4B34-9A90-ECCEC7E9C208}">
  <sheetPr codeName="Sheet23">
    <tabColor theme="4" tint="0.39997558519241921"/>
  </sheetPr>
  <dimension ref="A1:E2089"/>
  <sheetViews>
    <sheetView workbookViewId="0"/>
  </sheetViews>
  <sheetFormatPr defaultRowHeight="15" x14ac:dyDescent="0.25"/>
  <cols>
    <col min="1" max="1" width="11.42578125" style="2" customWidth="1"/>
    <col min="2" max="2" width="44.85546875" style="2" customWidth="1"/>
    <col min="3" max="3" width="12" style="2" customWidth="1"/>
    <col min="4" max="4" width="11.28515625" style="2" customWidth="1"/>
    <col min="5" max="5" width="13.42578125" style="2" customWidth="1"/>
  </cols>
  <sheetData>
    <row r="1" spans="1:5" ht="45" x14ac:dyDescent="0.25">
      <c r="A1" s="6" t="s">
        <v>2435</v>
      </c>
      <c r="B1" s="6" t="s">
        <v>2424</v>
      </c>
      <c r="C1" s="6" t="s">
        <v>2436</v>
      </c>
      <c r="D1" s="6" t="s">
        <v>2437</v>
      </c>
      <c r="E1" s="6" t="s">
        <v>2438</v>
      </c>
    </row>
    <row r="2" spans="1:5" x14ac:dyDescent="0.25">
      <c r="A2" s="2">
        <v>1111</v>
      </c>
      <c r="B2" s="5" t="s">
        <v>2439</v>
      </c>
      <c r="E2" s="4">
        <v>39995</v>
      </c>
    </row>
    <row r="3" spans="1:5" x14ac:dyDescent="0.25">
      <c r="A3" s="2">
        <v>11111</v>
      </c>
      <c r="B3" s="5" t="s">
        <v>6</v>
      </c>
      <c r="E3" s="4">
        <v>39995</v>
      </c>
    </row>
    <row r="4" spans="1:5" x14ac:dyDescent="0.25">
      <c r="A4" s="2">
        <v>111110</v>
      </c>
      <c r="B4" s="5" t="s">
        <v>6</v>
      </c>
      <c r="E4" s="4">
        <v>39995</v>
      </c>
    </row>
    <row r="5" spans="1:5" x14ac:dyDescent="0.25">
      <c r="A5" s="2">
        <v>11112</v>
      </c>
      <c r="B5" s="5" t="s">
        <v>7</v>
      </c>
      <c r="E5" s="4">
        <v>39995</v>
      </c>
    </row>
    <row r="6" spans="1:5" x14ac:dyDescent="0.25">
      <c r="A6" s="2">
        <v>111120</v>
      </c>
      <c r="B6" s="5" t="s">
        <v>7</v>
      </c>
      <c r="E6" s="4">
        <v>39995</v>
      </c>
    </row>
    <row r="7" spans="1:5" x14ac:dyDescent="0.25">
      <c r="A7" s="2">
        <v>11113</v>
      </c>
      <c r="B7" s="5" t="s">
        <v>8</v>
      </c>
      <c r="E7" s="4">
        <v>39995</v>
      </c>
    </row>
    <row r="8" spans="1:5" x14ac:dyDescent="0.25">
      <c r="A8" s="2">
        <v>111130</v>
      </c>
      <c r="B8" s="5" t="s">
        <v>8</v>
      </c>
      <c r="E8" s="4">
        <v>39995</v>
      </c>
    </row>
    <row r="9" spans="1:5" x14ac:dyDescent="0.25">
      <c r="A9" s="2">
        <v>11114</v>
      </c>
      <c r="B9" s="5" t="s">
        <v>9</v>
      </c>
      <c r="E9" s="4">
        <v>39995</v>
      </c>
    </row>
    <row r="10" spans="1:5" x14ac:dyDescent="0.25">
      <c r="A10" s="2">
        <v>111140</v>
      </c>
      <c r="B10" s="5" t="s">
        <v>9</v>
      </c>
      <c r="E10" s="4">
        <v>39995</v>
      </c>
    </row>
    <row r="11" spans="1:5" x14ac:dyDescent="0.25">
      <c r="A11" s="2">
        <v>11115</v>
      </c>
      <c r="B11" s="5" t="s">
        <v>10</v>
      </c>
      <c r="E11" s="4">
        <v>39995</v>
      </c>
    </row>
    <row r="12" spans="1:5" x14ac:dyDescent="0.25">
      <c r="A12" s="2">
        <v>111150</v>
      </c>
      <c r="B12" s="5" t="s">
        <v>10</v>
      </c>
      <c r="E12" s="4">
        <v>39995</v>
      </c>
    </row>
    <row r="13" spans="1:5" x14ac:dyDescent="0.25">
      <c r="A13" s="2">
        <v>11116</v>
      </c>
      <c r="B13" s="5" t="s">
        <v>11</v>
      </c>
      <c r="E13" s="4">
        <v>39995</v>
      </c>
    </row>
    <row r="14" spans="1:5" x14ac:dyDescent="0.25">
      <c r="A14" s="2">
        <v>111160</v>
      </c>
      <c r="B14" s="5" t="s">
        <v>11</v>
      </c>
      <c r="E14" s="4">
        <v>39995</v>
      </c>
    </row>
    <row r="15" spans="1:5" x14ac:dyDescent="0.25">
      <c r="A15" s="2">
        <v>11119</v>
      </c>
      <c r="B15" s="5" t="s">
        <v>2440</v>
      </c>
      <c r="E15" s="4">
        <v>39995</v>
      </c>
    </row>
    <row r="16" spans="1:5" x14ac:dyDescent="0.25">
      <c r="A16" s="2">
        <v>111191</v>
      </c>
      <c r="B16" s="5" t="s">
        <v>12</v>
      </c>
      <c r="E16" s="4">
        <v>39995</v>
      </c>
    </row>
    <row r="17" spans="1:5" x14ac:dyDescent="0.25">
      <c r="A17" s="2">
        <v>111199</v>
      </c>
      <c r="B17" s="5" t="s">
        <v>13</v>
      </c>
      <c r="E17" s="4">
        <v>39995</v>
      </c>
    </row>
    <row r="18" spans="1:5" x14ac:dyDescent="0.25">
      <c r="A18" s="2">
        <v>1112</v>
      </c>
      <c r="B18" s="5" t="s">
        <v>2441</v>
      </c>
      <c r="E18" s="4">
        <v>39995</v>
      </c>
    </row>
    <row r="19" spans="1:5" x14ac:dyDescent="0.25">
      <c r="A19" s="2">
        <v>11121</v>
      </c>
      <c r="B19" s="5" t="s">
        <v>2441</v>
      </c>
      <c r="E19" s="4">
        <v>39995</v>
      </c>
    </row>
    <row r="20" spans="1:5" x14ac:dyDescent="0.25">
      <c r="A20" s="2">
        <v>111211</v>
      </c>
      <c r="B20" s="5" t="s">
        <v>14</v>
      </c>
      <c r="E20" s="4">
        <v>39995</v>
      </c>
    </row>
    <row r="21" spans="1:5" ht="30" x14ac:dyDescent="0.25">
      <c r="A21" s="2">
        <v>111219</v>
      </c>
      <c r="B21" s="5" t="s">
        <v>15</v>
      </c>
      <c r="E21" s="4">
        <v>39995</v>
      </c>
    </row>
    <row r="22" spans="1:5" x14ac:dyDescent="0.25">
      <c r="A22" s="2">
        <v>1113</v>
      </c>
      <c r="B22" s="5" t="s">
        <v>2442</v>
      </c>
      <c r="E22" s="4">
        <v>39995</v>
      </c>
    </row>
    <row r="23" spans="1:5" x14ac:dyDescent="0.25">
      <c r="A23" s="2">
        <v>11131</v>
      </c>
      <c r="B23" s="5" t="s">
        <v>16</v>
      </c>
      <c r="E23" s="4">
        <v>39995</v>
      </c>
    </row>
    <row r="24" spans="1:5" x14ac:dyDescent="0.25">
      <c r="A24" s="2">
        <v>111310</v>
      </c>
      <c r="B24" s="5" t="s">
        <v>16</v>
      </c>
      <c r="E24" s="4">
        <v>39995</v>
      </c>
    </row>
    <row r="25" spans="1:5" x14ac:dyDescent="0.25">
      <c r="A25" s="2">
        <v>11132</v>
      </c>
      <c r="B25" s="5" t="s">
        <v>17</v>
      </c>
      <c r="E25" s="4">
        <v>39995</v>
      </c>
    </row>
    <row r="26" spans="1:5" x14ac:dyDescent="0.25">
      <c r="A26" s="2">
        <v>111320</v>
      </c>
      <c r="B26" s="5" t="s">
        <v>17</v>
      </c>
      <c r="E26" s="4">
        <v>39995</v>
      </c>
    </row>
    <row r="27" spans="1:5" x14ac:dyDescent="0.25">
      <c r="A27" s="2">
        <v>11133</v>
      </c>
      <c r="B27" s="5" t="s">
        <v>2443</v>
      </c>
      <c r="E27" s="4">
        <v>39995</v>
      </c>
    </row>
    <row r="28" spans="1:5" x14ac:dyDescent="0.25">
      <c r="A28" s="2">
        <v>111331</v>
      </c>
      <c r="B28" s="5" t="s">
        <v>18</v>
      </c>
      <c r="E28" s="4">
        <v>39995</v>
      </c>
    </row>
    <row r="29" spans="1:5" x14ac:dyDescent="0.25">
      <c r="A29" s="2">
        <v>111332</v>
      </c>
      <c r="B29" s="5" t="s">
        <v>19</v>
      </c>
      <c r="E29" s="4">
        <v>39995</v>
      </c>
    </row>
    <row r="30" spans="1:5" x14ac:dyDescent="0.25">
      <c r="A30" s="2">
        <v>111333</v>
      </c>
      <c r="B30" s="5" t="s">
        <v>20</v>
      </c>
      <c r="E30" s="4">
        <v>39995</v>
      </c>
    </row>
    <row r="31" spans="1:5" x14ac:dyDescent="0.25">
      <c r="A31" s="2">
        <v>111334</v>
      </c>
      <c r="B31" s="5" t="s">
        <v>21</v>
      </c>
      <c r="E31" s="4">
        <v>39995</v>
      </c>
    </row>
    <row r="32" spans="1:5" x14ac:dyDescent="0.25">
      <c r="A32" s="2">
        <v>111335</v>
      </c>
      <c r="B32" s="5" t="s">
        <v>22</v>
      </c>
      <c r="E32" s="4">
        <v>39995</v>
      </c>
    </row>
    <row r="33" spans="1:5" x14ac:dyDescent="0.25">
      <c r="A33" s="2">
        <v>111336</v>
      </c>
      <c r="B33" s="5" t="s">
        <v>23</v>
      </c>
      <c r="E33" s="4">
        <v>39995</v>
      </c>
    </row>
    <row r="34" spans="1:5" x14ac:dyDescent="0.25">
      <c r="A34" s="2">
        <v>111339</v>
      </c>
      <c r="B34" s="5" t="s">
        <v>24</v>
      </c>
      <c r="E34" s="4">
        <v>39995</v>
      </c>
    </row>
    <row r="35" spans="1:5" ht="30" x14ac:dyDescent="0.25">
      <c r="A35" s="2">
        <v>1114</v>
      </c>
      <c r="B35" s="5" t="s">
        <v>2444</v>
      </c>
      <c r="E35" s="4">
        <v>39995</v>
      </c>
    </row>
    <row r="36" spans="1:5" x14ac:dyDescent="0.25">
      <c r="A36" s="2">
        <v>11141</v>
      </c>
      <c r="B36" s="5" t="s">
        <v>2445</v>
      </c>
      <c r="E36" s="4">
        <v>39995</v>
      </c>
    </row>
    <row r="37" spans="1:5" x14ac:dyDescent="0.25">
      <c r="A37" s="2">
        <v>111411</v>
      </c>
      <c r="B37" s="5" t="s">
        <v>25</v>
      </c>
      <c r="E37" s="4">
        <v>39995</v>
      </c>
    </row>
    <row r="38" spans="1:5" x14ac:dyDescent="0.25">
      <c r="A38" s="2">
        <v>111419</v>
      </c>
      <c r="B38" s="5" t="s">
        <v>26</v>
      </c>
      <c r="E38" s="4">
        <v>39995</v>
      </c>
    </row>
    <row r="39" spans="1:5" x14ac:dyDescent="0.25">
      <c r="A39" s="2">
        <v>11142</v>
      </c>
      <c r="B39" s="5" t="s">
        <v>2446</v>
      </c>
      <c r="E39" s="4">
        <v>39995</v>
      </c>
    </row>
    <row r="40" spans="1:5" x14ac:dyDescent="0.25">
      <c r="A40" s="2">
        <v>111421</v>
      </c>
      <c r="B40" s="5" t="s">
        <v>27</v>
      </c>
      <c r="E40" s="4">
        <v>39995</v>
      </c>
    </row>
    <row r="41" spans="1:5" x14ac:dyDescent="0.25">
      <c r="A41" s="2">
        <v>111422</v>
      </c>
      <c r="B41" s="5" t="s">
        <v>28</v>
      </c>
      <c r="E41" s="4">
        <v>39995</v>
      </c>
    </row>
    <row r="42" spans="1:5" x14ac:dyDescent="0.25">
      <c r="A42" s="2">
        <v>1119</v>
      </c>
      <c r="B42" s="5" t="s">
        <v>2447</v>
      </c>
      <c r="E42" s="4">
        <v>39995</v>
      </c>
    </row>
    <row r="43" spans="1:5" x14ac:dyDescent="0.25">
      <c r="A43" s="2">
        <v>11191</v>
      </c>
      <c r="B43" s="5" t="s">
        <v>29</v>
      </c>
      <c r="E43" s="4">
        <v>39995</v>
      </c>
    </row>
    <row r="44" spans="1:5" x14ac:dyDescent="0.25">
      <c r="A44" s="2">
        <v>111910</v>
      </c>
      <c r="B44" s="5" t="s">
        <v>29</v>
      </c>
      <c r="E44" s="4">
        <v>39995</v>
      </c>
    </row>
    <row r="45" spans="1:5" x14ac:dyDescent="0.25">
      <c r="A45" s="2">
        <v>11192</v>
      </c>
      <c r="B45" s="5" t="s">
        <v>30</v>
      </c>
      <c r="E45" s="4">
        <v>39995</v>
      </c>
    </row>
    <row r="46" spans="1:5" x14ac:dyDescent="0.25">
      <c r="A46" s="2">
        <v>111920</v>
      </c>
      <c r="B46" s="5" t="s">
        <v>30</v>
      </c>
      <c r="E46" s="4">
        <v>39995</v>
      </c>
    </row>
    <row r="47" spans="1:5" x14ac:dyDescent="0.25">
      <c r="A47" s="2">
        <v>11193</v>
      </c>
      <c r="B47" s="5" t="s">
        <v>31</v>
      </c>
      <c r="E47" s="4">
        <v>39995</v>
      </c>
    </row>
    <row r="48" spans="1:5" x14ac:dyDescent="0.25">
      <c r="A48" s="2">
        <v>111930</v>
      </c>
      <c r="B48" s="5" t="s">
        <v>31</v>
      </c>
      <c r="E48" s="4">
        <v>39995</v>
      </c>
    </row>
    <row r="49" spans="1:5" x14ac:dyDescent="0.25">
      <c r="A49" s="2">
        <v>11194</v>
      </c>
      <c r="B49" s="5" t="s">
        <v>32</v>
      </c>
      <c r="E49" s="4">
        <v>39995</v>
      </c>
    </row>
    <row r="50" spans="1:5" x14ac:dyDescent="0.25">
      <c r="A50" s="2">
        <v>111940</v>
      </c>
      <c r="B50" s="5" t="s">
        <v>32</v>
      </c>
      <c r="E50" s="4">
        <v>39995</v>
      </c>
    </row>
    <row r="51" spans="1:5" x14ac:dyDescent="0.25">
      <c r="A51" s="2">
        <v>11199</v>
      </c>
      <c r="B51" s="5" t="s">
        <v>2448</v>
      </c>
      <c r="E51" s="4">
        <v>39995</v>
      </c>
    </row>
    <row r="52" spans="1:5" x14ac:dyDescent="0.25">
      <c r="A52" s="2">
        <v>111991</v>
      </c>
      <c r="B52" s="5" t="s">
        <v>33</v>
      </c>
      <c r="E52" s="4">
        <v>39995</v>
      </c>
    </row>
    <row r="53" spans="1:5" x14ac:dyDescent="0.25">
      <c r="A53" s="2">
        <v>111992</v>
      </c>
      <c r="B53" s="5" t="s">
        <v>34</v>
      </c>
      <c r="E53" s="4">
        <v>39995</v>
      </c>
    </row>
    <row r="54" spans="1:5" x14ac:dyDescent="0.25">
      <c r="A54" s="2">
        <v>111998</v>
      </c>
      <c r="B54" s="5" t="s">
        <v>35</v>
      </c>
      <c r="E54" s="4">
        <v>39995</v>
      </c>
    </row>
    <row r="55" spans="1:5" x14ac:dyDescent="0.25">
      <c r="A55" s="2">
        <v>1121</v>
      </c>
      <c r="B55" s="5" t="s">
        <v>2449</v>
      </c>
      <c r="E55" s="4">
        <v>39995</v>
      </c>
    </row>
    <row r="56" spans="1:5" ht="30" x14ac:dyDescent="0.25">
      <c r="A56" s="2">
        <v>11211</v>
      </c>
      <c r="B56" s="5" t="s">
        <v>2450</v>
      </c>
      <c r="E56" s="4">
        <v>39995</v>
      </c>
    </row>
    <row r="57" spans="1:5" x14ac:dyDescent="0.25">
      <c r="A57" s="2">
        <v>112111</v>
      </c>
      <c r="B57" s="5" t="s">
        <v>36</v>
      </c>
      <c r="E57" s="4">
        <v>39995</v>
      </c>
    </row>
    <row r="58" spans="1:5" x14ac:dyDescent="0.25">
      <c r="A58" s="2">
        <v>112112</v>
      </c>
      <c r="B58" s="5" t="s">
        <v>37</v>
      </c>
      <c r="E58" s="4">
        <v>39995</v>
      </c>
    </row>
    <row r="59" spans="1:5" x14ac:dyDescent="0.25">
      <c r="A59" s="2">
        <v>11212</v>
      </c>
      <c r="B59" s="5" t="s">
        <v>38</v>
      </c>
      <c r="E59" s="4">
        <v>39995</v>
      </c>
    </row>
    <row r="60" spans="1:5" x14ac:dyDescent="0.25">
      <c r="A60" s="2">
        <v>112120</v>
      </c>
      <c r="B60" s="5" t="s">
        <v>38</v>
      </c>
      <c r="E60" s="4">
        <v>39995</v>
      </c>
    </row>
    <row r="61" spans="1:5" x14ac:dyDescent="0.25">
      <c r="A61" s="2">
        <v>11213</v>
      </c>
      <c r="B61" s="5" t="s">
        <v>39</v>
      </c>
      <c r="E61" s="4">
        <v>39995</v>
      </c>
    </row>
    <row r="62" spans="1:5" x14ac:dyDescent="0.25">
      <c r="A62" s="2">
        <v>112130</v>
      </c>
      <c r="B62" s="5" t="s">
        <v>39</v>
      </c>
      <c r="E62" s="4">
        <v>39995</v>
      </c>
    </row>
    <row r="63" spans="1:5" x14ac:dyDescent="0.25">
      <c r="A63" s="2">
        <v>1122</v>
      </c>
      <c r="B63" s="5" t="s">
        <v>40</v>
      </c>
      <c r="E63" s="4">
        <v>39995</v>
      </c>
    </row>
    <row r="64" spans="1:5" x14ac:dyDescent="0.25">
      <c r="A64" s="2">
        <v>11221</v>
      </c>
      <c r="B64" s="5" t="s">
        <v>40</v>
      </c>
      <c r="E64" s="4">
        <v>39995</v>
      </c>
    </row>
    <row r="65" spans="1:5" x14ac:dyDescent="0.25">
      <c r="A65" s="2">
        <v>112210</v>
      </c>
      <c r="B65" s="5" t="s">
        <v>40</v>
      </c>
      <c r="E65" s="4">
        <v>39995</v>
      </c>
    </row>
    <row r="66" spans="1:5" x14ac:dyDescent="0.25">
      <c r="A66" s="2">
        <v>1123</v>
      </c>
      <c r="B66" s="5" t="s">
        <v>2451</v>
      </c>
      <c r="E66" s="4">
        <v>39995</v>
      </c>
    </row>
    <row r="67" spans="1:5" x14ac:dyDescent="0.25">
      <c r="A67" s="2">
        <v>11231</v>
      </c>
      <c r="B67" s="5" t="s">
        <v>41</v>
      </c>
      <c r="E67" s="4">
        <v>39995</v>
      </c>
    </row>
    <row r="68" spans="1:5" x14ac:dyDescent="0.25">
      <c r="A68" s="2">
        <v>112310</v>
      </c>
      <c r="B68" s="5" t="s">
        <v>41</v>
      </c>
      <c r="E68" s="4">
        <v>39995</v>
      </c>
    </row>
    <row r="69" spans="1:5" ht="30" x14ac:dyDescent="0.25">
      <c r="A69" s="2">
        <v>11232</v>
      </c>
      <c r="B69" s="5" t="s">
        <v>42</v>
      </c>
      <c r="E69" s="4">
        <v>39995</v>
      </c>
    </row>
    <row r="70" spans="1:5" ht="30" x14ac:dyDescent="0.25">
      <c r="A70" s="2">
        <v>112320</v>
      </c>
      <c r="B70" s="5" t="s">
        <v>42</v>
      </c>
      <c r="E70" s="4">
        <v>39995</v>
      </c>
    </row>
    <row r="71" spans="1:5" x14ac:dyDescent="0.25">
      <c r="A71" s="2">
        <v>11233</v>
      </c>
      <c r="B71" s="5" t="s">
        <v>43</v>
      </c>
      <c r="E71" s="4">
        <v>39995</v>
      </c>
    </row>
    <row r="72" spans="1:5" x14ac:dyDescent="0.25">
      <c r="A72" s="2">
        <v>112330</v>
      </c>
      <c r="B72" s="5" t="s">
        <v>43</v>
      </c>
      <c r="E72" s="4">
        <v>39995</v>
      </c>
    </row>
    <row r="73" spans="1:5" x14ac:dyDescent="0.25">
      <c r="A73" s="2">
        <v>11234</v>
      </c>
      <c r="B73" s="5" t="s">
        <v>44</v>
      </c>
      <c r="E73" s="4">
        <v>39995</v>
      </c>
    </row>
    <row r="74" spans="1:5" x14ac:dyDescent="0.25">
      <c r="A74" s="2">
        <v>112340</v>
      </c>
      <c r="B74" s="5" t="s">
        <v>44</v>
      </c>
      <c r="E74" s="4">
        <v>39995</v>
      </c>
    </row>
    <row r="75" spans="1:5" x14ac:dyDescent="0.25">
      <c r="A75" s="2">
        <v>11239</v>
      </c>
      <c r="B75" s="5" t="s">
        <v>45</v>
      </c>
      <c r="E75" s="4">
        <v>39995</v>
      </c>
    </row>
    <row r="76" spans="1:5" x14ac:dyDescent="0.25">
      <c r="A76" s="2">
        <v>112390</v>
      </c>
      <c r="B76" s="5" t="s">
        <v>45</v>
      </c>
      <c r="E76" s="4">
        <v>39995</v>
      </c>
    </row>
    <row r="77" spans="1:5" x14ac:dyDescent="0.25">
      <c r="A77" s="2">
        <v>1124</v>
      </c>
      <c r="B77" s="5" t="s">
        <v>2452</v>
      </c>
      <c r="E77" s="4">
        <v>39995</v>
      </c>
    </row>
    <row r="78" spans="1:5" x14ac:dyDescent="0.25">
      <c r="A78" s="2">
        <v>11241</v>
      </c>
      <c r="B78" s="5" t="s">
        <v>46</v>
      </c>
      <c r="E78" s="4">
        <v>39995</v>
      </c>
    </row>
    <row r="79" spans="1:5" x14ac:dyDescent="0.25">
      <c r="A79" s="2">
        <v>112410</v>
      </c>
      <c r="B79" s="5" t="s">
        <v>46</v>
      </c>
      <c r="E79" s="4">
        <v>39995</v>
      </c>
    </row>
    <row r="80" spans="1:5" x14ac:dyDescent="0.25">
      <c r="A80" s="2">
        <v>11242</v>
      </c>
      <c r="B80" s="5" t="s">
        <v>47</v>
      </c>
      <c r="E80" s="4">
        <v>39995</v>
      </c>
    </row>
    <row r="81" spans="1:5" x14ac:dyDescent="0.25">
      <c r="A81" s="2">
        <v>112420</v>
      </c>
      <c r="B81" s="5" t="s">
        <v>47</v>
      </c>
      <c r="E81" s="4">
        <v>39995</v>
      </c>
    </row>
    <row r="82" spans="1:5" x14ac:dyDescent="0.25">
      <c r="A82" s="2">
        <v>1125</v>
      </c>
      <c r="B82" s="5" t="s">
        <v>2453</v>
      </c>
      <c r="E82" s="4">
        <v>39995</v>
      </c>
    </row>
    <row r="83" spans="1:5" x14ac:dyDescent="0.25">
      <c r="A83" s="2">
        <v>11251</v>
      </c>
      <c r="B83" s="5" t="s">
        <v>2453</v>
      </c>
      <c r="E83" s="4">
        <v>39995</v>
      </c>
    </row>
    <row r="84" spans="1:5" x14ac:dyDescent="0.25">
      <c r="A84" s="2">
        <v>112511</v>
      </c>
      <c r="B84" s="5" t="s">
        <v>48</v>
      </c>
      <c r="E84" s="4">
        <v>39995</v>
      </c>
    </row>
    <row r="85" spans="1:5" x14ac:dyDescent="0.25">
      <c r="A85" s="2">
        <v>112512</v>
      </c>
      <c r="B85" s="5" t="s">
        <v>49</v>
      </c>
      <c r="E85" s="4">
        <v>39995</v>
      </c>
    </row>
    <row r="86" spans="1:5" x14ac:dyDescent="0.25">
      <c r="A86" s="2">
        <v>112519</v>
      </c>
      <c r="B86" s="5" t="s">
        <v>50</v>
      </c>
      <c r="E86" s="4">
        <v>39995</v>
      </c>
    </row>
    <row r="87" spans="1:5" x14ac:dyDescent="0.25">
      <c r="A87" s="2">
        <v>1129</v>
      </c>
      <c r="B87" s="5" t="s">
        <v>2454</v>
      </c>
      <c r="E87" s="4">
        <v>39995</v>
      </c>
    </row>
    <row r="88" spans="1:5" x14ac:dyDescent="0.25">
      <c r="A88" s="2">
        <v>11291</v>
      </c>
      <c r="B88" s="5" t="s">
        <v>51</v>
      </c>
      <c r="E88" s="4">
        <v>39995</v>
      </c>
    </row>
    <row r="89" spans="1:5" x14ac:dyDescent="0.25">
      <c r="A89" s="2">
        <v>112910</v>
      </c>
      <c r="B89" s="5" t="s">
        <v>51</v>
      </c>
      <c r="E89" s="4">
        <v>39995</v>
      </c>
    </row>
    <row r="90" spans="1:5" x14ac:dyDescent="0.25">
      <c r="A90" s="2">
        <v>11292</v>
      </c>
      <c r="B90" s="5" t="s">
        <v>52</v>
      </c>
      <c r="E90" s="4">
        <v>39995</v>
      </c>
    </row>
    <row r="91" spans="1:5" x14ac:dyDescent="0.25">
      <c r="A91" s="2">
        <v>112920</v>
      </c>
      <c r="B91" s="5" t="s">
        <v>52</v>
      </c>
      <c r="E91" s="4">
        <v>39995</v>
      </c>
    </row>
    <row r="92" spans="1:5" x14ac:dyDescent="0.25">
      <c r="A92" s="2">
        <v>11293</v>
      </c>
      <c r="B92" s="5" t="s">
        <v>53</v>
      </c>
      <c r="E92" s="4">
        <v>39995</v>
      </c>
    </row>
    <row r="93" spans="1:5" x14ac:dyDescent="0.25">
      <c r="A93" s="2">
        <v>112930</v>
      </c>
      <c r="B93" s="5" t="s">
        <v>53</v>
      </c>
      <c r="E93" s="4">
        <v>39995</v>
      </c>
    </row>
    <row r="94" spans="1:5" x14ac:dyDescent="0.25">
      <c r="A94" s="2">
        <v>11299</v>
      </c>
      <c r="B94" s="5" t="s">
        <v>54</v>
      </c>
      <c r="E94" s="4">
        <v>39995</v>
      </c>
    </row>
    <row r="95" spans="1:5" x14ac:dyDescent="0.25">
      <c r="A95" s="2">
        <v>112990</v>
      </c>
      <c r="B95" s="5" t="s">
        <v>54</v>
      </c>
      <c r="E95" s="4">
        <v>39995</v>
      </c>
    </row>
    <row r="96" spans="1:5" x14ac:dyDescent="0.25">
      <c r="A96" s="2">
        <v>1131</v>
      </c>
      <c r="B96" s="5" t="s">
        <v>55</v>
      </c>
      <c r="E96" s="4">
        <v>39995</v>
      </c>
    </row>
    <row r="97" spans="1:5" x14ac:dyDescent="0.25">
      <c r="A97" s="2">
        <v>11311</v>
      </c>
      <c r="B97" s="5" t="s">
        <v>55</v>
      </c>
      <c r="E97" s="4">
        <v>39995</v>
      </c>
    </row>
    <row r="98" spans="1:5" x14ac:dyDescent="0.25">
      <c r="A98" s="2">
        <v>113110</v>
      </c>
      <c r="B98" s="5" t="s">
        <v>55</v>
      </c>
      <c r="E98" s="4">
        <v>39995</v>
      </c>
    </row>
    <row r="99" spans="1:5" ht="30" x14ac:dyDescent="0.25">
      <c r="A99" s="2">
        <v>1132</v>
      </c>
      <c r="B99" s="5" t="s">
        <v>56</v>
      </c>
      <c r="E99" s="4">
        <v>39995</v>
      </c>
    </row>
    <row r="100" spans="1:5" ht="30" x14ac:dyDescent="0.25">
      <c r="A100" s="2">
        <v>11321</v>
      </c>
      <c r="B100" s="5" t="s">
        <v>56</v>
      </c>
      <c r="E100" s="4">
        <v>39995</v>
      </c>
    </row>
    <row r="101" spans="1:5" ht="30" x14ac:dyDescent="0.25">
      <c r="A101" s="2">
        <v>113210</v>
      </c>
      <c r="B101" s="5" t="s">
        <v>56</v>
      </c>
      <c r="E101" s="4">
        <v>39995</v>
      </c>
    </row>
    <row r="102" spans="1:5" x14ac:dyDescent="0.25">
      <c r="A102" s="2">
        <v>1133</v>
      </c>
      <c r="B102" s="5" t="s">
        <v>57</v>
      </c>
      <c r="E102" s="4">
        <v>39995</v>
      </c>
    </row>
    <row r="103" spans="1:5" x14ac:dyDescent="0.25">
      <c r="A103" s="2">
        <v>11331</v>
      </c>
      <c r="B103" s="5" t="s">
        <v>57</v>
      </c>
      <c r="E103" s="4">
        <v>39995</v>
      </c>
    </row>
    <row r="104" spans="1:5" x14ac:dyDescent="0.25">
      <c r="A104" s="2">
        <v>113310</v>
      </c>
      <c r="B104" s="5" t="s">
        <v>57</v>
      </c>
      <c r="E104" s="4">
        <v>39995</v>
      </c>
    </row>
    <row r="105" spans="1:5" x14ac:dyDescent="0.25">
      <c r="A105" s="2">
        <v>1141</v>
      </c>
      <c r="B105" s="5" t="s">
        <v>2455</v>
      </c>
      <c r="E105" s="4">
        <v>39995</v>
      </c>
    </row>
    <row r="106" spans="1:5" x14ac:dyDescent="0.25">
      <c r="A106" s="2">
        <v>11411</v>
      </c>
      <c r="B106" s="5" t="s">
        <v>2455</v>
      </c>
      <c r="E106" s="4">
        <v>39995</v>
      </c>
    </row>
    <row r="107" spans="1:5" x14ac:dyDescent="0.25">
      <c r="A107" s="2">
        <v>114111</v>
      </c>
      <c r="B107" s="5" t="s">
        <v>58</v>
      </c>
      <c r="E107" s="4">
        <v>39995</v>
      </c>
    </row>
    <row r="108" spans="1:5" x14ac:dyDescent="0.25">
      <c r="A108" s="2">
        <v>114112</v>
      </c>
      <c r="B108" s="5" t="s">
        <v>59</v>
      </c>
      <c r="E108" s="4">
        <v>39995</v>
      </c>
    </row>
    <row r="109" spans="1:5" x14ac:dyDescent="0.25">
      <c r="A109" s="2">
        <v>114119</v>
      </c>
      <c r="B109" s="5" t="s">
        <v>60</v>
      </c>
      <c r="E109" s="4">
        <v>39995</v>
      </c>
    </row>
    <row r="110" spans="1:5" x14ac:dyDescent="0.25">
      <c r="A110" s="2">
        <v>1142</v>
      </c>
      <c r="B110" s="5" t="s">
        <v>61</v>
      </c>
      <c r="E110" s="4">
        <v>39995</v>
      </c>
    </row>
    <row r="111" spans="1:5" x14ac:dyDescent="0.25">
      <c r="A111" s="2">
        <v>11421</v>
      </c>
      <c r="B111" s="5" t="s">
        <v>61</v>
      </c>
      <c r="E111" s="4">
        <v>39995</v>
      </c>
    </row>
    <row r="112" spans="1:5" x14ac:dyDescent="0.25">
      <c r="A112" s="2">
        <v>114210</v>
      </c>
      <c r="B112" s="5" t="s">
        <v>61</v>
      </c>
      <c r="E112" s="4">
        <v>39995</v>
      </c>
    </row>
    <row r="113" spans="1:5" x14ac:dyDescent="0.25">
      <c r="A113" s="2">
        <v>1151</v>
      </c>
      <c r="B113" s="5" t="s">
        <v>2456</v>
      </c>
      <c r="E113" s="4">
        <v>39995</v>
      </c>
    </row>
    <row r="114" spans="1:5" x14ac:dyDescent="0.25">
      <c r="A114" s="2">
        <v>11511</v>
      </c>
      <c r="B114" s="5" t="s">
        <v>2456</v>
      </c>
      <c r="E114" s="4">
        <v>39995</v>
      </c>
    </row>
    <row r="115" spans="1:5" x14ac:dyDescent="0.25">
      <c r="A115" s="2">
        <v>115111</v>
      </c>
      <c r="B115" s="5" t="s">
        <v>62</v>
      </c>
      <c r="E115" s="4">
        <v>39995</v>
      </c>
    </row>
    <row r="116" spans="1:5" x14ac:dyDescent="0.25">
      <c r="A116" s="2">
        <v>115112</v>
      </c>
      <c r="B116" s="5" t="s">
        <v>63</v>
      </c>
      <c r="E116" s="4">
        <v>39995</v>
      </c>
    </row>
    <row r="117" spans="1:5" x14ac:dyDescent="0.25">
      <c r="A117" s="2">
        <v>115113</v>
      </c>
      <c r="B117" s="5" t="s">
        <v>64</v>
      </c>
      <c r="E117" s="4">
        <v>39995</v>
      </c>
    </row>
    <row r="118" spans="1:5" ht="30" x14ac:dyDescent="0.25">
      <c r="A118" s="2">
        <v>115114</v>
      </c>
      <c r="B118" s="5" t="s">
        <v>65</v>
      </c>
      <c r="E118" s="4">
        <v>39995</v>
      </c>
    </row>
    <row r="119" spans="1:5" x14ac:dyDescent="0.25">
      <c r="A119" s="2">
        <v>115115</v>
      </c>
      <c r="B119" s="5" t="s">
        <v>66</v>
      </c>
      <c r="E119" s="4">
        <v>39995</v>
      </c>
    </row>
    <row r="120" spans="1:5" x14ac:dyDescent="0.25">
      <c r="A120" s="2">
        <v>115116</v>
      </c>
      <c r="B120" s="5" t="s">
        <v>67</v>
      </c>
      <c r="E120" s="4">
        <v>39995</v>
      </c>
    </row>
    <row r="121" spans="1:5" x14ac:dyDescent="0.25">
      <c r="A121" s="2">
        <v>1152</v>
      </c>
      <c r="B121" s="5" t="s">
        <v>68</v>
      </c>
      <c r="E121" s="4">
        <v>39995</v>
      </c>
    </row>
    <row r="122" spans="1:5" x14ac:dyDescent="0.25">
      <c r="A122" s="2">
        <v>11521</v>
      </c>
      <c r="B122" s="5" t="s">
        <v>68</v>
      </c>
      <c r="E122" s="4">
        <v>39995</v>
      </c>
    </row>
    <row r="123" spans="1:5" x14ac:dyDescent="0.25">
      <c r="A123" s="2">
        <v>115210</v>
      </c>
      <c r="B123" s="5" t="s">
        <v>68</v>
      </c>
      <c r="E123" s="4">
        <v>39995</v>
      </c>
    </row>
    <row r="124" spans="1:5" x14ac:dyDescent="0.25">
      <c r="A124" s="2">
        <v>1153</v>
      </c>
      <c r="B124" s="5" t="s">
        <v>69</v>
      </c>
      <c r="E124" s="4">
        <v>39995</v>
      </c>
    </row>
    <row r="125" spans="1:5" x14ac:dyDescent="0.25">
      <c r="A125" s="2">
        <v>11531</v>
      </c>
      <c r="B125" s="5" t="s">
        <v>69</v>
      </c>
      <c r="E125" s="4">
        <v>39995</v>
      </c>
    </row>
    <row r="126" spans="1:5" x14ac:dyDescent="0.25">
      <c r="A126" s="2">
        <v>115310</v>
      </c>
      <c r="B126" s="5" t="s">
        <v>69</v>
      </c>
      <c r="E126" s="4">
        <v>39995</v>
      </c>
    </row>
    <row r="127" spans="1:5" x14ac:dyDescent="0.25">
      <c r="A127" s="2">
        <v>2111</v>
      </c>
      <c r="B127" s="5" t="s">
        <v>2457</v>
      </c>
      <c r="E127" s="4">
        <v>39995</v>
      </c>
    </row>
    <row r="128" spans="1:5" x14ac:dyDescent="0.25">
      <c r="A128" s="36">
        <v>21111</v>
      </c>
      <c r="B128" s="37" t="s">
        <v>2457</v>
      </c>
      <c r="C128" s="36"/>
      <c r="D128" s="36"/>
      <c r="E128" s="36"/>
    </row>
    <row r="129" spans="1:5" x14ac:dyDescent="0.25">
      <c r="A129" s="36">
        <v>211111</v>
      </c>
      <c r="B129" s="37" t="s">
        <v>2458</v>
      </c>
      <c r="C129" s="36"/>
      <c r="D129" s="36"/>
      <c r="E129" s="36"/>
    </row>
    <row r="130" spans="1:5" x14ac:dyDescent="0.25">
      <c r="A130" s="2">
        <v>21112</v>
      </c>
      <c r="B130" s="5" t="s">
        <v>71</v>
      </c>
      <c r="E130" s="4">
        <v>43118</v>
      </c>
    </row>
    <row r="131" spans="1:5" x14ac:dyDescent="0.25">
      <c r="A131" s="2">
        <v>211120</v>
      </c>
      <c r="B131" s="5" t="s">
        <v>71</v>
      </c>
      <c r="E131" s="4">
        <v>43118</v>
      </c>
    </row>
    <row r="132" spans="1:5" x14ac:dyDescent="0.25">
      <c r="A132" s="2">
        <v>21113</v>
      </c>
      <c r="B132" s="5" t="s">
        <v>73</v>
      </c>
      <c r="E132" s="4">
        <v>43118</v>
      </c>
    </row>
    <row r="133" spans="1:5" x14ac:dyDescent="0.25">
      <c r="A133" s="2">
        <v>211130</v>
      </c>
      <c r="B133" s="5" t="s">
        <v>73</v>
      </c>
      <c r="E133" s="4">
        <v>43118</v>
      </c>
    </row>
    <row r="134" spans="1:5" x14ac:dyDescent="0.25">
      <c r="A134" s="2">
        <v>2121</v>
      </c>
      <c r="B134" s="5" t="s">
        <v>2459</v>
      </c>
      <c r="E134" s="4">
        <v>39995</v>
      </c>
    </row>
    <row r="135" spans="1:5" x14ac:dyDescent="0.25">
      <c r="A135" s="2">
        <v>21211</v>
      </c>
      <c r="B135" s="5" t="s">
        <v>2459</v>
      </c>
      <c r="E135" s="4">
        <v>39995</v>
      </c>
    </row>
    <row r="136" spans="1:5" x14ac:dyDescent="0.25">
      <c r="A136" s="2">
        <v>212111</v>
      </c>
      <c r="B136" s="5" t="s">
        <v>75</v>
      </c>
      <c r="E136" s="4">
        <v>39995</v>
      </c>
    </row>
    <row r="137" spans="1:5" x14ac:dyDescent="0.25">
      <c r="A137" s="2">
        <v>212112</v>
      </c>
      <c r="B137" s="5" t="s">
        <v>76</v>
      </c>
      <c r="E137" s="4">
        <v>39995</v>
      </c>
    </row>
    <row r="138" spans="1:5" x14ac:dyDescent="0.25">
      <c r="A138" s="2">
        <v>212113</v>
      </c>
      <c r="B138" s="5" t="s">
        <v>77</v>
      </c>
      <c r="E138" s="4">
        <v>39995</v>
      </c>
    </row>
    <row r="139" spans="1:5" x14ac:dyDescent="0.25">
      <c r="A139" s="2">
        <v>2122</v>
      </c>
      <c r="B139" s="5" t="s">
        <v>2460</v>
      </c>
      <c r="E139" s="4">
        <v>39995</v>
      </c>
    </row>
    <row r="140" spans="1:5" x14ac:dyDescent="0.25">
      <c r="A140" s="2">
        <v>21221</v>
      </c>
      <c r="B140" s="5" t="s">
        <v>78</v>
      </c>
      <c r="E140" s="4">
        <v>39995</v>
      </c>
    </row>
    <row r="141" spans="1:5" x14ac:dyDescent="0.25">
      <c r="A141" s="36">
        <v>211112</v>
      </c>
      <c r="B141" s="37" t="s">
        <v>74</v>
      </c>
      <c r="C141" s="36"/>
      <c r="D141" s="36"/>
      <c r="E141" s="36"/>
    </row>
    <row r="142" spans="1:5" x14ac:dyDescent="0.25">
      <c r="A142" s="2">
        <v>212210</v>
      </c>
      <c r="B142" s="5" t="s">
        <v>78</v>
      </c>
      <c r="E142" s="4">
        <v>39995</v>
      </c>
    </row>
    <row r="143" spans="1:5" x14ac:dyDescent="0.25">
      <c r="A143" s="2">
        <v>21222</v>
      </c>
      <c r="B143" s="5" t="s">
        <v>2461</v>
      </c>
      <c r="E143" s="4">
        <v>39995</v>
      </c>
    </row>
    <row r="144" spans="1:5" x14ac:dyDescent="0.25">
      <c r="A144" s="2">
        <v>212221</v>
      </c>
      <c r="B144" s="5" t="s">
        <v>79</v>
      </c>
      <c r="E144" s="4">
        <v>39995</v>
      </c>
    </row>
    <row r="145" spans="1:5" x14ac:dyDescent="0.25">
      <c r="A145" s="2">
        <v>212222</v>
      </c>
      <c r="B145" s="5" t="s">
        <v>80</v>
      </c>
      <c r="E145" s="4">
        <v>39995</v>
      </c>
    </row>
    <row r="146" spans="1:5" x14ac:dyDescent="0.25">
      <c r="A146" s="2">
        <v>21223</v>
      </c>
      <c r="B146" s="5" t="s">
        <v>82</v>
      </c>
      <c r="E146" s="4">
        <v>39995</v>
      </c>
    </row>
    <row r="147" spans="1:5" x14ac:dyDescent="0.25">
      <c r="A147" s="2">
        <v>212230</v>
      </c>
      <c r="B147" s="5" t="s">
        <v>82</v>
      </c>
      <c r="E147" s="4">
        <v>43118</v>
      </c>
    </row>
    <row r="148" spans="1:5" x14ac:dyDescent="0.25">
      <c r="A148" s="36">
        <v>212234</v>
      </c>
      <c r="B148" s="37" t="s">
        <v>83</v>
      </c>
      <c r="C148" s="36"/>
      <c r="D148" s="36"/>
      <c r="E148" s="36"/>
    </row>
    <row r="149" spans="1:5" x14ac:dyDescent="0.25">
      <c r="A149" s="2">
        <v>21229</v>
      </c>
      <c r="B149" s="5" t="s">
        <v>2462</v>
      </c>
      <c r="E149" s="4">
        <v>39995</v>
      </c>
    </row>
    <row r="150" spans="1:5" x14ac:dyDescent="0.25">
      <c r="A150" s="2">
        <v>212291</v>
      </c>
      <c r="B150" s="5" t="s">
        <v>84</v>
      </c>
      <c r="E150" s="4">
        <v>39995</v>
      </c>
    </row>
    <row r="151" spans="1:5" x14ac:dyDescent="0.25">
      <c r="A151" s="2">
        <v>212299</v>
      </c>
      <c r="B151" s="5" t="s">
        <v>85</v>
      </c>
      <c r="E151" s="4">
        <v>39995</v>
      </c>
    </row>
    <row r="152" spans="1:5" x14ac:dyDescent="0.25">
      <c r="A152" s="2">
        <v>2123</v>
      </c>
      <c r="B152" s="5" t="s">
        <v>2463</v>
      </c>
      <c r="E152" s="4">
        <v>39995</v>
      </c>
    </row>
    <row r="153" spans="1:5" x14ac:dyDescent="0.25">
      <c r="A153" s="2">
        <v>21231</v>
      </c>
      <c r="B153" s="5" t="s">
        <v>2464</v>
      </c>
      <c r="E153" s="4">
        <v>39995</v>
      </c>
    </row>
    <row r="154" spans="1:5" x14ac:dyDescent="0.25">
      <c r="A154" s="2">
        <v>212311</v>
      </c>
      <c r="B154" s="5" t="s">
        <v>86</v>
      </c>
      <c r="E154" s="4">
        <v>39995</v>
      </c>
    </row>
    <row r="155" spans="1:5" ht="30" x14ac:dyDescent="0.25">
      <c r="A155" s="2">
        <v>212312</v>
      </c>
      <c r="B155" s="5" t="s">
        <v>87</v>
      </c>
      <c r="E155" s="4">
        <v>39995</v>
      </c>
    </row>
    <row r="156" spans="1:5" ht="30" x14ac:dyDescent="0.25">
      <c r="A156" s="2">
        <v>212313</v>
      </c>
      <c r="B156" s="5" t="s">
        <v>88</v>
      </c>
      <c r="E156" s="4">
        <v>39995</v>
      </c>
    </row>
    <row r="157" spans="1:5" ht="30" x14ac:dyDescent="0.25">
      <c r="A157" s="2">
        <v>212319</v>
      </c>
      <c r="B157" s="5" t="s">
        <v>89</v>
      </c>
      <c r="E157" s="4">
        <v>39995</v>
      </c>
    </row>
    <row r="158" spans="1:5" ht="30" x14ac:dyDescent="0.25">
      <c r="A158" s="2">
        <v>21232</v>
      </c>
      <c r="B158" s="5" t="s">
        <v>2465</v>
      </c>
      <c r="E158" s="4">
        <v>39995</v>
      </c>
    </row>
    <row r="159" spans="1:5" x14ac:dyDescent="0.25">
      <c r="A159" s="2">
        <v>212321</v>
      </c>
      <c r="B159" s="5" t="s">
        <v>90</v>
      </c>
      <c r="E159" s="4">
        <v>39995</v>
      </c>
    </row>
    <row r="160" spans="1:5" x14ac:dyDescent="0.25">
      <c r="A160" s="2">
        <v>212322</v>
      </c>
      <c r="B160" s="5" t="s">
        <v>91</v>
      </c>
      <c r="E160" s="4">
        <v>39995</v>
      </c>
    </row>
    <row r="161" spans="1:5" x14ac:dyDescent="0.25">
      <c r="A161" s="2">
        <v>212324</v>
      </c>
      <c r="B161" s="5" t="s">
        <v>92</v>
      </c>
      <c r="E161" s="4">
        <v>39995</v>
      </c>
    </row>
    <row r="162" spans="1:5" ht="30" x14ac:dyDescent="0.25">
      <c r="A162" s="2">
        <v>212325</v>
      </c>
      <c r="B162" s="5" t="s">
        <v>93</v>
      </c>
      <c r="E162" s="4">
        <v>39995</v>
      </c>
    </row>
    <row r="163" spans="1:5" ht="30" x14ac:dyDescent="0.25">
      <c r="A163" s="2">
        <v>21239</v>
      </c>
      <c r="B163" s="5" t="s">
        <v>2466</v>
      </c>
      <c r="E163" s="4">
        <v>39995</v>
      </c>
    </row>
    <row r="164" spans="1:5" x14ac:dyDescent="0.25">
      <c r="A164" s="2">
        <v>212391</v>
      </c>
      <c r="B164" s="5" t="s">
        <v>94</v>
      </c>
      <c r="E164" s="4">
        <v>39995</v>
      </c>
    </row>
    <row r="165" spans="1:5" x14ac:dyDescent="0.25">
      <c r="A165" s="2">
        <v>212392</v>
      </c>
      <c r="B165" s="5" t="s">
        <v>95</v>
      </c>
      <c r="E165" s="4">
        <v>39995</v>
      </c>
    </row>
    <row r="166" spans="1:5" x14ac:dyDescent="0.25">
      <c r="A166" s="2">
        <v>212393</v>
      </c>
      <c r="B166" s="5" t="s">
        <v>96</v>
      </c>
      <c r="E166" s="4">
        <v>39995</v>
      </c>
    </row>
    <row r="167" spans="1:5" x14ac:dyDescent="0.25">
      <c r="A167" s="2">
        <v>212399</v>
      </c>
      <c r="B167" s="5" t="s">
        <v>97</v>
      </c>
      <c r="E167" s="4">
        <v>39995</v>
      </c>
    </row>
    <row r="168" spans="1:5" x14ac:dyDescent="0.25">
      <c r="A168" s="2">
        <v>2131</v>
      </c>
      <c r="B168" s="5" t="s">
        <v>2467</v>
      </c>
      <c r="E168" s="4">
        <v>39995</v>
      </c>
    </row>
    <row r="169" spans="1:5" x14ac:dyDescent="0.25">
      <c r="A169" s="2">
        <v>21311</v>
      </c>
      <c r="B169" s="5" t="s">
        <v>2467</v>
      </c>
      <c r="E169" s="4">
        <v>39995</v>
      </c>
    </row>
    <row r="170" spans="1:5" x14ac:dyDescent="0.25">
      <c r="A170" s="2">
        <v>213111</v>
      </c>
      <c r="B170" s="5" t="s">
        <v>98</v>
      </c>
      <c r="E170" s="4">
        <v>39995</v>
      </c>
    </row>
    <row r="171" spans="1:5" x14ac:dyDescent="0.25">
      <c r="A171" s="2">
        <v>213112</v>
      </c>
      <c r="B171" s="5" t="s">
        <v>99</v>
      </c>
      <c r="E171" s="4">
        <v>39995</v>
      </c>
    </row>
    <row r="172" spans="1:5" x14ac:dyDescent="0.25">
      <c r="A172" s="2">
        <v>213113</v>
      </c>
      <c r="B172" s="5" t="s">
        <v>100</v>
      </c>
      <c r="E172" s="4">
        <v>39995</v>
      </c>
    </row>
    <row r="173" spans="1:5" x14ac:dyDescent="0.25">
      <c r="A173" s="2">
        <v>213114</v>
      </c>
      <c r="B173" s="5" t="s">
        <v>101</v>
      </c>
      <c r="E173" s="4">
        <v>39995</v>
      </c>
    </row>
    <row r="174" spans="1:5" ht="30" x14ac:dyDescent="0.25">
      <c r="A174" s="2">
        <v>213115</v>
      </c>
      <c r="B174" s="5" t="s">
        <v>102</v>
      </c>
      <c r="E174" s="4">
        <v>39995</v>
      </c>
    </row>
    <row r="175" spans="1:5" ht="30" x14ac:dyDescent="0.25">
      <c r="A175" s="2">
        <v>2211</v>
      </c>
      <c r="B175" s="5" t="s">
        <v>2468</v>
      </c>
      <c r="E175" s="4">
        <v>39995</v>
      </c>
    </row>
    <row r="176" spans="1:5" x14ac:dyDescent="0.25">
      <c r="A176" s="2">
        <v>22111</v>
      </c>
      <c r="B176" s="5" t="s">
        <v>2469</v>
      </c>
      <c r="E176" s="4">
        <v>39995</v>
      </c>
    </row>
    <row r="177" spans="1:5" x14ac:dyDescent="0.25">
      <c r="A177" s="36">
        <v>221111</v>
      </c>
      <c r="B177" s="37" t="s">
        <v>103</v>
      </c>
      <c r="C177" s="36"/>
      <c r="D177" s="36"/>
      <c r="E177" s="36"/>
    </row>
    <row r="178" spans="1:5" x14ac:dyDescent="0.25">
      <c r="A178" s="2">
        <v>221112</v>
      </c>
      <c r="B178" s="5" t="s">
        <v>104</v>
      </c>
      <c r="E178" s="4">
        <v>39995</v>
      </c>
    </row>
    <row r="179" spans="1:5" x14ac:dyDescent="0.25">
      <c r="A179" s="2">
        <v>221113</v>
      </c>
      <c r="B179" s="5" t="s">
        <v>105</v>
      </c>
      <c r="E179" s="4">
        <v>39995</v>
      </c>
    </row>
    <row r="180" spans="1:5" x14ac:dyDescent="0.25">
      <c r="A180" s="2">
        <v>221114</v>
      </c>
      <c r="B180" s="5" t="s">
        <v>106</v>
      </c>
      <c r="E180" s="4">
        <v>41409</v>
      </c>
    </row>
    <row r="181" spans="1:5" x14ac:dyDescent="0.25">
      <c r="A181" s="2">
        <v>221115</v>
      </c>
      <c r="B181" s="5" t="s">
        <v>107</v>
      </c>
      <c r="E181" s="4">
        <v>41409</v>
      </c>
    </row>
    <row r="182" spans="1:5" x14ac:dyDescent="0.25">
      <c r="A182" s="2">
        <v>221116</v>
      </c>
      <c r="B182" s="5" t="s">
        <v>108</v>
      </c>
      <c r="E182" s="4">
        <v>41409</v>
      </c>
    </row>
    <row r="183" spans="1:5" x14ac:dyDescent="0.25">
      <c r="A183" s="2">
        <v>221117</v>
      </c>
      <c r="B183" s="5" t="s">
        <v>109</v>
      </c>
      <c r="E183" s="4">
        <v>41409</v>
      </c>
    </row>
    <row r="184" spans="1:5" x14ac:dyDescent="0.25">
      <c r="A184" s="2">
        <v>221118</v>
      </c>
      <c r="B184" s="5" t="s">
        <v>110</v>
      </c>
      <c r="E184" s="4">
        <v>41409</v>
      </c>
    </row>
    <row r="185" spans="1:5" ht="30" x14ac:dyDescent="0.25">
      <c r="A185" s="2">
        <v>22112</v>
      </c>
      <c r="B185" s="5" t="s">
        <v>2470</v>
      </c>
      <c r="E185" s="4">
        <v>39995</v>
      </c>
    </row>
    <row r="186" spans="1:5" x14ac:dyDescent="0.25">
      <c r="A186" s="2">
        <v>221121</v>
      </c>
      <c r="B186" s="5" t="s">
        <v>111</v>
      </c>
      <c r="E186" s="4">
        <v>39995</v>
      </c>
    </row>
    <row r="187" spans="1:5" x14ac:dyDescent="0.25">
      <c r="A187" s="2">
        <v>221122</v>
      </c>
      <c r="B187" s="5" t="s">
        <v>112</v>
      </c>
      <c r="E187" s="4">
        <v>39995</v>
      </c>
    </row>
    <row r="188" spans="1:5" x14ac:dyDescent="0.25">
      <c r="A188" s="2">
        <v>2212</v>
      </c>
      <c r="B188" s="5" t="s">
        <v>113</v>
      </c>
      <c r="E188" s="4">
        <v>39995</v>
      </c>
    </row>
    <row r="189" spans="1:5" x14ac:dyDescent="0.25">
      <c r="A189" s="2">
        <v>22121</v>
      </c>
      <c r="B189" s="5" t="s">
        <v>113</v>
      </c>
      <c r="E189" s="4">
        <v>39995</v>
      </c>
    </row>
    <row r="190" spans="1:5" x14ac:dyDescent="0.25">
      <c r="A190" s="2">
        <v>221210</v>
      </c>
      <c r="B190" s="5" t="s">
        <v>113</v>
      </c>
      <c r="E190" s="4">
        <v>39995</v>
      </c>
    </row>
    <row r="191" spans="1:5" x14ac:dyDescent="0.25">
      <c r="A191" s="2">
        <v>2213</v>
      </c>
      <c r="B191" s="5" t="s">
        <v>2471</v>
      </c>
      <c r="E191" s="4">
        <v>39995</v>
      </c>
    </row>
    <row r="192" spans="1:5" x14ac:dyDescent="0.25">
      <c r="A192" s="2">
        <v>22131</v>
      </c>
      <c r="B192" s="5" t="s">
        <v>114</v>
      </c>
      <c r="E192" s="4">
        <v>39995</v>
      </c>
    </row>
    <row r="193" spans="1:5" x14ac:dyDescent="0.25">
      <c r="A193" s="2">
        <v>221310</v>
      </c>
      <c r="B193" s="5" t="s">
        <v>114</v>
      </c>
      <c r="E193" s="4">
        <v>39995</v>
      </c>
    </row>
    <row r="194" spans="1:5" x14ac:dyDescent="0.25">
      <c r="A194" s="2">
        <v>22132</v>
      </c>
      <c r="B194" s="5" t="s">
        <v>115</v>
      </c>
      <c r="E194" s="4">
        <v>39995</v>
      </c>
    </row>
    <row r="195" spans="1:5" x14ac:dyDescent="0.25">
      <c r="A195" s="2">
        <v>221320</v>
      </c>
      <c r="B195" s="5" t="s">
        <v>115</v>
      </c>
      <c r="E195" s="4">
        <v>39995</v>
      </c>
    </row>
    <row r="196" spans="1:5" x14ac:dyDescent="0.25">
      <c r="A196" s="2">
        <v>22133</v>
      </c>
      <c r="B196" s="5" t="s">
        <v>116</v>
      </c>
      <c r="E196" s="4">
        <v>39995</v>
      </c>
    </row>
    <row r="197" spans="1:5" x14ac:dyDescent="0.25">
      <c r="A197" s="2">
        <v>221330</v>
      </c>
      <c r="B197" s="5" t="s">
        <v>116</v>
      </c>
      <c r="E197" s="4">
        <v>39995</v>
      </c>
    </row>
    <row r="198" spans="1:5" x14ac:dyDescent="0.25">
      <c r="A198" s="2">
        <v>2361</v>
      </c>
      <c r="B198" s="5" t="s">
        <v>2472</v>
      </c>
      <c r="E198" s="4">
        <v>39995</v>
      </c>
    </row>
    <row r="199" spans="1:5" x14ac:dyDescent="0.25">
      <c r="A199" s="2">
        <v>23611</v>
      </c>
      <c r="B199" s="5" t="s">
        <v>2472</v>
      </c>
      <c r="E199" s="4">
        <v>39995</v>
      </c>
    </row>
    <row r="200" spans="1:5" ht="30" x14ac:dyDescent="0.25">
      <c r="A200" s="2">
        <v>236115</v>
      </c>
      <c r="B200" s="5" t="s">
        <v>2473</v>
      </c>
      <c r="E200" s="4">
        <v>39995</v>
      </c>
    </row>
    <row r="201" spans="1:5" ht="30" x14ac:dyDescent="0.25">
      <c r="A201" s="2">
        <v>236116</v>
      </c>
      <c r="B201" s="5" t="s">
        <v>2474</v>
      </c>
      <c r="E201" s="4">
        <v>39995</v>
      </c>
    </row>
    <row r="202" spans="1:5" x14ac:dyDescent="0.25">
      <c r="A202" s="2">
        <v>236117</v>
      </c>
      <c r="B202" s="5" t="s">
        <v>2475</v>
      </c>
      <c r="E202" s="4">
        <v>39995</v>
      </c>
    </row>
    <row r="203" spans="1:5" x14ac:dyDescent="0.25">
      <c r="A203" s="2">
        <v>236118</v>
      </c>
      <c r="B203" s="5" t="s">
        <v>120</v>
      </c>
      <c r="E203" s="4">
        <v>39995</v>
      </c>
    </row>
    <row r="204" spans="1:5" x14ac:dyDescent="0.25">
      <c r="A204" s="2">
        <v>2362</v>
      </c>
      <c r="B204" s="5" t="s">
        <v>2476</v>
      </c>
      <c r="E204" s="4">
        <v>39995</v>
      </c>
    </row>
    <row r="205" spans="1:5" x14ac:dyDescent="0.25">
      <c r="A205" s="2">
        <v>23621</v>
      </c>
      <c r="B205" s="5" t="s">
        <v>121</v>
      </c>
      <c r="E205" s="4">
        <v>39995</v>
      </c>
    </row>
    <row r="206" spans="1:5" x14ac:dyDescent="0.25">
      <c r="A206" s="2">
        <v>236210</v>
      </c>
      <c r="B206" s="5" t="s">
        <v>121</v>
      </c>
      <c r="E206" s="4">
        <v>39995</v>
      </c>
    </row>
    <row r="207" spans="1:5" ht="30" x14ac:dyDescent="0.25">
      <c r="A207" s="2">
        <v>23622</v>
      </c>
      <c r="B207" s="5" t="s">
        <v>122</v>
      </c>
      <c r="E207" s="4">
        <v>39995</v>
      </c>
    </row>
    <row r="208" spans="1:5" ht="30" x14ac:dyDescent="0.25">
      <c r="A208" s="2">
        <v>236220</v>
      </c>
      <c r="B208" s="5" t="s">
        <v>122</v>
      </c>
      <c r="E208" s="4">
        <v>39995</v>
      </c>
    </row>
    <row r="209" spans="1:5" x14ac:dyDescent="0.25">
      <c r="A209" s="2">
        <v>2371</v>
      </c>
      <c r="B209" s="5" t="s">
        <v>2477</v>
      </c>
      <c r="E209" s="4">
        <v>39995</v>
      </c>
    </row>
    <row r="210" spans="1:5" ht="30" x14ac:dyDescent="0.25">
      <c r="A210" s="2">
        <v>23711</v>
      </c>
      <c r="B210" s="5" t="s">
        <v>123</v>
      </c>
      <c r="E210" s="4">
        <v>39995</v>
      </c>
    </row>
    <row r="211" spans="1:5" ht="30" x14ac:dyDescent="0.25">
      <c r="A211" s="2">
        <v>237110</v>
      </c>
      <c r="B211" s="5" t="s">
        <v>123</v>
      </c>
      <c r="E211" s="4">
        <v>39995</v>
      </c>
    </row>
    <row r="212" spans="1:5" ht="30" x14ac:dyDescent="0.25">
      <c r="A212" s="2">
        <v>23712</v>
      </c>
      <c r="B212" s="5" t="s">
        <v>124</v>
      </c>
      <c r="E212" s="4">
        <v>39995</v>
      </c>
    </row>
    <row r="213" spans="1:5" ht="30" x14ac:dyDescent="0.25">
      <c r="A213" s="2">
        <v>237120</v>
      </c>
      <c r="B213" s="5" t="s">
        <v>124</v>
      </c>
      <c r="E213" s="4">
        <v>39995</v>
      </c>
    </row>
    <row r="214" spans="1:5" ht="30" x14ac:dyDescent="0.25">
      <c r="A214" s="2">
        <v>23713</v>
      </c>
      <c r="B214" s="5" t="s">
        <v>125</v>
      </c>
      <c r="E214" s="4">
        <v>39995</v>
      </c>
    </row>
    <row r="215" spans="1:5" ht="30" x14ac:dyDescent="0.25">
      <c r="A215" s="2">
        <v>237130</v>
      </c>
      <c r="B215" s="5" t="s">
        <v>125</v>
      </c>
      <c r="E215" s="4">
        <v>39995</v>
      </c>
    </row>
    <row r="216" spans="1:5" x14ac:dyDescent="0.25">
      <c r="A216" s="2">
        <v>2372</v>
      </c>
      <c r="B216" s="5" t="s">
        <v>126</v>
      </c>
      <c r="E216" s="4">
        <v>39995</v>
      </c>
    </row>
    <row r="217" spans="1:5" x14ac:dyDescent="0.25">
      <c r="A217" s="2">
        <v>23721</v>
      </c>
      <c r="B217" s="5" t="s">
        <v>126</v>
      </c>
      <c r="E217" s="4">
        <v>39995</v>
      </c>
    </row>
    <row r="218" spans="1:5" x14ac:dyDescent="0.25">
      <c r="A218" s="2">
        <v>237210</v>
      </c>
      <c r="B218" s="5" t="s">
        <v>126</v>
      </c>
      <c r="E218" s="4">
        <v>39995</v>
      </c>
    </row>
    <row r="219" spans="1:5" x14ac:dyDescent="0.25">
      <c r="A219" s="2">
        <v>2373</v>
      </c>
      <c r="B219" s="5" t="s">
        <v>127</v>
      </c>
      <c r="E219" s="4">
        <v>39995</v>
      </c>
    </row>
    <row r="220" spans="1:5" x14ac:dyDescent="0.25">
      <c r="A220" s="2">
        <v>23731</v>
      </c>
      <c r="B220" s="5" t="s">
        <v>127</v>
      </c>
      <c r="E220" s="4">
        <v>39995</v>
      </c>
    </row>
    <row r="221" spans="1:5" x14ac:dyDescent="0.25">
      <c r="A221" s="2">
        <v>237310</v>
      </c>
      <c r="B221" s="5" t="s">
        <v>127</v>
      </c>
      <c r="E221" s="4">
        <v>39995</v>
      </c>
    </row>
    <row r="222" spans="1:5" x14ac:dyDescent="0.25">
      <c r="A222" s="2">
        <v>2379</v>
      </c>
      <c r="B222" s="5" t="s">
        <v>128</v>
      </c>
      <c r="E222" s="4">
        <v>39995</v>
      </c>
    </row>
    <row r="223" spans="1:5" x14ac:dyDescent="0.25">
      <c r="A223" s="2">
        <v>23799</v>
      </c>
      <c r="B223" s="5" t="s">
        <v>128</v>
      </c>
      <c r="E223" s="4">
        <v>39995</v>
      </c>
    </row>
    <row r="224" spans="1:5" x14ac:dyDescent="0.25">
      <c r="A224" s="2">
        <v>237990</v>
      </c>
      <c r="B224" s="5" t="s">
        <v>128</v>
      </c>
      <c r="E224" s="4">
        <v>39995</v>
      </c>
    </row>
    <row r="225" spans="1:5" ht="30" x14ac:dyDescent="0.25">
      <c r="A225" s="2">
        <v>2381</v>
      </c>
      <c r="B225" s="5" t="s">
        <v>2478</v>
      </c>
      <c r="E225" s="4">
        <v>39995</v>
      </c>
    </row>
    <row r="226" spans="1:5" ht="30" x14ac:dyDescent="0.25">
      <c r="A226" s="2">
        <v>23811</v>
      </c>
      <c r="B226" s="5" t="s">
        <v>129</v>
      </c>
      <c r="E226" s="4">
        <v>39995</v>
      </c>
    </row>
    <row r="227" spans="1:5" ht="30" x14ac:dyDescent="0.25">
      <c r="A227" s="2">
        <v>238110</v>
      </c>
      <c r="B227" s="5" t="s">
        <v>129</v>
      </c>
      <c r="E227" s="4">
        <v>39995</v>
      </c>
    </row>
    <row r="228" spans="1:5" ht="30" x14ac:dyDescent="0.25">
      <c r="A228" s="2">
        <v>23812</v>
      </c>
      <c r="B228" s="5" t="s">
        <v>130</v>
      </c>
      <c r="E228" s="4">
        <v>39995</v>
      </c>
    </row>
    <row r="229" spans="1:5" ht="30" x14ac:dyDescent="0.25">
      <c r="A229" s="2">
        <v>238120</v>
      </c>
      <c r="B229" s="5" t="s">
        <v>130</v>
      </c>
      <c r="E229" s="4">
        <v>39995</v>
      </c>
    </row>
    <row r="230" spans="1:5" x14ac:dyDescent="0.25">
      <c r="A230" s="2">
        <v>23813</v>
      </c>
      <c r="B230" s="5" t="s">
        <v>131</v>
      </c>
      <c r="E230" s="4">
        <v>39995</v>
      </c>
    </row>
    <row r="231" spans="1:5" x14ac:dyDescent="0.25">
      <c r="A231" s="2">
        <v>238130</v>
      </c>
      <c r="B231" s="5" t="s">
        <v>131</v>
      </c>
      <c r="E231" s="4">
        <v>39995</v>
      </c>
    </row>
    <row r="232" spans="1:5" x14ac:dyDescent="0.25">
      <c r="A232" s="2">
        <v>23814</v>
      </c>
      <c r="B232" s="5" t="s">
        <v>132</v>
      </c>
      <c r="E232" s="4">
        <v>39995</v>
      </c>
    </row>
    <row r="233" spans="1:5" x14ac:dyDescent="0.25">
      <c r="A233" s="2">
        <v>238140</v>
      </c>
      <c r="B233" s="5" t="s">
        <v>132</v>
      </c>
      <c r="E233" s="4">
        <v>39995</v>
      </c>
    </row>
    <row r="234" spans="1:5" x14ac:dyDescent="0.25">
      <c r="A234" s="2">
        <v>23815</v>
      </c>
      <c r="B234" s="5" t="s">
        <v>133</v>
      </c>
      <c r="E234" s="4">
        <v>39995</v>
      </c>
    </row>
    <row r="235" spans="1:5" x14ac:dyDescent="0.25">
      <c r="A235" s="2">
        <v>238150</v>
      </c>
      <c r="B235" s="5" t="s">
        <v>133</v>
      </c>
      <c r="E235" s="4">
        <v>39995</v>
      </c>
    </row>
    <row r="236" spans="1:5" x14ac:dyDescent="0.25">
      <c r="A236" s="2">
        <v>23816</v>
      </c>
      <c r="B236" s="5" t="s">
        <v>134</v>
      </c>
      <c r="E236" s="4">
        <v>39995</v>
      </c>
    </row>
    <row r="237" spans="1:5" x14ac:dyDescent="0.25">
      <c r="A237" s="2">
        <v>238160</v>
      </c>
      <c r="B237" s="5" t="s">
        <v>134</v>
      </c>
      <c r="E237" s="4">
        <v>39995</v>
      </c>
    </row>
    <row r="238" spans="1:5" x14ac:dyDescent="0.25">
      <c r="A238" s="2">
        <v>23817</v>
      </c>
      <c r="B238" s="5" t="s">
        <v>135</v>
      </c>
      <c r="E238" s="4">
        <v>39995</v>
      </c>
    </row>
    <row r="239" spans="1:5" x14ac:dyDescent="0.25">
      <c r="A239" s="2">
        <v>238170</v>
      </c>
      <c r="B239" s="5" t="s">
        <v>135</v>
      </c>
      <c r="E239" s="4">
        <v>39995</v>
      </c>
    </row>
    <row r="240" spans="1:5" ht="30" x14ac:dyDescent="0.25">
      <c r="A240" s="2">
        <v>23819</v>
      </c>
      <c r="B240" s="5" t="s">
        <v>136</v>
      </c>
      <c r="E240" s="4">
        <v>39995</v>
      </c>
    </row>
    <row r="241" spans="1:5" ht="30" x14ac:dyDescent="0.25">
      <c r="A241" s="2">
        <v>238190</v>
      </c>
      <c r="B241" s="5" t="s">
        <v>136</v>
      </c>
      <c r="E241" s="4">
        <v>39995</v>
      </c>
    </row>
    <row r="242" spans="1:5" x14ac:dyDescent="0.25">
      <c r="A242" s="2">
        <v>2382</v>
      </c>
      <c r="B242" s="5" t="s">
        <v>2479</v>
      </c>
      <c r="E242" s="4">
        <v>39995</v>
      </c>
    </row>
    <row r="243" spans="1:5" ht="30" x14ac:dyDescent="0.25">
      <c r="A243" s="2">
        <v>23821</v>
      </c>
      <c r="B243" s="5" t="s">
        <v>137</v>
      </c>
      <c r="E243" s="4">
        <v>39995</v>
      </c>
    </row>
    <row r="244" spans="1:5" ht="30" x14ac:dyDescent="0.25">
      <c r="A244" s="2">
        <v>238210</v>
      </c>
      <c r="B244" s="5" t="s">
        <v>137</v>
      </c>
      <c r="E244" s="4">
        <v>39995</v>
      </c>
    </row>
    <row r="245" spans="1:5" ht="30" x14ac:dyDescent="0.25">
      <c r="A245" s="2">
        <v>23822</v>
      </c>
      <c r="B245" s="5" t="s">
        <v>138</v>
      </c>
      <c r="E245" s="4">
        <v>39995</v>
      </c>
    </row>
    <row r="246" spans="1:5" ht="30" x14ac:dyDescent="0.25">
      <c r="A246" s="2">
        <v>238220</v>
      </c>
      <c r="B246" s="5" t="s">
        <v>138</v>
      </c>
      <c r="E246" s="4">
        <v>39995</v>
      </c>
    </row>
    <row r="247" spans="1:5" x14ac:dyDescent="0.25">
      <c r="A247" s="2">
        <v>23829</v>
      </c>
      <c r="B247" s="5" t="s">
        <v>139</v>
      </c>
      <c r="E247" s="4">
        <v>39995</v>
      </c>
    </row>
    <row r="248" spans="1:5" x14ac:dyDescent="0.25">
      <c r="A248" s="2">
        <v>238290</v>
      </c>
      <c r="B248" s="5" t="s">
        <v>139</v>
      </c>
      <c r="E248" s="4">
        <v>39995</v>
      </c>
    </row>
    <row r="249" spans="1:5" x14ac:dyDescent="0.25">
      <c r="A249" s="2">
        <v>2383</v>
      </c>
      <c r="B249" s="5" t="s">
        <v>2480</v>
      </c>
      <c r="E249" s="4">
        <v>39995</v>
      </c>
    </row>
    <row r="250" spans="1:5" x14ac:dyDescent="0.25">
      <c r="A250" s="2">
        <v>23831</v>
      </c>
      <c r="B250" s="5" t="s">
        <v>140</v>
      </c>
      <c r="E250" s="4">
        <v>39995</v>
      </c>
    </row>
    <row r="251" spans="1:5" x14ac:dyDescent="0.25">
      <c r="A251" s="2">
        <v>238310</v>
      </c>
      <c r="B251" s="5" t="s">
        <v>140</v>
      </c>
      <c r="E251" s="4">
        <v>39995</v>
      </c>
    </row>
    <row r="252" spans="1:5" x14ac:dyDescent="0.25">
      <c r="A252" s="2">
        <v>23832</v>
      </c>
      <c r="B252" s="5" t="s">
        <v>141</v>
      </c>
      <c r="E252" s="4">
        <v>39995</v>
      </c>
    </row>
    <row r="253" spans="1:5" x14ac:dyDescent="0.25">
      <c r="A253" s="2">
        <v>238320</v>
      </c>
      <c r="B253" s="5" t="s">
        <v>141</v>
      </c>
      <c r="E253" s="4">
        <v>39995</v>
      </c>
    </row>
    <row r="254" spans="1:5" x14ac:dyDescent="0.25">
      <c r="A254" s="2">
        <v>23833</v>
      </c>
      <c r="B254" s="5" t="s">
        <v>142</v>
      </c>
      <c r="E254" s="4">
        <v>39995</v>
      </c>
    </row>
    <row r="255" spans="1:5" x14ac:dyDescent="0.25">
      <c r="A255" s="2">
        <v>238330</v>
      </c>
      <c r="B255" s="5" t="s">
        <v>142</v>
      </c>
      <c r="E255" s="4">
        <v>39995</v>
      </c>
    </row>
    <row r="256" spans="1:5" x14ac:dyDescent="0.25">
      <c r="A256" s="2">
        <v>23834</v>
      </c>
      <c r="B256" s="5" t="s">
        <v>143</v>
      </c>
      <c r="E256" s="4">
        <v>39995</v>
      </c>
    </row>
    <row r="257" spans="1:5" x14ac:dyDescent="0.25">
      <c r="A257" s="2">
        <v>238340</v>
      </c>
      <c r="B257" s="5" t="s">
        <v>143</v>
      </c>
      <c r="E257" s="4">
        <v>39995</v>
      </c>
    </row>
    <row r="258" spans="1:5" x14ac:dyDescent="0.25">
      <c r="A258" s="2">
        <v>23835</v>
      </c>
      <c r="B258" s="5" t="s">
        <v>144</v>
      </c>
      <c r="E258" s="4">
        <v>39995</v>
      </c>
    </row>
    <row r="259" spans="1:5" x14ac:dyDescent="0.25">
      <c r="A259" s="2">
        <v>238350</v>
      </c>
      <c r="B259" s="5" t="s">
        <v>144</v>
      </c>
      <c r="E259" s="4">
        <v>39995</v>
      </c>
    </row>
    <row r="260" spans="1:5" x14ac:dyDescent="0.25">
      <c r="A260" s="2">
        <v>23839</v>
      </c>
      <c r="B260" s="5" t="s">
        <v>145</v>
      </c>
      <c r="E260" s="4">
        <v>39995</v>
      </c>
    </row>
    <row r="261" spans="1:5" x14ac:dyDescent="0.25">
      <c r="A261" s="2">
        <v>238390</v>
      </c>
      <c r="B261" s="5" t="s">
        <v>145</v>
      </c>
      <c r="E261" s="4">
        <v>39995</v>
      </c>
    </row>
    <row r="262" spans="1:5" x14ac:dyDescent="0.25">
      <c r="A262" s="2">
        <v>2389</v>
      </c>
      <c r="B262" s="5" t="s">
        <v>2481</v>
      </c>
      <c r="E262" s="4">
        <v>39995</v>
      </c>
    </row>
    <row r="263" spans="1:5" x14ac:dyDescent="0.25">
      <c r="A263" s="2">
        <v>23891</v>
      </c>
      <c r="B263" s="5" t="s">
        <v>146</v>
      </c>
      <c r="E263" s="4">
        <v>39995</v>
      </c>
    </row>
    <row r="264" spans="1:5" x14ac:dyDescent="0.25">
      <c r="A264" s="2">
        <v>238910</v>
      </c>
      <c r="B264" s="5" t="s">
        <v>146</v>
      </c>
      <c r="E264" s="4">
        <v>39995</v>
      </c>
    </row>
    <row r="265" spans="1:5" x14ac:dyDescent="0.25">
      <c r="A265" s="2">
        <v>23899</v>
      </c>
      <c r="B265" s="5" t="s">
        <v>147</v>
      </c>
      <c r="E265" s="4">
        <v>39995</v>
      </c>
    </row>
    <row r="266" spans="1:5" x14ac:dyDescent="0.25">
      <c r="A266" s="2">
        <v>238990</v>
      </c>
      <c r="B266" s="5" t="s">
        <v>147</v>
      </c>
      <c r="E266" s="4">
        <v>39995</v>
      </c>
    </row>
    <row r="267" spans="1:5" x14ac:dyDescent="0.25">
      <c r="A267" s="2">
        <v>3111</v>
      </c>
      <c r="B267" s="5" t="s">
        <v>2482</v>
      </c>
      <c r="E267" s="4">
        <v>39995</v>
      </c>
    </row>
    <row r="268" spans="1:5" x14ac:dyDescent="0.25">
      <c r="A268" s="2">
        <v>31111</v>
      </c>
      <c r="B268" s="5" t="s">
        <v>2482</v>
      </c>
      <c r="E268" s="4">
        <v>39995</v>
      </c>
    </row>
    <row r="269" spans="1:5" x14ac:dyDescent="0.25">
      <c r="A269" s="2">
        <v>311111</v>
      </c>
      <c r="B269" s="5" t="s">
        <v>148</v>
      </c>
      <c r="E269" s="4">
        <v>39995</v>
      </c>
    </row>
    <row r="270" spans="1:5" x14ac:dyDescent="0.25">
      <c r="A270" s="2">
        <v>311119</v>
      </c>
      <c r="B270" s="5" t="s">
        <v>149</v>
      </c>
      <c r="E270" s="4">
        <v>39995</v>
      </c>
    </row>
    <row r="271" spans="1:5" x14ac:dyDescent="0.25">
      <c r="A271" s="2">
        <v>3112</v>
      </c>
      <c r="B271" s="5" t="s">
        <v>2483</v>
      </c>
      <c r="E271" s="4">
        <v>39995</v>
      </c>
    </row>
    <row r="272" spans="1:5" x14ac:dyDescent="0.25">
      <c r="A272" s="2">
        <v>31121</v>
      </c>
      <c r="B272" s="5" t="s">
        <v>2484</v>
      </c>
      <c r="E272" s="4">
        <v>39995</v>
      </c>
    </row>
    <row r="273" spans="1:5" x14ac:dyDescent="0.25">
      <c r="A273" s="2">
        <v>311211</v>
      </c>
      <c r="B273" s="5" t="s">
        <v>150</v>
      </c>
      <c r="E273" s="4">
        <v>39995</v>
      </c>
    </row>
    <row r="274" spans="1:5" x14ac:dyDescent="0.25">
      <c r="A274" s="2">
        <v>311212</v>
      </c>
      <c r="B274" s="5" t="s">
        <v>151</v>
      </c>
      <c r="E274" s="4">
        <v>39995</v>
      </c>
    </row>
    <row r="275" spans="1:5" x14ac:dyDescent="0.25">
      <c r="A275" s="2">
        <v>311213</v>
      </c>
      <c r="B275" s="5" t="s">
        <v>152</v>
      </c>
      <c r="E275" s="4">
        <v>39995</v>
      </c>
    </row>
    <row r="276" spans="1:5" ht="30" x14ac:dyDescent="0.25">
      <c r="A276" s="2">
        <v>31122</v>
      </c>
      <c r="B276" s="5" t="s">
        <v>2485</v>
      </c>
      <c r="E276" s="4">
        <v>39995</v>
      </c>
    </row>
    <row r="277" spans="1:5" x14ac:dyDescent="0.25">
      <c r="A277" s="2">
        <v>311221</v>
      </c>
      <c r="B277" s="5" t="s">
        <v>153</v>
      </c>
      <c r="E277" s="4">
        <v>39995</v>
      </c>
    </row>
    <row r="278" spans="1:5" x14ac:dyDescent="0.25">
      <c r="A278" s="2">
        <v>311224</v>
      </c>
      <c r="B278" s="5" t="s">
        <v>154</v>
      </c>
      <c r="E278" s="4">
        <v>41409</v>
      </c>
    </row>
    <row r="279" spans="1:5" x14ac:dyDescent="0.25">
      <c r="A279" s="2">
        <v>311225</v>
      </c>
      <c r="B279" s="5" t="s">
        <v>155</v>
      </c>
      <c r="E279" s="4">
        <v>39995</v>
      </c>
    </row>
    <row r="280" spans="1:5" x14ac:dyDescent="0.25">
      <c r="A280" s="2">
        <v>31123</v>
      </c>
      <c r="B280" s="5" t="s">
        <v>156</v>
      </c>
      <c r="E280" s="4">
        <v>39995</v>
      </c>
    </row>
    <row r="281" spans="1:5" x14ac:dyDescent="0.25">
      <c r="A281" s="2">
        <v>311230</v>
      </c>
      <c r="B281" s="5" t="s">
        <v>156</v>
      </c>
      <c r="E281" s="4">
        <v>39995</v>
      </c>
    </row>
    <row r="282" spans="1:5" x14ac:dyDescent="0.25">
      <c r="A282" s="2">
        <v>3113</v>
      </c>
      <c r="B282" s="5" t="s">
        <v>2486</v>
      </c>
      <c r="E282" s="4">
        <v>39995</v>
      </c>
    </row>
    <row r="283" spans="1:5" x14ac:dyDescent="0.25">
      <c r="A283" s="2">
        <v>31131</v>
      </c>
      <c r="B283" s="5" t="s">
        <v>2487</v>
      </c>
      <c r="E283" s="4">
        <v>39995</v>
      </c>
    </row>
    <row r="284" spans="1:5" x14ac:dyDescent="0.25">
      <c r="A284" s="2">
        <v>311313</v>
      </c>
      <c r="B284" s="5" t="s">
        <v>157</v>
      </c>
      <c r="E284" s="4">
        <v>39995</v>
      </c>
    </row>
    <row r="285" spans="1:5" x14ac:dyDescent="0.25">
      <c r="A285" s="2">
        <v>311314</v>
      </c>
      <c r="B285" s="5" t="s">
        <v>158</v>
      </c>
      <c r="E285" s="4">
        <v>41409</v>
      </c>
    </row>
    <row r="286" spans="1:5" x14ac:dyDescent="0.25">
      <c r="A286" s="2">
        <v>31134</v>
      </c>
      <c r="B286" s="5" t="s">
        <v>159</v>
      </c>
      <c r="E286" s="4">
        <v>39995</v>
      </c>
    </row>
    <row r="287" spans="1:5" x14ac:dyDescent="0.25">
      <c r="A287" s="2">
        <v>311340</v>
      </c>
      <c r="B287" s="5" t="s">
        <v>159</v>
      </c>
      <c r="E287" s="4">
        <v>39995</v>
      </c>
    </row>
    <row r="288" spans="1:5" x14ac:dyDescent="0.25">
      <c r="A288" s="2">
        <v>31135</v>
      </c>
      <c r="B288" s="5" t="s">
        <v>2488</v>
      </c>
      <c r="E288" s="4">
        <v>41409</v>
      </c>
    </row>
    <row r="289" spans="1:5" ht="30" x14ac:dyDescent="0.25">
      <c r="A289" s="2">
        <v>311351</v>
      </c>
      <c r="B289" s="5" t="s">
        <v>160</v>
      </c>
      <c r="E289" s="4">
        <v>41409</v>
      </c>
    </row>
    <row r="290" spans="1:5" ht="30" x14ac:dyDescent="0.25">
      <c r="A290" s="2">
        <v>311352</v>
      </c>
      <c r="B290" s="5" t="s">
        <v>161</v>
      </c>
      <c r="E290" s="4">
        <v>41409</v>
      </c>
    </row>
    <row r="291" spans="1:5" ht="30" x14ac:dyDescent="0.25">
      <c r="A291" s="2">
        <v>3114</v>
      </c>
      <c r="B291" s="5" t="s">
        <v>2489</v>
      </c>
      <c r="E291" s="4">
        <v>39995</v>
      </c>
    </row>
    <row r="292" spans="1:5" x14ac:dyDescent="0.25">
      <c r="A292" s="2">
        <v>31141</v>
      </c>
      <c r="B292" s="5" t="s">
        <v>2490</v>
      </c>
      <c r="E292" s="4">
        <v>39995</v>
      </c>
    </row>
    <row r="293" spans="1:5" ht="30" x14ac:dyDescent="0.25">
      <c r="A293" s="2">
        <v>311411</v>
      </c>
      <c r="B293" s="5" t="s">
        <v>162</v>
      </c>
      <c r="E293" s="4">
        <v>39995</v>
      </c>
    </row>
    <row r="294" spans="1:5" x14ac:dyDescent="0.25">
      <c r="A294" s="2">
        <v>311412</v>
      </c>
      <c r="B294" s="5" t="s">
        <v>163</v>
      </c>
      <c r="E294" s="4">
        <v>39995</v>
      </c>
    </row>
    <row r="295" spans="1:5" ht="30" x14ac:dyDescent="0.25">
      <c r="A295" s="2">
        <v>31142</v>
      </c>
      <c r="B295" s="5" t="s">
        <v>2491</v>
      </c>
      <c r="E295" s="4">
        <v>39995</v>
      </c>
    </row>
    <row r="296" spans="1:5" x14ac:dyDescent="0.25">
      <c r="A296" s="2">
        <v>311421</v>
      </c>
      <c r="B296" s="5" t="s">
        <v>164</v>
      </c>
      <c r="E296" s="4">
        <v>39995</v>
      </c>
    </row>
    <row r="297" spans="1:5" x14ac:dyDescent="0.25">
      <c r="A297" s="2">
        <v>311422</v>
      </c>
      <c r="B297" s="5" t="s">
        <v>165</v>
      </c>
      <c r="E297" s="4">
        <v>39995</v>
      </c>
    </row>
    <row r="298" spans="1:5" x14ac:dyDescent="0.25">
      <c r="A298" s="2">
        <v>311423</v>
      </c>
      <c r="B298" s="5" t="s">
        <v>166</v>
      </c>
      <c r="E298" s="4">
        <v>39995</v>
      </c>
    </row>
    <row r="299" spans="1:5" x14ac:dyDescent="0.25">
      <c r="A299" s="2">
        <v>3115</v>
      </c>
      <c r="B299" s="5" t="s">
        <v>2492</v>
      </c>
      <c r="E299" s="4">
        <v>39995</v>
      </c>
    </row>
    <row r="300" spans="1:5" x14ac:dyDescent="0.25">
      <c r="A300" s="2">
        <v>31151</v>
      </c>
      <c r="B300" s="5" t="s">
        <v>2493</v>
      </c>
      <c r="E300" s="4">
        <v>39995</v>
      </c>
    </row>
    <row r="301" spans="1:5" x14ac:dyDescent="0.25">
      <c r="A301" s="2">
        <v>311511</v>
      </c>
      <c r="B301" s="5" t="s">
        <v>167</v>
      </c>
      <c r="E301" s="4">
        <v>39995</v>
      </c>
    </row>
    <row r="302" spans="1:5" x14ac:dyDescent="0.25">
      <c r="A302" s="2">
        <v>311512</v>
      </c>
      <c r="B302" s="5" t="s">
        <v>168</v>
      </c>
      <c r="E302" s="4">
        <v>39995</v>
      </c>
    </row>
    <row r="303" spans="1:5" x14ac:dyDescent="0.25">
      <c r="A303" s="2">
        <v>311513</v>
      </c>
      <c r="B303" s="5" t="s">
        <v>169</v>
      </c>
      <c r="E303" s="4">
        <v>39995</v>
      </c>
    </row>
    <row r="304" spans="1:5" ht="30" x14ac:dyDescent="0.25">
      <c r="A304" s="2">
        <v>311514</v>
      </c>
      <c r="B304" s="5" t="s">
        <v>170</v>
      </c>
      <c r="E304" s="4">
        <v>39995</v>
      </c>
    </row>
    <row r="305" spans="1:5" x14ac:dyDescent="0.25">
      <c r="A305" s="2">
        <v>31152</v>
      </c>
      <c r="B305" s="5" t="s">
        <v>171</v>
      </c>
      <c r="E305" s="4">
        <v>39995</v>
      </c>
    </row>
    <row r="306" spans="1:5" x14ac:dyDescent="0.25">
      <c r="A306" s="2">
        <v>311520</v>
      </c>
      <c r="B306" s="5" t="s">
        <v>171</v>
      </c>
      <c r="E306" s="4">
        <v>39995</v>
      </c>
    </row>
    <row r="307" spans="1:5" x14ac:dyDescent="0.25">
      <c r="A307" s="2">
        <v>3116</v>
      </c>
      <c r="B307" s="5" t="s">
        <v>2494</v>
      </c>
      <c r="E307" s="4">
        <v>39995</v>
      </c>
    </row>
    <row r="308" spans="1:5" x14ac:dyDescent="0.25">
      <c r="A308" s="2">
        <v>31161</v>
      </c>
      <c r="B308" s="5" t="s">
        <v>2494</v>
      </c>
      <c r="E308" s="4">
        <v>39995</v>
      </c>
    </row>
    <row r="309" spans="1:5" x14ac:dyDescent="0.25">
      <c r="A309" s="2">
        <v>311611</v>
      </c>
      <c r="B309" s="5" t="s">
        <v>172</v>
      </c>
      <c r="E309" s="4">
        <v>39995</v>
      </c>
    </row>
    <row r="310" spans="1:5" x14ac:dyDescent="0.25">
      <c r="A310" s="2">
        <v>311612</v>
      </c>
      <c r="B310" s="5" t="s">
        <v>173</v>
      </c>
      <c r="E310" s="4">
        <v>39995</v>
      </c>
    </row>
    <row r="311" spans="1:5" x14ac:dyDescent="0.25">
      <c r="A311" s="2">
        <v>311613</v>
      </c>
      <c r="B311" s="5" t="s">
        <v>174</v>
      </c>
      <c r="E311" s="4">
        <v>39995</v>
      </c>
    </row>
    <row r="312" spans="1:5" x14ac:dyDescent="0.25">
      <c r="A312" s="2">
        <v>311615</v>
      </c>
      <c r="B312" s="5" t="s">
        <v>175</v>
      </c>
      <c r="E312" s="4">
        <v>39995</v>
      </c>
    </row>
    <row r="313" spans="1:5" x14ac:dyDescent="0.25">
      <c r="A313" s="2">
        <v>3117</v>
      </c>
      <c r="B313" s="5" t="s">
        <v>176</v>
      </c>
      <c r="E313" s="4">
        <v>39995</v>
      </c>
    </row>
    <row r="314" spans="1:5" x14ac:dyDescent="0.25">
      <c r="A314" s="2">
        <v>31171</v>
      </c>
      <c r="B314" s="5" t="s">
        <v>176</v>
      </c>
      <c r="E314" s="4">
        <v>39995</v>
      </c>
    </row>
    <row r="315" spans="1:5" x14ac:dyDescent="0.25">
      <c r="A315" s="2">
        <v>311710</v>
      </c>
      <c r="B315" s="5" t="s">
        <v>176</v>
      </c>
      <c r="E315" s="4">
        <v>41409</v>
      </c>
    </row>
    <row r="316" spans="1:5" x14ac:dyDescent="0.25">
      <c r="A316" s="2">
        <v>3118</v>
      </c>
      <c r="B316" s="5" t="s">
        <v>2495</v>
      </c>
      <c r="E316" s="4">
        <v>39995</v>
      </c>
    </row>
    <row r="317" spans="1:5" x14ac:dyDescent="0.25">
      <c r="A317" s="2">
        <v>31181</v>
      </c>
      <c r="B317" s="5" t="s">
        <v>2496</v>
      </c>
      <c r="E317" s="4">
        <v>39995</v>
      </c>
    </row>
    <row r="318" spans="1:5" x14ac:dyDescent="0.25">
      <c r="A318" s="2">
        <v>311811</v>
      </c>
      <c r="B318" s="5" t="s">
        <v>177</v>
      </c>
      <c r="E318" s="4">
        <v>39995</v>
      </c>
    </row>
    <row r="319" spans="1:5" x14ac:dyDescent="0.25">
      <c r="A319" s="2">
        <v>311812</v>
      </c>
      <c r="B319" s="5" t="s">
        <v>178</v>
      </c>
      <c r="E319" s="4">
        <v>39995</v>
      </c>
    </row>
    <row r="320" spans="1:5" ht="30" x14ac:dyDescent="0.25">
      <c r="A320" s="2">
        <v>311813</v>
      </c>
      <c r="B320" s="5" t="s">
        <v>179</v>
      </c>
      <c r="E320" s="4">
        <v>39995</v>
      </c>
    </row>
    <row r="321" spans="1:5" x14ac:dyDescent="0.25">
      <c r="A321" s="2">
        <v>31182</v>
      </c>
      <c r="B321" s="5" t="s">
        <v>2497</v>
      </c>
      <c r="E321" s="4">
        <v>39995</v>
      </c>
    </row>
    <row r="322" spans="1:5" x14ac:dyDescent="0.25">
      <c r="A322" s="2">
        <v>311821</v>
      </c>
      <c r="B322" s="5" t="s">
        <v>180</v>
      </c>
      <c r="E322" s="4">
        <v>39995</v>
      </c>
    </row>
    <row r="323" spans="1:5" ht="30" x14ac:dyDescent="0.25">
      <c r="A323" s="2">
        <v>311824</v>
      </c>
      <c r="B323" s="5" t="s">
        <v>181</v>
      </c>
      <c r="E323" s="4">
        <v>41409</v>
      </c>
    </row>
    <row r="324" spans="1:5" x14ac:dyDescent="0.25">
      <c r="A324" s="2">
        <v>31183</v>
      </c>
      <c r="B324" s="5" t="s">
        <v>182</v>
      </c>
      <c r="E324" s="4">
        <v>39995</v>
      </c>
    </row>
    <row r="325" spans="1:5" x14ac:dyDescent="0.25">
      <c r="A325" s="2">
        <v>311830</v>
      </c>
      <c r="B325" s="5" t="s">
        <v>182</v>
      </c>
      <c r="E325" s="4">
        <v>39995</v>
      </c>
    </row>
    <row r="326" spans="1:5" x14ac:dyDescent="0.25">
      <c r="A326" s="2">
        <v>3119</v>
      </c>
      <c r="B326" s="5" t="s">
        <v>2498</v>
      </c>
      <c r="E326" s="4">
        <v>39995</v>
      </c>
    </row>
    <row r="327" spans="1:5" x14ac:dyDescent="0.25">
      <c r="A327" s="2">
        <v>31191</v>
      </c>
      <c r="B327" s="5" t="s">
        <v>2499</v>
      </c>
      <c r="E327" s="4">
        <v>39995</v>
      </c>
    </row>
    <row r="328" spans="1:5" x14ac:dyDescent="0.25">
      <c r="A328" s="2">
        <v>311911</v>
      </c>
      <c r="B328" s="5" t="s">
        <v>183</v>
      </c>
      <c r="E328" s="4">
        <v>39995</v>
      </c>
    </row>
    <row r="329" spans="1:5" x14ac:dyDescent="0.25">
      <c r="A329" s="2">
        <v>311919</v>
      </c>
      <c r="B329" s="5" t="s">
        <v>184</v>
      </c>
      <c r="E329" s="4">
        <v>39995</v>
      </c>
    </row>
    <row r="330" spans="1:5" x14ac:dyDescent="0.25">
      <c r="A330" s="2">
        <v>31192</v>
      </c>
      <c r="B330" s="5" t="s">
        <v>185</v>
      </c>
      <c r="E330" s="4">
        <v>39995</v>
      </c>
    </row>
    <row r="331" spans="1:5" x14ac:dyDescent="0.25">
      <c r="A331" s="2">
        <v>311920</v>
      </c>
      <c r="B331" s="5" t="s">
        <v>185</v>
      </c>
      <c r="E331" s="4">
        <v>39995</v>
      </c>
    </row>
    <row r="332" spans="1:5" x14ac:dyDescent="0.25">
      <c r="A332" s="2">
        <v>31193</v>
      </c>
      <c r="B332" s="5" t="s">
        <v>186</v>
      </c>
      <c r="E332" s="4">
        <v>39995</v>
      </c>
    </row>
    <row r="333" spans="1:5" x14ac:dyDescent="0.25">
      <c r="A333" s="2">
        <v>311930</v>
      </c>
      <c r="B333" s="5" t="s">
        <v>186</v>
      </c>
      <c r="E333" s="4">
        <v>39995</v>
      </c>
    </row>
    <row r="334" spans="1:5" x14ac:dyDescent="0.25">
      <c r="A334" s="2">
        <v>31194</v>
      </c>
      <c r="B334" s="5" t="s">
        <v>2500</v>
      </c>
      <c r="E334" s="4">
        <v>39995</v>
      </c>
    </row>
    <row r="335" spans="1:5" ht="30" x14ac:dyDescent="0.25">
      <c r="A335" s="2">
        <v>311941</v>
      </c>
      <c r="B335" s="5" t="s">
        <v>187</v>
      </c>
      <c r="E335" s="4">
        <v>39995</v>
      </c>
    </row>
    <row r="336" spans="1:5" x14ac:dyDescent="0.25">
      <c r="A336" s="2">
        <v>311942</v>
      </c>
      <c r="B336" s="5" t="s">
        <v>188</v>
      </c>
      <c r="E336" s="4">
        <v>39995</v>
      </c>
    </row>
    <row r="337" spans="1:5" x14ac:dyDescent="0.25">
      <c r="A337" s="2">
        <v>31199</v>
      </c>
      <c r="B337" s="5" t="s">
        <v>2501</v>
      </c>
      <c r="E337" s="4">
        <v>39995</v>
      </c>
    </row>
    <row r="338" spans="1:5" x14ac:dyDescent="0.25">
      <c r="A338" s="2">
        <v>311991</v>
      </c>
      <c r="B338" s="5" t="s">
        <v>189</v>
      </c>
      <c r="E338" s="4">
        <v>39995</v>
      </c>
    </row>
    <row r="339" spans="1:5" x14ac:dyDescent="0.25">
      <c r="A339" s="2">
        <v>311999</v>
      </c>
      <c r="B339" s="5" t="s">
        <v>190</v>
      </c>
      <c r="E339" s="4">
        <v>39995</v>
      </c>
    </row>
    <row r="340" spans="1:5" x14ac:dyDescent="0.25">
      <c r="A340" s="2">
        <v>3121</v>
      </c>
      <c r="B340" s="5" t="s">
        <v>2502</v>
      </c>
      <c r="E340" s="4">
        <v>39995</v>
      </c>
    </row>
    <row r="341" spans="1:5" x14ac:dyDescent="0.25">
      <c r="A341" s="2">
        <v>31211</v>
      </c>
      <c r="B341" s="5" t="s">
        <v>2503</v>
      </c>
      <c r="E341" s="4">
        <v>39995</v>
      </c>
    </row>
    <row r="342" spans="1:5" x14ac:dyDescent="0.25">
      <c r="A342" s="2">
        <v>312111</v>
      </c>
      <c r="B342" s="5" t="s">
        <v>191</v>
      </c>
      <c r="E342" s="4">
        <v>39995</v>
      </c>
    </row>
    <row r="343" spans="1:5" x14ac:dyDescent="0.25">
      <c r="A343" s="2">
        <v>312112</v>
      </c>
      <c r="B343" s="5" t="s">
        <v>192</v>
      </c>
      <c r="E343" s="4">
        <v>39995</v>
      </c>
    </row>
    <row r="344" spans="1:5" x14ac:dyDescent="0.25">
      <c r="A344" s="2">
        <v>312113</v>
      </c>
      <c r="B344" s="5" t="s">
        <v>193</v>
      </c>
      <c r="E344" s="4">
        <v>39995</v>
      </c>
    </row>
    <row r="345" spans="1:5" x14ac:dyDescent="0.25">
      <c r="A345" s="2">
        <v>31212</v>
      </c>
      <c r="B345" s="5" t="s">
        <v>194</v>
      </c>
      <c r="E345" s="4">
        <v>39995</v>
      </c>
    </row>
    <row r="346" spans="1:5" x14ac:dyDescent="0.25">
      <c r="A346" s="2">
        <v>312120</v>
      </c>
      <c r="B346" s="5" t="s">
        <v>194</v>
      </c>
      <c r="E346" s="4">
        <v>39995</v>
      </c>
    </row>
    <row r="347" spans="1:5" x14ac:dyDescent="0.25">
      <c r="A347" s="2">
        <v>31213</v>
      </c>
      <c r="B347" s="5" t="s">
        <v>195</v>
      </c>
      <c r="E347" s="4">
        <v>39995</v>
      </c>
    </row>
    <row r="348" spans="1:5" x14ac:dyDescent="0.25">
      <c r="A348" s="2">
        <v>312130</v>
      </c>
      <c r="B348" s="5" t="s">
        <v>195</v>
      </c>
      <c r="E348" s="4">
        <v>39995</v>
      </c>
    </row>
    <row r="349" spans="1:5" x14ac:dyDescent="0.25">
      <c r="A349" s="2">
        <v>31214</v>
      </c>
      <c r="B349" s="5" t="s">
        <v>196</v>
      </c>
      <c r="E349" s="4">
        <v>39995</v>
      </c>
    </row>
    <row r="350" spans="1:5" x14ac:dyDescent="0.25">
      <c r="A350" s="2">
        <v>312140</v>
      </c>
      <c r="B350" s="5" t="s">
        <v>196</v>
      </c>
      <c r="E350" s="4">
        <v>39995</v>
      </c>
    </row>
    <row r="351" spans="1:5" x14ac:dyDescent="0.25">
      <c r="A351" s="2">
        <v>3122</v>
      </c>
      <c r="B351" s="5" t="s">
        <v>197</v>
      </c>
      <c r="E351" s="4">
        <v>39995</v>
      </c>
    </row>
    <row r="352" spans="1:5" x14ac:dyDescent="0.25">
      <c r="A352" s="2">
        <v>31223</v>
      </c>
      <c r="B352" s="5" t="s">
        <v>197</v>
      </c>
      <c r="E352" s="4">
        <v>41409</v>
      </c>
    </row>
    <row r="353" spans="1:5" x14ac:dyDescent="0.25">
      <c r="A353" s="2">
        <v>312230</v>
      </c>
      <c r="B353" s="5" t="s">
        <v>197</v>
      </c>
      <c r="E353" s="4">
        <v>41409</v>
      </c>
    </row>
    <row r="354" spans="1:5" x14ac:dyDescent="0.25">
      <c r="A354" s="2">
        <v>3131</v>
      </c>
      <c r="B354" s="5" t="s">
        <v>198</v>
      </c>
      <c r="E354" s="4">
        <v>39995</v>
      </c>
    </row>
    <row r="355" spans="1:5" x14ac:dyDescent="0.25">
      <c r="A355" s="2">
        <v>31311</v>
      </c>
      <c r="B355" s="5" t="s">
        <v>198</v>
      </c>
      <c r="E355" s="4">
        <v>39995</v>
      </c>
    </row>
    <row r="356" spans="1:5" x14ac:dyDescent="0.25">
      <c r="A356" s="2">
        <v>313110</v>
      </c>
      <c r="B356" s="5" t="s">
        <v>198</v>
      </c>
      <c r="E356" s="4">
        <v>41409</v>
      </c>
    </row>
    <row r="357" spans="1:5" x14ac:dyDescent="0.25">
      <c r="A357" s="2">
        <v>3132</v>
      </c>
      <c r="B357" s="5" t="s">
        <v>2504</v>
      </c>
      <c r="E357" s="4">
        <v>39995</v>
      </c>
    </row>
    <row r="358" spans="1:5" x14ac:dyDescent="0.25">
      <c r="A358" s="2">
        <v>31321</v>
      </c>
      <c r="B358" s="5" t="s">
        <v>199</v>
      </c>
      <c r="E358" s="4">
        <v>39995</v>
      </c>
    </row>
    <row r="359" spans="1:5" x14ac:dyDescent="0.25">
      <c r="A359" s="2">
        <v>313210</v>
      </c>
      <c r="B359" s="5" t="s">
        <v>199</v>
      </c>
      <c r="E359" s="4">
        <v>39995</v>
      </c>
    </row>
    <row r="360" spans="1:5" ht="30" x14ac:dyDescent="0.25">
      <c r="A360" s="2">
        <v>31322</v>
      </c>
      <c r="B360" s="5" t="s">
        <v>200</v>
      </c>
      <c r="E360" s="4">
        <v>39995</v>
      </c>
    </row>
    <row r="361" spans="1:5" ht="30" x14ac:dyDescent="0.25">
      <c r="A361" s="2">
        <v>313220</v>
      </c>
      <c r="B361" s="5" t="s">
        <v>200</v>
      </c>
      <c r="E361" s="4">
        <v>41409</v>
      </c>
    </row>
    <row r="362" spans="1:5" x14ac:dyDescent="0.25">
      <c r="A362" s="2">
        <v>31323</v>
      </c>
      <c r="B362" s="5" t="s">
        <v>201</v>
      </c>
      <c r="E362" s="4">
        <v>39995</v>
      </c>
    </row>
    <row r="363" spans="1:5" x14ac:dyDescent="0.25">
      <c r="A363" s="2">
        <v>313230</v>
      </c>
      <c r="B363" s="5" t="s">
        <v>201</v>
      </c>
      <c r="E363" s="4">
        <v>39995</v>
      </c>
    </row>
    <row r="364" spans="1:5" x14ac:dyDescent="0.25">
      <c r="A364" s="2">
        <v>31324</v>
      </c>
      <c r="B364" s="5" t="s">
        <v>202</v>
      </c>
      <c r="E364" s="4">
        <v>39995</v>
      </c>
    </row>
    <row r="365" spans="1:5" x14ac:dyDescent="0.25">
      <c r="A365" s="2">
        <v>313240</v>
      </c>
      <c r="B365" s="5" t="s">
        <v>202</v>
      </c>
      <c r="E365" s="4">
        <v>41409</v>
      </c>
    </row>
    <row r="366" spans="1:5" ht="30" x14ac:dyDescent="0.25">
      <c r="A366" s="2">
        <v>3133</v>
      </c>
      <c r="B366" s="5" t="s">
        <v>2505</v>
      </c>
      <c r="E366" s="4">
        <v>39995</v>
      </c>
    </row>
    <row r="367" spans="1:5" x14ac:dyDescent="0.25">
      <c r="A367" s="2">
        <v>31331</v>
      </c>
      <c r="B367" s="5" t="s">
        <v>203</v>
      </c>
      <c r="E367" s="4">
        <v>39995</v>
      </c>
    </row>
    <row r="368" spans="1:5" x14ac:dyDescent="0.25">
      <c r="A368" s="2">
        <v>313310</v>
      </c>
      <c r="B368" s="5" t="s">
        <v>203</v>
      </c>
      <c r="E368" s="4">
        <v>41409</v>
      </c>
    </row>
    <row r="369" spans="1:5" x14ac:dyDescent="0.25">
      <c r="A369" s="2">
        <v>31332</v>
      </c>
      <c r="B369" s="5" t="s">
        <v>204</v>
      </c>
      <c r="E369" s="4">
        <v>39995</v>
      </c>
    </row>
    <row r="370" spans="1:5" x14ac:dyDescent="0.25">
      <c r="A370" s="2">
        <v>313320</v>
      </c>
      <c r="B370" s="5" t="s">
        <v>204</v>
      </c>
      <c r="E370" s="4">
        <v>39995</v>
      </c>
    </row>
    <row r="371" spans="1:5" x14ac:dyDescent="0.25">
      <c r="A371" s="2">
        <v>3141</v>
      </c>
      <c r="B371" s="5" t="s">
        <v>2506</v>
      </c>
      <c r="E371" s="4">
        <v>39995</v>
      </c>
    </row>
    <row r="372" spans="1:5" x14ac:dyDescent="0.25">
      <c r="A372" s="2">
        <v>31411</v>
      </c>
      <c r="B372" s="5" t="s">
        <v>205</v>
      </c>
      <c r="E372" s="4">
        <v>39995</v>
      </c>
    </row>
    <row r="373" spans="1:5" x14ac:dyDescent="0.25">
      <c r="A373" s="2">
        <v>314110</v>
      </c>
      <c r="B373" s="5" t="s">
        <v>205</v>
      </c>
      <c r="E373" s="4">
        <v>39995</v>
      </c>
    </row>
    <row r="374" spans="1:5" x14ac:dyDescent="0.25">
      <c r="A374" s="2">
        <v>31412</v>
      </c>
      <c r="B374" s="5" t="s">
        <v>206</v>
      </c>
      <c r="E374" s="4">
        <v>39995</v>
      </c>
    </row>
    <row r="375" spans="1:5" x14ac:dyDescent="0.25">
      <c r="A375" s="2">
        <v>314120</v>
      </c>
      <c r="B375" s="5" t="s">
        <v>206</v>
      </c>
      <c r="E375" s="4">
        <v>41409</v>
      </c>
    </row>
    <row r="376" spans="1:5" x14ac:dyDescent="0.25">
      <c r="A376" s="2">
        <v>3149</v>
      </c>
      <c r="B376" s="5" t="s">
        <v>2507</v>
      </c>
      <c r="E376" s="4">
        <v>39995</v>
      </c>
    </row>
    <row r="377" spans="1:5" x14ac:dyDescent="0.25">
      <c r="A377" s="2">
        <v>31491</v>
      </c>
      <c r="B377" s="5" t="s">
        <v>207</v>
      </c>
      <c r="E377" s="4">
        <v>39995</v>
      </c>
    </row>
    <row r="378" spans="1:5" x14ac:dyDescent="0.25">
      <c r="A378" s="2">
        <v>314910</v>
      </c>
      <c r="B378" s="5" t="s">
        <v>207</v>
      </c>
      <c r="E378" s="4">
        <v>41409</v>
      </c>
    </row>
    <row r="379" spans="1:5" x14ac:dyDescent="0.25">
      <c r="A379" s="2">
        <v>31499</v>
      </c>
      <c r="B379" s="5" t="s">
        <v>2508</v>
      </c>
      <c r="E379" s="4">
        <v>39995</v>
      </c>
    </row>
    <row r="380" spans="1:5" ht="30" x14ac:dyDescent="0.25">
      <c r="A380" s="2">
        <v>314994</v>
      </c>
      <c r="B380" s="5" t="s">
        <v>208</v>
      </c>
      <c r="E380" s="4">
        <v>41409</v>
      </c>
    </row>
    <row r="381" spans="1:5" x14ac:dyDescent="0.25">
      <c r="A381" s="2">
        <v>314999</v>
      </c>
      <c r="B381" s="5" t="s">
        <v>209</v>
      </c>
      <c r="E381" s="4">
        <v>39995</v>
      </c>
    </row>
    <row r="382" spans="1:5" x14ac:dyDescent="0.25">
      <c r="A382" s="2">
        <v>3151</v>
      </c>
      <c r="B382" s="5" t="s">
        <v>2509</v>
      </c>
      <c r="E382" s="4">
        <v>39995</v>
      </c>
    </row>
    <row r="383" spans="1:5" x14ac:dyDescent="0.25">
      <c r="A383" s="2">
        <v>31511</v>
      </c>
      <c r="B383" s="5" t="s">
        <v>210</v>
      </c>
      <c r="E383" s="4">
        <v>39995</v>
      </c>
    </row>
    <row r="384" spans="1:5" x14ac:dyDescent="0.25">
      <c r="A384" s="2">
        <v>315110</v>
      </c>
      <c r="B384" s="5" t="s">
        <v>210</v>
      </c>
      <c r="E384" s="4">
        <v>41409</v>
      </c>
    </row>
    <row r="385" spans="1:5" x14ac:dyDescent="0.25">
      <c r="A385" s="2">
        <v>31519</v>
      </c>
      <c r="B385" s="5" t="s">
        <v>211</v>
      </c>
      <c r="E385" s="4">
        <v>39995</v>
      </c>
    </row>
    <row r="386" spans="1:5" x14ac:dyDescent="0.25">
      <c r="A386" s="2">
        <v>315190</v>
      </c>
      <c r="B386" s="5" t="s">
        <v>211</v>
      </c>
      <c r="E386" s="4">
        <v>41409</v>
      </c>
    </row>
    <row r="387" spans="1:5" x14ac:dyDescent="0.25">
      <c r="A387" s="2">
        <v>3152</v>
      </c>
      <c r="B387" s="5" t="s">
        <v>2510</v>
      </c>
      <c r="E387" s="4">
        <v>39995</v>
      </c>
    </row>
    <row r="388" spans="1:5" x14ac:dyDescent="0.25">
      <c r="A388" s="2">
        <v>31521</v>
      </c>
      <c r="B388" s="5" t="s">
        <v>212</v>
      </c>
      <c r="E388" s="4">
        <v>39995</v>
      </c>
    </row>
    <row r="389" spans="1:5" x14ac:dyDescent="0.25">
      <c r="A389" s="2">
        <v>315210</v>
      </c>
      <c r="B389" s="5" t="s">
        <v>212</v>
      </c>
      <c r="E389" s="4">
        <v>41409</v>
      </c>
    </row>
    <row r="390" spans="1:5" ht="30" x14ac:dyDescent="0.25">
      <c r="A390" s="2">
        <v>31522</v>
      </c>
      <c r="B390" s="5" t="s">
        <v>213</v>
      </c>
      <c r="E390" s="4">
        <v>39995</v>
      </c>
    </row>
    <row r="391" spans="1:5" ht="30" x14ac:dyDescent="0.25">
      <c r="A391" s="2">
        <v>315220</v>
      </c>
      <c r="B391" s="5" t="s">
        <v>213</v>
      </c>
      <c r="E391" s="4">
        <v>41409</v>
      </c>
    </row>
    <row r="392" spans="1:5" ht="30" x14ac:dyDescent="0.25">
      <c r="A392" s="2">
        <v>31524</v>
      </c>
      <c r="B392" s="5" t="s">
        <v>214</v>
      </c>
      <c r="E392" s="4">
        <v>41409</v>
      </c>
    </row>
    <row r="393" spans="1:5" ht="30" x14ac:dyDescent="0.25">
      <c r="A393" s="2">
        <v>315240</v>
      </c>
      <c r="B393" s="5" t="s">
        <v>214</v>
      </c>
      <c r="E393" s="4">
        <v>41409</v>
      </c>
    </row>
    <row r="394" spans="1:5" x14ac:dyDescent="0.25">
      <c r="A394" s="2">
        <v>31528</v>
      </c>
      <c r="B394" s="5" t="s">
        <v>215</v>
      </c>
      <c r="E394" s="4">
        <v>41409</v>
      </c>
    </row>
    <row r="395" spans="1:5" x14ac:dyDescent="0.25">
      <c r="A395" s="2">
        <v>315280</v>
      </c>
      <c r="B395" s="5" t="s">
        <v>215</v>
      </c>
      <c r="E395" s="4">
        <v>41409</v>
      </c>
    </row>
    <row r="396" spans="1:5" ht="30" x14ac:dyDescent="0.25">
      <c r="A396" s="2">
        <v>3159</v>
      </c>
      <c r="B396" s="5" t="s">
        <v>216</v>
      </c>
      <c r="E396" s="4">
        <v>39995</v>
      </c>
    </row>
    <row r="397" spans="1:5" ht="30" x14ac:dyDescent="0.25">
      <c r="A397" s="2">
        <v>31599</v>
      </c>
      <c r="B397" s="5" t="s">
        <v>216</v>
      </c>
      <c r="E397" s="4">
        <v>39995</v>
      </c>
    </row>
    <row r="398" spans="1:5" ht="30" x14ac:dyDescent="0.25">
      <c r="A398" s="2">
        <v>315990</v>
      </c>
      <c r="B398" s="5" t="s">
        <v>216</v>
      </c>
      <c r="E398" s="4">
        <v>41409</v>
      </c>
    </row>
    <row r="399" spans="1:5" x14ac:dyDescent="0.25">
      <c r="A399" s="2">
        <v>3161</v>
      </c>
      <c r="B399" s="5" t="s">
        <v>217</v>
      </c>
      <c r="E399" s="4">
        <v>39995</v>
      </c>
    </row>
    <row r="400" spans="1:5" x14ac:dyDescent="0.25">
      <c r="A400" s="2">
        <v>31611</v>
      </c>
      <c r="B400" s="5" t="s">
        <v>217</v>
      </c>
      <c r="E400" s="4">
        <v>39995</v>
      </c>
    </row>
    <row r="401" spans="1:5" x14ac:dyDescent="0.25">
      <c r="A401" s="2">
        <v>316110</v>
      </c>
      <c r="B401" s="5" t="s">
        <v>217</v>
      </c>
      <c r="E401" s="4">
        <v>39995</v>
      </c>
    </row>
    <row r="402" spans="1:5" x14ac:dyDescent="0.25">
      <c r="A402" s="2">
        <v>3162</v>
      </c>
      <c r="B402" s="5" t="s">
        <v>218</v>
      </c>
      <c r="E402" s="4">
        <v>39995</v>
      </c>
    </row>
    <row r="403" spans="1:5" x14ac:dyDescent="0.25">
      <c r="A403" s="2">
        <v>31621</v>
      </c>
      <c r="B403" s="5" t="s">
        <v>218</v>
      </c>
      <c r="E403" s="4">
        <v>39995</v>
      </c>
    </row>
    <row r="404" spans="1:5" x14ac:dyDescent="0.25">
      <c r="A404" s="2">
        <v>316210</v>
      </c>
      <c r="B404" s="5" t="s">
        <v>218</v>
      </c>
      <c r="E404" s="4">
        <v>41409</v>
      </c>
    </row>
    <row r="405" spans="1:5" x14ac:dyDescent="0.25">
      <c r="A405" s="2">
        <v>3169</v>
      </c>
      <c r="B405" s="5" t="s">
        <v>2511</v>
      </c>
      <c r="E405" s="4">
        <v>39995</v>
      </c>
    </row>
    <row r="406" spans="1:5" x14ac:dyDescent="0.25">
      <c r="A406" s="2">
        <v>31699</v>
      </c>
      <c r="B406" s="5" t="s">
        <v>2511</v>
      </c>
      <c r="E406" s="4">
        <v>39995</v>
      </c>
    </row>
    <row r="407" spans="1:5" x14ac:dyDescent="0.25">
      <c r="A407" s="2">
        <v>316992</v>
      </c>
      <c r="B407" s="5" t="s">
        <v>219</v>
      </c>
      <c r="E407" s="4">
        <v>39995</v>
      </c>
    </row>
    <row r="408" spans="1:5" ht="30" x14ac:dyDescent="0.25">
      <c r="A408" s="2">
        <v>316998</v>
      </c>
      <c r="B408" s="5" t="s">
        <v>220</v>
      </c>
      <c r="E408" s="4">
        <v>41409</v>
      </c>
    </row>
    <row r="409" spans="1:5" x14ac:dyDescent="0.25">
      <c r="A409" s="2">
        <v>3211</v>
      </c>
      <c r="B409" s="5" t="s">
        <v>2512</v>
      </c>
      <c r="E409" s="4">
        <v>39995</v>
      </c>
    </row>
    <row r="410" spans="1:5" x14ac:dyDescent="0.25">
      <c r="A410" s="2">
        <v>32111</v>
      </c>
      <c r="B410" s="5" t="s">
        <v>2512</v>
      </c>
      <c r="E410" s="4">
        <v>39995</v>
      </c>
    </row>
    <row r="411" spans="1:5" x14ac:dyDescent="0.25">
      <c r="A411" s="2">
        <v>321113</v>
      </c>
      <c r="B411" s="5" t="s">
        <v>221</v>
      </c>
      <c r="E411" s="4">
        <v>39995</v>
      </c>
    </row>
    <row r="412" spans="1:5" x14ac:dyDescent="0.25">
      <c r="A412" s="2">
        <v>321114</v>
      </c>
      <c r="B412" s="5" t="s">
        <v>222</v>
      </c>
      <c r="E412" s="4">
        <v>39995</v>
      </c>
    </row>
    <row r="413" spans="1:5" ht="30" x14ac:dyDescent="0.25">
      <c r="A413" s="2">
        <v>3212</v>
      </c>
      <c r="B413" s="5" t="s">
        <v>2513</v>
      </c>
      <c r="E413" s="4">
        <v>39995</v>
      </c>
    </row>
    <row r="414" spans="1:5" ht="30" x14ac:dyDescent="0.25">
      <c r="A414" s="2">
        <v>32121</v>
      </c>
      <c r="B414" s="5" t="s">
        <v>2513</v>
      </c>
      <c r="E414" s="4">
        <v>39995</v>
      </c>
    </row>
    <row r="415" spans="1:5" x14ac:dyDescent="0.25">
      <c r="A415" s="2">
        <v>321211</v>
      </c>
      <c r="B415" s="5" t="s">
        <v>223</v>
      </c>
      <c r="E415" s="4">
        <v>39995</v>
      </c>
    </row>
    <row r="416" spans="1:5" x14ac:dyDescent="0.25">
      <c r="A416" s="2">
        <v>321212</v>
      </c>
      <c r="B416" s="5" t="s">
        <v>224</v>
      </c>
      <c r="E416" s="4">
        <v>39995</v>
      </c>
    </row>
    <row r="417" spans="1:5" ht="30" x14ac:dyDescent="0.25">
      <c r="A417" s="2">
        <v>321213</v>
      </c>
      <c r="B417" s="5" t="s">
        <v>225</v>
      </c>
      <c r="E417" s="4">
        <v>39995</v>
      </c>
    </row>
    <row r="418" spans="1:5" x14ac:dyDescent="0.25">
      <c r="A418" s="2">
        <v>321214</v>
      </c>
      <c r="B418" s="5" t="s">
        <v>226</v>
      </c>
      <c r="E418" s="4">
        <v>39995</v>
      </c>
    </row>
    <row r="419" spans="1:5" x14ac:dyDescent="0.25">
      <c r="A419" s="2">
        <v>321219</v>
      </c>
      <c r="B419" s="5" t="s">
        <v>227</v>
      </c>
      <c r="E419" s="4">
        <v>39995</v>
      </c>
    </row>
    <row r="420" spans="1:5" x14ac:dyDescent="0.25">
      <c r="A420" s="2">
        <v>3219</v>
      </c>
      <c r="B420" s="5" t="s">
        <v>2514</v>
      </c>
      <c r="E420" s="4">
        <v>39995</v>
      </c>
    </row>
    <row r="421" spans="1:5" x14ac:dyDescent="0.25">
      <c r="A421" s="2">
        <v>32191</v>
      </c>
      <c r="B421" s="5" t="s">
        <v>2515</v>
      </c>
      <c r="E421" s="4">
        <v>39995</v>
      </c>
    </row>
    <row r="422" spans="1:5" x14ac:dyDescent="0.25">
      <c r="A422" s="2">
        <v>321911</v>
      </c>
      <c r="B422" s="5" t="s">
        <v>228</v>
      </c>
      <c r="E422" s="4">
        <v>39995</v>
      </c>
    </row>
    <row r="423" spans="1:5" x14ac:dyDescent="0.25">
      <c r="A423" s="2">
        <v>321912</v>
      </c>
      <c r="B423" s="5" t="s">
        <v>229</v>
      </c>
      <c r="E423" s="4">
        <v>39995</v>
      </c>
    </row>
    <row r="424" spans="1:5" x14ac:dyDescent="0.25">
      <c r="A424" s="2">
        <v>321918</v>
      </c>
      <c r="B424" s="5" t="s">
        <v>230</v>
      </c>
      <c r="E424" s="4">
        <v>39995</v>
      </c>
    </row>
    <row r="425" spans="1:5" x14ac:dyDescent="0.25">
      <c r="A425" s="2">
        <v>32192</v>
      </c>
      <c r="B425" s="5" t="s">
        <v>231</v>
      </c>
      <c r="E425" s="4">
        <v>39995</v>
      </c>
    </row>
    <row r="426" spans="1:5" x14ac:dyDescent="0.25">
      <c r="A426" s="2">
        <v>321920</v>
      </c>
      <c r="B426" s="5" t="s">
        <v>231</v>
      </c>
      <c r="E426" s="4">
        <v>39995</v>
      </c>
    </row>
    <row r="427" spans="1:5" x14ac:dyDescent="0.25">
      <c r="A427" s="2">
        <v>32199</v>
      </c>
      <c r="B427" s="5" t="s">
        <v>2516</v>
      </c>
      <c r="E427" s="4">
        <v>39995</v>
      </c>
    </row>
    <row r="428" spans="1:5" ht="30" x14ac:dyDescent="0.25">
      <c r="A428" s="2">
        <v>321991</v>
      </c>
      <c r="B428" s="5" t="s">
        <v>232</v>
      </c>
      <c r="E428" s="4">
        <v>39995</v>
      </c>
    </row>
    <row r="429" spans="1:5" x14ac:dyDescent="0.25">
      <c r="A429" s="2">
        <v>321992</v>
      </c>
      <c r="B429" s="5" t="s">
        <v>233</v>
      </c>
      <c r="E429" s="4">
        <v>39995</v>
      </c>
    </row>
    <row r="430" spans="1:5" ht="30" x14ac:dyDescent="0.25">
      <c r="A430" s="2">
        <v>321999</v>
      </c>
      <c r="B430" s="5" t="s">
        <v>234</v>
      </c>
      <c r="E430" s="4">
        <v>39995</v>
      </c>
    </row>
    <row r="431" spans="1:5" x14ac:dyDescent="0.25">
      <c r="A431" s="2">
        <v>3221</v>
      </c>
      <c r="B431" s="5" t="s">
        <v>2517</v>
      </c>
      <c r="E431" s="4">
        <v>39995</v>
      </c>
    </row>
    <row r="432" spans="1:5" x14ac:dyDescent="0.25">
      <c r="A432" s="2">
        <v>32211</v>
      </c>
      <c r="B432" s="5" t="s">
        <v>235</v>
      </c>
      <c r="E432" s="4">
        <v>39995</v>
      </c>
    </row>
    <row r="433" spans="1:5" x14ac:dyDescent="0.25">
      <c r="A433" s="2">
        <v>322110</v>
      </c>
      <c r="B433" s="5" t="s">
        <v>235</v>
      </c>
      <c r="E433" s="4">
        <v>39995</v>
      </c>
    </row>
    <row r="434" spans="1:5" x14ac:dyDescent="0.25">
      <c r="A434" s="2">
        <v>32212</v>
      </c>
      <c r="B434" s="5" t="s">
        <v>2518</v>
      </c>
      <c r="E434" s="4">
        <v>39995</v>
      </c>
    </row>
    <row r="435" spans="1:5" x14ac:dyDescent="0.25">
      <c r="A435" s="2">
        <v>322121</v>
      </c>
      <c r="B435" s="5" t="s">
        <v>236</v>
      </c>
      <c r="E435" s="4">
        <v>39995</v>
      </c>
    </row>
    <row r="436" spans="1:5" x14ac:dyDescent="0.25">
      <c r="A436" s="2">
        <v>322122</v>
      </c>
      <c r="B436" s="5" t="s">
        <v>237</v>
      </c>
      <c r="E436" s="4">
        <v>39995</v>
      </c>
    </row>
    <row r="437" spans="1:5" x14ac:dyDescent="0.25">
      <c r="A437" s="2">
        <v>32213</v>
      </c>
      <c r="B437" s="5" t="s">
        <v>238</v>
      </c>
      <c r="E437" s="4">
        <v>39995</v>
      </c>
    </row>
    <row r="438" spans="1:5" x14ac:dyDescent="0.25">
      <c r="A438" s="2">
        <v>322130</v>
      </c>
      <c r="B438" s="5" t="s">
        <v>238</v>
      </c>
      <c r="E438" s="4">
        <v>39995</v>
      </c>
    </row>
    <row r="439" spans="1:5" x14ac:dyDescent="0.25">
      <c r="A439" s="2">
        <v>3222</v>
      </c>
      <c r="B439" s="5" t="s">
        <v>2519</v>
      </c>
      <c r="E439" s="4">
        <v>39995</v>
      </c>
    </row>
    <row r="440" spans="1:5" x14ac:dyDescent="0.25">
      <c r="A440" s="2">
        <v>32221</v>
      </c>
      <c r="B440" s="5" t="s">
        <v>2520</v>
      </c>
      <c r="E440" s="4">
        <v>39995</v>
      </c>
    </row>
    <row r="441" spans="1:5" x14ac:dyDescent="0.25">
      <c r="A441" s="2">
        <v>322211</v>
      </c>
      <c r="B441" s="5" t="s">
        <v>239</v>
      </c>
      <c r="E441" s="4">
        <v>39995</v>
      </c>
    </row>
    <row r="442" spans="1:5" x14ac:dyDescent="0.25">
      <c r="A442" s="2">
        <v>322212</v>
      </c>
      <c r="B442" s="5" t="s">
        <v>240</v>
      </c>
      <c r="E442" s="4">
        <v>39995</v>
      </c>
    </row>
    <row r="443" spans="1:5" x14ac:dyDescent="0.25">
      <c r="A443" s="2">
        <v>322219</v>
      </c>
      <c r="B443" s="5" t="s">
        <v>241</v>
      </c>
      <c r="E443" s="4">
        <v>41409</v>
      </c>
    </row>
    <row r="444" spans="1:5" ht="30" x14ac:dyDescent="0.25">
      <c r="A444" s="2">
        <v>32222</v>
      </c>
      <c r="B444" s="5" t="s">
        <v>242</v>
      </c>
      <c r="E444" s="4">
        <v>39995</v>
      </c>
    </row>
    <row r="445" spans="1:5" ht="30" x14ac:dyDescent="0.25">
      <c r="A445" s="2">
        <v>322220</v>
      </c>
      <c r="B445" s="5" t="s">
        <v>242</v>
      </c>
      <c r="E445" s="4">
        <v>41409</v>
      </c>
    </row>
    <row r="446" spans="1:5" x14ac:dyDescent="0.25">
      <c r="A446" s="2">
        <v>32223</v>
      </c>
      <c r="B446" s="5" t="s">
        <v>243</v>
      </c>
      <c r="E446" s="4">
        <v>39995</v>
      </c>
    </row>
    <row r="447" spans="1:5" x14ac:dyDescent="0.25">
      <c r="A447" s="2">
        <v>322230</v>
      </c>
      <c r="B447" s="5" t="s">
        <v>243</v>
      </c>
      <c r="E447" s="4">
        <v>41409</v>
      </c>
    </row>
    <row r="448" spans="1:5" x14ac:dyDescent="0.25">
      <c r="A448" s="2">
        <v>32229</v>
      </c>
      <c r="B448" s="5" t="s">
        <v>2521</v>
      </c>
      <c r="E448" s="4">
        <v>39995</v>
      </c>
    </row>
    <row r="449" spans="1:5" x14ac:dyDescent="0.25">
      <c r="A449" s="2">
        <v>322291</v>
      </c>
      <c r="B449" s="5" t="s">
        <v>244</v>
      </c>
      <c r="E449" s="4">
        <v>39995</v>
      </c>
    </row>
    <row r="450" spans="1:5" ht="30" x14ac:dyDescent="0.25">
      <c r="A450" s="2">
        <v>322299</v>
      </c>
      <c r="B450" s="5" t="s">
        <v>245</v>
      </c>
      <c r="E450" s="4">
        <v>39995</v>
      </c>
    </row>
    <row r="451" spans="1:5" x14ac:dyDescent="0.25">
      <c r="A451" s="2">
        <v>3231</v>
      </c>
      <c r="B451" s="5" t="s">
        <v>2522</v>
      </c>
      <c r="E451" s="4">
        <v>39995</v>
      </c>
    </row>
    <row r="452" spans="1:5" x14ac:dyDescent="0.25">
      <c r="A452" s="2">
        <v>32311</v>
      </c>
      <c r="B452" s="5" t="s">
        <v>2523</v>
      </c>
      <c r="E452" s="4">
        <v>39995</v>
      </c>
    </row>
    <row r="453" spans="1:5" x14ac:dyDescent="0.25">
      <c r="A453" s="2">
        <v>323111</v>
      </c>
      <c r="B453" s="5" t="s">
        <v>2524</v>
      </c>
      <c r="E453" s="4">
        <v>39995</v>
      </c>
    </row>
    <row r="454" spans="1:5" x14ac:dyDescent="0.25">
      <c r="A454" s="2">
        <v>323113</v>
      </c>
      <c r="B454" s="5" t="s">
        <v>247</v>
      </c>
      <c r="E454" s="4">
        <v>39995</v>
      </c>
    </row>
    <row r="455" spans="1:5" x14ac:dyDescent="0.25">
      <c r="A455" s="2">
        <v>323117</v>
      </c>
      <c r="B455" s="5" t="s">
        <v>248</v>
      </c>
      <c r="E455" s="4">
        <v>39995</v>
      </c>
    </row>
    <row r="456" spans="1:5" x14ac:dyDescent="0.25">
      <c r="A456" s="2">
        <v>32312</v>
      </c>
      <c r="B456" s="5" t="s">
        <v>2525</v>
      </c>
      <c r="E456" s="4">
        <v>39995</v>
      </c>
    </row>
    <row r="457" spans="1:5" x14ac:dyDescent="0.25">
      <c r="A457" s="2">
        <v>323120</v>
      </c>
      <c r="B457" s="5" t="s">
        <v>2525</v>
      </c>
      <c r="E457" s="4">
        <v>41409</v>
      </c>
    </row>
    <row r="458" spans="1:5" x14ac:dyDescent="0.25">
      <c r="A458" s="2">
        <v>3241</v>
      </c>
      <c r="B458" s="5" t="s">
        <v>2526</v>
      </c>
      <c r="E458" s="4">
        <v>39995</v>
      </c>
    </row>
    <row r="459" spans="1:5" x14ac:dyDescent="0.25">
      <c r="A459" s="2">
        <v>32411</v>
      </c>
      <c r="B459" s="5" t="s">
        <v>250</v>
      </c>
      <c r="E459" s="4">
        <v>39995</v>
      </c>
    </row>
    <row r="460" spans="1:5" x14ac:dyDescent="0.25">
      <c r="A460" s="2">
        <v>324110</v>
      </c>
      <c r="B460" s="5" t="s">
        <v>250</v>
      </c>
      <c r="E460" s="4">
        <v>39995</v>
      </c>
    </row>
    <row r="461" spans="1:5" ht="30" x14ac:dyDescent="0.25">
      <c r="A461" s="2">
        <v>32412</v>
      </c>
      <c r="B461" s="5" t="s">
        <v>2527</v>
      </c>
      <c r="E461" s="4">
        <v>39995</v>
      </c>
    </row>
    <row r="462" spans="1:5" x14ac:dyDescent="0.25">
      <c r="A462" s="2">
        <v>324121</v>
      </c>
      <c r="B462" s="5" t="s">
        <v>251</v>
      </c>
      <c r="E462" s="4">
        <v>39995</v>
      </c>
    </row>
    <row r="463" spans="1:5" ht="30" x14ac:dyDescent="0.25">
      <c r="A463" s="2">
        <v>324122</v>
      </c>
      <c r="B463" s="5" t="s">
        <v>252</v>
      </c>
      <c r="E463" s="4">
        <v>39995</v>
      </c>
    </row>
    <row r="464" spans="1:5" ht="30" x14ac:dyDescent="0.25">
      <c r="A464" s="2">
        <v>32419</v>
      </c>
      <c r="B464" s="5" t="s">
        <v>2528</v>
      </c>
      <c r="E464" s="4">
        <v>39995</v>
      </c>
    </row>
    <row r="465" spans="1:5" ht="30" x14ac:dyDescent="0.25">
      <c r="A465" s="2">
        <v>324191</v>
      </c>
      <c r="B465" s="5" t="s">
        <v>253</v>
      </c>
      <c r="E465" s="4">
        <v>39995</v>
      </c>
    </row>
    <row r="466" spans="1:5" ht="30" x14ac:dyDescent="0.25">
      <c r="A466" s="2">
        <v>324199</v>
      </c>
      <c r="B466" s="5" t="s">
        <v>254</v>
      </c>
      <c r="E466" s="4">
        <v>39995</v>
      </c>
    </row>
    <row r="467" spans="1:5" x14ac:dyDescent="0.25">
      <c r="A467" s="2">
        <v>3251</v>
      </c>
      <c r="B467" s="5" t="s">
        <v>2529</v>
      </c>
      <c r="E467" s="4">
        <v>39995</v>
      </c>
    </row>
    <row r="468" spans="1:5" x14ac:dyDescent="0.25">
      <c r="A468" s="2">
        <v>32511</v>
      </c>
      <c r="B468" s="5" t="s">
        <v>255</v>
      </c>
      <c r="E468" s="4">
        <v>39995</v>
      </c>
    </row>
    <row r="469" spans="1:5" x14ac:dyDescent="0.25">
      <c r="A469" s="2">
        <v>325110</v>
      </c>
      <c r="B469" s="5" t="s">
        <v>255</v>
      </c>
      <c r="E469" s="4">
        <v>39995</v>
      </c>
    </row>
    <row r="470" spans="1:5" x14ac:dyDescent="0.25">
      <c r="A470" s="2">
        <v>32512</v>
      </c>
      <c r="B470" s="5" t="s">
        <v>256</v>
      </c>
      <c r="E470" s="4">
        <v>39995</v>
      </c>
    </row>
    <row r="471" spans="1:5" x14ac:dyDescent="0.25">
      <c r="A471" s="2">
        <v>325120</v>
      </c>
      <c r="B471" s="5" t="s">
        <v>256</v>
      </c>
      <c r="E471" s="4">
        <v>39995</v>
      </c>
    </row>
    <row r="472" spans="1:5" x14ac:dyDescent="0.25">
      <c r="A472" s="2">
        <v>32513</v>
      </c>
      <c r="B472" s="5" t="s">
        <v>257</v>
      </c>
      <c r="E472" s="4">
        <v>39995</v>
      </c>
    </row>
    <row r="473" spans="1:5" x14ac:dyDescent="0.25">
      <c r="A473" s="2">
        <v>325130</v>
      </c>
      <c r="B473" s="5" t="s">
        <v>257</v>
      </c>
      <c r="E473" s="4">
        <v>41409</v>
      </c>
    </row>
    <row r="474" spans="1:5" x14ac:dyDescent="0.25">
      <c r="A474" s="2">
        <v>32518</v>
      </c>
      <c r="B474" s="5" t="s">
        <v>258</v>
      </c>
      <c r="E474" s="4">
        <v>39995</v>
      </c>
    </row>
    <row r="475" spans="1:5" x14ac:dyDescent="0.25">
      <c r="A475" s="2">
        <v>325180</v>
      </c>
      <c r="B475" s="5" t="s">
        <v>258</v>
      </c>
      <c r="E475" s="4">
        <v>41409</v>
      </c>
    </row>
    <row r="476" spans="1:5" x14ac:dyDescent="0.25">
      <c r="A476" s="2">
        <v>32519</v>
      </c>
      <c r="B476" s="5" t="s">
        <v>2530</v>
      </c>
      <c r="E476" s="4">
        <v>39995</v>
      </c>
    </row>
    <row r="477" spans="1:5" x14ac:dyDescent="0.25">
      <c r="A477" s="2">
        <v>325193</v>
      </c>
      <c r="B477" s="5" t="s">
        <v>259</v>
      </c>
      <c r="E477" s="4">
        <v>39995</v>
      </c>
    </row>
    <row r="478" spans="1:5" ht="30" x14ac:dyDescent="0.25">
      <c r="A478" s="2">
        <v>325194</v>
      </c>
      <c r="B478" s="5" t="s">
        <v>260</v>
      </c>
      <c r="E478" s="4">
        <v>41409</v>
      </c>
    </row>
    <row r="479" spans="1:5" x14ac:dyDescent="0.25">
      <c r="A479" s="2">
        <v>325199</v>
      </c>
      <c r="B479" s="5" t="s">
        <v>261</v>
      </c>
      <c r="E479" s="4">
        <v>39995</v>
      </c>
    </row>
    <row r="480" spans="1:5" ht="30" x14ac:dyDescent="0.25">
      <c r="A480" s="2">
        <v>3252</v>
      </c>
      <c r="B480" s="5" t="s">
        <v>2531</v>
      </c>
      <c r="E480" s="4">
        <v>39995</v>
      </c>
    </row>
    <row r="481" spans="1:5" x14ac:dyDescent="0.25">
      <c r="A481" s="2">
        <v>32521</v>
      </c>
      <c r="B481" s="5" t="s">
        <v>2532</v>
      </c>
      <c r="E481" s="4">
        <v>39995</v>
      </c>
    </row>
    <row r="482" spans="1:5" x14ac:dyDescent="0.25">
      <c r="A482" s="2">
        <v>325211</v>
      </c>
      <c r="B482" s="5" t="s">
        <v>262</v>
      </c>
      <c r="E482" s="4">
        <v>39995</v>
      </c>
    </row>
    <row r="483" spans="1:5" x14ac:dyDescent="0.25">
      <c r="A483" s="2">
        <v>325212</v>
      </c>
      <c r="B483" s="5" t="s">
        <v>263</v>
      </c>
      <c r="E483" s="4">
        <v>39995</v>
      </c>
    </row>
    <row r="484" spans="1:5" ht="30" x14ac:dyDescent="0.25">
      <c r="A484" s="2">
        <v>32522</v>
      </c>
      <c r="B484" s="5" t="s">
        <v>264</v>
      </c>
      <c r="E484" s="4">
        <v>39995</v>
      </c>
    </row>
    <row r="485" spans="1:5" ht="30" x14ac:dyDescent="0.25">
      <c r="A485" s="2">
        <v>325220</v>
      </c>
      <c r="B485" s="5" t="s">
        <v>264</v>
      </c>
      <c r="E485" s="4">
        <v>41409</v>
      </c>
    </row>
    <row r="486" spans="1:5" ht="30" x14ac:dyDescent="0.25">
      <c r="A486" s="2">
        <v>3253</v>
      </c>
      <c r="B486" s="5" t="s">
        <v>2533</v>
      </c>
      <c r="E486" s="4">
        <v>39995</v>
      </c>
    </row>
    <row r="487" spans="1:5" x14ac:dyDescent="0.25">
      <c r="A487" s="2">
        <v>32531</v>
      </c>
      <c r="B487" s="5" t="s">
        <v>2534</v>
      </c>
      <c r="E487" s="4">
        <v>39995</v>
      </c>
    </row>
    <row r="488" spans="1:5" x14ac:dyDescent="0.25">
      <c r="A488" s="2">
        <v>325311</v>
      </c>
      <c r="B488" s="5" t="s">
        <v>265</v>
      </c>
      <c r="E488" s="4">
        <v>39995</v>
      </c>
    </row>
    <row r="489" spans="1:5" x14ac:dyDescent="0.25">
      <c r="A489" s="2">
        <v>325312</v>
      </c>
      <c r="B489" s="5" t="s">
        <v>266</v>
      </c>
      <c r="E489" s="4">
        <v>39995</v>
      </c>
    </row>
    <row r="490" spans="1:5" x14ac:dyDescent="0.25">
      <c r="A490" s="2">
        <v>325314</v>
      </c>
      <c r="B490" s="5" t="s">
        <v>267</v>
      </c>
      <c r="E490" s="4">
        <v>39995</v>
      </c>
    </row>
    <row r="491" spans="1:5" ht="30" x14ac:dyDescent="0.25">
      <c r="A491" s="2">
        <v>32532</v>
      </c>
      <c r="B491" s="5" t="s">
        <v>268</v>
      </c>
      <c r="E491" s="4">
        <v>39995</v>
      </c>
    </row>
    <row r="492" spans="1:5" ht="30" x14ac:dyDescent="0.25">
      <c r="A492" s="2">
        <v>325320</v>
      </c>
      <c r="B492" s="5" t="s">
        <v>268</v>
      </c>
      <c r="E492" s="4">
        <v>39995</v>
      </c>
    </row>
    <row r="493" spans="1:5" x14ac:dyDescent="0.25">
      <c r="A493" s="2">
        <v>3254</v>
      </c>
      <c r="B493" s="5" t="s">
        <v>2535</v>
      </c>
      <c r="E493" s="4">
        <v>39995</v>
      </c>
    </row>
    <row r="494" spans="1:5" x14ac:dyDescent="0.25">
      <c r="A494" s="2">
        <v>32541</v>
      </c>
      <c r="B494" s="5" t="s">
        <v>2535</v>
      </c>
      <c r="E494" s="4">
        <v>39995</v>
      </c>
    </row>
    <row r="495" spans="1:5" x14ac:dyDescent="0.25">
      <c r="A495" s="2">
        <v>325411</v>
      </c>
      <c r="B495" s="5" t="s">
        <v>269</v>
      </c>
      <c r="E495" s="4">
        <v>39995</v>
      </c>
    </row>
    <row r="496" spans="1:5" x14ac:dyDescent="0.25">
      <c r="A496" s="2">
        <v>325412</v>
      </c>
      <c r="B496" s="5" t="s">
        <v>270</v>
      </c>
      <c r="E496" s="4">
        <v>39995</v>
      </c>
    </row>
    <row r="497" spans="1:5" x14ac:dyDescent="0.25">
      <c r="A497" s="2">
        <v>325413</v>
      </c>
      <c r="B497" s="5" t="s">
        <v>271</v>
      </c>
      <c r="E497" s="4">
        <v>39995</v>
      </c>
    </row>
    <row r="498" spans="1:5" ht="30" x14ac:dyDescent="0.25">
      <c r="A498" s="2">
        <v>325414</v>
      </c>
      <c r="B498" s="5" t="s">
        <v>272</v>
      </c>
      <c r="E498" s="4">
        <v>39995</v>
      </c>
    </row>
    <row r="499" spans="1:5" x14ac:dyDescent="0.25">
      <c r="A499" s="2">
        <v>3255</v>
      </c>
      <c r="B499" s="5" t="s">
        <v>2536</v>
      </c>
      <c r="E499" s="4">
        <v>39995</v>
      </c>
    </row>
    <row r="500" spans="1:5" x14ac:dyDescent="0.25">
      <c r="A500" s="2">
        <v>32551</v>
      </c>
      <c r="B500" s="5" t="s">
        <v>273</v>
      </c>
      <c r="E500" s="4">
        <v>39995</v>
      </c>
    </row>
    <row r="501" spans="1:5" x14ac:dyDescent="0.25">
      <c r="A501" s="2">
        <v>325510</v>
      </c>
      <c r="B501" s="5" t="s">
        <v>273</v>
      </c>
      <c r="E501" s="4">
        <v>39995</v>
      </c>
    </row>
    <row r="502" spans="1:5" x14ac:dyDescent="0.25">
      <c r="A502" s="2">
        <v>32552</v>
      </c>
      <c r="B502" s="5" t="s">
        <v>274</v>
      </c>
      <c r="E502" s="4">
        <v>39995</v>
      </c>
    </row>
    <row r="503" spans="1:5" x14ac:dyDescent="0.25">
      <c r="A503" s="2">
        <v>325520</v>
      </c>
      <c r="B503" s="5" t="s">
        <v>274</v>
      </c>
      <c r="E503" s="4">
        <v>39995</v>
      </c>
    </row>
    <row r="504" spans="1:5" ht="30" x14ac:dyDescent="0.25">
      <c r="A504" s="2">
        <v>3256</v>
      </c>
      <c r="B504" s="5" t="s">
        <v>2537</v>
      </c>
      <c r="E504" s="4">
        <v>39995</v>
      </c>
    </row>
    <row r="505" spans="1:5" x14ac:dyDescent="0.25">
      <c r="A505" s="2">
        <v>32561</v>
      </c>
      <c r="B505" s="5" t="s">
        <v>2538</v>
      </c>
      <c r="E505" s="4">
        <v>39995</v>
      </c>
    </row>
    <row r="506" spans="1:5" x14ac:dyDescent="0.25">
      <c r="A506" s="2">
        <v>325611</v>
      </c>
      <c r="B506" s="5" t="s">
        <v>275</v>
      </c>
      <c r="E506" s="4">
        <v>39995</v>
      </c>
    </row>
    <row r="507" spans="1:5" x14ac:dyDescent="0.25">
      <c r="A507" s="2">
        <v>325612</v>
      </c>
      <c r="B507" s="5" t="s">
        <v>276</v>
      </c>
      <c r="E507" s="4">
        <v>39995</v>
      </c>
    </row>
    <row r="508" spans="1:5" x14ac:dyDescent="0.25">
      <c r="A508" s="2">
        <v>325613</v>
      </c>
      <c r="B508" s="5" t="s">
        <v>277</v>
      </c>
      <c r="E508" s="4">
        <v>39995</v>
      </c>
    </row>
    <row r="509" spans="1:5" x14ac:dyDescent="0.25">
      <c r="A509" s="2">
        <v>32562</v>
      </c>
      <c r="B509" s="5" t="s">
        <v>278</v>
      </c>
      <c r="E509" s="4">
        <v>39995</v>
      </c>
    </row>
    <row r="510" spans="1:5" x14ac:dyDescent="0.25">
      <c r="A510" s="2">
        <v>325620</v>
      </c>
      <c r="B510" s="5" t="s">
        <v>278</v>
      </c>
      <c r="E510" s="4">
        <v>39995</v>
      </c>
    </row>
    <row r="511" spans="1:5" ht="30" x14ac:dyDescent="0.25">
      <c r="A511" s="2">
        <v>3259</v>
      </c>
      <c r="B511" s="5" t="s">
        <v>2539</v>
      </c>
      <c r="E511" s="4">
        <v>39995</v>
      </c>
    </row>
    <row r="512" spans="1:5" x14ac:dyDescent="0.25">
      <c r="A512" s="2">
        <v>32591</v>
      </c>
      <c r="B512" s="5" t="s">
        <v>279</v>
      </c>
      <c r="E512" s="4">
        <v>39995</v>
      </c>
    </row>
    <row r="513" spans="1:5" x14ac:dyDescent="0.25">
      <c r="A513" s="2">
        <v>325910</v>
      </c>
      <c r="B513" s="5" t="s">
        <v>279</v>
      </c>
      <c r="E513" s="4">
        <v>39995</v>
      </c>
    </row>
    <row r="514" spans="1:5" x14ac:dyDescent="0.25">
      <c r="A514" s="2">
        <v>32592</v>
      </c>
      <c r="B514" s="5" t="s">
        <v>280</v>
      </c>
      <c r="E514" s="4">
        <v>39995</v>
      </c>
    </row>
    <row r="515" spans="1:5" x14ac:dyDescent="0.25">
      <c r="A515" s="2">
        <v>325920</v>
      </c>
      <c r="B515" s="5" t="s">
        <v>280</v>
      </c>
      <c r="E515" s="4">
        <v>39995</v>
      </c>
    </row>
    <row r="516" spans="1:5" ht="30" x14ac:dyDescent="0.25">
      <c r="A516" s="2">
        <v>32599</v>
      </c>
      <c r="B516" s="5" t="s">
        <v>2540</v>
      </c>
      <c r="E516" s="4">
        <v>39995</v>
      </c>
    </row>
    <row r="517" spans="1:5" x14ac:dyDescent="0.25">
      <c r="A517" s="2">
        <v>325991</v>
      </c>
      <c r="B517" s="5" t="s">
        <v>281</v>
      </c>
      <c r="E517" s="4">
        <v>39995</v>
      </c>
    </row>
    <row r="518" spans="1:5" ht="30" x14ac:dyDescent="0.25">
      <c r="A518" s="2">
        <v>325992</v>
      </c>
      <c r="B518" s="5" t="s">
        <v>282</v>
      </c>
      <c r="E518" s="4">
        <v>39995</v>
      </c>
    </row>
    <row r="519" spans="1:5" ht="30" x14ac:dyDescent="0.25">
      <c r="A519" s="2">
        <v>325998</v>
      </c>
      <c r="B519" s="5" t="s">
        <v>283</v>
      </c>
      <c r="E519" s="4">
        <v>39995</v>
      </c>
    </row>
    <row r="520" spans="1:5" x14ac:dyDescent="0.25">
      <c r="A520" s="2">
        <v>3261</v>
      </c>
      <c r="B520" s="5" t="s">
        <v>2541</v>
      </c>
      <c r="E520" s="4">
        <v>39995</v>
      </c>
    </row>
    <row r="521" spans="1:5" ht="30" x14ac:dyDescent="0.25">
      <c r="A521" s="2">
        <v>32611</v>
      </c>
      <c r="B521" s="5" t="s">
        <v>2542</v>
      </c>
      <c r="E521" s="4">
        <v>39995</v>
      </c>
    </row>
    <row r="522" spans="1:5" x14ac:dyDescent="0.25">
      <c r="A522" s="2">
        <v>326111</v>
      </c>
      <c r="B522" s="5" t="s">
        <v>284</v>
      </c>
      <c r="E522" s="4">
        <v>39995</v>
      </c>
    </row>
    <row r="523" spans="1:5" ht="30" x14ac:dyDescent="0.25">
      <c r="A523" s="2">
        <v>326112</v>
      </c>
      <c r="B523" s="5" t="s">
        <v>285</v>
      </c>
      <c r="E523" s="4">
        <v>39995</v>
      </c>
    </row>
    <row r="524" spans="1:5" ht="30" x14ac:dyDescent="0.25">
      <c r="A524" s="2">
        <v>326113</v>
      </c>
      <c r="B524" s="5" t="s">
        <v>286</v>
      </c>
      <c r="E524" s="4">
        <v>39995</v>
      </c>
    </row>
    <row r="525" spans="1:5" ht="30" x14ac:dyDescent="0.25">
      <c r="A525" s="2">
        <v>32612</v>
      </c>
      <c r="B525" s="5" t="s">
        <v>2543</v>
      </c>
      <c r="E525" s="4">
        <v>39995</v>
      </c>
    </row>
    <row r="526" spans="1:5" ht="30" x14ac:dyDescent="0.25">
      <c r="A526" s="2">
        <v>326121</v>
      </c>
      <c r="B526" s="5" t="s">
        <v>287</v>
      </c>
      <c r="E526" s="4">
        <v>39995</v>
      </c>
    </row>
    <row r="527" spans="1:5" x14ac:dyDescent="0.25">
      <c r="A527" s="2">
        <v>326122</v>
      </c>
      <c r="B527" s="5" t="s">
        <v>288</v>
      </c>
      <c r="E527" s="4">
        <v>39995</v>
      </c>
    </row>
    <row r="528" spans="1:5" ht="30" x14ac:dyDescent="0.25">
      <c r="A528" s="2">
        <v>32613</v>
      </c>
      <c r="B528" s="5" t="s">
        <v>289</v>
      </c>
      <c r="E528" s="4">
        <v>39995</v>
      </c>
    </row>
    <row r="529" spans="1:5" ht="30" x14ac:dyDescent="0.25">
      <c r="A529" s="2">
        <v>326130</v>
      </c>
      <c r="B529" s="5" t="s">
        <v>289</v>
      </c>
      <c r="E529" s="4">
        <v>39995</v>
      </c>
    </row>
    <row r="530" spans="1:5" x14ac:dyDescent="0.25">
      <c r="A530" s="2">
        <v>32614</v>
      </c>
      <c r="B530" s="5" t="s">
        <v>290</v>
      </c>
      <c r="E530" s="4">
        <v>39995</v>
      </c>
    </row>
    <row r="531" spans="1:5" x14ac:dyDescent="0.25">
      <c r="A531" s="2">
        <v>326140</v>
      </c>
      <c r="B531" s="5" t="s">
        <v>290</v>
      </c>
      <c r="E531" s="4">
        <v>39995</v>
      </c>
    </row>
    <row r="532" spans="1:5" ht="30" x14ac:dyDescent="0.25">
      <c r="A532" s="2">
        <v>32615</v>
      </c>
      <c r="B532" s="5" t="s">
        <v>291</v>
      </c>
      <c r="E532" s="4">
        <v>39995</v>
      </c>
    </row>
    <row r="533" spans="1:5" ht="30" x14ac:dyDescent="0.25">
      <c r="A533" s="2">
        <v>326150</v>
      </c>
      <c r="B533" s="5" t="s">
        <v>291</v>
      </c>
      <c r="E533" s="4">
        <v>39995</v>
      </c>
    </row>
    <row r="534" spans="1:5" x14ac:dyDescent="0.25">
      <c r="A534" s="2">
        <v>32616</v>
      </c>
      <c r="B534" s="5" t="s">
        <v>292</v>
      </c>
      <c r="E534" s="4">
        <v>39995</v>
      </c>
    </row>
    <row r="535" spans="1:5" x14ac:dyDescent="0.25">
      <c r="A535" s="2">
        <v>326160</v>
      </c>
      <c r="B535" s="5" t="s">
        <v>292</v>
      </c>
      <c r="E535" s="4">
        <v>39995</v>
      </c>
    </row>
    <row r="536" spans="1:5" x14ac:dyDescent="0.25">
      <c r="A536" s="2">
        <v>32619</v>
      </c>
      <c r="B536" s="5" t="s">
        <v>2544</v>
      </c>
      <c r="E536" s="4">
        <v>39995</v>
      </c>
    </row>
    <row r="537" spans="1:5" x14ac:dyDescent="0.25">
      <c r="A537" s="2">
        <v>326191</v>
      </c>
      <c r="B537" s="5" t="s">
        <v>293</v>
      </c>
      <c r="E537" s="4">
        <v>39995</v>
      </c>
    </row>
    <row r="538" spans="1:5" x14ac:dyDescent="0.25">
      <c r="A538" s="2">
        <v>326199</v>
      </c>
      <c r="B538" s="5" t="s">
        <v>294</v>
      </c>
      <c r="E538" s="4">
        <v>39995</v>
      </c>
    </row>
    <row r="539" spans="1:5" x14ac:dyDescent="0.25">
      <c r="A539" s="2">
        <v>3262</v>
      </c>
      <c r="B539" s="5" t="s">
        <v>2545</v>
      </c>
      <c r="E539" s="4">
        <v>39995</v>
      </c>
    </row>
    <row r="540" spans="1:5" x14ac:dyDescent="0.25">
      <c r="A540" s="2">
        <v>32621</v>
      </c>
      <c r="B540" s="5" t="s">
        <v>2546</v>
      </c>
      <c r="E540" s="4">
        <v>39995</v>
      </c>
    </row>
    <row r="541" spans="1:5" x14ac:dyDescent="0.25">
      <c r="A541" s="2">
        <v>326211</v>
      </c>
      <c r="B541" s="5" t="s">
        <v>295</v>
      </c>
      <c r="E541" s="4">
        <v>39995</v>
      </c>
    </row>
    <row r="542" spans="1:5" x14ac:dyDescent="0.25">
      <c r="A542" s="2">
        <v>326212</v>
      </c>
      <c r="B542" s="5" t="s">
        <v>296</v>
      </c>
      <c r="E542" s="4">
        <v>39995</v>
      </c>
    </row>
    <row r="543" spans="1:5" ht="30" x14ac:dyDescent="0.25">
      <c r="A543" s="2">
        <v>32622</v>
      </c>
      <c r="B543" s="5" t="s">
        <v>297</v>
      </c>
      <c r="E543" s="4">
        <v>39995</v>
      </c>
    </row>
    <row r="544" spans="1:5" ht="30" x14ac:dyDescent="0.25">
      <c r="A544" s="2">
        <v>326220</v>
      </c>
      <c r="B544" s="5" t="s">
        <v>297</v>
      </c>
      <c r="E544" s="4">
        <v>39995</v>
      </c>
    </row>
    <row r="545" spans="1:5" x14ac:dyDescent="0.25">
      <c r="A545" s="2">
        <v>32629</v>
      </c>
      <c r="B545" s="5" t="s">
        <v>2547</v>
      </c>
      <c r="E545" s="4">
        <v>39995</v>
      </c>
    </row>
    <row r="546" spans="1:5" ht="30" x14ac:dyDescent="0.25">
      <c r="A546" s="2">
        <v>326291</v>
      </c>
      <c r="B546" s="5" t="s">
        <v>298</v>
      </c>
      <c r="E546" s="4">
        <v>39995</v>
      </c>
    </row>
    <row r="547" spans="1:5" x14ac:dyDescent="0.25">
      <c r="A547" s="2">
        <v>326299</v>
      </c>
      <c r="B547" s="5" t="s">
        <v>299</v>
      </c>
      <c r="E547" s="4">
        <v>39995</v>
      </c>
    </row>
    <row r="548" spans="1:5" x14ac:dyDescent="0.25">
      <c r="A548" s="2">
        <v>3271</v>
      </c>
      <c r="B548" s="5" t="s">
        <v>2548</v>
      </c>
      <c r="E548" s="4">
        <v>39995</v>
      </c>
    </row>
    <row r="549" spans="1:5" ht="30" x14ac:dyDescent="0.25">
      <c r="A549" s="2">
        <v>32711</v>
      </c>
      <c r="B549" s="5" t="s">
        <v>300</v>
      </c>
      <c r="E549" s="4">
        <v>39995</v>
      </c>
    </row>
    <row r="550" spans="1:5" ht="30" x14ac:dyDescent="0.25">
      <c r="A550" s="2">
        <v>327110</v>
      </c>
      <c r="B550" s="5" t="s">
        <v>300</v>
      </c>
      <c r="E550" s="4">
        <v>41409</v>
      </c>
    </row>
    <row r="551" spans="1:5" ht="30" x14ac:dyDescent="0.25">
      <c r="A551" s="2">
        <v>32712</v>
      </c>
      <c r="B551" s="5" t="s">
        <v>301</v>
      </c>
      <c r="E551" s="4">
        <v>39995</v>
      </c>
    </row>
    <row r="552" spans="1:5" ht="30" x14ac:dyDescent="0.25">
      <c r="A552" s="2">
        <v>327120</v>
      </c>
      <c r="B552" s="5" t="s">
        <v>301</v>
      </c>
      <c r="E552" s="4">
        <v>41409</v>
      </c>
    </row>
    <row r="553" spans="1:5" x14ac:dyDescent="0.25">
      <c r="A553" s="2">
        <v>3272</v>
      </c>
      <c r="B553" s="5" t="s">
        <v>2549</v>
      </c>
      <c r="E553" s="4">
        <v>39995</v>
      </c>
    </row>
    <row r="554" spans="1:5" x14ac:dyDescent="0.25">
      <c r="A554" s="2">
        <v>32721</v>
      </c>
      <c r="B554" s="5" t="s">
        <v>2549</v>
      </c>
      <c r="E554" s="4">
        <v>39995</v>
      </c>
    </row>
    <row r="555" spans="1:5" x14ac:dyDescent="0.25">
      <c r="A555" s="2">
        <v>327211</v>
      </c>
      <c r="B555" s="5" t="s">
        <v>302</v>
      </c>
      <c r="E555" s="4">
        <v>39995</v>
      </c>
    </row>
    <row r="556" spans="1:5" ht="30" x14ac:dyDescent="0.25">
      <c r="A556" s="2">
        <v>327212</v>
      </c>
      <c r="B556" s="5" t="s">
        <v>303</v>
      </c>
      <c r="E556" s="4">
        <v>39995</v>
      </c>
    </row>
    <row r="557" spans="1:5" x14ac:dyDescent="0.25">
      <c r="A557" s="2">
        <v>327213</v>
      </c>
      <c r="B557" s="5" t="s">
        <v>304</v>
      </c>
      <c r="E557" s="4">
        <v>39995</v>
      </c>
    </row>
    <row r="558" spans="1:5" ht="30" x14ac:dyDescent="0.25">
      <c r="A558" s="2">
        <v>327215</v>
      </c>
      <c r="B558" s="5" t="s">
        <v>305</v>
      </c>
      <c r="E558" s="4">
        <v>39995</v>
      </c>
    </row>
    <row r="559" spans="1:5" x14ac:dyDescent="0.25">
      <c r="A559" s="2">
        <v>3273</v>
      </c>
      <c r="B559" s="5" t="s">
        <v>2550</v>
      </c>
      <c r="E559" s="4">
        <v>39995</v>
      </c>
    </row>
    <row r="560" spans="1:5" x14ac:dyDescent="0.25">
      <c r="A560" s="2">
        <v>32731</v>
      </c>
      <c r="B560" s="5" t="s">
        <v>306</v>
      </c>
      <c r="E560" s="4">
        <v>39995</v>
      </c>
    </row>
    <row r="561" spans="1:5" x14ac:dyDescent="0.25">
      <c r="A561" s="2">
        <v>327310</v>
      </c>
      <c r="B561" s="5" t="s">
        <v>306</v>
      </c>
      <c r="E561" s="4">
        <v>39995</v>
      </c>
    </row>
    <row r="562" spans="1:5" x14ac:dyDescent="0.25">
      <c r="A562" s="2">
        <v>32732</v>
      </c>
      <c r="B562" s="5" t="s">
        <v>307</v>
      </c>
      <c r="E562" s="4">
        <v>39995</v>
      </c>
    </row>
    <row r="563" spans="1:5" x14ac:dyDescent="0.25">
      <c r="A563" s="2">
        <v>327320</v>
      </c>
      <c r="B563" s="5" t="s">
        <v>307</v>
      </c>
      <c r="E563" s="4">
        <v>39995</v>
      </c>
    </row>
    <row r="564" spans="1:5" x14ac:dyDescent="0.25">
      <c r="A564" s="2">
        <v>32733</v>
      </c>
      <c r="B564" s="5" t="s">
        <v>2551</v>
      </c>
      <c r="E564" s="4">
        <v>39995</v>
      </c>
    </row>
    <row r="565" spans="1:5" x14ac:dyDescent="0.25">
      <c r="A565" s="2">
        <v>327331</v>
      </c>
      <c r="B565" s="5" t="s">
        <v>308</v>
      </c>
      <c r="E565" s="4">
        <v>39995</v>
      </c>
    </row>
    <row r="566" spans="1:5" x14ac:dyDescent="0.25">
      <c r="A566" s="2">
        <v>327332</v>
      </c>
      <c r="B566" s="5" t="s">
        <v>309</v>
      </c>
      <c r="E566" s="4">
        <v>39995</v>
      </c>
    </row>
    <row r="567" spans="1:5" x14ac:dyDescent="0.25">
      <c r="A567" s="2">
        <v>32739</v>
      </c>
      <c r="B567" s="5" t="s">
        <v>310</v>
      </c>
      <c r="E567" s="4">
        <v>39995</v>
      </c>
    </row>
    <row r="568" spans="1:5" x14ac:dyDescent="0.25">
      <c r="A568" s="2">
        <v>327390</v>
      </c>
      <c r="B568" s="5" t="s">
        <v>310</v>
      </c>
      <c r="E568" s="4">
        <v>39995</v>
      </c>
    </row>
    <row r="569" spans="1:5" x14ac:dyDescent="0.25">
      <c r="A569" s="2">
        <v>3274</v>
      </c>
      <c r="B569" s="5" t="s">
        <v>2552</v>
      </c>
      <c r="E569" s="4">
        <v>39995</v>
      </c>
    </row>
    <row r="570" spans="1:5" x14ac:dyDescent="0.25">
      <c r="A570" s="2">
        <v>32741</v>
      </c>
      <c r="B570" s="5" t="s">
        <v>311</v>
      </c>
      <c r="E570" s="4">
        <v>39995</v>
      </c>
    </row>
    <row r="571" spans="1:5" x14ac:dyDescent="0.25">
      <c r="A571" s="2">
        <v>327410</v>
      </c>
      <c r="B571" s="5" t="s">
        <v>311</v>
      </c>
      <c r="E571" s="4">
        <v>39995</v>
      </c>
    </row>
    <row r="572" spans="1:5" x14ac:dyDescent="0.25">
      <c r="A572" s="2">
        <v>32742</v>
      </c>
      <c r="B572" s="5" t="s">
        <v>312</v>
      </c>
      <c r="E572" s="4">
        <v>39995</v>
      </c>
    </row>
    <row r="573" spans="1:5" x14ac:dyDescent="0.25">
      <c r="A573" s="2">
        <v>327420</v>
      </c>
      <c r="B573" s="5" t="s">
        <v>312</v>
      </c>
      <c r="E573" s="4">
        <v>39995</v>
      </c>
    </row>
    <row r="574" spans="1:5" ht="30" x14ac:dyDescent="0.25">
      <c r="A574" s="2">
        <v>3279</v>
      </c>
      <c r="B574" s="5" t="s">
        <v>2553</v>
      </c>
      <c r="E574" s="4">
        <v>39995</v>
      </c>
    </row>
    <row r="575" spans="1:5" x14ac:dyDescent="0.25">
      <c r="A575" s="2">
        <v>32791</v>
      </c>
      <c r="B575" s="5" t="s">
        <v>313</v>
      </c>
      <c r="E575" s="4">
        <v>39995</v>
      </c>
    </row>
    <row r="576" spans="1:5" x14ac:dyDescent="0.25">
      <c r="A576" s="2">
        <v>327910</v>
      </c>
      <c r="B576" s="5" t="s">
        <v>313</v>
      </c>
      <c r="E576" s="4">
        <v>39995</v>
      </c>
    </row>
    <row r="577" spans="1:5" ht="30" x14ac:dyDescent="0.25">
      <c r="A577" s="2">
        <v>32799</v>
      </c>
      <c r="B577" s="5" t="s">
        <v>2554</v>
      </c>
      <c r="E577" s="4">
        <v>39995</v>
      </c>
    </row>
    <row r="578" spans="1:5" x14ac:dyDescent="0.25">
      <c r="A578" s="2">
        <v>327991</v>
      </c>
      <c r="B578" s="5" t="s">
        <v>314</v>
      </c>
      <c r="E578" s="4">
        <v>39995</v>
      </c>
    </row>
    <row r="579" spans="1:5" ht="30" x14ac:dyDescent="0.25">
      <c r="A579" s="2">
        <v>327992</v>
      </c>
      <c r="B579" s="5" t="s">
        <v>315</v>
      </c>
      <c r="E579" s="4">
        <v>39995</v>
      </c>
    </row>
    <row r="580" spans="1:5" x14ac:dyDescent="0.25">
      <c r="A580" s="2">
        <v>327993</v>
      </c>
      <c r="B580" s="5" t="s">
        <v>316</v>
      </c>
      <c r="E580" s="4">
        <v>39995</v>
      </c>
    </row>
    <row r="581" spans="1:5" ht="30" x14ac:dyDescent="0.25">
      <c r="A581" s="2">
        <v>327999</v>
      </c>
      <c r="B581" s="5" t="s">
        <v>317</v>
      </c>
      <c r="E581" s="4">
        <v>39995</v>
      </c>
    </row>
    <row r="582" spans="1:5" ht="30" x14ac:dyDescent="0.25">
      <c r="A582" s="2">
        <v>3311</v>
      </c>
      <c r="B582" s="5" t="s">
        <v>318</v>
      </c>
      <c r="E582" s="4">
        <v>39995</v>
      </c>
    </row>
    <row r="583" spans="1:5" ht="30" x14ac:dyDescent="0.25">
      <c r="A583" s="2">
        <v>33111</v>
      </c>
      <c r="B583" s="5" t="s">
        <v>318</v>
      </c>
      <c r="E583" s="4">
        <v>39995</v>
      </c>
    </row>
    <row r="584" spans="1:5" ht="30" x14ac:dyDescent="0.25">
      <c r="A584" s="2">
        <v>331110</v>
      </c>
      <c r="B584" s="5" t="s">
        <v>318</v>
      </c>
      <c r="E584" s="4">
        <v>41409</v>
      </c>
    </row>
    <row r="585" spans="1:5" ht="30" x14ac:dyDescent="0.25">
      <c r="A585" s="2">
        <v>3312</v>
      </c>
      <c r="B585" s="5" t="s">
        <v>2555</v>
      </c>
      <c r="E585" s="4">
        <v>39995</v>
      </c>
    </row>
    <row r="586" spans="1:5" ht="30" x14ac:dyDescent="0.25">
      <c r="A586" s="2">
        <v>33121</v>
      </c>
      <c r="B586" s="5" t="s">
        <v>319</v>
      </c>
      <c r="E586" s="4">
        <v>39995</v>
      </c>
    </row>
    <row r="587" spans="1:5" ht="30" x14ac:dyDescent="0.25">
      <c r="A587" s="2">
        <v>331210</v>
      </c>
      <c r="B587" s="5" t="s">
        <v>319</v>
      </c>
      <c r="E587" s="4">
        <v>39995</v>
      </c>
    </row>
    <row r="588" spans="1:5" x14ac:dyDescent="0.25">
      <c r="A588" s="2">
        <v>33122</v>
      </c>
      <c r="B588" s="5" t="s">
        <v>2556</v>
      </c>
      <c r="E588" s="4">
        <v>39995</v>
      </c>
    </row>
    <row r="589" spans="1:5" x14ac:dyDescent="0.25">
      <c r="A589" s="2">
        <v>331221</v>
      </c>
      <c r="B589" s="5" t="s">
        <v>320</v>
      </c>
      <c r="E589" s="4">
        <v>39995</v>
      </c>
    </row>
    <row r="590" spans="1:5" x14ac:dyDescent="0.25">
      <c r="A590" s="2">
        <v>331222</v>
      </c>
      <c r="B590" s="5" t="s">
        <v>321</v>
      </c>
      <c r="E590" s="4">
        <v>39995</v>
      </c>
    </row>
    <row r="591" spans="1:5" ht="30" x14ac:dyDescent="0.25">
      <c r="A591" s="2">
        <v>3313</v>
      </c>
      <c r="B591" s="5" t="s">
        <v>2557</v>
      </c>
      <c r="E591" s="4">
        <v>39995</v>
      </c>
    </row>
    <row r="592" spans="1:5" ht="30" x14ac:dyDescent="0.25">
      <c r="A592" s="2">
        <v>33131</v>
      </c>
      <c r="B592" s="5" t="s">
        <v>2557</v>
      </c>
      <c r="E592" s="4">
        <v>39995</v>
      </c>
    </row>
    <row r="593" spans="1:5" ht="30" x14ac:dyDescent="0.25">
      <c r="A593" s="2">
        <v>331313</v>
      </c>
      <c r="B593" s="5" t="s">
        <v>322</v>
      </c>
      <c r="E593" s="4">
        <v>41409</v>
      </c>
    </row>
    <row r="594" spans="1:5" x14ac:dyDescent="0.25">
      <c r="A594" s="2">
        <v>331314</v>
      </c>
      <c r="B594" s="5" t="s">
        <v>323</v>
      </c>
      <c r="E594" s="4">
        <v>39995</v>
      </c>
    </row>
    <row r="595" spans="1:5" x14ac:dyDescent="0.25">
      <c r="A595" s="2">
        <v>331315</v>
      </c>
      <c r="B595" s="5" t="s">
        <v>324</v>
      </c>
      <c r="E595" s="4">
        <v>39995</v>
      </c>
    </row>
    <row r="596" spans="1:5" ht="30" x14ac:dyDescent="0.25">
      <c r="A596" s="2">
        <v>331318</v>
      </c>
      <c r="B596" s="5" t="s">
        <v>325</v>
      </c>
      <c r="E596" s="4">
        <v>41409</v>
      </c>
    </row>
    <row r="597" spans="1:5" ht="30" x14ac:dyDescent="0.25">
      <c r="A597" s="2">
        <v>3314</v>
      </c>
      <c r="B597" s="5" t="s">
        <v>2558</v>
      </c>
      <c r="E597" s="4">
        <v>39995</v>
      </c>
    </row>
    <row r="598" spans="1:5" ht="30" x14ac:dyDescent="0.25">
      <c r="A598" s="2">
        <v>33141</v>
      </c>
      <c r="B598" s="5" t="s">
        <v>326</v>
      </c>
      <c r="E598" s="4">
        <v>39995</v>
      </c>
    </row>
    <row r="599" spans="1:5" ht="30" x14ac:dyDescent="0.25">
      <c r="A599" s="2">
        <v>331410</v>
      </c>
      <c r="B599" s="5" t="s">
        <v>326</v>
      </c>
      <c r="E599" s="4">
        <v>41409</v>
      </c>
    </row>
    <row r="600" spans="1:5" x14ac:dyDescent="0.25">
      <c r="A600" s="2">
        <v>33142</v>
      </c>
      <c r="B600" s="5" t="s">
        <v>327</v>
      </c>
      <c r="E600" s="4">
        <v>39995</v>
      </c>
    </row>
    <row r="601" spans="1:5" x14ac:dyDescent="0.25">
      <c r="A601" s="2">
        <v>331420</v>
      </c>
      <c r="B601" s="5" t="s">
        <v>327</v>
      </c>
      <c r="E601" s="4">
        <v>41409</v>
      </c>
    </row>
    <row r="602" spans="1:5" ht="45" x14ac:dyDescent="0.25">
      <c r="A602" s="2">
        <v>33149</v>
      </c>
      <c r="B602" s="5" t="s">
        <v>2559</v>
      </c>
      <c r="E602" s="4">
        <v>39995</v>
      </c>
    </row>
    <row r="603" spans="1:5" ht="30" x14ac:dyDescent="0.25">
      <c r="A603" s="2">
        <v>331491</v>
      </c>
      <c r="B603" s="5" t="s">
        <v>328</v>
      </c>
      <c r="E603" s="4">
        <v>39995</v>
      </c>
    </row>
    <row r="604" spans="1:5" ht="45" x14ac:dyDescent="0.25">
      <c r="A604" s="2">
        <v>331492</v>
      </c>
      <c r="B604" s="5" t="s">
        <v>329</v>
      </c>
      <c r="E604" s="4">
        <v>39995</v>
      </c>
    </row>
    <row r="605" spans="1:5" x14ac:dyDescent="0.25">
      <c r="A605" s="2">
        <v>3315</v>
      </c>
      <c r="B605" s="5" t="s">
        <v>2560</v>
      </c>
      <c r="E605" s="4">
        <v>39995</v>
      </c>
    </row>
    <row r="606" spans="1:5" x14ac:dyDescent="0.25">
      <c r="A606" s="2">
        <v>33151</v>
      </c>
      <c r="B606" s="5" t="s">
        <v>2561</v>
      </c>
      <c r="E606" s="4">
        <v>39995</v>
      </c>
    </row>
    <row r="607" spans="1:5" x14ac:dyDescent="0.25">
      <c r="A607" s="2">
        <v>331511</v>
      </c>
      <c r="B607" s="5" t="s">
        <v>330</v>
      </c>
      <c r="E607" s="4">
        <v>39995</v>
      </c>
    </row>
    <row r="608" spans="1:5" x14ac:dyDescent="0.25">
      <c r="A608" s="2">
        <v>331512</v>
      </c>
      <c r="B608" s="5" t="s">
        <v>331</v>
      </c>
      <c r="E608" s="4">
        <v>39995</v>
      </c>
    </row>
    <row r="609" spans="1:5" x14ac:dyDescent="0.25">
      <c r="A609" s="2">
        <v>331513</v>
      </c>
      <c r="B609" s="5" t="s">
        <v>332</v>
      </c>
      <c r="E609" s="4">
        <v>39995</v>
      </c>
    </row>
    <row r="610" spans="1:5" x14ac:dyDescent="0.25">
      <c r="A610" s="2">
        <v>33152</v>
      </c>
      <c r="B610" s="5" t="s">
        <v>2562</v>
      </c>
      <c r="E610" s="4">
        <v>39995</v>
      </c>
    </row>
    <row r="611" spans="1:5" x14ac:dyDescent="0.25">
      <c r="A611" s="2">
        <v>331523</v>
      </c>
      <c r="B611" s="5" t="s">
        <v>333</v>
      </c>
      <c r="E611" s="4">
        <v>41409</v>
      </c>
    </row>
    <row r="612" spans="1:5" x14ac:dyDescent="0.25">
      <c r="A612" s="2">
        <v>331524</v>
      </c>
      <c r="B612" s="5" t="s">
        <v>334</v>
      </c>
      <c r="E612" s="4">
        <v>39995</v>
      </c>
    </row>
    <row r="613" spans="1:5" ht="30" x14ac:dyDescent="0.25">
      <c r="A613" s="2">
        <v>331529</v>
      </c>
      <c r="B613" s="5" t="s">
        <v>335</v>
      </c>
      <c r="E613" s="4">
        <v>41409</v>
      </c>
    </row>
    <row r="614" spans="1:5" x14ac:dyDescent="0.25">
      <c r="A614" s="2">
        <v>3321</v>
      </c>
      <c r="B614" s="5" t="s">
        <v>2563</v>
      </c>
      <c r="E614" s="4">
        <v>39995</v>
      </c>
    </row>
    <row r="615" spans="1:5" x14ac:dyDescent="0.25">
      <c r="A615" s="2">
        <v>33211</v>
      </c>
      <c r="B615" s="5" t="s">
        <v>2563</v>
      </c>
      <c r="E615" s="4">
        <v>39995</v>
      </c>
    </row>
    <row r="616" spans="1:5" x14ac:dyDescent="0.25">
      <c r="A616" s="2">
        <v>332111</v>
      </c>
      <c r="B616" s="5" t="s">
        <v>336</v>
      </c>
      <c r="E616" s="4">
        <v>39995</v>
      </c>
    </row>
    <row r="617" spans="1:5" x14ac:dyDescent="0.25">
      <c r="A617" s="2">
        <v>332112</v>
      </c>
      <c r="B617" s="5" t="s">
        <v>337</v>
      </c>
      <c r="E617" s="4">
        <v>39995</v>
      </c>
    </row>
    <row r="618" spans="1:5" x14ac:dyDescent="0.25">
      <c r="A618" s="2">
        <v>332114</v>
      </c>
      <c r="B618" s="5" t="s">
        <v>338</v>
      </c>
      <c r="E618" s="4">
        <v>39995</v>
      </c>
    </row>
    <row r="619" spans="1:5" x14ac:dyDescent="0.25">
      <c r="A619" s="2">
        <v>332117</v>
      </c>
      <c r="B619" s="5" t="s">
        <v>339</v>
      </c>
      <c r="E619" s="4">
        <v>39995</v>
      </c>
    </row>
    <row r="620" spans="1:5" ht="30" x14ac:dyDescent="0.25">
      <c r="A620" s="2">
        <v>332119</v>
      </c>
      <c r="B620" s="5" t="s">
        <v>340</v>
      </c>
      <c r="E620" s="4">
        <v>41409</v>
      </c>
    </row>
    <row r="621" spans="1:5" x14ac:dyDescent="0.25">
      <c r="A621" s="2">
        <v>3322</v>
      </c>
      <c r="B621" s="5" t="s">
        <v>2564</v>
      </c>
      <c r="E621" s="4">
        <v>39995</v>
      </c>
    </row>
    <row r="622" spans="1:5" x14ac:dyDescent="0.25">
      <c r="A622" s="2">
        <v>33221</v>
      </c>
      <c r="B622" s="5" t="s">
        <v>2564</v>
      </c>
      <c r="E622" s="4">
        <v>39995</v>
      </c>
    </row>
    <row r="623" spans="1:5" ht="30" x14ac:dyDescent="0.25">
      <c r="A623" s="2">
        <v>332215</v>
      </c>
      <c r="B623" s="5" t="s">
        <v>341</v>
      </c>
      <c r="E623" s="4">
        <v>41409</v>
      </c>
    </row>
    <row r="624" spans="1:5" x14ac:dyDescent="0.25">
      <c r="A624" s="2">
        <v>332216</v>
      </c>
      <c r="B624" s="5" t="s">
        <v>342</v>
      </c>
      <c r="E624" s="4">
        <v>41409</v>
      </c>
    </row>
    <row r="625" spans="1:5" ht="30" x14ac:dyDescent="0.25">
      <c r="A625" s="2">
        <v>3323</v>
      </c>
      <c r="B625" s="5" t="s">
        <v>2565</v>
      </c>
      <c r="E625" s="4">
        <v>39995</v>
      </c>
    </row>
    <row r="626" spans="1:5" ht="30" x14ac:dyDescent="0.25">
      <c r="A626" s="2">
        <v>33231</v>
      </c>
      <c r="B626" s="5" t="s">
        <v>2566</v>
      </c>
      <c r="E626" s="4">
        <v>39995</v>
      </c>
    </row>
    <row r="627" spans="1:5" ht="30" x14ac:dyDescent="0.25">
      <c r="A627" s="2">
        <v>332311</v>
      </c>
      <c r="B627" s="5" t="s">
        <v>343</v>
      </c>
      <c r="E627" s="4">
        <v>39995</v>
      </c>
    </row>
    <row r="628" spans="1:5" x14ac:dyDescent="0.25">
      <c r="A628" s="2">
        <v>332312</v>
      </c>
      <c r="B628" s="5" t="s">
        <v>344</v>
      </c>
      <c r="E628" s="4">
        <v>39995</v>
      </c>
    </row>
    <row r="629" spans="1:5" x14ac:dyDescent="0.25">
      <c r="A629" s="2">
        <v>332313</v>
      </c>
      <c r="B629" s="5" t="s">
        <v>345</v>
      </c>
      <c r="E629" s="4">
        <v>39995</v>
      </c>
    </row>
    <row r="630" spans="1:5" ht="30" x14ac:dyDescent="0.25">
      <c r="A630" s="2">
        <v>33232</v>
      </c>
      <c r="B630" s="5" t="s">
        <v>2567</v>
      </c>
      <c r="E630" s="4">
        <v>39995</v>
      </c>
    </row>
    <row r="631" spans="1:5" x14ac:dyDescent="0.25">
      <c r="A631" s="2">
        <v>332321</v>
      </c>
      <c r="B631" s="5" t="s">
        <v>346</v>
      </c>
      <c r="E631" s="4">
        <v>39995</v>
      </c>
    </row>
    <row r="632" spans="1:5" x14ac:dyDescent="0.25">
      <c r="A632" s="2">
        <v>332322</v>
      </c>
      <c r="B632" s="5" t="s">
        <v>347</v>
      </c>
      <c r="E632" s="4">
        <v>39995</v>
      </c>
    </row>
    <row r="633" spans="1:5" ht="30" x14ac:dyDescent="0.25">
      <c r="A633" s="2">
        <v>332323</v>
      </c>
      <c r="B633" s="5" t="s">
        <v>348</v>
      </c>
      <c r="E633" s="4">
        <v>39995</v>
      </c>
    </row>
    <row r="634" spans="1:5" ht="30" x14ac:dyDescent="0.25">
      <c r="A634" s="2">
        <v>3324</v>
      </c>
      <c r="B634" s="5" t="s">
        <v>2568</v>
      </c>
      <c r="E634" s="4">
        <v>39995</v>
      </c>
    </row>
    <row r="635" spans="1:5" x14ac:dyDescent="0.25">
      <c r="A635" s="2">
        <v>33241</v>
      </c>
      <c r="B635" s="5" t="s">
        <v>349</v>
      </c>
      <c r="E635" s="4">
        <v>39995</v>
      </c>
    </row>
    <row r="636" spans="1:5" x14ac:dyDescent="0.25">
      <c r="A636" s="2">
        <v>332410</v>
      </c>
      <c r="B636" s="5" t="s">
        <v>349</v>
      </c>
      <c r="E636" s="4">
        <v>39995</v>
      </c>
    </row>
    <row r="637" spans="1:5" x14ac:dyDescent="0.25">
      <c r="A637" s="2">
        <v>33242</v>
      </c>
      <c r="B637" s="5" t="s">
        <v>350</v>
      </c>
      <c r="E637" s="4">
        <v>39995</v>
      </c>
    </row>
    <row r="638" spans="1:5" x14ac:dyDescent="0.25">
      <c r="A638" s="2">
        <v>332420</v>
      </c>
      <c r="B638" s="5" t="s">
        <v>350</v>
      </c>
      <c r="E638" s="4">
        <v>39995</v>
      </c>
    </row>
    <row r="639" spans="1:5" ht="30" x14ac:dyDescent="0.25">
      <c r="A639" s="2">
        <v>33243</v>
      </c>
      <c r="B639" s="5" t="s">
        <v>2569</v>
      </c>
      <c r="E639" s="4">
        <v>39995</v>
      </c>
    </row>
    <row r="640" spans="1:5" x14ac:dyDescent="0.25">
      <c r="A640" s="2">
        <v>332431</v>
      </c>
      <c r="B640" s="5" t="s">
        <v>351</v>
      </c>
      <c r="E640" s="4">
        <v>39995</v>
      </c>
    </row>
    <row r="641" spans="1:5" x14ac:dyDescent="0.25">
      <c r="A641" s="2">
        <v>332439</v>
      </c>
      <c r="B641" s="5" t="s">
        <v>352</v>
      </c>
      <c r="E641" s="4">
        <v>39995</v>
      </c>
    </row>
    <row r="642" spans="1:5" x14ac:dyDescent="0.25">
      <c r="A642" s="2">
        <v>3325</v>
      </c>
      <c r="B642" s="5" t="s">
        <v>353</v>
      </c>
      <c r="E642" s="4">
        <v>39995</v>
      </c>
    </row>
    <row r="643" spans="1:5" x14ac:dyDescent="0.25">
      <c r="A643" s="2">
        <v>33251</v>
      </c>
      <c r="B643" s="5" t="s">
        <v>353</v>
      </c>
      <c r="E643" s="4">
        <v>39995</v>
      </c>
    </row>
    <row r="644" spans="1:5" x14ac:dyDescent="0.25">
      <c r="A644" s="2">
        <v>332510</v>
      </c>
      <c r="B644" s="5" t="s">
        <v>353</v>
      </c>
      <c r="E644" s="4">
        <v>39995</v>
      </c>
    </row>
    <row r="645" spans="1:5" x14ac:dyDescent="0.25">
      <c r="A645" s="2">
        <v>3326</v>
      </c>
      <c r="B645" s="5" t="s">
        <v>2570</v>
      </c>
      <c r="E645" s="4">
        <v>39995</v>
      </c>
    </row>
    <row r="646" spans="1:5" x14ac:dyDescent="0.25">
      <c r="A646" s="2">
        <v>33261</v>
      </c>
      <c r="B646" s="5" t="s">
        <v>2570</v>
      </c>
      <c r="E646" s="4">
        <v>39995</v>
      </c>
    </row>
    <row r="647" spans="1:5" x14ac:dyDescent="0.25">
      <c r="A647" s="2">
        <v>332613</v>
      </c>
      <c r="B647" s="5" t="s">
        <v>354</v>
      </c>
      <c r="E647" s="4">
        <v>41409</v>
      </c>
    </row>
    <row r="648" spans="1:5" x14ac:dyDescent="0.25">
      <c r="A648" s="2">
        <v>332618</v>
      </c>
      <c r="B648" s="5" t="s">
        <v>355</v>
      </c>
      <c r="E648" s="4">
        <v>39995</v>
      </c>
    </row>
    <row r="649" spans="1:5" ht="30" x14ac:dyDescent="0.25">
      <c r="A649" s="2">
        <v>3327</v>
      </c>
      <c r="B649" s="5" t="s">
        <v>2571</v>
      </c>
      <c r="E649" s="4">
        <v>39995</v>
      </c>
    </row>
    <row r="650" spans="1:5" x14ac:dyDescent="0.25">
      <c r="A650" s="2">
        <v>33271</v>
      </c>
      <c r="B650" s="5" t="s">
        <v>356</v>
      </c>
      <c r="E650" s="4">
        <v>39995</v>
      </c>
    </row>
    <row r="651" spans="1:5" x14ac:dyDescent="0.25">
      <c r="A651" s="2">
        <v>332710</v>
      </c>
      <c r="B651" s="5" t="s">
        <v>356</v>
      </c>
      <c r="E651" s="4">
        <v>39995</v>
      </c>
    </row>
    <row r="652" spans="1:5" ht="30" x14ac:dyDescent="0.25">
      <c r="A652" s="2">
        <v>33272</v>
      </c>
      <c r="B652" s="5" t="s">
        <v>2572</v>
      </c>
      <c r="E652" s="4">
        <v>39995</v>
      </c>
    </row>
    <row r="653" spans="1:5" x14ac:dyDescent="0.25">
      <c r="A653" s="2">
        <v>332721</v>
      </c>
      <c r="B653" s="5" t="s">
        <v>357</v>
      </c>
      <c r="E653" s="4">
        <v>39995</v>
      </c>
    </row>
    <row r="654" spans="1:5" ht="30" x14ac:dyDescent="0.25">
      <c r="A654" s="2">
        <v>332722</v>
      </c>
      <c r="B654" s="5" t="s">
        <v>358</v>
      </c>
      <c r="E654" s="4">
        <v>39995</v>
      </c>
    </row>
    <row r="655" spans="1:5" ht="30" x14ac:dyDescent="0.25">
      <c r="A655" s="2">
        <v>3328</v>
      </c>
      <c r="B655" s="5" t="s">
        <v>2573</v>
      </c>
      <c r="E655" s="4">
        <v>39995</v>
      </c>
    </row>
    <row r="656" spans="1:5" ht="30" x14ac:dyDescent="0.25">
      <c r="A656" s="2">
        <v>33281</v>
      </c>
      <c r="B656" s="5" t="s">
        <v>2573</v>
      </c>
      <c r="E656" s="4">
        <v>39995</v>
      </c>
    </row>
    <row r="657" spans="1:5" x14ac:dyDescent="0.25">
      <c r="A657" s="2">
        <v>332811</v>
      </c>
      <c r="B657" s="5" t="s">
        <v>359</v>
      </c>
      <c r="E657" s="4">
        <v>39995</v>
      </c>
    </row>
    <row r="658" spans="1:5" ht="45" x14ac:dyDescent="0.25">
      <c r="A658" s="2">
        <v>332812</v>
      </c>
      <c r="B658" s="5" t="s">
        <v>360</v>
      </c>
      <c r="E658" s="4">
        <v>39995</v>
      </c>
    </row>
    <row r="659" spans="1:5" ht="30" x14ac:dyDescent="0.25">
      <c r="A659" s="2">
        <v>332813</v>
      </c>
      <c r="B659" s="5" t="s">
        <v>361</v>
      </c>
      <c r="E659" s="4">
        <v>39995</v>
      </c>
    </row>
    <row r="660" spans="1:5" x14ac:dyDescent="0.25">
      <c r="A660" s="2">
        <v>3329</v>
      </c>
      <c r="B660" s="5" t="s">
        <v>2574</v>
      </c>
      <c r="E660" s="4">
        <v>39995</v>
      </c>
    </row>
    <row r="661" spans="1:5" x14ac:dyDescent="0.25">
      <c r="A661" s="2">
        <v>33291</v>
      </c>
      <c r="B661" s="5" t="s">
        <v>2575</v>
      </c>
      <c r="E661" s="4">
        <v>39995</v>
      </c>
    </row>
    <row r="662" spans="1:5" x14ac:dyDescent="0.25">
      <c r="A662" s="2">
        <v>332911</v>
      </c>
      <c r="B662" s="5" t="s">
        <v>362</v>
      </c>
      <c r="E662" s="4">
        <v>39995</v>
      </c>
    </row>
    <row r="663" spans="1:5" ht="30" x14ac:dyDescent="0.25">
      <c r="A663" s="2">
        <v>332912</v>
      </c>
      <c r="B663" s="5" t="s">
        <v>363</v>
      </c>
      <c r="E663" s="4">
        <v>39995</v>
      </c>
    </row>
    <row r="664" spans="1:5" x14ac:dyDescent="0.25">
      <c r="A664" s="2">
        <v>332913</v>
      </c>
      <c r="B664" s="5" t="s">
        <v>364</v>
      </c>
      <c r="E664" s="4">
        <v>39995</v>
      </c>
    </row>
    <row r="665" spans="1:5" ht="30" x14ac:dyDescent="0.25">
      <c r="A665" s="2">
        <v>332919</v>
      </c>
      <c r="B665" s="5" t="s">
        <v>365</v>
      </c>
      <c r="E665" s="4">
        <v>39995</v>
      </c>
    </row>
    <row r="666" spans="1:5" ht="30" x14ac:dyDescent="0.25">
      <c r="A666" s="2">
        <v>33299</v>
      </c>
      <c r="B666" s="5" t="s">
        <v>2576</v>
      </c>
      <c r="E666" s="4">
        <v>39995</v>
      </c>
    </row>
    <row r="667" spans="1:5" x14ac:dyDescent="0.25">
      <c r="A667" s="2">
        <v>332991</v>
      </c>
      <c r="B667" s="5" t="s">
        <v>366</v>
      </c>
      <c r="E667" s="4">
        <v>39995</v>
      </c>
    </row>
    <row r="668" spans="1:5" x14ac:dyDescent="0.25">
      <c r="A668" s="2">
        <v>332992</v>
      </c>
      <c r="B668" s="5" t="s">
        <v>367</v>
      </c>
      <c r="E668" s="4">
        <v>39995</v>
      </c>
    </row>
    <row r="669" spans="1:5" x14ac:dyDescent="0.25">
      <c r="A669" s="2">
        <v>332993</v>
      </c>
      <c r="B669" s="5" t="s">
        <v>368</v>
      </c>
      <c r="E669" s="4">
        <v>39995</v>
      </c>
    </row>
    <row r="670" spans="1:5" x14ac:dyDescent="0.25">
      <c r="A670" s="2">
        <v>332994</v>
      </c>
      <c r="B670" s="5" t="s">
        <v>2577</v>
      </c>
      <c r="E670" s="4">
        <v>39995</v>
      </c>
    </row>
    <row r="671" spans="1:5" x14ac:dyDescent="0.25">
      <c r="A671" s="2">
        <v>332996</v>
      </c>
      <c r="B671" s="5" t="s">
        <v>370</v>
      </c>
      <c r="E671" s="4">
        <v>39995</v>
      </c>
    </row>
    <row r="672" spans="1:5" ht="30" x14ac:dyDescent="0.25">
      <c r="A672" s="2">
        <v>332999</v>
      </c>
      <c r="B672" s="5" t="s">
        <v>371</v>
      </c>
      <c r="E672" s="4">
        <v>39995</v>
      </c>
    </row>
    <row r="673" spans="1:5" ht="30" x14ac:dyDescent="0.25">
      <c r="A673" s="2">
        <v>3331</v>
      </c>
      <c r="B673" s="5" t="s">
        <v>2578</v>
      </c>
      <c r="E673" s="4">
        <v>39995</v>
      </c>
    </row>
    <row r="674" spans="1:5" x14ac:dyDescent="0.25">
      <c r="A674" s="2">
        <v>33311</v>
      </c>
      <c r="B674" s="5" t="s">
        <v>2579</v>
      </c>
      <c r="E674" s="4">
        <v>39995</v>
      </c>
    </row>
    <row r="675" spans="1:5" x14ac:dyDescent="0.25">
      <c r="A675" s="2">
        <v>333111</v>
      </c>
      <c r="B675" s="5" t="s">
        <v>372</v>
      </c>
      <c r="E675" s="4">
        <v>39995</v>
      </c>
    </row>
    <row r="676" spans="1:5" ht="30" x14ac:dyDescent="0.25">
      <c r="A676" s="2">
        <v>333112</v>
      </c>
      <c r="B676" s="5" t="s">
        <v>373</v>
      </c>
      <c r="E676" s="4">
        <v>39995</v>
      </c>
    </row>
    <row r="677" spans="1:5" x14ac:dyDescent="0.25">
      <c r="A677" s="2">
        <v>33312</v>
      </c>
      <c r="B677" s="5" t="s">
        <v>374</v>
      </c>
      <c r="E677" s="4">
        <v>39995</v>
      </c>
    </row>
    <row r="678" spans="1:5" x14ac:dyDescent="0.25">
      <c r="A678" s="2">
        <v>333120</v>
      </c>
      <c r="B678" s="5" t="s">
        <v>374</v>
      </c>
      <c r="E678" s="4">
        <v>39995</v>
      </c>
    </row>
    <row r="679" spans="1:5" ht="30" x14ac:dyDescent="0.25">
      <c r="A679" s="2">
        <v>33313</v>
      </c>
      <c r="B679" s="5" t="s">
        <v>2580</v>
      </c>
      <c r="E679" s="4">
        <v>39995</v>
      </c>
    </row>
    <row r="680" spans="1:5" ht="30" x14ac:dyDescent="0.25">
      <c r="A680" s="2">
        <v>333131</v>
      </c>
      <c r="B680" s="5" t="s">
        <v>375</v>
      </c>
      <c r="E680" s="4">
        <v>39995</v>
      </c>
    </row>
    <row r="681" spans="1:5" ht="30" x14ac:dyDescent="0.25">
      <c r="A681" s="2">
        <v>333132</v>
      </c>
      <c r="B681" s="5" t="s">
        <v>376</v>
      </c>
      <c r="E681" s="4">
        <v>39995</v>
      </c>
    </row>
    <row r="682" spans="1:5" x14ac:dyDescent="0.25">
      <c r="A682" s="2">
        <v>3332</v>
      </c>
      <c r="B682" s="5" t="s">
        <v>2581</v>
      </c>
      <c r="E682" s="4">
        <v>39995</v>
      </c>
    </row>
    <row r="683" spans="1:5" x14ac:dyDescent="0.25">
      <c r="A683" s="2">
        <v>33324</v>
      </c>
      <c r="B683" s="5" t="s">
        <v>2581</v>
      </c>
      <c r="E683" s="4">
        <v>41409</v>
      </c>
    </row>
    <row r="684" spans="1:5" x14ac:dyDescent="0.25">
      <c r="A684" s="2">
        <v>333241</v>
      </c>
      <c r="B684" s="5" t="s">
        <v>377</v>
      </c>
      <c r="E684" s="4">
        <v>41409</v>
      </c>
    </row>
    <row r="685" spans="1:5" x14ac:dyDescent="0.25">
      <c r="A685" s="2">
        <v>333242</v>
      </c>
      <c r="B685" s="5" t="s">
        <v>378</v>
      </c>
      <c r="E685" s="4">
        <v>41409</v>
      </c>
    </row>
    <row r="686" spans="1:5" ht="30" x14ac:dyDescent="0.25">
      <c r="A686" s="2">
        <v>333243</v>
      </c>
      <c r="B686" s="5" t="s">
        <v>379</v>
      </c>
      <c r="E686" s="4">
        <v>41409</v>
      </c>
    </row>
    <row r="687" spans="1:5" ht="30" x14ac:dyDescent="0.25">
      <c r="A687" s="2">
        <v>333244</v>
      </c>
      <c r="B687" s="5" t="s">
        <v>380</v>
      </c>
      <c r="E687" s="4">
        <v>41409</v>
      </c>
    </row>
    <row r="688" spans="1:5" x14ac:dyDescent="0.25">
      <c r="A688" s="2">
        <v>333249</v>
      </c>
      <c r="B688" s="5" t="s">
        <v>381</v>
      </c>
      <c r="E688" s="4">
        <v>41409</v>
      </c>
    </row>
    <row r="689" spans="1:5" ht="30" x14ac:dyDescent="0.25">
      <c r="A689" s="2">
        <v>3333</v>
      </c>
      <c r="B689" s="5" t="s">
        <v>2582</v>
      </c>
      <c r="E689" s="4">
        <v>39995</v>
      </c>
    </row>
    <row r="690" spans="1:5" ht="30" x14ac:dyDescent="0.25">
      <c r="A690" s="2">
        <v>33331</v>
      </c>
      <c r="B690" s="5" t="s">
        <v>2582</v>
      </c>
      <c r="E690" s="4">
        <v>39995</v>
      </c>
    </row>
    <row r="691" spans="1:5" x14ac:dyDescent="0.25">
      <c r="A691" s="2">
        <v>333314</v>
      </c>
      <c r="B691" s="5" t="s">
        <v>382</v>
      </c>
      <c r="E691" s="4">
        <v>39995</v>
      </c>
    </row>
    <row r="692" spans="1:5" ht="30" x14ac:dyDescent="0.25">
      <c r="A692" s="2">
        <v>333316</v>
      </c>
      <c r="B692" s="5" t="s">
        <v>383</v>
      </c>
      <c r="E692" s="4">
        <v>41409</v>
      </c>
    </row>
    <row r="693" spans="1:5" ht="30" x14ac:dyDescent="0.25">
      <c r="A693" s="2">
        <v>333318</v>
      </c>
      <c r="B693" s="5" t="s">
        <v>384</v>
      </c>
      <c r="E693" s="4">
        <v>41409</v>
      </c>
    </row>
    <row r="694" spans="1:5" ht="45" x14ac:dyDescent="0.25">
      <c r="A694" s="2">
        <v>3334</v>
      </c>
      <c r="B694" s="5" t="s">
        <v>2583</v>
      </c>
      <c r="E694" s="4">
        <v>39995</v>
      </c>
    </row>
    <row r="695" spans="1:5" ht="45" x14ac:dyDescent="0.25">
      <c r="A695" s="2">
        <v>33341</v>
      </c>
      <c r="B695" s="5" t="s">
        <v>2583</v>
      </c>
      <c r="E695" s="4">
        <v>39995</v>
      </c>
    </row>
    <row r="696" spans="1:5" ht="30" x14ac:dyDescent="0.25">
      <c r="A696" s="2">
        <v>333413</v>
      </c>
      <c r="B696" s="5" t="s">
        <v>385</v>
      </c>
      <c r="E696" s="4">
        <v>41409</v>
      </c>
    </row>
    <row r="697" spans="1:5" ht="30" x14ac:dyDescent="0.25">
      <c r="A697" s="2">
        <v>333414</v>
      </c>
      <c r="B697" s="5" t="s">
        <v>386</v>
      </c>
      <c r="E697" s="4">
        <v>39995</v>
      </c>
    </row>
    <row r="698" spans="1:5" ht="45" x14ac:dyDescent="0.25">
      <c r="A698" s="2">
        <v>333415</v>
      </c>
      <c r="B698" s="5" t="s">
        <v>387</v>
      </c>
      <c r="E698" s="4">
        <v>39995</v>
      </c>
    </row>
    <row r="699" spans="1:5" x14ac:dyDescent="0.25">
      <c r="A699" s="2">
        <v>3335</v>
      </c>
      <c r="B699" s="5" t="s">
        <v>2584</v>
      </c>
      <c r="E699" s="4">
        <v>39995</v>
      </c>
    </row>
    <row r="700" spans="1:5" x14ac:dyDescent="0.25">
      <c r="A700" s="2">
        <v>33351</v>
      </c>
      <c r="B700" s="5" t="s">
        <v>2584</v>
      </c>
      <c r="E700" s="4">
        <v>39995</v>
      </c>
    </row>
    <row r="701" spans="1:5" x14ac:dyDescent="0.25">
      <c r="A701" s="2">
        <v>333511</v>
      </c>
      <c r="B701" s="5" t="s">
        <v>388</v>
      </c>
      <c r="E701" s="4">
        <v>39995</v>
      </c>
    </row>
    <row r="702" spans="1:5" ht="30" x14ac:dyDescent="0.25">
      <c r="A702" s="2">
        <v>333514</v>
      </c>
      <c r="B702" s="5" t="s">
        <v>389</v>
      </c>
      <c r="E702" s="4">
        <v>39995</v>
      </c>
    </row>
    <row r="703" spans="1:5" ht="30" x14ac:dyDescent="0.25">
      <c r="A703" s="2">
        <v>333515</v>
      </c>
      <c r="B703" s="5" t="s">
        <v>390</v>
      </c>
      <c r="E703" s="4">
        <v>39995</v>
      </c>
    </row>
    <row r="704" spans="1:5" x14ac:dyDescent="0.25">
      <c r="A704" s="2">
        <v>333517</v>
      </c>
      <c r="B704" s="5" t="s">
        <v>391</v>
      </c>
      <c r="E704" s="4">
        <v>41409</v>
      </c>
    </row>
    <row r="705" spans="1:5" ht="30" x14ac:dyDescent="0.25">
      <c r="A705" s="2">
        <v>333519</v>
      </c>
      <c r="B705" s="5" t="s">
        <v>392</v>
      </c>
      <c r="E705" s="4">
        <v>41409</v>
      </c>
    </row>
    <row r="706" spans="1:5" ht="30" x14ac:dyDescent="0.25">
      <c r="A706" s="2">
        <v>3336</v>
      </c>
      <c r="B706" s="5" t="s">
        <v>2585</v>
      </c>
      <c r="E706" s="4">
        <v>39995</v>
      </c>
    </row>
    <row r="707" spans="1:5" ht="30" x14ac:dyDescent="0.25">
      <c r="A707" s="2">
        <v>33361</v>
      </c>
      <c r="B707" s="5" t="s">
        <v>2585</v>
      </c>
      <c r="E707" s="4">
        <v>39995</v>
      </c>
    </row>
    <row r="708" spans="1:5" ht="30" x14ac:dyDescent="0.25">
      <c r="A708" s="2">
        <v>333611</v>
      </c>
      <c r="B708" s="5" t="s">
        <v>393</v>
      </c>
      <c r="E708" s="4">
        <v>39995</v>
      </c>
    </row>
    <row r="709" spans="1:5" ht="30" x14ac:dyDescent="0.25">
      <c r="A709" s="2">
        <v>333612</v>
      </c>
      <c r="B709" s="5" t="s">
        <v>394</v>
      </c>
      <c r="E709" s="4">
        <v>39995</v>
      </c>
    </row>
    <row r="710" spans="1:5" ht="30" x14ac:dyDescent="0.25">
      <c r="A710" s="2">
        <v>333613</v>
      </c>
      <c r="B710" s="5" t="s">
        <v>395</v>
      </c>
      <c r="E710" s="4">
        <v>39995</v>
      </c>
    </row>
    <row r="711" spans="1:5" x14ac:dyDescent="0.25">
      <c r="A711" s="2">
        <v>333618</v>
      </c>
      <c r="B711" s="5" t="s">
        <v>396</v>
      </c>
      <c r="E711" s="4">
        <v>39995</v>
      </c>
    </row>
    <row r="712" spans="1:5" ht="30" x14ac:dyDescent="0.25">
      <c r="A712" s="2">
        <v>3339</v>
      </c>
      <c r="B712" s="5" t="s">
        <v>2586</v>
      </c>
      <c r="E712" s="4">
        <v>39995</v>
      </c>
    </row>
    <row r="713" spans="1:5" x14ac:dyDescent="0.25">
      <c r="A713" s="2">
        <v>33391</v>
      </c>
      <c r="B713" s="5" t="s">
        <v>2587</v>
      </c>
      <c r="E713" s="4">
        <v>39995</v>
      </c>
    </row>
    <row r="714" spans="1:5" x14ac:dyDescent="0.25">
      <c r="A714" s="2">
        <v>333912</v>
      </c>
      <c r="B714" s="5" t="s">
        <v>399</v>
      </c>
      <c r="E714" s="4">
        <v>39995</v>
      </c>
    </row>
    <row r="715" spans="1:5" ht="30" x14ac:dyDescent="0.25">
      <c r="A715" s="2">
        <v>333914</v>
      </c>
      <c r="B715" s="5" t="s">
        <v>398</v>
      </c>
      <c r="E715" s="4">
        <v>43118</v>
      </c>
    </row>
    <row r="716" spans="1:5" x14ac:dyDescent="0.25">
      <c r="A716" s="2">
        <v>33392</v>
      </c>
      <c r="B716" s="5" t="s">
        <v>2588</v>
      </c>
      <c r="E716" s="4">
        <v>39995</v>
      </c>
    </row>
    <row r="717" spans="1:5" x14ac:dyDescent="0.25">
      <c r="A717" s="2">
        <v>333921</v>
      </c>
      <c r="B717" s="5" t="s">
        <v>401</v>
      </c>
      <c r="E717" s="4">
        <v>39995</v>
      </c>
    </row>
    <row r="718" spans="1:5" ht="30" x14ac:dyDescent="0.25">
      <c r="A718" s="2">
        <v>333922</v>
      </c>
      <c r="B718" s="5" t="s">
        <v>402</v>
      </c>
      <c r="E718" s="4">
        <v>39995</v>
      </c>
    </row>
    <row r="719" spans="1:5" ht="30" x14ac:dyDescent="0.25">
      <c r="A719" s="2">
        <v>333923</v>
      </c>
      <c r="B719" s="5" t="s">
        <v>403</v>
      </c>
      <c r="E719" s="4">
        <v>39995</v>
      </c>
    </row>
    <row r="720" spans="1:5" ht="30" x14ac:dyDescent="0.25">
      <c r="A720" s="2">
        <v>333924</v>
      </c>
      <c r="B720" s="5" t="s">
        <v>404</v>
      </c>
      <c r="E720" s="4">
        <v>39995</v>
      </c>
    </row>
    <row r="721" spans="1:5" ht="30" x14ac:dyDescent="0.25">
      <c r="A721" s="2">
        <v>33399</v>
      </c>
      <c r="B721" s="5" t="s">
        <v>2589</v>
      </c>
      <c r="E721" s="4">
        <v>39995</v>
      </c>
    </row>
    <row r="722" spans="1:5" x14ac:dyDescent="0.25">
      <c r="A722" s="2">
        <v>333991</v>
      </c>
      <c r="B722" s="5" t="s">
        <v>405</v>
      </c>
      <c r="E722" s="4">
        <v>39995</v>
      </c>
    </row>
    <row r="723" spans="1:5" ht="30" x14ac:dyDescent="0.25">
      <c r="A723" s="2">
        <v>333992</v>
      </c>
      <c r="B723" s="5" t="s">
        <v>406</v>
      </c>
      <c r="E723" s="4">
        <v>39995</v>
      </c>
    </row>
    <row r="724" spans="1:5" x14ac:dyDescent="0.25">
      <c r="A724" s="2">
        <v>333993</v>
      </c>
      <c r="B724" s="5" t="s">
        <v>407</v>
      </c>
      <c r="E724" s="4">
        <v>39995</v>
      </c>
    </row>
    <row r="725" spans="1:5" ht="30" x14ac:dyDescent="0.25">
      <c r="A725" s="2">
        <v>333994</v>
      </c>
      <c r="B725" s="5" t="s">
        <v>408</v>
      </c>
      <c r="E725" s="4">
        <v>39995</v>
      </c>
    </row>
    <row r="726" spans="1:5" ht="30" x14ac:dyDescent="0.25">
      <c r="A726" s="2">
        <v>333995</v>
      </c>
      <c r="B726" s="5" t="s">
        <v>409</v>
      </c>
      <c r="E726" s="4">
        <v>39995</v>
      </c>
    </row>
    <row r="727" spans="1:5" x14ac:dyDescent="0.25">
      <c r="A727" s="2">
        <v>333996</v>
      </c>
      <c r="B727" s="5" t="s">
        <v>410</v>
      </c>
      <c r="E727" s="4">
        <v>39995</v>
      </c>
    </row>
    <row r="728" spans="1:5" x14ac:dyDescent="0.25">
      <c r="A728" s="2">
        <v>333997</v>
      </c>
      <c r="B728" s="5" t="s">
        <v>411</v>
      </c>
      <c r="E728" s="4">
        <v>39995</v>
      </c>
    </row>
    <row r="729" spans="1:5" ht="30" x14ac:dyDescent="0.25">
      <c r="A729" s="2">
        <v>333999</v>
      </c>
      <c r="B729" s="5" t="s">
        <v>412</v>
      </c>
      <c r="E729" s="4">
        <v>39995</v>
      </c>
    </row>
    <row r="730" spans="1:5" ht="30" x14ac:dyDescent="0.25">
      <c r="A730" s="2">
        <v>3341</v>
      </c>
      <c r="B730" s="5" t="s">
        <v>2590</v>
      </c>
      <c r="E730" s="4">
        <v>39995</v>
      </c>
    </row>
    <row r="731" spans="1:5" ht="30" x14ac:dyDescent="0.25">
      <c r="A731" s="2">
        <v>33411</v>
      </c>
      <c r="B731" s="5" t="s">
        <v>2590</v>
      </c>
      <c r="E731" s="4">
        <v>39995</v>
      </c>
    </row>
    <row r="732" spans="1:5" x14ac:dyDescent="0.25">
      <c r="A732" s="2">
        <v>334111</v>
      </c>
      <c r="B732" s="5" t="s">
        <v>413</v>
      </c>
      <c r="E732" s="4">
        <v>39995</v>
      </c>
    </row>
    <row r="733" spans="1:5" x14ac:dyDescent="0.25">
      <c r="A733" s="2">
        <v>334112</v>
      </c>
      <c r="B733" s="5" t="s">
        <v>414</v>
      </c>
      <c r="E733" s="4">
        <v>39995</v>
      </c>
    </row>
    <row r="734" spans="1:5" ht="30" x14ac:dyDescent="0.25">
      <c r="A734" s="2">
        <v>334118</v>
      </c>
      <c r="B734" s="5" t="s">
        <v>415</v>
      </c>
      <c r="E734" s="4">
        <v>41409</v>
      </c>
    </row>
    <row r="735" spans="1:5" x14ac:dyDescent="0.25">
      <c r="A735" s="2">
        <v>3342</v>
      </c>
      <c r="B735" s="5" t="s">
        <v>2591</v>
      </c>
      <c r="E735" s="4">
        <v>39995</v>
      </c>
    </row>
    <row r="736" spans="1:5" x14ac:dyDescent="0.25">
      <c r="A736" s="2">
        <v>33421</v>
      </c>
      <c r="B736" s="5" t="s">
        <v>416</v>
      </c>
      <c r="E736" s="4">
        <v>39995</v>
      </c>
    </row>
    <row r="737" spans="1:5" x14ac:dyDescent="0.25">
      <c r="A737" s="2">
        <v>334210</v>
      </c>
      <c r="B737" s="5" t="s">
        <v>416</v>
      </c>
      <c r="E737" s="4">
        <v>39995</v>
      </c>
    </row>
    <row r="738" spans="1:5" ht="30" x14ac:dyDescent="0.25">
      <c r="A738" s="2">
        <v>33422</v>
      </c>
      <c r="B738" s="5" t="s">
        <v>417</v>
      </c>
      <c r="E738" s="4">
        <v>39995</v>
      </c>
    </row>
    <row r="739" spans="1:5" ht="30" x14ac:dyDescent="0.25">
      <c r="A739" s="2">
        <v>334220</v>
      </c>
      <c r="B739" s="5" t="s">
        <v>417</v>
      </c>
      <c r="E739" s="4">
        <v>39995</v>
      </c>
    </row>
    <row r="740" spans="1:5" ht="30" x14ac:dyDescent="0.25">
      <c r="A740" s="2">
        <v>33429</v>
      </c>
      <c r="B740" s="5" t="s">
        <v>418</v>
      </c>
      <c r="E740" s="4">
        <v>39995</v>
      </c>
    </row>
    <row r="741" spans="1:5" ht="30" x14ac:dyDescent="0.25">
      <c r="A741" s="2">
        <v>334290</v>
      </c>
      <c r="B741" s="5" t="s">
        <v>418</v>
      </c>
      <c r="E741" s="4">
        <v>39995</v>
      </c>
    </row>
    <row r="742" spans="1:5" x14ac:dyDescent="0.25">
      <c r="A742" s="2">
        <v>3343</v>
      </c>
      <c r="B742" s="5" t="s">
        <v>419</v>
      </c>
      <c r="E742" s="4">
        <v>39995</v>
      </c>
    </row>
    <row r="743" spans="1:5" x14ac:dyDescent="0.25">
      <c r="A743" s="2">
        <v>33431</v>
      </c>
      <c r="B743" s="5" t="s">
        <v>419</v>
      </c>
      <c r="E743" s="4">
        <v>39995</v>
      </c>
    </row>
    <row r="744" spans="1:5" x14ac:dyDescent="0.25">
      <c r="A744" s="2">
        <v>334310</v>
      </c>
      <c r="B744" s="5" t="s">
        <v>419</v>
      </c>
      <c r="E744" s="4">
        <v>39995</v>
      </c>
    </row>
    <row r="745" spans="1:5" ht="30" x14ac:dyDescent="0.25">
      <c r="A745" s="2">
        <v>3344</v>
      </c>
      <c r="B745" s="5" t="s">
        <v>2592</v>
      </c>
      <c r="E745" s="4">
        <v>39995</v>
      </c>
    </row>
    <row r="746" spans="1:5" ht="30" x14ac:dyDescent="0.25">
      <c r="A746" s="2">
        <v>33441</v>
      </c>
      <c r="B746" s="5" t="s">
        <v>2592</v>
      </c>
      <c r="E746" s="4">
        <v>39995</v>
      </c>
    </row>
    <row r="747" spans="1:5" x14ac:dyDescent="0.25">
      <c r="A747" s="2">
        <v>334412</v>
      </c>
      <c r="B747" s="5" t="s">
        <v>420</v>
      </c>
      <c r="E747" s="4">
        <v>39995</v>
      </c>
    </row>
    <row r="748" spans="1:5" ht="30" x14ac:dyDescent="0.25">
      <c r="A748" s="2">
        <v>334413</v>
      </c>
      <c r="B748" s="5" t="s">
        <v>421</v>
      </c>
      <c r="E748" s="4">
        <v>39995</v>
      </c>
    </row>
    <row r="749" spans="1:5" ht="30" x14ac:dyDescent="0.25">
      <c r="A749" s="2">
        <v>334416</v>
      </c>
      <c r="B749" s="5" t="s">
        <v>422</v>
      </c>
      <c r="E749" s="4">
        <v>43118</v>
      </c>
    </row>
    <row r="750" spans="1:5" x14ac:dyDescent="0.25">
      <c r="A750" s="2">
        <v>334417</v>
      </c>
      <c r="B750" s="5" t="s">
        <v>423</v>
      </c>
      <c r="E750" s="4">
        <v>39995</v>
      </c>
    </row>
    <row r="751" spans="1:5" ht="30" x14ac:dyDescent="0.25">
      <c r="A751" s="2">
        <v>334418</v>
      </c>
      <c r="B751" s="5" t="s">
        <v>424</v>
      </c>
      <c r="E751" s="4">
        <v>39995</v>
      </c>
    </row>
    <row r="752" spans="1:5" x14ac:dyDescent="0.25">
      <c r="A752" s="2">
        <v>334419</v>
      </c>
      <c r="B752" s="5" t="s">
        <v>425</v>
      </c>
      <c r="E752" s="4">
        <v>39995</v>
      </c>
    </row>
    <row r="753" spans="1:5" ht="30" x14ac:dyDescent="0.25">
      <c r="A753" s="2">
        <v>3345</v>
      </c>
      <c r="B753" s="5" t="s">
        <v>2593</v>
      </c>
      <c r="E753" s="4">
        <v>39995</v>
      </c>
    </row>
    <row r="754" spans="1:5" ht="30" x14ac:dyDescent="0.25">
      <c r="A754" s="2">
        <v>33451</v>
      </c>
      <c r="B754" s="5" t="s">
        <v>2593</v>
      </c>
      <c r="E754" s="4">
        <v>39995</v>
      </c>
    </row>
    <row r="755" spans="1:5" ht="30" x14ac:dyDescent="0.25">
      <c r="A755" s="2">
        <v>334510</v>
      </c>
      <c r="B755" s="5" t="s">
        <v>426</v>
      </c>
      <c r="E755" s="4">
        <v>39995</v>
      </c>
    </row>
    <row r="756" spans="1:5" ht="45" x14ac:dyDescent="0.25">
      <c r="A756" s="2">
        <v>334511</v>
      </c>
      <c r="B756" s="5" t="s">
        <v>427</v>
      </c>
      <c r="E756" s="4">
        <v>39995</v>
      </c>
    </row>
    <row r="757" spans="1:5" ht="45" x14ac:dyDescent="0.25">
      <c r="A757" s="2">
        <v>334512</v>
      </c>
      <c r="B757" s="5" t="s">
        <v>428</v>
      </c>
      <c r="E757" s="4">
        <v>39995</v>
      </c>
    </row>
    <row r="758" spans="1:5" ht="45" x14ac:dyDescent="0.25">
      <c r="A758" s="2">
        <v>334513</v>
      </c>
      <c r="B758" s="5" t="s">
        <v>429</v>
      </c>
      <c r="E758" s="4">
        <v>39995</v>
      </c>
    </row>
    <row r="759" spans="1:5" ht="30" x14ac:dyDescent="0.25">
      <c r="A759" s="2">
        <v>334514</v>
      </c>
      <c r="B759" s="5" t="s">
        <v>430</v>
      </c>
      <c r="E759" s="4">
        <v>39995</v>
      </c>
    </row>
    <row r="760" spans="1:5" ht="30" x14ac:dyDescent="0.25">
      <c r="A760" s="2">
        <v>334515</v>
      </c>
      <c r="B760" s="5" t="s">
        <v>431</v>
      </c>
      <c r="E760" s="4">
        <v>39995</v>
      </c>
    </row>
    <row r="761" spans="1:5" x14ac:dyDescent="0.25">
      <c r="A761" s="2">
        <v>334516</v>
      </c>
      <c r="B761" s="5" t="s">
        <v>432</v>
      </c>
      <c r="E761" s="4">
        <v>39995</v>
      </c>
    </row>
    <row r="762" spans="1:5" x14ac:dyDescent="0.25">
      <c r="A762" s="2">
        <v>334517</v>
      </c>
      <c r="B762" s="5" t="s">
        <v>433</v>
      </c>
      <c r="E762" s="4">
        <v>39995</v>
      </c>
    </row>
    <row r="763" spans="1:5" ht="30" x14ac:dyDescent="0.25">
      <c r="A763" s="2">
        <v>334519</v>
      </c>
      <c r="B763" s="5" t="s">
        <v>434</v>
      </c>
      <c r="E763" s="4">
        <v>39995</v>
      </c>
    </row>
    <row r="764" spans="1:5" ht="30" x14ac:dyDescent="0.25">
      <c r="A764" s="2">
        <v>3346</v>
      </c>
      <c r="B764" s="5" t="s">
        <v>2594</v>
      </c>
      <c r="E764" s="4">
        <v>39995</v>
      </c>
    </row>
    <row r="765" spans="1:5" ht="30" x14ac:dyDescent="0.25">
      <c r="A765" s="2">
        <v>33461</v>
      </c>
      <c r="B765" s="5" t="s">
        <v>2594</v>
      </c>
      <c r="E765" s="4">
        <v>39995</v>
      </c>
    </row>
    <row r="766" spans="1:5" ht="30" x14ac:dyDescent="0.25">
      <c r="A766" s="2">
        <v>334613</v>
      </c>
      <c r="B766" s="5" t="s">
        <v>435</v>
      </c>
      <c r="E766" s="4">
        <v>43118</v>
      </c>
    </row>
    <row r="767" spans="1:5" ht="30" x14ac:dyDescent="0.25">
      <c r="A767" s="2">
        <v>334614</v>
      </c>
      <c r="B767" s="5" t="s">
        <v>2595</v>
      </c>
      <c r="E767" s="4">
        <v>41409</v>
      </c>
    </row>
    <row r="768" spans="1:5" x14ac:dyDescent="0.25">
      <c r="A768" s="2">
        <v>3351</v>
      </c>
      <c r="B768" s="5" t="s">
        <v>2596</v>
      </c>
      <c r="E768" s="4">
        <v>39995</v>
      </c>
    </row>
    <row r="769" spans="1:5" x14ac:dyDescent="0.25">
      <c r="A769" s="2">
        <v>33511</v>
      </c>
      <c r="B769" s="5" t="s">
        <v>437</v>
      </c>
      <c r="E769" s="4">
        <v>39995</v>
      </c>
    </row>
    <row r="770" spans="1:5" x14ac:dyDescent="0.25">
      <c r="A770" s="2">
        <v>335110</v>
      </c>
      <c r="B770" s="5" t="s">
        <v>437</v>
      </c>
      <c r="E770" s="4">
        <v>39995</v>
      </c>
    </row>
    <row r="771" spans="1:5" x14ac:dyDescent="0.25">
      <c r="A771" s="2">
        <v>33512</v>
      </c>
      <c r="B771" s="5" t="s">
        <v>2597</v>
      </c>
      <c r="E771" s="4">
        <v>39995</v>
      </c>
    </row>
    <row r="772" spans="1:5" ht="30" x14ac:dyDescent="0.25">
      <c r="A772" s="2">
        <v>335121</v>
      </c>
      <c r="B772" s="5" t="s">
        <v>438</v>
      </c>
      <c r="E772" s="4">
        <v>39995</v>
      </c>
    </row>
    <row r="773" spans="1:5" ht="30" x14ac:dyDescent="0.25">
      <c r="A773" s="2">
        <v>335122</v>
      </c>
      <c r="B773" s="5" t="s">
        <v>439</v>
      </c>
      <c r="E773" s="4">
        <v>39995</v>
      </c>
    </row>
    <row r="774" spans="1:5" x14ac:dyDescent="0.25">
      <c r="A774" s="2">
        <v>335129</v>
      </c>
      <c r="B774" s="5" t="s">
        <v>440</v>
      </c>
      <c r="E774" s="4">
        <v>39995</v>
      </c>
    </row>
    <row r="775" spans="1:5" x14ac:dyDescent="0.25">
      <c r="A775" s="2">
        <v>3352</v>
      </c>
      <c r="B775" s="5" t="s">
        <v>2598</v>
      </c>
      <c r="E775" s="4">
        <v>39995</v>
      </c>
    </row>
    <row r="776" spans="1:5" x14ac:dyDescent="0.25">
      <c r="A776" s="2">
        <v>33521</v>
      </c>
      <c r="B776" s="5" t="s">
        <v>441</v>
      </c>
      <c r="E776" s="4">
        <v>39995</v>
      </c>
    </row>
    <row r="777" spans="1:5" x14ac:dyDescent="0.25">
      <c r="A777" s="2">
        <v>335210</v>
      </c>
      <c r="B777" s="5" t="s">
        <v>441</v>
      </c>
      <c r="E777" s="4">
        <v>41409</v>
      </c>
    </row>
    <row r="778" spans="1:5" x14ac:dyDescent="0.25">
      <c r="A778" s="2">
        <v>33522</v>
      </c>
      <c r="B778" s="5" t="s">
        <v>443</v>
      </c>
      <c r="E778" s="4">
        <v>43118</v>
      </c>
    </row>
    <row r="779" spans="1:5" x14ac:dyDescent="0.25">
      <c r="A779" s="2">
        <v>335220</v>
      </c>
      <c r="B779" s="5" t="s">
        <v>443</v>
      </c>
      <c r="E779" s="4">
        <v>43118</v>
      </c>
    </row>
    <row r="780" spans="1:5" ht="30" x14ac:dyDescent="0.25">
      <c r="A780" s="36">
        <v>335228</v>
      </c>
      <c r="B780" s="37" t="s">
        <v>446</v>
      </c>
      <c r="C780" s="36"/>
      <c r="D780" s="36"/>
      <c r="E780" s="36"/>
    </row>
    <row r="781" spans="1:5" x14ac:dyDescent="0.25">
      <c r="A781" s="2">
        <v>3353</v>
      </c>
      <c r="B781" s="5" t="s">
        <v>2599</v>
      </c>
      <c r="E781" s="4">
        <v>39995</v>
      </c>
    </row>
    <row r="782" spans="1:5" x14ac:dyDescent="0.25">
      <c r="A782" s="2">
        <v>33531</v>
      </c>
      <c r="B782" s="5" t="s">
        <v>2599</v>
      </c>
      <c r="E782" s="4">
        <v>39995</v>
      </c>
    </row>
    <row r="783" spans="1:5" ht="30" x14ac:dyDescent="0.25">
      <c r="A783" s="2">
        <v>335311</v>
      </c>
      <c r="B783" s="5" t="s">
        <v>447</v>
      </c>
      <c r="E783" s="4">
        <v>39995</v>
      </c>
    </row>
    <row r="784" spans="1:5" x14ac:dyDescent="0.25">
      <c r="A784" s="2">
        <v>335312</v>
      </c>
      <c r="B784" s="5" t="s">
        <v>448</v>
      </c>
      <c r="E784" s="4">
        <v>39995</v>
      </c>
    </row>
    <row r="785" spans="1:5" ht="30" x14ac:dyDescent="0.25">
      <c r="A785" s="2">
        <v>335313</v>
      </c>
      <c r="B785" s="5" t="s">
        <v>449</v>
      </c>
      <c r="E785" s="4">
        <v>39995</v>
      </c>
    </row>
    <row r="786" spans="1:5" x14ac:dyDescent="0.25">
      <c r="A786" s="2">
        <v>335314</v>
      </c>
      <c r="B786" s="5" t="s">
        <v>450</v>
      </c>
      <c r="E786" s="4">
        <v>39995</v>
      </c>
    </row>
    <row r="787" spans="1:5" ht="30" x14ac:dyDescent="0.25">
      <c r="A787" s="2">
        <v>3359</v>
      </c>
      <c r="B787" s="5" t="s">
        <v>2600</v>
      </c>
      <c r="E787" s="4">
        <v>39995</v>
      </c>
    </row>
    <row r="788" spans="1:5" x14ac:dyDescent="0.25">
      <c r="A788" s="2">
        <v>33591</v>
      </c>
      <c r="B788" s="5" t="s">
        <v>2601</v>
      </c>
      <c r="E788" s="4">
        <v>39995</v>
      </c>
    </row>
    <row r="789" spans="1:5" x14ac:dyDescent="0.25">
      <c r="A789" s="2">
        <v>335911</v>
      </c>
      <c r="B789" s="5" t="s">
        <v>451</v>
      </c>
      <c r="E789" s="4">
        <v>39995</v>
      </c>
    </row>
    <row r="790" spans="1:5" x14ac:dyDescent="0.25">
      <c r="A790" s="2">
        <v>335912</v>
      </c>
      <c r="B790" s="5" t="s">
        <v>452</v>
      </c>
      <c r="E790" s="4">
        <v>39995</v>
      </c>
    </row>
    <row r="791" spans="1:5" ht="30" x14ac:dyDescent="0.25">
      <c r="A791" s="2">
        <v>33592</v>
      </c>
      <c r="B791" s="5" t="s">
        <v>2602</v>
      </c>
      <c r="E791" s="4">
        <v>39995</v>
      </c>
    </row>
    <row r="792" spans="1:5" x14ac:dyDescent="0.25">
      <c r="A792" s="2">
        <v>335921</v>
      </c>
      <c r="B792" s="5" t="s">
        <v>453</v>
      </c>
      <c r="E792" s="4">
        <v>39995</v>
      </c>
    </row>
    <row r="793" spans="1:5" ht="30" x14ac:dyDescent="0.25">
      <c r="A793" s="2">
        <v>335929</v>
      </c>
      <c r="B793" s="5" t="s">
        <v>454</v>
      </c>
      <c r="E793" s="4">
        <v>39995</v>
      </c>
    </row>
    <row r="794" spans="1:5" x14ac:dyDescent="0.25">
      <c r="A794" s="2">
        <v>33593</v>
      </c>
      <c r="B794" s="5" t="s">
        <v>2603</v>
      </c>
      <c r="E794" s="4">
        <v>39995</v>
      </c>
    </row>
    <row r="795" spans="1:5" x14ac:dyDescent="0.25">
      <c r="A795" s="2">
        <v>335931</v>
      </c>
      <c r="B795" s="5" t="s">
        <v>455</v>
      </c>
      <c r="E795" s="4">
        <v>39995</v>
      </c>
    </row>
    <row r="796" spans="1:5" ht="30" x14ac:dyDescent="0.25">
      <c r="A796" s="2">
        <v>335932</v>
      </c>
      <c r="B796" s="5" t="s">
        <v>456</v>
      </c>
      <c r="E796" s="4">
        <v>39995</v>
      </c>
    </row>
    <row r="797" spans="1:5" ht="30" x14ac:dyDescent="0.25">
      <c r="A797" s="2">
        <v>33599</v>
      </c>
      <c r="B797" s="5" t="s">
        <v>2604</v>
      </c>
      <c r="E797" s="4">
        <v>39995</v>
      </c>
    </row>
    <row r="798" spans="1:5" x14ac:dyDescent="0.25">
      <c r="A798" s="2">
        <v>335991</v>
      </c>
      <c r="B798" s="5" t="s">
        <v>457</v>
      </c>
      <c r="E798" s="4">
        <v>39995</v>
      </c>
    </row>
    <row r="799" spans="1:5" ht="30" x14ac:dyDescent="0.25">
      <c r="A799" s="2">
        <v>335999</v>
      </c>
      <c r="B799" s="5" t="s">
        <v>458</v>
      </c>
      <c r="E799" s="4">
        <v>39995</v>
      </c>
    </row>
    <row r="800" spans="1:5" x14ac:dyDescent="0.25">
      <c r="A800" s="2">
        <v>3361</v>
      </c>
      <c r="B800" s="5" t="s">
        <v>2605</v>
      </c>
      <c r="E800" s="4">
        <v>39995</v>
      </c>
    </row>
    <row r="801" spans="1:5" ht="30" x14ac:dyDescent="0.25">
      <c r="A801" s="2">
        <v>33611</v>
      </c>
      <c r="B801" s="5" t="s">
        <v>2606</v>
      </c>
      <c r="E801" s="4">
        <v>39995</v>
      </c>
    </row>
    <row r="802" spans="1:5" x14ac:dyDescent="0.25">
      <c r="A802" s="2">
        <v>336111</v>
      </c>
      <c r="B802" s="5" t="s">
        <v>459</v>
      </c>
      <c r="E802" s="4">
        <v>39995</v>
      </c>
    </row>
    <row r="803" spans="1:5" x14ac:dyDescent="0.25">
      <c r="A803" s="2">
        <v>336112</v>
      </c>
      <c r="B803" s="5" t="s">
        <v>460</v>
      </c>
      <c r="E803" s="4">
        <v>39995</v>
      </c>
    </row>
    <row r="804" spans="1:5" x14ac:dyDescent="0.25">
      <c r="A804" s="2">
        <v>33612</v>
      </c>
      <c r="B804" s="5" t="s">
        <v>461</v>
      </c>
      <c r="E804" s="4">
        <v>39995</v>
      </c>
    </row>
    <row r="805" spans="1:5" x14ac:dyDescent="0.25">
      <c r="A805" s="2">
        <v>336120</v>
      </c>
      <c r="B805" s="5" t="s">
        <v>461</v>
      </c>
      <c r="E805" s="4">
        <v>39995</v>
      </c>
    </row>
    <row r="806" spans="1:5" x14ac:dyDescent="0.25">
      <c r="A806" s="2">
        <v>3362</v>
      </c>
      <c r="B806" s="5" t="s">
        <v>2607</v>
      </c>
      <c r="E806" s="4">
        <v>39995</v>
      </c>
    </row>
    <row r="807" spans="1:5" x14ac:dyDescent="0.25">
      <c r="A807" s="2">
        <v>33621</v>
      </c>
      <c r="B807" s="5" t="s">
        <v>2607</v>
      </c>
      <c r="E807" s="4">
        <v>39995</v>
      </c>
    </row>
    <row r="808" spans="1:5" x14ac:dyDescent="0.25">
      <c r="A808" s="2">
        <v>336211</v>
      </c>
      <c r="B808" s="5" t="s">
        <v>462</v>
      </c>
      <c r="E808" s="4">
        <v>39995</v>
      </c>
    </row>
    <row r="809" spans="1:5" x14ac:dyDescent="0.25">
      <c r="A809" s="2">
        <v>336212</v>
      </c>
      <c r="B809" s="5" t="s">
        <v>463</v>
      </c>
      <c r="E809" s="4">
        <v>39995</v>
      </c>
    </row>
    <row r="810" spans="1:5" x14ac:dyDescent="0.25">
      <c r="A810" s="2">
        <v>336213</v>
      </c>
      <c r="B810" s="5" t="s">
        <v>464</v>
      </c>
      <c r="E810" s="4">
        <v>39995</v>
      </c>
    </row>
    <row r="811" spans="1:5" x14ac:dyDescent="0.25">
      <c r="A811" s="2">
        <v>336214</v>
      </c>
      <c r="B811" s="5" t="s">
        <v>465</v>
      </c>
      <c r="E811" s="4">
        <v>39995</v>
      </c>
    </row>
    <row r="812" spans="1:5" x14ac:dyDescent="0.25">
      <c r="A812" s="2">
        <v>3363</v>
      </c>
      <c r="B812" s="5" t="s">
        <v>2608</v>
      </c>
      <c r="E812" s="4">
        <v>39995</v>
      </c>
    </row>
    <row r="813" spans="1:5" ht="30" x14ac:dyDescent="0.25">
      <c r="A813" s="2">
        <v>33631</v>
      </c>
      <c r="B813" s="5" t="s">
        <v>466</v>
      </c>
      <c r="E813" s="4">
        <v>39995</v>
      </c>
    </row>
    <row r="814" spans="1:5" ht="30" x14ac:dyDescent="0.25">
      <c r="A814" s="2">
        <v>336310</v>
      </c>
      <c r="B814" s="5" t="s">
        <v>466</v>
      </c>
      <c r="E814" s="4">
        <v>41409</v>
      </c>
    </row>
    <row r="815" spans="1:5" ht="30" x14ac:dyDescent="0.25">
      <c r="A815" s="2">
        <v>33632</v>
      </c>
      <c r="B815" s="5" t="s">
        <v>467</v>
      </c>
      <c r="E815" s="4">
        <v>39995</v>
      </c>
    </row>
    <row r="816" spans="1:5" ht="30" x14ac:dyDescent="0.25">
      <c r="A816" s="2">
        <v>336320</v>
      </c>
      <c r="B816" s="5" t="s">
        <v>467</v>
      </c>
      <c r="E816" s="4">
        <v>41409</v>
      </c>
    </row>
    <row r="817" spans="1:5" ht="30" x14ac:dyDescent="0.25">
      <c r="A817" s="2">
        <v>33633</v>
      </c>
      <c r="B817" s="5" t="s">
        <v>468</v>
      </c>
      <c r="E817" s="4">
        <v>39995</v>
      </c>
    </row>
    <row r="818" spans="1:5" ht="30" x14ac:dyDescent="0.25">
      <c r="A818" s="2">
        <v>336330</v>
      </c>
      <c r="B818" s="5" t="s">
        <v>468</v>
      </c>
      <c r="E818" s="4">
        <v>39995</v>
      </c>
    </row>
    <row r="819" spans="1:5" x14ac:dyDescent="0.25">
      <c r="A819" s="2">
        <v>33634</v>
      </c>
      <c r="B819" s="5" t="s">
        <v>469</v>
      </c>
      <c r="E819" s="4">
        <v>39995</v>
      </c>
    </row>
    <row r="820" spans="1:5" x14ac:dyDescent="0.25">
      <c r="A820" s="2">
        <v>336340</v>
      </c>
      <c r="B820" s="5" t="s">
        <v>469</v>
      </c>
      <c r="E820" s="4">
        <v>39995</v>
      </c>
    </row>
    <row r="821" spans="1:5" ht="30" x14ac:dyDescent="0.25">
      <c r="A821" s="2">
        <v>33635</v>
      </c>
      <c r="B821" s="5" t="s">
        <v>470</v>
      </c>
      <c r="E821" s="4">
        <v>39995</v>
      </c>
    </row>
    <row r="822" spans="1:5" ht="30" x14ac:dyDescent="0.25">
      <c r="A822" s="2">
        <v>336350</v>
      </c>
      <c r="B822" s="5" t="s">
        <v>470</v>
      </c>
      <c r="E822" s="4">
        <v>39995</v>
      </c>
    </row>
    <row r="823" spans="1:5" ht="30" x14ac:dyDescent="0.25">
      <c r="A823" s="2">
        <v>33636</v>
      </c>
      <c r="B823" s="5" t="s">
        <v>471</v>
      </c>
      <c r="E823" s="4">
        <v>39995</v>
      </c>
    </row>
    <row r="824" spans="1:5" ht="30" x14ac:dyDescent="0.25">
      <c r="A824" s="2">
        <v>336360</v>
      </c>
      <c r="B824" s="5" t="s">
        <v>471</v>
      </c>
      <c r="E824" s="4">
        <v>39995</v>
      </c>
    </row>
    <row r="825" spans="1:5" x14ac:dyDescent="0.25">
      <c r="A825" s="2">
        <v>33637</v>
      </c>
      <c r="B825" s="5" t="s">
        <v>472</v>
      </c>
      <c r="E825" s="4">
        <v>39995</v>
      </c>
    </row>
    <row r="826" spans="1:5" x14ac:dyDescent="0.25">
      <c r="A826" s="2">
        <v>336370</v>
      </c>
      <c r="B826" s="5" t="s">
        <v>472</v>
      </c>
      <c r="E826" s="4">
        <v>39995</v>
      </c>
    </row>
    <row r="827" spans="1:5" x14ac:dyDescent="0.25">
      <c r="A827" s="2">
        <v>33639</v>
      </c>
      <c r="B827" s="5" t="s">
        <v>473</v>
      </c>
      <c r="E827" s="4">
        <v>39995</v>
      </c>
    </row>
    <row r="828" spans="1:5" x14ac:dyDescent="0.25">
      <c r="A828" s="2">
        <v>336390</v>
      </c>
      <c r="B828" s="5" t="s">
        <v>473</v>
      </c>
      <c r="E828" s="4">
        <v>41409</v>
      </c>
    </row>
    <row r="829" spans="1:5" x14ac:dyDescent="0.25">
      <c r="A829" s="2">
        <v>3364</v>
      </c>
      <c r="B829" s="5" t="s">
        <v>2609</v>
      </c>
      <c r="E829" s="4">
        <v>39995</v>
      </c>
    </row>
    <row r="830" spans="1:5" x14ac:dyDescent="0.25">
      <c r="A830" s="2">
        <v>33641</v>
      </c>
      <c r="B830" s="5" t="s">
        <v>2609</v>
      </c>
      <c r="E830" s="4">
        <v>39995</v>
      </c>
    </row>
    <row r="831" spans="1:5" x14ac:dyDescent="0.25">
      <c r="A831" s="2">
        <v>336411</v>
      </c>
      <c r="B831" s="5" t="s">
        <v>474</v>
      </c>
      <c r="E831" s="4">
        <v>39995</v>
      </c>
    </row>
    <row r="832" spans="1:5" x14ac:dyDescent="0.25">
      <c r="A832" s="2">
        <v>336412</v>
      </c>
      <c r="B832" s="5" t="s">
        <v>475</v>
      </c>
      <c r="E832" s="4">
        <v>39995</v>
      </c>
    </row>
    <row r="833" spans="1:5" ht="30" x14ac:dyDescent="0.25">
      <c r="A833" s="2">
        <v>336413</v>
      </c>
      <c r="B833" s="5" t="s">
        <v>476</v>
      </c>
      <c r="E833" s="4">
        <v>39995</v>
      </c>
    </row>
    <row r="834" spans="1:5" ht="30" x14ac:dyDescent="0.25">
      <c r="A834" s="2">
        <v>336414</v>
      </c>
      <c r="B834" s="5" t="s">
        <v>477</v>
      </c>
      <c r="E834" s="4">
        <v>39995</v>
      </c>
    </row>
    <row r="835" spans="1:5" ht="30" x14ac:dyDescent="0.25">
      <c r="A835" s="2">
        <v>336415</v>
      </c>
      <c r="B835" s="5" t="s">
        <v>478</v>
      </c>
      <c r="E835" s="4">
        <v>39995</v>
      </c>
    </row>
    <row r="836" spans="1:5" ht="30" x14ac:dyDescent="0.25">
      <c r="A836" s="2">
        <v>336419</v>
      </c>
      <c r="B836" s="5" t="s">
        <v>479</v>
      </c>
      <c r="E836" s="4">
        <v>39995</v>
      </c>
    </row>
    <row r="837" spans="1:5" x14ac:dyDescent="0.25">
      <c r="A837" s="2">
        <v>3365</v>
      </c>
      <c r="B837" s="5" t="s">
        <v>480</v>
      </c>
      <c r="E837" s="4">
        <v>39995</v>
      </c>
    </row>
    <row r="838" spans="1:5" x14ac:dyDescent="0.25">
      <c r="A838" s="2">
        <v>33651</v>
      </c>
      <c r="B838" s="5" t="s">
        <v>480</v>
      </c>
      <c r="E838" s="4">
        <v>39995</v>
      </c>
    </row>
    <row r="839" spans="1:5" x14ac:dyDescent="0.25">
      <c r="A839" s="2">
        <v>336510</v>
      </c>
      <c r="B839" s="5" t="s">
        <v>480</v>
      </c>
      <c r="E839" s="4">
        <v>39995</v>
      </c>
    </row>
    <row r="840" spans="1:5" x14ac:dyDescent="0.25">
      <c r="A840" s="2">
        <v>3366</v>
      </c>
      <c r="B840" s="5" t="s">
        <v>2610</v>
      </c>
      <c r="E840" s="4">
        <v>39995</v>
      </c>
    </row>
    <row r="841" spans="1:5" x14ac:dyDescent="0.25">
      <c r="A841" s="2">
        <v>33661</v>
      </c>
      <c r="B841" s="5" t="s">
        <v>2610</v>
      </c>
      <c r="E841" s="4">
        <v>39995</v>
      </c>
    </row>
    <row r="842" spans="1:5" x14ac:dyDescent="0.25">
      <c r="A842" s="2">
        <v>336611</v>
      </c>
      <c r="B842" s="5" t="s">
        <v>481</v>
      </c>
      <c r="E842" s="4">
        <v>39995</v>
      </c>
    </row>
    <row r="843" spans="1:5" x14ac:dyDescent="0.25">
      <c r="A843" s="2">
        <v>336612</v>
      </c>
      <c r="B843" s="5" t="s">
        <v>482</v>
      </c>
      <c r="E843" s="4">
        <v>39995</v>
      </c>
    </row>
    <row r="844" spans="1:5" x14ac:dyDescent="0.25">
      <c r="A844" s="2">
        <v>3369</v>
      </c>
      <c r="B844" s="5" t="s">
        <v>2611</v>
      </c>
      <c r="E844" s="4">
        <v>39995</v>
      </c>
    </row>
    <row r="845" spans="1:5" x14ac:dyDescent="0.25">
      <c r="A845" s="2">
        <v>33699</v>
      </c>
      <c r="B845" s="5" t="s">
        <v>2611</v>
      </c>
      <c r="E845" s="4">
        <v>39995</v>
      </c>
    </row>
    <row r="846" spans="1:5" x14ac:dyDescent="0.25">
      <c r="A846" s="2">
        <v>336991</v>
      </c>
      <c r="B846" s="5" t="s">
        <v>483</v>
      </c>
      <c r="E846" s="4">
        <v>39995</v>
      </c>
    </row>
    <row r="847" spans="1:5" ht="30" x14ac:dyDescent="0.25">
      <c r="A847" s="2">
        <v>336992</v>
      </c>
      <c r="B847" s="5" t="s">
        <v>484</v>
      </c>
      <c r="E847" s="4">
        <v>39995</v>
      </c>
    </row>
    <row r="848" spans="1:5" ht="30" x14ac:dyDescent="0.25">
      <c r="A848" s="2">
        <v>336999</v>
      </c>
      <c r="B848" s="5" t="s">
        <v>485</v>
      </c>
      <c r="E848" s="4">
        <v>39995</v>
      </c>
    </row>
    <row r="849" spans="1:5" ht="30" x14ac:dyDescent="0.25">
      <c r="A849" s="2">
        <v>3371</v>
      </c>
      <c r="B849" s="5" t="s">
        <v>2612</v>
      </c>
      <c r="E849" s="4">
        <v>39995</v>
      </c>
    </row>
    <row r="850" spans="1:5" ht="30" x14ac:dyDescent="0.25">
      <c r="A850" s="2">
        <v>33711</v>
      </c>
      <c r="B850" s="5" t="s">
        <v>486</v>
      </c>
      <c r="E850" s="4">
        <v>39995</v>
      </c>
    </row>
    <row r="851" spans="1:5" ht="30" x14ac:dyDescent="0.25">
      <c r="A851" s="2">
        <v>337110</v>
      </c>
      <c r="B851" s="5" t="s">
        <v>486</v>
      </c>
      <c r="E851" s="4">
        <v>39995</v>
      </c>
    </row>
    <row r="852" spans="1:5" ht="30" x14ac:dyDescent="0.25">
      <c r="A852" s="2">
        <v>33712</v>
      </c>
      <c r="B852" s="5" t="s">
        <v>2613</v>
      </c>
      <c r="E852" s="4">
        <v>39995</v>
      </c>
    </row>
    <row r="853" spans="1:5" ht="30" x14ac:dyDescent="0.25">
      <c r="A853" s="2">
        <v>337121</v>
      </c>
      <c r="B853" s="5" t="s">
        <v>487</v>
      </c>
      <c r="E853" s="4">
        <v>39995</v>
      </c>
    </row>
    <row r="854" spans="1:5" ht="30" x14ac:dyDescent="0.25">
      <c r="A854" s="2">
        <v>337122</v>
      </c>
      <c r="B854" s="5" t="s">
        <v>488</v>
      </c>
      <c r="E854" s="4">
        <v>39995</v>
      </c>
    </row>
    <row r="855" spans="1:5" x14ac:dyDescent="0.25">
      <c r="A855" s="2">
        <v>337124</v>
      </c>
      <c r="B855" s="5" t="s">
        <v>489</v>
      </c>
      <c r="E855" s="4">
        <v>39995</v>
      </c>
    </row>
    <row r="856" spans="1:5" ht="30" x14ac:dyDescent="0.25">
      <c r="A856" s="2">
        <v>337125</v>
      </c>
      <c r="B856" s="5" t="s">
        <v>490</v>
      </c>
      <c r="E856" s="4">
        <v>39995</v>
      </c>
    </row>
    <row r="857" spans="1:5" x14ac:dyDescent="0.25">
      <c r="A857" s="2">
        <v>337127</v>
      </c>
      <c r="B857" s="5" t="s">
        <v>491</v>
      </c>
      <c r="E857" s="4">
        <v>39995</v>
      </c>
    </row>
    <row r="858" spans="1:5" ht="30" x14ac:dyDescent="0.25">
      <c r="A858" s="2">
        <v>3372</v>
      </c>
      <c r="B858" s="5" t="s">
        <v>2614</v>
      </c>
      <c r="E858" s="4">
        <v>39995</v>
      </c>
    </row>
    <row r="859" spans="1:5" ht="30" x14ac:dyDescent="0.25">
      <c r="A859" s="2">
        <v>33721</v>
      </c>
      <c r="B859" s="5" t="s">
        <v>2614</v>
      </c>
      <c r="E859" s="4">
        <v>39995</v>
      </c>
    </row>
    <row r="860" spans="1:5" x14ac:dyDescent="0.25">
      <c r="A860" s="2">
        <v>337211</v>
      </c>
      <c r="B860" s="5" t="s">
        <v>492</v>
      </c>
      <c r="E860" s="4">
        <v>39995</v>
      </c>
    </row>
    <row r="861" spans="1:5" ht="30" x14ac:dyDescent="0.25">
      <c r="A861" s="2">
        <v>337212</v>
      </c>
      <c r="B861" s="5" t="s">
        <v>493</v>
      </c>
      <c r="E861" s="4">
        <v>39995</v>
      </c>
    </row>
    <row r="862" spans="1:5" x14ac:dyDescent="0.25">
      <c r="A862" s="2">
        <v>337214</v>
      </c>
      <c r="B862" s="5" t="s">
        <v>494</v>
      </c>
      <c r="E862" s="4">
        <v>39995</v>
      </c>
    </row>
    <row r="863" spans="1:5" ht="30" x14ac:dyDescent="0.25">
      <c r="A863" s="2">
        <v>337215</v>
      </c>
      <c r="B863" s="5" t="s">
        <v>495</v>
      </c>
      <c r="E863" s="4">
        <v>39995</v>
      </c>
    </row>
    <row r="864" spans="1:5" x14ac:dyDescent="0.25">
      <c r="A864" s="2">
        <v>3379</v>
      </c>
      <c r="B864" s="5" t="s">
        <v>2615</v>
      </c>
      <c r="E864" s="4">
        <v>39995</v>
      </c>
    </row>
    <row r="865" spans="1:5" x14ac:dyDescent="0.25">
      <c r="A865" s="2">
        <v>33791</v>
      </c>
      <c r="B865" s="5" t="s">
        <v>496</v>
      </c>
      <c r="E865" s="4">
        <v>39995</v>
      </c>
    </row>
    <row r="866" spans="1:5" x14ac:dyDescent="0.25">
      <c r="A866" s="2">
        <v>337910</v>
      </c>
      <c r="B866" s="5" t="s">
        <v>496</v>
      </c>
      <c r="E866" s="4">
        <v>39995</v>
      </c>
    </row>
    <row r="867" spans="1:5" x14ac:dyDescent="0.25">
      <c r="A867" s="2">
        <v>33792</v>
      </c>
      <c r="B867" s="5" t="s">
        <v>497</v>
      </c>
      <c r="E867" s="4">
        <v>39995</v>
      </c>
    </row>
    <row r="868" spans="1:5" x14ac:dyDescent="0.25">
      <c r="A868" s="2">
        <v>337920</v>
      </c>
      <c r="B868" s="5" t="s">
        <v>497</v>
      </c>
      <c r="E868" s="4">
        <v>39995</v>
      </c>
    </row>
    <row r="869" spans="1:5" x14ac:dyDescent="0.25">
      <c r="A869" s="2">
        <v>3391</v>
      </c>
      <c r="B869" s="5" t="s">
        <v>2616</v>
      </c>
      <c r="E869" s="4">
        <v>39995</v>
      </c>
    </row>
    <row r="870" spans="1:5" x14ac:dyDescent="0.25">
      <c r="A870" s="2">
        <v>33911</v>
      </c>
      <c r="B870" s="5" t="s">
        <v>2616</v>
      </c>
      <c r="E870" s="4">
        <v>39995</v>
      </c>
    </row>
    <row r="871" spans="1:5" x14ac:dyDescent="0.25">
      <c r="A871" s="2">
        <v>339112</v>
      </c>
      <c r="B871" s="5" t="s">
        <v>498</v>
      </c>
      <c r="E871" s="4">
        <v>39995</v>
      </c>
    </row>
    <row r="872" spans="1:5" x14ac:dyDescent="0.25">
      <c r="A872" s="2">
        <v>339113</v>
      </c>
      <c r="B872" s="5" t="s">
        <v>499</v>
      </c>
      <c r="E872" s="4">
        <v>39995</v>
      </c>
    </row>
    <row r="873" spans="1:5" x14ac:dyDescent="0.25">
      <c r="A873" s="2">
        <v>339114</v>
      </c>
      <c r="B873" s="5" t="s">
        <v>500</v>
      </c>
      <c r="E873" s="4">
        <v>39995</v>
      </c>
    </row>
    <row r="874" spans="1:5" x14ac:dyDescent="0.25">
      <c r="A874" s="2">
        <v>339115</v>
      </c>
      <c r="B874" s="5" t="s">
        <v>501</v>
      </c>
      <c r="E874" s="4">
        <v>39995</v>
      </c>
    </row>
    <row r="875" spans="1:5" x14ac:dyDescent="0.25">
      <c r="A875" s="2">
        <v>339116</v>
      </c>
      <c r="B875" s="5" t="s">
        <v>502</v>
      </c>
      <c r="E875" s="4">
        <v>39995</v>
      </c>
    </row>
    <row r="876" spans="1:5" x14ac:dyDescent="0.25">
      <c r="A876" s="2">
        <v>3399</v>
      </c>
      <c r="B876" s="5" t="s">
        <v>2617</v>
      </c>
      <c r="E876" s="4">
        <v>39995</v>
      </c>
    </row>
    <row r="877" spans="1:5" x14ac:dyDescent="0.25">
      <c r="A877" s="2">
        <v>33991</v>
      </c>
      <c r="B877" s="5" t="s">
        <v>503</v>
      </c>
      <c r="E877" s="4">
        <v>39995</v>
      </c>
    </row>
    <row r="878" spans="1:5" x14ac:dyDescent="0.25">
      <c r="A878" s="2">
        <v>339910</v>
      </c>
      <c r="B878" s="5" t="s">
        <v>503</v>
      </c>
      <c r="E878" s="4">
        <v>41409</v>
      </c>
    </row>
    <row r="879" spans="1:5" x14ac:dyDescent="0.25">
      <c r="A879" s="2">
        <v>33992</v>
      </c>
      <c r="B879" s="5" t="s">
        <v>504</v>
      </c>
      <c r="E879" s="4">
        <v>39995</v>
      </c>
    </row>
    <row r="880" spans="1:5" x14ac:dyDescent="0.25">
      <c r="A880" s="2">
        <v>339920</v>
      </c>
      <c r="B880" s="5" t="s">
        <v>504</v>
      </c>
      <c r="E880" s="4">
        <v>39995</v>
      </c>
    </row>
    <row r="881" spans="1:5" x14ac:dyDescent="0.25">
      <c r="A881" s="2">
        <v>33993</v>
      </c>
      <c r="B881" s="5" t="s">
        <v>505</v>
      </c>
      <c r="E881" s="4">
        <v>39995</v>
      </c>
    </row>
    <row r="882" spans="1:5" x14ac:dyDescent="0.25">
      <c r="A882" s="2">
        <v>339930</v>
      </c>
      <c r="B882" s="5" t="s">
        <v>505</v>
      </c>
      <c r="E882" s="4">
        <v>41409</v>
      </c>
    </row>
    <row r="883" spans="1:5" x14ac:dyDescent="0.25">
      <c r="A883" s="2">
        <v>33994</v>
      </c>
      <c r="B883" s="5" t="s">
        <v>506</v>
      </c>
      <c r="E883" s="4">
        <v>39995</v>
      </c>
    </row>
    <row r="884" spans="1:5" x14ac:dyDescent="0.25">
      <c r="A884" s="2">
        <v>339940</v>
      </c>
      <c r="B884" s="5" t="s">
        <v>506</v>
      </c>
      <c r="E884" s="4">
        <v>41409</v>
      </c>
    </row>
    <row r="885" spans="1:5" x14ac:dyDescent="0.25">
      <c r="A885" s="2">
        <v>33995</v>
      </c>
      <c r="B885" s="5" t="s">
        <v>507</v>
      </c>
      <c r="E885" s="4">
        <v>39995</v>
      </c>
    </row>
    <row r="886" spans="1:5" x14ac:dyDescent="0.25">
      <c r="A886" s="2">
        <v>339950</v>
      </c>
      <c r="B886" s="5" t="s">
        <v>507</v>
      </c>
      <c r="E886" s="4">
        <v>39995</v>
      </c>
    </row>
    <row r="887" spans="1:5" x14ac:dyDescent="0.25">
      <c r="A887" s="2">
        <v>33999</v>
      </c>
      <c r="B887" s="5" t="s">
        <v>513</v>
      </c>
      <c r="E887" s="4">
        <v>39995</v>
      </c>
    </row>
    <row r="888" spans="1:5" ht="30" x14ac:dyDescent="0.25">
      <c r="A888" s="2">
        <v>339991</v>
      </c>
      <c r="B888" s="5" t="s">
        <v>508</v>
      </c>
      <c r="E888" s="4">
        <v>39995</v>
      </c>
    </row>
    <row r="889" spans="1:5" x14ac:dyDescent="0.25">
      <c r="A889" s="2">
        <v>339992</v>
      </c>
      <c r="B889" s="5" t="s">
        <v>509</v>
      </c>
      <c r="E889" s="4">
        <v>39995</v>
      </c>
    </row>
    <row r="890" spans="1:5" ht="30" x14ac:dyDescent="0.25">
      <c r="A890" s="2">
        <v>339993</v>
      </c>
      <c r="B890" s="5" t="s">
        <v>510</v>
      </c>
      <c r="E890" s="4">
        <v>39995</v>
      </c>
    </row>
    <row r="891" spans="1:5" x14ac:dyDescent="0.25">
      <c r="A891" s="2">
        <v>339994</v>
      </c>
      <c r="B891" s="5" t="s">
        <v>511</v>
      </c>
      <c r="E891" s="4">
        <v>39995</v>
      </c>
    </row>
    <row r="892" spans="1:5" x14ac:dyDescent="0.25">
      <c r="A892" s="2">
        <v>339995</v>
      </c>
      <c r="B892" s="5" t="s">
        <v>512</v>
      </c>
      <c r="E892" s="4">
        <v>39995</v>
      </c>
    </row>
    <row r="893" spans="1:5" x14ac:dyDescent="0.25">
      <c r="A893" s="2">
        <v>339999</v>
      </c>
      <c r="B893" s="5" t="s">
        <v>513</v>
      </c>
      <c r="E893" s="4">
        <v>39995</v>
      </c>
    </row>
    <row r="894" spans="1:5" ht="30" x14ac:dyDescent="0.25">
      <c r="A894" s="2">
        <v>4231</v>
      </c>
      <c r="B894" s="5" t="s">
        <v>2618</v>
      </c>
      <c r="E894" s="4">
        <v>39995</v>
      </c>
    </row>
    <row r="895" spans="1:5" ht="30" x14ac:dyDescent="0.25">
      <c r="A895" s="2">
        <v>42311</v>
      </c>
      <c r="B895" s="5" t="s">
        <v>514</v>
      </c>
      <c r="E895" s="4">
        <v>39995</v>
      </c>
    </row>
    <row r="896" spans="1:5" ht="30" x14ac:dyDescent="0.25">
      <c r="A896" s="2">
        <v>423110</v>
      </c>
      <c r="B896" s="5" t="s">
        <v>514</v>
      </c>
      <c r="E896" s="4">
        <v>39995</v>
      </c>
    </row>
    <row r="897" spans="1:5" ht="30" x14ac:dyDescent="0.25">
      <c r="A897" s="2">
        <v>42312</v>
      </c>
      <c r="B897" s="5" t="s">
        <v>515</v>
      </c>
      <c r="E897" s="4">
        <v>39995</v>
      </c>
    </row>
    <row r="898" spans="1:5" ht="30" x14ac:dyDescent="0.25">
      <c r="A898" s="2">
        <v>423120</v>
      </c>
      <c r="B898" s="5" t="s">
        <v>515</v>
      </c>
      <c r="E898" s="4">
        <v>39995</v>
      </c>
    </row>
    <row r="899" spans="1:5" x14ac:dyDescent="0.25">
      <c r="A899" s="2">
        <v>42313</v>
      </c>
      <c r="B899" s="5" t="s">
        <v>516</v>
      </c>
      <c r="E899" s="4">
        <v>39995</v>
      </c>
    </row>
    <row r="900" spans="1:5" x14ac:dyDescent="0.25">
      <c r="A900" s="2">
        <v>423130</v>
      </c>
      <c r="B900" s="5" t="s">
        <v>516</v>
      </c>
      <c r="E900" s="4">
        <v>39995</v>
      </c>
    </row>
    <row r="901" spans="1:5" ht="30" x14ac:dyDescent="0.25">
      <c r="A901" s="2">
        <v>42314</v>
      </c>
      <c r="B901" s="5" t="s">
        <v>517</v>
      </c>
      <c r="E901" s="4">
        <v>39995</v>
      </c>
    </row>
    <row r="902" spans="1:5" ht="30" x14ac:dyDescent="0.25">
      <c r="A902" s="2">
        <v>423140</v>
      </c>
      <c r="B902" s="5" t="s">
        <v>517</v>
      </c>
      <c r="E902" s="4">
        <v>39995</v>
      </c>
    </row>
    <row r="903" spans="1:5" ht="30" x14ac:dyDescent="0.25">
      <c r="A903" s="2">
        <v>4232</v>
      </c>
      <c r="B903" s="5" t="s">
        <v>2619</v>
      </c>
      <c r="E903" s="4">
        <v>39995</v>
      </c>
    </row>
    <row r="904" spans="1:5" x14ac:dyDescent="0.25">
      <c r="A904" s="2">
        <v>42321</v>
      </c>
      <c r="B904" s="5" t="s">
        <v>518</v>
      </c>
      <c r="E904" s="4">
        <v>39995</v>
      </c>
    </row>
    <row r="905" spans="1:5" x14ac:dyDescent="0.25">
      <c r="A905" s="2">
        <v>423210</v>
      </c>
      <c r="B905" s="5" t="s">
        <v>518</v>
      </c>
      <c r="E905" s="4">
        <v>39995</v>
      </c>
    </row>
    <row r="906" spans="1:5" x14ac:dyDescent="0.25">
      <c r="A906" s="2">
        <v>42322</v>
      </c>
      <c r="B906" s="5" t="s">
        <v>519</v>
      </c>
      <c r="E906" s="4">
        <v>39995</v>
      </c>
    </row>
    <row r="907" spans="1:5" x14ac:dyDescent="0.25">
      <c r="A907" s="2">
        <v>423220</v>
      </c>
      <c r="B907" s="5" t="s">
        <v>519</v>
      </c>
      <c r="E907" s="4">
        <v>39995</v>
      </c>
    </row>
    <row r="908" spans="1:5" ht="30" x14ac:dyDescent="0.25">
      <c r="A908" s="2">
        <v>4233</v>
      </c>
      <c r="B908" s="5" t="s">
        <v>2620</v>
      </c>
      <c r="E908" s="4">
        <v>39995</v>
      </c>
    </row>
    <row r="909" spans="1:5" ht="30" x14ac:dyDescent="0.25">
      <c r="A909" s="2">
        <v>42331</v>
      </c>
      <c r="B909" s="5" t="s">
        <v>520</v>
      </c>
      <c r="E909" s="4">
        <v>39995</v>
      </c>
    </row>
    <row r="910" spans="1:5" ht="30" x14ac:dyDescent="0.25">
      <c r="A910" s="2">
        <v>423310</v>
      </c>
      <c r="B910" s="5" t="s">
        <v>520</v>
      </c>
      <c r="E910" s="4">
        <v>39995</v>
      </c>
    </row>
    <row r="911" spans="1:5" ht="30" x14ac:dyDescent="0.25">
      <c r="A911" s="2">
        <v>42332</v>
      </c>
      <c r="B911" s="5" t="s">
        <v>521</v>
      </c>
      <c r="E911" s="4">
        <v>39995</v>
      </c>
    </row>
    <row r="912" spans="1:5" ht="30" x14ac:dyDescent="0.25">
      <c r="A912" s="2">
        <v>423320</v>
      </c>
      <c r="B912" s="5" t="s">
        <v>521</v>
      </c>
      <c r="E912" s="4">
        <v>39995</v>
      </c>
    </row>
    <row r="913" spans="1:5" ht="30" x14ac:dyDescent="0.25">
      <c r="A913" s="2">
        <v>42333</v>
      </c>
      <c r="B913" s="5" t="s">
        <v>522</v>
      </c>
      <c r="E913" s="4">
        <v>39995</v>
      </c>
    </row>
    <row r="914" spans="1:5" ht="30" x14ac:dyDescent="0.25">
      <c r="A914" s="2">
        <v>423330</v>
      </c>
      <c r="B914" s="5" t="s">
        <v>522</v>
      </c>
      <c r="E914" s="4">
        <v>39995</v>
      </c>
    </row>
    <row r="915" spans="1:5" ht="30" x14ac:dyDescent="0.25">
      <c r="A915" s="2">
        <v>42339</v>
      </c>
      <c r="B915" s="5" t="s">
        <v>523</v>
      </c>
      <c r="E915" s="4">
        <v>39995</v>
      </c>
    </row>
    <row r="916" spans="1:5" ht="30" x14ac:dyDescent="0.25">
      <c r="A916" s="2">
        <v>423390</v>
      </c>
      <c r="B916" s="5" t="s">
        <v>523</v>
      </c>
      <c r="E916" s="4">
        <v>39995</v>
      </c>
    </row>
    <row r="917" spans="1:5" ht="30" x14ac:dyDescent="0.25">
      <c r="A917" s="2">
        <v>4234</v>
      </c>
      <c r="B917" s="5" t="s">
        <v>2621</v>
      </c>
      <c r="E917" s="4">
        <v>39995</v>
      </c>
    </row>
    <row r="918" spans="1:5" ht="30" x14ac:dyDescent="0.25">
      <c r="A918" s="2">
        <v>42341</v>
      </c>
      <c r="B918" s="5" t="s">
        <v>524</v>
      </c>
      <c r="E918" s="4">
        <v>39995</v>
      </c>
    </row>
    <row r="919" spans="1:5" ht="30" x14ac:dyDescent="0.25">
      <c r="A919" s="2">
        <v>423410</v>
      </c>
      <c r="B919" s="5" t="s">
        <v>524</v>
      </c>
      <c r="E919" s="4">
        <v>39995</v>
      </c>
    </row>
    <row r="920" spans="1:5" x14ac:dyDescent="0.25">
      <c r="A920" s="2">
        <v>42342</v>
      </c>
      <c r="B920" s="5" t="s">
        <v>525</v>
      </c>
      <c r="E920" s="4">
        <v>39995</v>
      </c>
    </row>
    <row r="921" spans="1:5" x14ac:dyDescent="0.25">
      <c r="A921" s="2">
        <v>423420</v>
      </c>
      <c r="B921" s="5" t="s">
        <v>525</v>
      </c>
      <c r="E921" s="4">
        <v>39995</v>
      </c>
    </row>
    <row r="922" spans="1:5" ht="30" x14ac:dyDescent="0.25">
      <c r="A922" s="2">
        <v>42343</v>
      </c>
      <c r="B922" s="5" t="s">
        <v>526</v>
      </c>
      <c r="E922" s="4">
        <v>39995</v>
      </c>
    </row>
    <row r="923" spans="1:5" ht="30" x14ac:dyDescent="0.25">
      <c r="A923" s="2">
        <v>423430</v>
      </c>
      <c r="B923" s="5" t="s">
        <v>526</v>
      </c>
      <c r="E923" s="4">
        <v>39995</v>
      </c>
    </row>
    <row r="924" spans="1:5" ht="30" x14ac:dyDescent="0.25">
      <c r="A924" s="2">
        <v>42344</v>
      </c>
      <c r="B924" s="5" t="s">
        <v>527</v>
      </c>
      <c r="E924" s="4">
        <v>39995</v>
      </c>
    </row>
    <row r="925" spans="1:5" ht="30" x14ac:dyDescent="0.25">
      <c r="A925" s="2">
        <v>423440</v>
      </c>
      <c r="B925" s="5" t="s">
        <v>527</v>
      </c>
      <c r="E925" s="4">
        <v>39995</v>
      </c>
    </row>
    <row r="926" spans="1:5" ht="30" x14ac:dyDescent="0.25">
      <c r="A926" s="2">
        <v>42345</v>
      </c>
      <c r="B926" s="5" t="s">
        <v>528</v>
      </c>
      <c r="E926" s="4">
        <v>39995</v>
      </c>
    </row>
    <row r="927" spans="1:5" ht="30" x14ac:dyDescent="0.25">
      <c r="A927" s="2">
        <v>423450</v>
      </c>
      <c r="B927" s="5" t="s">
        <v>528</v>
      </c>
      <c r="E927" s="4">
        <v>39995</v>
      </c>
    </row>
    <row r="928" spans="1:5" x14ac:dyDescent="0.25">
      <c r="A928" s="2">
        <v>42346</v>
      </c>
      <c r="B928" s="5" t="s">
        <v>529</v>
      </c>
      <c r="E928" s="4">
        <v>39995</v>
      </c>
    </row>
    <row r="929" spans="1:5" x14ac:dyDescent="0.25">
      <c r="A929" s="2">
        <v>423460</v>
      </c>
      <c r="B929" s="5" t="s">
        <v>529</v>
      </c>
      <c r="E929" s="4">
        <v>39995</v>
      </c>
    </row>
    <row r="930" spans="1:5" ht="30" x14ac:dyDescent="0.25">
      <c r="A930" s="2">
        <v>42349</v>
      </c>
      <c r="B930" s="5" t="s">
        <v>530</v>
      </c>
      <c r="E930" s="4">
        <v>39995</v>
      </c>
    </row>
    <row r="931" spans="1:5" ht="30" x14ac:dyDescent="0.25">
      <c r="A931" s="2">
        <v>423490</v>
      </c>
      <c r="B931" s="5" t="s">
        <v>530</v>
      </c>
      <c r="E931" s="4">
        <v>39995</v>
      </c>
    </row>
    <row r="932" spans="1:5" ht="30" x14ac:dyDescent="0.25">
      <c r="A932" s="2">
        <v>4235</v>
      </c>
      <c r="B932" s="5" t="s">
        <v>2622</v>
      </c>
      <c r="E932" s="4">
        <v>39995</v>
      </c>
    </row>
    <row r="933" spans="1:5" ht="30" x14ac:dyDescent="0.25">
      <c r="A933" s="2">
        <v>42351</v>
      </c>
      <c r="B933" s="5" t="s">
        <v>531</v>
      </c>
      <c r="E933" s="4">
        <v>39995</v>
      </c>
    </row>
    <row r="934" spans="1:5" ht="30" x14ac:dyDescent="0.25">
      <c r="A934" s="2">
        <v>423510</v>
      </c>
      <c r="B934" s="5" t="s">
        <v>531</v>
      </c>
      <c r="E934" s="4">
        <v>39995</v>
      </c>
    </row>
    <row r="935" spans="1:5" ht="30" x14ac:dyDescent="0.25">
      <c r="A935" s="2">
        <v>42352</v>
      </c>
      <c r="B935" s="5" t="s">
        <v>532</v>
      </c>
      <c r="E935" s="4">
        <v>39995</v>
      </c>
    </row>
    <row r="936" spans="1:5" ht="30" x14ac:dyDescent="0.25">
      <c r="A936" s="2">
        <v>423520</v>
      </c>
      <c r="B936" s="5" t="s">
        <v>532</v>
      </c>
      <c r="E936" s="4">
        <v>39995</v>
      </c>
    </row>
    <row r="937" spans="1:5" ht="30" x14ac:dyDescent="0.25">
      <c r="A937" s="2">
        <v>4236</v>
      </c>
      <c r="B937" s="5" t="s">
        <v>2623</v>
      </c>
      <c r="E937" s="4">
        <v>43118</v>
      </c>
    </row>
    <row r="938" spans="1:5" ht="45" x14ac:dyDescent="0.25">
      <c r="A938" s="2">
        <v>42361</v>
      </c>
      <c r="B938" s="5" t="s">
        <v>533</v>
      </c>
      <c r="E938" s="4">
        <v>39995</v>
      </c>
    </row>
    <row r="939" spans="1:5" ht="45" x14ac:dyDescent="0.25">
      <c r="A939" s="2">
        <v>423610</v>
      </c>
      <c r="B939" s="5" t="s">
        <v>533</v>
      </c>
      <c r="E939" s="4">
        <v>39995</v>
      </c>
    </row>
    <row r="940" spans="1:5" ht="30" x14ac:dyDescent="0.25">
      <c r="A940" s="2">
        <v>42362</v>
      </c>
      <c r="B940" s="5" t="s">
        <v>534</v>
      </c>
      <c r="E940" s="4">
        <v>43118</v>
      </c>
    </row>
    <row r="941" spans="1:5" ht="30" x14ac:dyDescent="0.25">
      <c r="A941" s="2">
        <v>423620</v>
      </c>
      <c r="B941" s="5" t="s">
        <v>534</v>
      </c>
      <c r="E941" s="4">
        <v>43118</v>
      </c>
    </row>
    <row r="942" spans="1:5" ht="30" x14ac:dyDescent="0.25">
      <c r="A942" s="2">
        <v>42369</v>
      </c>
      <c r="B942" s="5" t="s">
        <v>535</v>
      </c>
      <c r="E942" s="4">
        <v>39995</v>
      </c>
    </row>
    <row r="943" spans="1:5" ht="30" x14ac:dyDescent="0.25">
      <c r="A943" s="2">
        <v>423690</v>
      </c>
      <c r="B943" s="5" t="s">
        <v>535</v>
      </c>
      <c r="E943" s="4">
        <v>39995</v>
      </c>
    </row>
    <row r="944" spans="1:5" ht="30" x14ac:dyDescent="0.25">
      <c r="A944" s="2">
        <v>4237</v>
      </c>
      <c r="B944" s="5" t="s">
        <v>2624</v>
      </c>
      <c r="E944" s="4">
        <v>39995</v>
      </c>
    </row>
    <row r="945" spans="1:5" x14ac:dyDescent="0.25">
      <c r="A945" s="2">
        <v>42371</v>
      </c>
      <c r="B945" s="5" t="s">
        <v>536</v>
      </c>
      <c r="E945" s="4">
        <v>39995</v>
      </c>
    </row>
    <row r="946" spans="1:5" x14ac:dyDescent="0.25">
      <c r="A946" s="2">
        <v>423710</v>
      </c>
      <c r="B946" s="5" t="s">
        <v>536</v>
      </c>
      <c r="E946" s="4">
        <v>39995</v>
      </c>
    </row>
    <row r="947" spans="1:5" ht="30" x14ac:dyDescent="0.25">
      <c r="A947" s="2">
        <v>42372</v>
      </c>
      <c r="B947" s="5" t="s">
        <v>537</v>
      </c>
      <c r="E947" s="4">
        <v>39995</v>
      </c>
    </row>
    <row r="948" spans="1:5" ht="30" x14ac:dyDescent="0.25">
      <c r="A948" s="2">
        <v>423720</v>
      </c>
      <c r="B948" s="5" t="s">
        <v>537</v>
      </c>
      <c r="E948" s="4">
        <v>39995</v>
      </c>
    </row>
    <row r="949" spans="1:5" ht="30" x14ac:dyDescent="0.25">
      <c r="A949" s="2">
        <v>42373</v>
      </c>
      <c r="B949" s="5" t="s">
        <v>538</v>
      </c>
      <c r="E949" s="4">
        <v>39995</v>
      </c>
    </row>
    <row r="950" spans="1:5" ht="30" x14ac:dyDescent="0.25">
      <c r="A950" s="2">
        <v>423730</v>
      </c>
      <c r="B950" s="5" t="s">
        <v>538</v>
      </c>
      <c r="E950" s="4">
        <v>39995</v>
      </c>
    </row>
    <row r="951" spans="1:5" ht="30" x14ac:dyDescent="0.25">
      <c r="A951" s="2">
        <v>42374</v>
      </c>
      <c r="B951" s="5" t="s">
        <v>539</v>
      </c>
      <c r="E951" s="4">
        <v>39995</v>
      </c>
    </row>
    <row r="952" spans="1:5" ht="30" x14ac:dyDescent="0.25">
      <c r="A952" s="2">
        <v>423740</v>
      </c>
      <c r="B952" s="5" t="s">
        <v>539</v>
      </c>
      <c r="E952" s="4">
        <v>39995</v>
      </c>
    </row>
    <row r="953" spans="1:5" ht="30" x14ac:dyDescent="0.25">
      <c r="A953" s="2">
        <v>4238</v>
      </c>
      <c r="B953" s="5" t="s">
        <v>2625</v>
      </c>
      <c r="E953" s="4">
        <v>39995</v>
      </c>
    </row>
    <row r="954" spans="1:5" ht="45" x14ac:dyDescent="0.25">
      <c r="A954" s="2">
        <v>42381</v>
      </c>
      <c r="B954" s="5" t="s">
        <v>540</v>
      </c>
      <c r="E954" s="4">
        <v>39995</v>
      </c>
    </row>
    <row r="955" spans="1:5" ht="45" x14ac:dyDescent="0.25">
      <c r="A955" s="2">
        <v>423810</v>
      </c>
      <c r="B955" s="5" t="s">
        <v>540</v>
      </c>
      <c r="E955" s="4">
        <v>39995</v>
      </c>
    </row>
    <row r="956" spans="1:5" ht="30" x14ac:dyDescent="0.25">
      <c r="A956" s="2">
        <v>42382</v>
      </c>
      <c r="B956" s="5" t="s">
        <v>541</v>
      </c>
      <c r="E956" s="4">
        <v>39995</v>
      </c>
    </row>
    <row r="957" spans="1:5" ht="30" x14ac:dyDescent="0.25">
      <c r="A957" s="2">
        <v>423820</v>
      </c>
      <c r="B957" s="5" t="s">
        <v>541</v>
      </c>
      <c r="E957" s="4">
        <v>39995</v>
      </c>
    </row>
    <row r="958" spans="1:5" ht="30" x14ac:dyDescent="0.25">
      <c r="A958" s="2">
        <v>42383</v>
      </c>
      <c r="B958" s="5" t="s">
        <v>542</v>
      </c>
      <c r="E958" s="4">
        <v>39995</v>
      </c>
    </row>
    <row r="959" spans="1:5" ht="30" x14ac:dyDescent="0.25">
      <c r="A959" s="2">
        <v>423830</v>
      </c>
      <c r="B959" s="5" t="s">
        <v>542</v>
      </c>
      <c r="E959" s="4">
        <v>39995</v>
      </c>
    </row>
    <row r="960" spans="1:5" x14ac:dyDescent="0.25">
      <c r="A960" s="2">
        <v>42384</v>
      </c>
      <c r="B960" s="5" t="s">
        <v>543</v>
      </c>
      <c r="E960" s="4">
        <v>39995</v>
      </c>
    </row>
    <row r="961" spans="1:5" x14ac:dyDescent="0.25">
      <c r="A961" s="2">
        <v>423840</v>
      </c>
      <c r="B961" s="5" t="s">
        <v>543</v>
      </c>
      <c r="E961" s="4">
        <v>39995</v>
      </c>
    </row>
    <row r="962" spans="1:5" ht="30" x14ac:dyDescent="0.25">
      <c r="A962" s="2">
        <v>42385</v>
      </c>
      <c r="B962" s="5" t="s">
        <v>544</v>
      </c>
      <c r="E962" s="4">
        <v>39995</v>
      </c>
    </row>
    <row r="963" spans="1:5" ht="30" x14ac:dyDescent="0.25">
      <c r="A963" s="2">
        <v>423850</v>
      </c>
      <c r="B963" s="5" t="s">
        <v>544</v>
      </c>
      <c r="E963" s="4">
        <v>39995</v>
      </c>
    </row>
    <row r="964" spans="1:5" ht="30" x14ac:dyDescent="0.25">
      <c r="A964" s="2">
        <v>42386</v>
      </c>
      <c r="B964" s="5" t="s">
        <v>545</v>
      </c>
      <c r="E964" s="4">
        <v>39995</v>
      </c>
    </row>
    <row r="965" spans="1:5" ht="30" x14ac:dyDescent="0.25">
      <c r="A965" s="2">
        <v>423860</v>
      </c>
      <c r="B965" s="5" t="s">
        <v>545</v>
      </c>
      <c r="E965" s="4">
        <v>39995</v>
      </c>
    </row>
    <row r="966" spans="1:5" ht="30" x14ac:dyDescent="0.25">
      <c r="A966" s="2">
        <v>4239</v>
      </c>
      <c r="B966" s="5" t="s">
        <v>2626</v>
      </c>
      <c r="E966" s="4">
        <v>39995</v>
      </c>
    </row>
    <row r="967" spans="1:5" ht="30" x14ac:dyDescent="0.25">
      <c r="A967" s="2">
        <v>42391</v>
      </c>
      <c r="B967" s="5" t="s">
        <v>546</v>
      </c>
      <c r="E967" s="4">
        <v>39995</v>
      </c>
    </row>
    <row r="968" spans="1:5" ht="30" x14ac:dyDescent="0.25">
      <c r="A968" s="2">
        <v>423910</v>
      </c>
      <c r="B968" s="5" t="s">
        <v>546</v>
      </c>
      <c r="E968" s="4">
        <v>39995</v>
      </c>
    </row>
    <row r="969" spans="1:5" ht="30" x14ac:dyDescent="0.25">
      <c r="A969" s="2">
        <v>42392</v>
      </c>
      <c r="B969" s="5" t="s">
        <v>547</v>
      </c>
      <c r="E969" s="4">
        <v>39995</v>
      </c>
    </row>
    <row r="970" spans="1:5" ht="30" x14ac:dyDescent="0.25">
      <c r="A970" s="2">
        <v>423920</v>
      </c>
      <c r="B970" s="5" t="s">
        <v>547</v>
      </c>
      <c r="E970" s="4">
        <v>39995</v>
      </c>
    </row>
    <row r="971" spans="1:5" x14ac:dyDescent="0.25">
      <c r="A971" s="2">
        <v>42393</v>
      </c>
      <c r="B971" s="5" t="s">
        <v>548</v>
      </c>
      <c r="E971" s="4">
        <v>39995</v>
      </c>
    </row>
    <row r="972" spans="1:5" x14ac:dyDescent="0.25">
      <c r="A972" s="2">
        <v>423930</v>
      </c>
      <c r="B972" s="5" t="s">
        <v>548</v>
      </c>
      <c r="E972" s="4">
        <v>39995</v>
      </c>
    </row>
    <row r="973" spans="1:5" ht="30" x14ac:dyDescent="0.25">
      <c r="A973" s="2">
        <v>42394</v>
      </c>
      <c r="B973" s="5" t="s">
        <v>549</v>
      </c>
      <c r="E973" s="4">
        <v>39995</v>
      </c>
    </row>
    <row r="974" spans="1:5" ht="30" x14ac:dyDescent="0.25">
      <c r="A974" s="2">
        <v>423940</v>
      </c>
      <c r="B974" s="5" t="s">
        <v>549</v>
      </c>
      <c r="E974" s="4">
        <v>39995</v>
      </c>
    </row>
    <row r="975" spans="1:5" ht="30" x14ac:dyDescent="0.25">
      <c r="A975" s="2">
        <v>42399</v>
      </c>
      <c r="B975" s="5" t="s">
        <v>550</v>
      </c>
      <c r="E975" s="4">
        <v>39995</v>
      </c>
    </row>
    <row r="976" spans="1:5" ht="30" x14ac:dyDescent="0.25">
      <c r="A976" s="2">
        <v>423990</v>
      </c>
      <c r="B976" s="5" t="s">
        <v>550</v>
      </c>
      <c r="E976" s="4">
        <v>39995</v>
      </c>
    </row>
    <row r="977" spans="1:5" x14ac:dyDescent="0.25">
      <c r="A977" s="2">
        <v>4241</v>
      </c>
      <c r="B977" s="5" t="s">
        <v>2627</v>
      </c>
      <c r="E977" s="4">
        <v>39995</v>
      </c>
    </row>
    <row r="978" spans="1:5" ht="30" x14ac:dyDescent="0.25">
      <c r="A978" s="2">
        <v>42411</v>
      </c>
      <c r="B978" s="5" t="s">
        <v>551</v>
      </c>
      <c r="E978" s="4">
        <v>39995</v>
      </c>
    </row>
    <row r="979" spans="1:5" ht="30" x14ac:dyDescent="0.25">
      <c r="A979" s="2">
        <v>424110</v>
      </c>
      <c r="B979" s="5" t="s">
        <v>551</v>
      </c>
      <c r="E979" s="4">
        <v>39995</v>
      </c>
    </row>
    <row r="980" spans="1:5" ht="30" x14ac:dyDescent="0.25">
      <c r="A980" s="2">
        <v>42412</v>
      </c>
      <c r="B980" s="5" t="s">
        <v>552</v>
      </c>
      <c r="E980" s="4">
        <v>39995</v>
      </c>
    </row>
    <row r="981" spans="1:5" ht="30" x14ac:dyDescent="0.25">
      <c r="A981" s="2">
        <v>424120</v>
      </c>
      <c r="B981" s="5" t="s">
        <v>552</v>
      </c>
      <c r="E981" s="4">
        <v>39995</v>
      </c>
    </row>
    <row r="982" spans="1:5" ht="30" x14ac:dyDescent="0.25">
      <c r="A982" s="2">
        <v>42413</v>
      </c>
      <c r="B982" s="5" t="s">
        <v>553</v>
      </c>
      <c r="E982" s="4">
        <v>39995</v>
      </c>
    </row>
    <row r="983" spans="1:5" ht="30" x14ac:dyDescent="0.25">
      <c r="A983" s="2">
        <v>424130</v>
      </c>
      <c r="B983" s="5" t="s">
        <v>553</v>
      </c>
      <c r="E983" s="4">
        <v>39995</v>
      </c>
    </row>
    <row r="984" spans="1:5" ht="30" x14ac:dyDescent="0.25">
      <c r="A984" s="2">
        <v>4242</v>
      </c>
      <c r="B984" s="5" t="s">
        <v>554</v>
      </c>
      <c r="E984" s="4">
        <v>39995</v>
      </c>
    </row>
    <row r="985" spans="1:5" ht="30" x14ac:dyDescent="0.25">
      <c r="A985" s="2">
        <v>42421</v>
      </c>
      <c r="B985" s="5" t="s">
        <v>554</v>
      </c>
      <c r="E985" s="4">
        <v>39995</v>
      </c>
    </row>
    <row r="986" spans="1:5" ht="30" x14ac:dyDescent="0.25">
      <c r="A986" s="2">
        <v>424210</v>
      </c>
      <c r="B986" s="5" t="s">
        <v>554</v>
      </c>
      <c r="E986" s="4">
        <v>39995</v>
      </c>
    </row>
    <row r="987" spans="1:5" ht="30" x14ac:dyDescent="0.25">
      <c r="A987" s="2">
        <v>4243</v>
      </c>
      <c r="B987" s="5" t="s">
        <v>2628</v>
      </c>
      <c r="E987" s="4">
        <v>39995</v>
      </c>
    </row>
    <row r="988" spans="1:5" ht="30" x14ac:dyDescent="0.25">
      <c r="A988" s="2">
        <v>42431</v>
      </c>
      <c r="B988" s="5" t="s">
        <v>555</v>
      </c>
      <c r="E988" s="4">
        <v>39995</v>
      </c>
    </row>
    <row r="989" spans="1:5" ht="30" x14ac:dyDescent="0.25">
      <c r="A989" s="2">
        <v>424310</v>
      </c>
      <c r="B989" s="5" t="s">
        <v>555</v>
      </c>
      <c r="E989" s="4">
        <v>39995</v>
      </c>
    </row>
    <row r="990" spans="1:5" ht="30" x14ac:dyDescent="0.25">
      <c r="A990" s="2">
        <v>42432</v>
      </c>
      <c r="B990" s="5" t="s">
        <v>556</v>
      </c>
      <c r="E990" s="4">
        <v>39995</v>
      </c>
    </row>
    <row r="991" spans="1:5" ht="30" x14ac:dyDescent="0.25">
      <c r="A991" s="2">
        <v>424320</v>
      </c>
      <c r="B991" s="5" t="s">
        <v>556</v>
      </c>
      <c r="E991" s="4">
        <v>39995</v>
      </c>
    </row>
    <row r="992" spans="1:5" ht="30" x14ac:dyDescent="0.25">
      <c r="A992" s="2">
        <v>42433</v>
      </c>
      <c r="B992" s="5" t="s">
        <v>557</v>
      </c>
      <c r="E992" s="4">
        <v>39995</v>
      </c>
    </row>
    <row r="993" spans="1:5" ht="30" x14ac:dyDescent="0.25">
      <c r="A993" s="2">
        <v>424330</v>
      </c>
      <c r="B993" s="5" t="s">
        <v>557</v>
      </c>
      <c r="E993" s="4">
        <v>39995</v>
      </c>
    </row>
    <row r="994" spans="1:5" x14ac:dyDescent="0.25">
      <c r="A994" s="2">
        <v>42434</v>
      </c>
      <c r="B994" s="5" t="s">
        <v>558</v>
      </c>
      <c r="E994" s="4">
        <v>39995</v>
      </c>
    </row>
    <row r="995" spans="1:5" x14ac:dyDescent="0.25">
      <c r="A995" s="2">
        <v>424340</v>
      </c>
      <c r="B995" s="5" t="s">
        <v>558</v>
      </c>
      <c r="E995" s="4">
        <v>39995</v>
      </c>
    </row>
    <row r="996" spans="1:5" ht="30" x14ac:dyDescent="0.25">
      <c r="A996" s="2">
        <v>4244</v>
      </c>
      <c r="B996" s="5" t="s">
        <v>2629</v>
      </c>
      <c r="E996" s="4">
        <v>39995</v>
      </c>
    </row>
    <row r="997" spans="1:5" x14ac:dyDescent="0.25">
      <c r="A997" s="2">
        <v>42441</v>
      </c>
      <c r="B997" s="5" t="s">
        <v>559</v>
      </c>
      <c r="E997" s="4">
        <v>39995</v>
      </c>
    </row>
    <row r="998" spans="1:5" x14ac:dyDescent="0.25">
      <c r="A998" s="2">
        <v>424410</v>
      </c>
      <c r="B998" s="5" t="s">
        <v>559</v>
      </c>
      <c r="E998" s="4">
        <v>39995</v>
      </c>
    </row>
    <row r="999" spans="1:5" x14ac:dyDescent="0.25">
      <c r="A999" s="2">
        <v>42442</v>
      </c>
      <c r="B999" s="5" t="s">
        <v>560</v>
      </c>
      <c r="E999" s="4">
        <v>39995</v>
      </c>
    </row>
    <row r="1000" spans="1:5" x14ac:dyDescent="0.25">
      <c r="A1000" s="2">
        <v>424420</v>
      </c>
      <c r="B1000" s="5" t="s">
        <v>560</v>
      </c>
      <c r="E1000" s="4">
        <v>39995</v>
      </c>
    </row>
    <row r="1001" spans="1:5" ht="30" x14ac:dyDescent="0.25">
      <c r="A1001" s="2">
        <v>42443</v>
      </c>
      <c r="B1001" s="5" t="s">
        <v>561</v>
      </c>
      <c r="E1001" s="4">
        <v>39995</v>
      </c>
    </row>
    <row r="1002" spans="1:5" ht="30" x14ac:dyDescent="0.25">
      <c r="A1002" s="2">
        <v>424430</v>
      </c>
      <c r="B1002" s="5" t="s">
        <v>561</v>
      </c>
      <c r="E1002" s="4">
        <v>39995</v>
      </c>
    </row>
    <row r="1003" spans="1:5" ht="30" x14ac:dyDescent="0.25">
      <c r="A1003" s="2">
        <v>42444</v>
      </c>
      <c r="B1003" s="5" t="s">
        <v>562</v>
      </c>
      <c r="E1003" s="4">
        <v>39995</v>
      </c>
    </row>
    <row r="1004" spans="1:5" ht="30" x14ac:dyDescent="0.25">
      <c r="A1004" s="2">
        <v>424440</v>
      </c>
      <c r="B1004" s="5" t="s">
        <v>562</v>
      </c>
      <c r="E1004" s="4">
        <v>39995</v>
      </c>
    </row>
    <row r="1005" spans="1:5" x14ac:dyDescent="0.25">
      <c r="A1005" s="2">
        <v>42445</v>
      </c>
      <c r="B1005" s="5" t="s">
        <v>563</v>
      </c>
      <c r="E1005" s="4">
        <v>39995</v>
      </c>
    </row>
    <row r="1006" spans="1:5" x14ac:dyDescent="0.25">
      <c r="A1006" s="2">
        <v>424450</v>
      </c>
      <c r="B1006" s="5" t="s">
        <v>563</v>
      </c>
      <c r="E1006" s="4">
        <v>39995</v>
      </c>
    </row>
    <row r="1007" spans="1:5" x14ac:dyDescent="0.25">
      <c r="A1007" s="2">
        <v>42446</v>
      </c>
      <c r="B1007" s="5" t="s">
        <v>564</v>
      </c>
      <c r="E1007" s="4">
        <v>39995</v>
      </c>
    </row>
    <row r="1008" spans="1:5" x14ac:dyDescent="0.25">
      <c r="A1008" s="2">
        <v>424460</v>
      </c>
      <c r="B1008" s="5" t="s">
        <v>564</v>
      </c>
      <c r="E1008" s="4">
        <v>39995</v>
      </c>
    </row>
    <row r="1009" spans="1:5" x14ac:dyDescent="0.25">
      <c r="A1009" s="2">
        <v>42447</v>
      </c>
      <c r="B1009" s="5" t="s">
        <v>565</v>
      </c>
      <c r="E1009" s="4">
        <v>39995</v>
      </c>
    </row>
    <row r="1010" spans="1:5" x14ac:dyDescent="0.25">
      <c r="A1010" s="2">
        <v>424470</v>
      </c>
      <c r="B1010" s="5" t="s">
        <v>565</v>
      </c>
      <c r="E1010" s="4">
        <v>39995</v>
      </c>
    </row>
    <row r="1011" spans="1:5" ht="30" x14ac:dyDescent="0.25">
      <c r="A1011" s="2">
        <v>42448</v>
      </c>
      <c r="B1011" s="5" t="s">
        <v>566</v>
      </c>
      <c r="E1011" s="4">
        <v>39995</v>
      </c>
    </row>
    <row r="1012" spans="1:5" ht="30" x14ac:dyDescent="0.25">
      <c r="A1012" s="2">
        <v>424480</v>
      </c>
      <c r="B1012" s="5" t="s">
        <v>566</v>
      </c>
      <c r="E1012" s="4">
        <v>39995</v>
      </c>
    </row>
    <row r="1013" spans="1:5" ht="30" x14ac:dyDescent="0.25">
      <c r="A1013" s="2">
        <v>42449</v>
      </c>
      <c r="B1013" s="5" t="s">
        <v>567</v>
      </c>
      <c r="E1013" s="4">
        <v>39995</v>
      </c>
    </row>
    <row r="1014" spans="1:5" ht="30" x14ac:dyDescent="0.25">
      <c r="A1014" s="2">
        <v>424490</v>
      </c>
      <c r="B1014" s="5" t="s">
        <v>567</v>
      </c>
      <c r="E1014" s="4">
        <v>39995</v>
      </c>
    </row>
    <row r="1015" spans="1:5" ht="30" x14ac:dyDescent="0.25">
      <c r="A1015" s="2">
        <v>4245</v>
      </c>
      <c r="B1015" s="5" t="s">
        <v>2630</v>
      </c>
      <c r="E1015" s="4">
        <v>39995</v>
      </c>
    </row>
    <row r="1016" spans="1:5" x14ac:dyDescent="0.25">
      <c r="A1016" s="2">
        <v>42451</v>
      </c>
      <c r="B1016" s="5" t="s">
        <v>568</v>
      </c>
      <c r="E1016" s="4">
        <v>39995</v>
      </c>
    </row>
    <row r="1017" spans="1:5" x14ac:dyDescent="0.25">
      <c r="A1017" s="2">
        <v>424510</v>
      </c>
      <c r="B1017" s="5" t="s">
        <v>568</v>
      </c>
      <c r="E1017" s="4">
        <v>39995</v>
      </c>
    </row>
    <row r="1018" spans="1:5" x14ac:dyDescent="0.25">
      <c r="A1018" s="2">
        <v>42452</v>
      </c>
      <c r="B1018" s="5" t="s">
        <v>569</v>
      </c>
      <c r="E1018" s="4">
        <v>39995</v>
      </c>
    </row>
    <row r="1019" spans="1:5" x14ac:dyDescent="0.25">
      <c r="A1019" s="2">
        <v>424520</v>
      </c>
      <c r="B1019" s="5" t="s">
        <v>569</v>
      </c>
      <c r="E1019" s="4">
        <v>39995</v>
      </c>
    </row>
    <row r="1020" spans="1:5" ht="30" x14ac:dyDescent="0.25">
      <c r="A1020" s="2">
        <v>42459</v>
      </c>
      <c r="B1020" s="5" t="s">
        <v>570</v>
      </c>
      <c r="E1020" s="4">
        <v>39995</v>
      </c>
    </row>
    <row r="1021" spans="1:5" ht="30" x14ac:dyDescent="0.25">
      <c r="A1021" s="2">
        <v>424590</v>
      </c>
      <c r="B1021" s="5" t="s">
        <v>570</v>
      </c>
      <c r="E1021" s="4">
        <v>39995</v>
      </c>
    </row>
    <row r="1022" spans="1:5" ht="30" x14ac:dyDescent="0.25">
      <c r="A1022" s="2">
        <v>4246</v>
      </c>
      <c r="B1022" s="5" t="s">
        <v>2631</v>
      </c>
      <c r="E1022" s="4">
        <v>39995</v>
      </c>
    </row>
    <row r="1023" spans="1:5" ht="30" x14ac:dyDescent="0.25">
      <c r="A1023" s="2">
        <v>42461</v>
      </c>
      <c r="B1023" s="5" t="s">
        <v>571</v>
      </c>
      <c r="E1023" s="4">
        <v>39995</v>
      </c>
    </row>
    <row r="1024" spans="1:5" ht="30" x14ac:dyDescent="0.25">
      <c r="A1024" s="2">
        <v>424610</v>
      </c>
      <c r="B1024" s="5" t="s">
        <v>571</v>
      </c>
      <c r="E1024" s="4">
        <v>39995</v>
      </c>
    </row>
    <row r="1025" spans="1:5" ht="30" x14ac:dyDescent="0.25">
      <c r="A1025" s="2">
        <v>42469</v>
      </c>
      <c r="B1025" s="5" t="s">
        <v>572</v>
      </c>
      <c r="E1025" s="4">
        <v>39995</v>
      </c>
    </row>
    <row r="1026" spans="1:5" ht="30" x14ac:dyDescent="0.25">
      <c r="A1026" s="2">
        <v>424690</v>
      </c>
      <c r="B1026" s="5" t="s">
        <v>572</v>
      </c>
      <c r="E1026" s="4">
        <v>39995</v>
      </c>
    </row>
    <row r="1027" spans="1:5" ht="30" x14ac:dyDescent="0.25">
      <c r="A1027" s="2">
        <v>4247</v>
      </c>
      <c r="B1027" s="5" t="s">
        <v>2632</v>
      </c>
      <c r="E1027" s="4">
        <v>39995</v>
      </c>
    </row>
    <row r="1028" spans="1:5" x14ac:dyDescent="0.25">
      <c r="A1028" s="2">
        <v>42471</v>
      </c>
      <c r="B1028" s="5" t="s">
        <v>573</v>
      </c>
      <c r="E1028" s="4">
        <v>39995</v>
      </c>
    </row>
    <row r="1029" spans="1:5" x14ac:dyDescent="0.25">
      <c r="A1029" s="2">
        <v>424710</v>
      </c>
      <c r="B1029" s="5" t="s">
        <v>573</v>
      </c>
      <c r="E1029" s="4">
        <v>39995</v>
      </c>
    </row>
    <row r="1030" spans="1:5" ht="45" x14ac:dyDescent="0.25">
      <c r="A1030" s="2">
        <v>42472</v>
      </c>
      <c r="B1030" s="5" t="s">
        <v>574</v>
      </c>
      <c r="E1030" s="4">
        <v>39995</v>
      </c>
    </row>
    <row r="1031" spans="1:5" ht="45" x14ac:dyDescent="0.25">
      <c r="A1031" s="2">
        <v>424720</v>
      </c>
      <c r="B1031" s="5" t="s">
        <v>574</v>
      </c>
      <c r="E1031" s="4">
        <v>39995</v>
      </c>
    </row>
    <row r="1032" spans="1:5" ht="30" x14ac:dyDescent="0.25">
      <c r="A1032" s="2">
        <v>4248</v>
      </c>
      <c r="B1032" s="5" t="s">
        <v>2633</v>
      </c>
      <c r="E1032" s="4">
        <v>39995</v>
      </c>
    </row>
    <row r="1033" spans="1:5" x14ac:dyDescent="0.25">
      <c r="A1033" s="2">
        <v>42481</v>
      </c>
      <c r="B1033" s="5" t="s">
        <v>575</v>
      </c>
      <c r="E1033" s="4">
        <v>39995</v>
      </c>
    </row>
    <row r="1034" spans="1:5" x14ac:dyDescent="0.25">
      <c r="A1034" s="2">
        <v>424810</v>
      </c>
      <c r="B1034" s="5" t="s">
        <v>575</v>
      </c>
      <c r="E1034" s="4">
        <v>39995</v>
      </c>
    </row>
    <row r="1035" spans="1:5" ht="30" x14ac:dyDescent="0.25">
      <c r="A1035" s="2">
        <v>42482</v>
      </c>
      <c r="B1035" s="5" t="s">
        <v>576</v>
      </c>
      <c r="E1035" s="4">
        <v>39995</v>
      </c>
    </row>
    <row r="1036" spans="1:5" ht="30" x14ac:dyDescent="0.25">
      <c r="A1036" s="2">
        <v>424820</v>
      </c>
      <c r="B1036" s="5" t="s">
        <v>576</v>
      </c>
      <c r="E1036" s="4">
        <v>39995</v>
      </c>
    </row>
    <row r="1037" spans="1:5" ht="30" x14ac:dyDescent="0.25">
      <c r="A1037" s="2">
        <v>4249</v>
      </c>
      <c r="B1037" s="5" t="s">
        <v>2634</v>
      </c>
      <c r="E1037" s="4">
        <v>39995</v>
      </c>
    </row>
    <row r="1038" spans="1:5" x14ac:dyDescent="0.25">
      <c r="A1038" s="2">
        <v>42491</v>
      </c>
      <c r="B1038" s="5" t="s">
        <v>577</v>
      </c>
      <c r="E1038" s="4">
        <v>39995</v>
      </c>
    </row>
    <row r="1039" spans="1:5" x14ac:dyDescent="0.25">
      <c r="A1039" s="2">
        <v>424910</v>
      </c>
      <c r="B1039" s="5" t="s">
        <v>577</v>
      </c>
      <c r="E1039" s="4">
        <v>39995</v>
      </c>
    </row>
    <row r="1040" spans="1:5" ht="30" x14ac:dyDescent="0.25">
      <c r="A1040" s="2">
        <v>42492</v>
      </c>
      <c r="B1040" s="5" t="s">
        <v>578</v>
      </c>
      <c r="E1040" s="4">
        <v>39995</v>
      </c>
    </row>
    <row r="1041" spans="1:5" ht="30" x14ac:dyDescent="0.25">
      <c r="A1041" s="2">
        <v>424920</v>
      </c>
      <c r="B1041" s="5" t="s">
        <v>578</v>
      </c>
      <c r="E1041" s="4">
        <v>39995</v>
      </c>
    </row>
    <row r="1042" spans="1:5" ht="30" x14ac:dyDescent="0.25">
      <c r="A1042" s="2">
        <v>42493</v>
      </c>
      <c r="B1042" s="5" t="s">
        <v>579</v>
      </c>
      <c r="E1042" s="4">
        <v>39995</v>
      </c>
    </row>
    <row r="1043" spans="1:5" ht="30" x14ac:dyDescent="0.25">
      <c r="A1043" s="2">
        <v>424930</v>
      </c>
      <c r="B1043" s="5" t="s">
        <v>579</v>
      </c>
      <c r="E1043" s="4">
        <v>39995</v>
      </c>
    </row>
    <row r="1044" spans="1:5" ht="30" x14ac:dyDescent="0.25">
      <c r="A1044" s="2">
        <v>42494</v>
      </c>
      <c r="B1044" s="5" t="s">
        <v>580</v>
      </c>
      <c r="E1044" s="4">
        <v>39995</v>
      </c>
    </row>
    <row r="1045" spans="1:5" ht="30" x14ac:dyDescent="0.25">
      <c r="A1045" s="2">
        <v>424940</v>
      </c>
      <c r="B1045" s="5" t="s">
        <v>580</v>
      </c>
      <c r="E1045" s="4">
        <v>39995</v>
      </c>
    </row>
    <row r="1046" spans="1:5" ht="30" x14ac:dyDescent="0.25">
      <c r="A1046" s="2">
        <v>42495</v>
      </c>
      <c r="B1046" s="5" t="s">
        <v>581</v>
      </c>
      <c r="E1046" s="4">
        <v>39995</v>
      </c>
    </row>
    <row r="1047" spans="1:5" ht="30" x14ac:dyDescent="0.25">
      <c r="A1047" s="2">
        <v>424950</v>
      </c>
      <c r="B1047" s="5" t="s">
        <v>581</v>
      </c>
      <c r="E1047" s="4">
        <v>39995</v>
      </c>
    </row>
    <row r="1048" spans="1:5" ht="30" x14ac:dyDescent="0.25">
      <c r="A1048" s="2">
        <v>42499</v>
      </c>
      <c r="B1048" s="5" t="s">
        <v>582</v>
      </c>
      <c r="E1048" s="4">
        <v>39995</v>
      </c>
    </row>
    <row r="1049" spans="1:5" ht="30" x14ac:dyDescent="0.25">
      <c r="A1049" s="2">
        <v>424990</v>
      </c>
      <c r="B1049" s="5" t="s">
        <v>582</v>
      </c>
      <c r="E1049" s="4">
        <v>39995</v>
      </c>
    </row>
    <row r="1050" spans="1:5" ht="30" x14ac:dyDescent="0.25">
      <c r="A1050" s="2">
        <v>4251</v>
      </c>
      <c r="B1050" s="5" t="s">
        <v>2635</v>
      </c>
      <c r="E1050" s="4">
        <v>39995</v>
      </c>
    </row>
    <row r="1051" spans="1:5" x14ac:dyDescent="0.25">
      <c r="A1051" s="2">
        <v>42511</v>
      </c>
      <c r="B1051" s="5" t="s">
        <v>583</v>
      </c>
      <c r="E1051" s="4">
        <v>39995</v>
      </c>
    </row>
    <row r="1052" spans="1:5" x14ac:dyDescent="0.25">
      <c r="A1052" s="2">
        <v>425110</v>
      </c>
      <c r="B1052" s="5" t="s">
        <v>583</v>
      </c>
      <c r="E1052" s="4">
        <v>39995</v>
      </c>
    </row>
    <row r="1053" spans="1:5" x14ac:dyDescent="0.25">
      <c r="A1053" s="2">
        <v>42512</v>
      </c>
      <c r="B1053" s="5" t="s">
        <v>584</v>
      </c>
      <c r="E1053" s="4">
        <v>39995</v>
      </c>
    </row>
    <row r="1054" spans="1:5" x14ac:dyDescent="0.25">
      <c r="A1054" s="2">
        <v>425120</v>
      </c>
      <c r="B1054" s="5" t="s">
        <v>584</v>
      </c>
      <c r="E1054" s="4">
        <v>39995</v>
      </c>
    </row>
    <row r="1055" spans="1:5" x14ac:dyDescent="0.25">
      <c r="A1055" s="2">
        <v>4411</v>
      </c>
      <c r="B1055" s="5" t="s">
        <v>2636</v>
      </c>
      <c r="E1055" s="4">
        <v>39995</v>
      </c>
    </row>
    <row r="1056" spans="1:5" x14ac:dyDescent="0.25">
      <c r="A1056" s="2">
        <v>44111</v>
      </c>
      <c r="B1056" s="5" t="s">
        <v>585</v>
      </c>
      <c r="E1056" s="4">
        <v>39995</v>
      </c>
    </row>
    <row r="1057" spans="1:5" x14ac:dyDescent="0.25">
      <c r="A1057" s="2">
        <v>441110</v>
      </c>
      <c r="B1057" s="5" t="s">
        <v>585</v>
      </c>
      <c r="E1057" s="4">
        <v>39995</v>
      </c>
    </row>
    <row r="1058" spans="1:5" x14ac:dyDescent="0.25">
      <c r="A1058" s="2">
        <v>44112</v>
      </c>
      <c r="B1058" s="5" t="s">
        <v>586</v>
      </c>
      <c r="E1058" s="4">
        <v>39995</v>
      </c>
    </row>
    <row r="1059" spans="1:5" x14ac:dyDescent="0.25">
      <c r="A1059" s="2">
        <v>441120</v>
      </c>
      <c r="B1059" s="5" t="s">
        <v>586</v>
      </c>
      <c r="E1059" s="4">
        <v>39995</v>
      </c>
    </row>
    <row r="1060" spans="1:5" x14ac:dyDescent="0.25">
      <c r="A1060" s="2">
        <v>4412</v>
      </c>
      <c r="B1060" s="5" t="s">
        <v>2637</v>
      </c>
      <c r="E1060" s="4">
        <v>39995</v>
      </c>
    </row>
    <row r="1061" spans="1:5" x14ac:dyDescent="0.25">
      <c r="A1061" s="2">
        <v>44121</v>
      </c>
      <c r="B1061" s="5" t="s">
        <v>587</v>
      </c>
      <c r="E1061" s="4">
        <v>39995</v>
      </c>
    </row>
    <row r="1062" spans="1:5" x14ac:dyDescent="0.25">
      <c r="A1062" s="2">
        <v>441210</v>
      </c>
      <c r="B1062" s="5" t="s">
        <v>587</v>
      </c>
      <c r="E1062" s="4">
        <v>39995</v>
      </c>
    </row>
    <row r="1063" spans="1:5" ht="30" x14ac:dyDescent="0.25">
      <c r="A1063" s="2">
        <v>44122</v>
      </c>
      <c r="B1063" s="5" t="s">
        <v>2638</v>
      </c>
      <c r="E1063" s="4">
        <v>39995</v>
      </c>
    </row>
    <row r="1064" spans="1:5" x14ac:dyDescent="0.25">
      <c r="A1064" s="2">
        <v>441222</v>
      </c>
      <c r="B1064" s="5" t="s">
        <v>588</v>
      </c>
      <c r="E1064" s="4">
        <v>39995</v>
      </c>
    </row>
    <row r="1065" spans="1:5" ht="30" x14ac:dyDescent="0.25">
      <c r="A1065" s="2">
        <v>441228</v>
      </c>
      <c r="B1065" s="5" t="s">
        <v>589</v>
      </c>
      <c r="E1065" s="4">
        <v>41409</v>
      </c>
    </row>
    <row r="1066" spans="1:5" x14ac:dyDescent="0.25">
      <c r="A1066" s="2">
        <v>4413</v>
      </c>
      <c r="B1066" s="5" t="s">
        <v>2639</v>
      </c>
      <c r="E1066" s="4">
        <v>39995</v>
      </c>
    </row>
    <row r="1067" spans="1:5" x14ac:dyDescent="0.25">
      <c r="A1067" s="2">
        <v>44131</v>
      </c>
      <c r="B1067" s="5" t="s">
        <v>590</v>
      </c>
      <c r="E1067" s="4">
        <v>39995</v>
      </c>
    </row>
    <row r="1068" spans="1:5" x14ac:dyDescent="0.25">
      <c r="A1068" s="2">
        <v>441310</v>
      </c>
      <c r="B1068" s="5" t="s">
        <v>590</v>
      </c>
      <c r="E1068" s="4">
        <v>39995</v>
      </c>
    </row>
    <row r="1069" spans="1:5" x14ac:dyDescent="0.25">
      <c r="A1069" s="2">
        <v>44132</v>
      </c>
      <c r="B1069" s="5" t="s">
        <v>591</v>
      </c>
      <c r="E1069" s="4">
        <v>39995</v>
      </c>
    </row>
    <row r="1070" spans="1:5" x14ac:dyDescent="0.25">
      <c r="A1070" s="2">
        <v>441320</v>
      </c>
      <c r="B1070" s="5" t="s">
        <v>591</v>
      </c>
      <c r="E1070" s="4">
        <v>39995</v>
      </c>
    </row>
    <row r="1071" spans="1:5" x14ac:dyDescent="0.25">
      <c r="A1071" s="2">
        <v>4421</v>
      </c>
      <c r="B1071" s="5" t="s">
        <v>592</v>
      </c>
      <c r="E1071" s="4">
        <v>39995</v>
      </c>
    </row>
    <row r="1072" spans="1:5" x14ac:dyDescent="0.25">
      <c r="A1072" s="2">
        <v>44211</v>
      </c>
      <c r="B1072" s="5" t="s">
        <v>592</v>
      </c>
      <c r="E1072" s="4">
        <v>39995</v>
      </c>
    </row>
    <row r="1073" spans="1:5" x14ac:dyDescent="0.25">
      <c r="A1073" s="2">
        <v>442110</v>
      </c>
      <c r="B1073" s="5" t="s">
        <v>592</v>
      </c>
      <c r="E1073" s="4">
        <v>39995</v>
      </c>
    </row>
    <row r="1074" spans="1:5" x14ac:dyDescent="0.25">
      <c r="A1074" s="2">
        <v>4422</v>
      </c>
      <c r="B1074" s="5" t="s">
        <v>2640</v>
      </c>
      <c r="E1074" s="4">
        <v>39995</v>
      </c>
    </row>
    <row r="1075" spans="1:5" x14ac:dyDescent="0.25">
      <c r="A1075" s="2">
        <v>44221</v>
      </c>
      <c r="B1075" s="5" t="s">
        <v>593</v>
      </c>
      <c r="E1075" s="4">
        <v>39995</v>
      </c>
    </row>
    <row r="1076" spans="1:5" x14ac:dyDescent="0.25">
      <c r="A1076" s="2">
        <v>442210</v>
      </c>
      <c r="B1076" s="5" t="s">
        <v>593</v>
      </c>
      <c r="E1076" s="4">
        <v>39995</v>
      </c>
    </row>
    <row r="1077" spans="1:5" x14ac:dyDescent="0.25">
      <c r="A1077" s="2">
        <v>44229</v>
      </c>
      <c r="B1077" s="5" t="s">
        <v>2641</v>
      </c>
      <c r="E1077" s="4">
        <v>39995</v>
      </c>
    </row>
    <row r="1078" spans="1:5" x14ac:dyDescent="0.25">
      <c r="A1078" s="2">
        <v>442291</v>
      </c>
      <c r="B1078" s="5" t="s">
        <v>594</v>
      </c>
      <c r="E1078" s="4">
        <v>39995</v>
      </c>
    </row>
    <row r="1079" spans="1:5" x14ac:dyDescent="0.25">
      <c r="A1079" s="2">
        <v>442299</v>
      </c>
      <c r="B1079" s="5" t="s">
        <v>595</v>
      </c>
      <c r="E1079" s="4">
        <v>39995</v>
      </c>
    </row>
    <row r="1080" spans="1:5" x14ac:dyDescent="0.25">
      <c r="A1080" s="2">
        <v>4431</v>
      </c>
      <c r="B1080" s="5" t="s">
        <v>2642</v>
      </c>
      <c r="E1080" s="4">
        <v>39995</v>
      </c>
    </row>
    <row r="1081" spans="1:5" x14ac:dyDescent="0.25">
      <c r="A1081" s="2">
        <v>44314</v>
      </c>
      <c r="B1081" s="5" t="s">
        <v>2642</v>
      </c>
      <c r="E1081" s="4">
        <v>41409</v>
      </c>
    </row>
    <row r="1082" spans="1:5" x14ac:dyDescent="0.25">
      <c r="A1082" s="2">
        <v>443141</v>
      </c>
      <c r="B1082" s="5" t="s">
        <v>596</v>
      </c>
      <c r="E1082" s="4">
        <v>41409</v>
      </c>
    </row>
    <row r="1083" spans="1:5" x14ac:dyDescent="0.25">
      <c r="A1083" s="2">
        <v>443142</v>
      </c>
      <c r="B1083" s="5" t="s">
        <v>597</v>
      </c>
      <c r="E1083" s="4">
        <v>41409</v>
      </c>
    </row>
    <row r="1084" spans="1:5" x14ac:dyDescent="0.25">
      <c r="A1084" s="2">
        <v>4441</v>
      </c>
      <c r="B1084" s="5" t="s">
        <v>2643</v>
      </c>
      <c r="E1084" s="4">
        <v>39995</v>
      </c>
    </row>
    <row r="1085" spans="1:5" x14ac:dyDescent="0.25">
      <c r="A1085" s="2">
        <v>44411</v>
      </c>
      <c r="B1085" s="5" t="s">
        <v>598</v>
      </c>
      <c r="E1085" s="4">
        <v>39995</v>
      </c>
    </row>
    <row r="1086" spans="1:5" x14ac:dyDescent="0.25">
      <c r="A1086" s="2">
        <v>444110</v>
      </c>
      <c r="B1086" s="5" t="s">
        <v>598</v>
      </c>
      <c r="E1086" s="4">
        <v>39995</v>
      </c>
    </row>
    <row r="1087" spans="1:5" x14ac:dyDescent="0.25">
      <c r="A1087" s="2">
        <v>44412</v>
      </c>
      <c r="B1087" s="5" t="s">
        <v>599</v>
      </c>
      <c r="E1087" s="4">
        <v>39995</v>
      </c>
    </row>
    <row r="1088" spans="1:5" x14ac:dyDescent="0.25">
      <c r="A1088" s="2">
        <v>444120</v>
      </c>
      <c r="B1088" s="5" t="s">
        <v>599</v>
      </c>
      <c r="E1088" s="4">
        <v>39995</v>
      </c>
    </row>
    <row r="1089" spans="1:5" x14ac:dyDescent="0.25">
      <c r="A1089" s="2">
        <v>44413</v>
      </c>
      <c r="B1089" s="5" t="s">
        <v>600</v>
      </c>
      <c r="E1089" s="4">
        <v>39995</v>
      </c>
    </row>
    <row r="1090" spans="1:5" x14ac:dyDescent="0.25">
      <c r="A1090" s="2">
        <v>444130</v>
      </c>
      <c r="B1090" s="5" t="s">
        <v>600</v>
      </c>
      <c r="E1090" s="4">
        <v>39995</v>
      </c>
    </row>
    <row r="1091" spans="1:5" x14ac:dyDescent="0.25">
      <c r="A1091" s="2">
        <v>44419</v>
      </c>
      <c r="B1091" s="5" t="s">
        <v>601</v>
      </c>
      <c r="E1091" s="4">
        <v>39995</v>
      </c>
    </row>
    <row r="1092" spans="1:5" x14ac:dyDescent="0.25">
      <c r="A1092" s="2">
        <v>444190</v>
      </c>
      <c r="B1092" s="5" t="s">
        <v>601</v>
      </c>
      <c r="E1092" s="4">
        <v>39995</v>
      </c>
    </row>
    <row r="1093" spans="1:5" ht="30" x14ac:dyDescent="0.25">
      <c r="A1093" s="2">
        <v>4442</v>
      </c>
      <c r="B1093" s="5" t="s">
        <v>2644</v>
      </c>
      <c r="E1093" s="4">
        <v>39995</v>
      </c>
    </row>
    <row r="1094" spans="1:5" x14ac:dyDescent="0.25">
      <c r="A1094" s="2">
        <v>44421</v>
      </c>
      <c r="B1094" s="5" t="s">
        <v>602</v>
      </c>
      <c r="E1094" s="4">
        <v>39995</v>
      </c>
    </row>
    <row r="1095" spans="1:5" x14ac:dyDescent="0.25">
      <c r="A1095" s="2">
        <v>444210</v>
      </c>
      <c r="B1095" s="5" t="s">
        <v>602</v>
      </c>
      <c r="E1095" s="4">
        <v>39995</v>
      </c>
    </row>
    <row r="1096" spans="1:5" x14ac:dyDescent="0.25">
      <c r="A1096" s="2">
        <v>44422</v>
      </c>
      <c r="B1096" s="5" t="s">
        <v>603</v>
      </c>
      <c r="E1096" s="4">
        <v>39995</v>
      </c>
    </row>
    <row r="1097" spans="1:5" x14ac:dyDescent="0.25">
      <c r="A1097" s="2">
        <v>444220</v>
      </c>
      <c r="B1097" s="5" t="s">
        <v>603</v>
      </c>
      <c r="E1097" s="4">
        <v>39995</v>
      </c>
    </row>
    <row r="1098" spans="1:5" x14ac:dyDescent="0.25">
      <c r="A1098" s="2">
        <v>4451</v>
      </c>
      <c r="B1098" s="5" t="s">
        <v>2645</v>
      </c>
      <c r="E1098" s="4">
        <v>39995</v>
      </c>
    </row>
    <row r="1099" spans="1:5" ht="30" x14ac:dyDescent="0.25">
      <c r="A1099" s="2">
        <v>44511</v>
      </c>
      <c r="B1099" s="5" t="s">
        <v>604</v>
      </c>
      <c r="E1099" s="4">
        <v>39995</v>
      </c>
    </row>
    <row r="1100" spans="1:5" ht="30" x14ac:dyDescent="0.25">
      <c r="A1100" s="2">
        <v>445110</v>
      </c>
      <c r="B1100" s="5" t="s">
        <v>604</v>
      </c>
      <c r="E1100" s="4">
        <v>39995</v>
      </c>
    </row>
    <row r="1101" spans="1:5" x14ac:dyDescent="0.25">
      <c r="A1101" s="2">
        <v>44512</v>
      </c>
      <c r="B1101" s="5" t="s">
        <v>605</v>
      </c>
      <c r="E1101" s="4">
        <v>39995</v>
      </c>
    </row>
    <row r="1102" spans="1:5" x14ac:dyDescent="0.25">
      <c r="A1102" s="2">
        <v>445120</v>
      </c>
      <c r="B1102" s="5" t="s">
        <v>605</v>
      </c>
      <c r="E1102" s="4">
        <v>39995</v>
      </c>
    </row>
    <row r="1103" spans="1:5" x14ac:dyDescent="0.25">
      <c r="A1103" s="2">
        <v>4452</v>
      </c>
      <c r="B1103" s="5" t="s">
        <v>2646</v>
      </c>
      <c r="E1103" s="4">
        <v>39995</v>
      </c>
    </row>
    <row r="1104" spans="1:5" x14ac:dyDescent="0.25">
      <c r="A1104" s="2">
        <v>44521</v>
      </c>
      <c r="B1104" s="5" t="s">
        <v>606</v>
      </c>
      <c r="E1104" s="4">
        <v>39995</v>
      </c>
    </row>
    <row r="1105" spans="1:5" x14ac:dyDescent="0.25">
      <c r="A1105" s="2">
        <v>445210</v>
      </c>
      <c r="B1105" s="5" t="s">
        <v>606</v>
      </c>
      <c r="E1105" s="4">
        <v>39995</v>
      </c>
    </row>
    <row r="1106" spans="1:5" x14ac:dyDescent="0.25">
      <c r="A1106" s="2">
        <v>44522</v>
      </c>
      <c r="B1106" s="5" t="s">
        <v>607</v>
      </c>
      <c r="E1106" s="4">
        <v>39995</v>
      </c>
    </row>
    <row r="1107" spans="1:5" x14ac:dyDescent="0.25">
      <c r="A1107" s="2">
        <v>445220</v>
      </c>
      <c r="B1107" s="5" t="s">
        <v>607</v>
      </c>
      <c r="E1107" s="4">
        <v>39995</v>
      </c>
    </row>
    <row r="1108" spans="1:5" x14ac:dyDescent="0.25">
      <c r="A1108" s="2">
        <v>44523</v>
      </c>
      <c r="B1108" s="5" t="s">
        <v>608</v>
      </c>
      <c r="E1108" s="4">
        <v>39995</v>
      </c>
    </row>
    <row r="1109" spans="1:5" x14ac:dyDescent="0.25">
      <c r="A1109" s="2">
        <v>445230</v>
      </c>
      <c r="B1109" s="5" t="s">
        <v>608</v>
      </c>
      <c r="E1109" s="4">
        <v>39995</v>
      </c>
    </row>
    <row r="1110" spans="1:5" x14ac:dyDescent="0.25">
      <c r="A1110" s="2">
        <v>44529</v>
      </c>
      <c r="B1110" s="5" t="s">
        <v>2647</v>
      </c>
      <c r="E1110" s="4">
        <v>39995</v>
      </c>
    </row>
    <row r="1111" spans="1:5" x14ac:dyDescent="0.25">
      <c r="A1111" s="2">
        <v>445291</v>
      </c>
      <c r="B1111" s="5" t="s">
        <v>609</v>
      </c>
      <c r="E1111" s="4">
        <v>39995</v>
      </c>
    </row>
    <row r="1112" spans="1:5" x14ac:dyDescent="0.25">
      <c r="A1112" s="2">
        <v>445292</v>
      </c>
      <c r="B1112" s="5" t="s">
        <v>610</v>
      </c>
      <c r="E1112" s="4">
        <v>39995</v>
      </c>
    </row>
    <row r="1113" spans="1:5" x14ac:dyDescent="0.25">
      <c r="A1113" s="2">
        <v>445299</v>
      </c>
      <c r="B1113" s="5" t="s">
        <v>611</v>
      </c>
      <c r="E1113" s="4">
        <v>39995</v>
      </c>
    </row>
    <row r="1114" spans="1:5" x14ac:dyDescent="0.25">
      <c r="A1114" s="2">
        <v>4453</v>
      </c>
      <c r="B1114" s="5" t="s">
        <v>612</v>
      </c>
      <c r="E1114" s="4">
        <v>39995</v>
      </c>
    </row>
    <row r="1115" spans="1:5" x14ac:dyDescent="0.25">
      <c r="A1115" s="2">
        <v>44531</v>
      </c>
      <c r="B1115" s="5" t="s">
        <v>612</v>
      </c>
      <c r="E1115" s="4">
        <v>39995</v>
      </c>
    </row>
    <row r="1116" spans="1:5" x14ac:dyDescent="0.25">
      <c r="A1116" s="2">
        <v>445310</v>
      </c>
      <c r="B1116" s="5" t="s">
        <v>612</v>
      </c>
      <c r="E1116" s="4">
        <v>39995</v>
      </c>
    </row>
    <row r="1117" spans="1:5" x14ac:dyDescent="0.25">
      <c r="A1117" s="2">
        <v>4461</v>
      </c>
      <c r="B1117" s="5" t="s">
        <v>2648</v>
      </c>
      <c r="E1117" s="4">
        <v>39995</v>
      </c>
    </row>
    <row r="1118" spans="1:5" x14ac:dyDescent="0.25">
      <c r="A1118" s="2">
        <v>44611</v>
      </c>
      <c r="B1118" s="5" t="s">
        <v>613</v>
      </c>
      <c r="E1118" s="4">
        <v>39995</v>
      </c>
    </row>
    <row r="1119" spans="1:5" x14ac:dyDescent="0.25">
      <c r="A1119" s="2">
        <v>446110</v>
      </c>
      <c r="B1119" s="5" t="s">
        <v>613</v>
      </c>
      <c r="E1119" s="4">
        <v>39995</v>
      </c>
    </row>
    <row r="1120" spans="1:5" x14ac:dyDescent="0.25">
      <c r="A1120" s="2">
        <v>44612</v>
      </c>
      <c r="B1120" s="5" t="s">
        <v>614</v>
      </c>
      <c r="E1120" s="4">
        <v>39995</v>
      </c>
    </row>
    <row r="1121" spans="1:5" x14ac:dyDescent="0.25">
      <c r="A1121" s="2">
        <v>446120</v>
      </c>
      <c r="B1121" s="5" t="s">
        <v>614</v>
      </c>
      <c r="E1121" s="4">
        <v>39995</v>
      </c>
    </row>
    <row r="1122" spans="1:5" x14ac:dyDescent="0.25">
      <c r="A1122" s="2">
        <v>44613</v>
      </c>
      <c r="B1122" s="5" t="s">
        <v>615</v>
      </c>
      <c r="E1122" s="4">
        <v>39995</v>
      </c>
    </row>
    <row r="1123" spans="1:5" x14ac:dyDescent="0.25">
      <c r="A1123" s="2">
        <v>446130</v>
      </c>
      <c r="B1123" s="5" t="s">
        <v>615</v>
      </c>
      <c r="E1123" s="4">
        <v>39995</v>
      </c>
    </row>
    <row r="1124" spans="1:5" x14ac:dyDescent="0.25">
      <c r="A1124" s="2">
        <v>44619</v>
      </c>
      <c r="B1124" s="5" t="s">
        <v>2649</v>
      </c>
      <c r="E1124" s="4">
        <v>39995</v>
      </c>
    </row>
    <row r="1125" spans="1:5" x14ac:dyDescent="0.25">
      <c r="A1125" s="2">
        <v>446191</v>
      </c>
      <c r="B1125" s="5" t="s">
        <v>616</v>
      </c>
      <c r="E1125" s="4">
        <v>39995</v>
      </c>
    </row>
    <row r="1126" spans="1:5" x14ac:dyDescent="0.25">
      <c r="A1126" s="2">
        <v>446199</v>
      </c>
      <c r="B1126" s="5" t="s">
        <v>617</v>
      </c>
      <c r="E1126" s="4">
        <v>39995</v>
      </c>
    </row>
    <row r="1127" spans="1:5" x14ac:dyDescent="0.25">
      <c r="A1127" s="2">
        <v>4471</v>
      </c>
      <c r="B1127" s="5" t="s">
        <v>2650</v>
      </c>
      <c r="E1127" s="4">
        <v>39995</v>
      </c>
    </row>
    <row r="1128" spans="1:5" x14ac:dyDescent="0.25">
      <c r="A1128" s="2">
        <v>44711</v>
      </c>
      <c r="B1128" s="5" t="s">
        <v>618</v>
      </c>
      <c r="E1128" s="4">
        <v>39995</v>
      </c>
    </row>
    <row r="1129" spans="1:5" x14ac:dyDescent="0.25">
      <c r="A1129" s="2">
        <v>447110</v>
      </c>
      <c r="B1129" s="5" t="s">
        <v>618</v>
      </c>
      <c r="E1129" s="4">
        <v>39995</v>
      </c>
    </row>
    <row r="1130" spans="1:5" x14ac:dyDescent="0.25">
      <c r="A1130" s="2">
        <v>44719</v>
      </c>
      <c r="B1130" s="5" t="s">
        <v>619</v>
      </c>
      <c r="E1130" s="4">
        <v>39995</v>
      </c>
    </row>
    <row r="1131" spans="1:5" x14ac:dyDescent="0.25">
      <c r="A1131" s="2">
        <v>447190</v>
      </c>
      <c r="B1131" s="5" t="s">
        <v>619</v>
      </c>
      <c r="E1131" s="4">
        <v>39995</v>
      </c>
    </row>
    <row r="1132" spans="1:5" x14ac:dyDescent="0.25">
      <c r="A1132" s="2">
        <v>4481</v>
      </c>
      <c r="B1132" s="5" t="s">
        <v>2651</v>
      </c>
      <c r="E1132" s="4">
        <v>39995</v>
      </c>
    </row>
    <row r="1133" spans="1:5" x14ac:dyDescent="0.25">
      <c r="A1133" s="2">
        <v>44811</v>
      </c>
      <c r="B1133" s="5" t="s">
        <v>620</v>
      </c>
      <c r="E1133" s="4">
        <v>39995</v>
      </c>
    </row>
    <row r="1134" spans="1:5" x14ac:dyDescent="0.25">
      <c r="A1134" s="2">
        <v>448110</v>
      </c>
      <c r="B1134" s="5" t="s">
        <v>620</v>
      </c>
      <c r="E1134" s="4">
        <v>39995</v>
      </c>
    </row>
    <row r="1135" spans="1:5" x14ac:dyDescent="0.25">
      <c r="A1135" s="2">
        <v>44812</v>
      </c>
      <c r="B1135" s="5" t="s">
        <v>621</v>
      </c>
      <c r="E1135" s="4">
        <v>39995</v>
      </c>
    </row>
    <row r="1136" spans="1:5" x14ac:dyDescent="0.25">
      <c r="A1136" s="2">
        <v>448120</v>
      </c>
      <c r="B1136" s="5" t="s">
        <v>621</v>
      </c>
      <c r="E1136" s="4">
        <v>39995</v>
      </c>
    </row>
    <row r="1137" spans="1:5" x14ac:dyDescent="0.25">
      <c r="A1137" s="2">
        <v>44813</v>
      </c>
      <c r="B1137" s="5" t="s">
        <v>622</v>
      </c>
      <c r="E1137" s="4">
        <v>39995</v>
      </c>
    </row>
    <row r="1138" spans="1:5" x14ac:dyDescent="0.25">
      <c r="A1138" s="2">
        <v>448130</v>
      </c>
      <c r="B1138" s="5" t="s">
        <v>622</v>
      </c>
      <c r="E1138" s="4">
        <v>39995</v>
      </c>
    </row>
    <row r="1139" spans="1:5" x14ac:dyDescent="0.25">
      <c r="A1139" s="2">
        <v>44814</v>
      </c>
      <c r="B1139" s="5" t="s">
        <v>623</v>
      </c>
      <c r="E1139" s="4">
        <v>39995</v>
      </c>
    </row>
    <row r="1140" spans="1:5" x14ac:dyDescent="0.25">
      <c r="A1140" s="2">
        <v>448140</v>
      </c>
      <c r="B1140" s="5" t="s">
        <v>623</v>
      </c>
      <c r="E1140" s="4">
        <v>39995</v>
      </c>
    </row>
    <row r="1141" spans="1:5" x14ac:dyDescent="0.25">
      <c r="A1141" s="2">
        <v>44815</v>
      </c>
      <c r="B1141" s="5" t="s">
        <v>624</v>
      </c>
      <c r="E1141" s="4">
        <v>39995</v>
      </c>
    </row>
    <row r="1142" spans="1:5" x14ac:dyDescent="0.25">
      <c r="A1142" s="2">
        <v>448150</v>
      </c>
      <c r="B1142" s="5" t="s">
        <v>624</v>
      </c>
      <c r="E1142" s="4">
        <v>39995</v>
      </c>
    </row>
    <row r="1143" spans="1:5" x14ac:dyDescent="0.25">
      <c r="A1143" s="2">
        <v>44819</v>
      </c>
      <c r="B1143" s="5" t="s">
        <v>625</v>
      </c>
      <c r="E1143" s="4">
        <v>39995</v>
      </c>
    </row>
    <row r="1144" spans="1:5" x14ac:dyDescent="0.25">
      <c r="A1144" s="2">
        <v>448190</v>
      </c>
      <c r="B1144" s="5" t="s">
        <v>625</v>
      </c>
      <c r="E1144" s="4">
        <v>39995</v>
      </c>
    </row>
    <row r="1145" spans="1:5" x14ac:dyDescent="0.25">
      <c r="A1145" s="2">
        <v>4482</v>
      </c>
      <c r="B1145" s="5" t="s">
        <v>626</v>
      </c>
      <c r="E1145" s="4">
        <v>39995</v>
      </c>
    </row>
    <row r="1146" spans="1:5" x14ac:dyDescent="0.25">
      <c r="A1146" s="2">
        <v>44821</v>
      </c>
      <c r="B1146" s="5" t="s">
        <v>626</v>
      </c>
      <c r="E1146" s="4">
        <v>39995</v>
      </c>
    </row>
    <row r="1147" spans="1:5" x14ac:dyDescent="0.25">
      <c r="A1147" s="2">
        <v>448210</v>
      </c>
      <c r="B1147" s="5" t="s">
        <v>626</v>
      </c>
      <c r="E1147" s="4">
        <v>39995</v>
      </c>
    </row>
    <row r="1148" spans="1:5" x14ac:dyDescent="0.25">
      <c r="A1148" s="2">
        <v>4483</v>
      </c>
      <c r="B1148" s="5" t="s">
        <v>2652</v>
      </c>
      <c r="E1148" s="4">
        <v>39995</v>
      </c>
    </row>
    <row r="1149" spans="1:5" x14ac:dyDescent="0.25">
      <c r="A1149" s="2">
        <v>44831</v>
      </c>
      <c r="B1149" s="5" t="s">
        <v>627</v>
      </c>
      <c r="E1149" s="4">
        <v>39995</v>
      </c>
    </row>
    <row r="1150" spans="1:5" x14ac:dyDescent="0.25">
      <c r="A1150" s="2">
        <v>448310</v>
      </c>
      <c r="B1150" s="5" t="s">
        <v>627</v>
      </c>
      <c r="E1150" s="4">
        <v>39995</v>
      </c>
    </row>
    <row r="1151" spans="1:5" x14ac:dyDescent="0.25">
      <c r="A1151" s="2">
        <v>44832</v>
      </c>
      <c r="B1151" s="5" t="s">
        <v>628</v>
      </c>
      <c r="E1151" s="4">
        <v>39995</v>
      </c>
    </row>
    <row r="1152" spans="1:5" x14ac:dyDescent="0.25">
      <c r="A1152" s="2">
        <v>448320</v>
      </c>
      <c r="B1152" s="5" t="s">
        <v>628</v>
      </c>
      <c r="E1152" s="4">
        <v>39995</v>
      </c>
    </row>
    <row r="1153" spans="1:5" ht="30" x14ac:dyDescent="0.25">
      <c r="A1153" s="2">
        <v>4511</v>
      </c>
      <c r="B1153" s="5" t="s">
        <v>2653</v>
      </c>
      <c r="E1153" s="4">
        <v>39995</v>
      </c>
    </row>
    <row r="1154" spans="1:5" x14ac:dyDescent="0.25">
      <c r="A1154" s="2">
        <v>45111</v>
      </c>
      <c r="B1154" s="5" t="s">
        <v>629</v>
      </c>
      <c r="E1154" s="4">
        <v>39995</v>
      </c>
    </row>
    <row r="1155" spans="1:5" x14ac:dyDescent="0.25">
      <c r="A1155" s="2">
        <v>451110</v>
      </c>
      <c r="B1155" s="5" t="s">
        <v>629</v>
      </c>
      <c r="E1155" s="4">
        <v>39995</v>
      </c>
    </row>
    <row r="1156" spans="1:5" x14ac:dyDescent="0.25">
      <c r="A1156" s="2">
        <v>45112</v>
      </c>
      <c r="B1156" s="5" t="s">
        <v>630</v>
      </c>
      <c r="E1156" s="4">
        <v>39995</v>
      </c>
    </row>
    <row r="1157" spans="1:5" x14ac:dyDescent="0.25">
      <c r="A1157" s="2">
        <v>451120</v>
      </c>
      <c r="B1157" s="5" t="s">
        <v>630</v>
      </c>
      <c r="E1157" s="4">
        <v>39995</v>
      </c>
    </row>
    <row r="1158" spans="1:5" x14ac:dyDescent="0.25">
      <c r="A1158" s="2">
        <v>45113</v>
      </c>
      <c r="B1158" s="5" t="s">
        <v>631</v>
      </c>
      <c r="E1158" s="4">
        <v>39995</v>
      </c>
    </row>
    <row r="1159" spans="1:5" x14ac:dyDescent="0.25">
      <c r="A1159" s="2">
        <v>451130</v>
      </c>
      <c r="B1159" s="5" t="s">
        <v>631</v>
      </c>
      <c r="E1159" s="4">
        <v>39995</v>
      </c>
    </row>
    <row r="1160" spans="1:5" x14ac:dyDescent="0.25">
      <c r="A1160" s="2">
        <v>45114</v>
      </c>
      <c r="B1160" s="5" t="s">
        <v>632</v>
      </c>
      <c r="E1160" s="4">
        <v>39995</v>
      </c>
    </row>
    <row r="1161" spans="1:5" x14ac:dyDescent="0.25">
      <c r="A1161" s="2">
        <v>451140</v>
      </c>
      <c r="B1161" s="5" t="s">
        <v>632</v>
      </c>
      <c r="E1161" s="4">
        <v>39995</v>
      </c>
    </row>
    <row r="1162" spans="1:5" x14ac:dyDescent="0.25">
      <c r="A1162" s="2">
        <v>4512</v>
      </c>
      <c r="B1162" s="5" t="s">
        <v>2654</v>
      </c>
      <c r="E1162" s="4">
        <v>43118</v>
      </c>
    </row>
    <row r="1163" spans="1:5" x14ac:dyDescent="0.25">
      <c r="A1163" s="2">
        <v>45121</v>
      </c>
      <c r="B1163" s="5" t="s">
        <v>2654</v>
      </c>
      <c r="E1163" s="4">
        <v>39995</v>
      </c>
    </row>
    <row r="1164" spans="1:5" x14ac:dyDescent="0.25">
      <c r="A1164" s="2">
        <v>451211</v>
      </c>
      <c r="B1164" s="5" t="s">
        <v>633</v>
      </c>
      <c r="E1164" s="4">
        <v>39995</v>
      </c>
    </row>
    <row r="1165" spans="1:5" x14ac:dyDescent="0.25">
      <c r="A1165" s="2">
        <v>451212</v>
      </c>
      <c r="B1165" s="5" t="s">
        <v>634</v>
      </c>
      <c r="E1165" s="4">
        <v>39995</v>
      </c>
    </row>
    <row r="1166" spans="1:5" ht="30" x14ac:dyDescent="0.25">
      <c r="A1166" s="36">
        <v>452111</v>
      </c>
      <c r="B1166" s="37" t="s">
        <v>635</v>
      </c>
      <c r="C1166" s="36"/>
      <c r="D1166" s="36"/>
      <c r="E1166" s="36"/>
    </row>
    <row r="1167" spans="1:5" x14ac:dyDescent="0.25">
      <c r="A1167" s="36">
        <v>452112</v>
      </c>
      <c r="B1167" s="37" t="s">
        <v>2655</v>
      </c>
      <c r="C1167" s="36"/>
      <c r="D1167" s="36"/>
      <c r="E1167" s="36"/>
    </row>
    <row r="1168" spans="1:5" x14ac:dyDescent="0.25">
      <c r="A1168" s="2">
        <v>4522</v>
      </c>
      <c r="B1168" s="5" t="s">
        <v>636</v>
      </c>
      <c r="E1168" s="4">
        <v>43118</v>
      </c>
    </row>
    <row r="1169" spans="1:5" x14ac:dyDescent="0.25">
      <c r="A1169" s="2">
        <v>45221</v>
      </c>
      <c r="B1169" s="5" t="s">
        <v>636</v>
      </c>
      <c r="E1169" s="4">
        <v>43118</v>
      </c>
    </row>
    <row r="1170" spans="1:5" x14ac:dyDescent="0.25">
      <c r="A1170" s="2">
        <v>452210</v>
      </c>
      <c r="B1170" s="5" t="s">
        <v>636</v>
      </c>
      <c r="E1170" s="4">
        <v>43118</v>
      </c>
    </row>
    <row r="1171" spans="1:5" ht="30" x14ac:dyDescent="0.25">
      <c r="A1171" s="2">
        <v>4523</v>
      </c>
      <c r="B1171" s="5" t="s">
        <v>2656</v>
      </c>
      <c r="E1171" s="4">
        <v>43118</v>
      </c>
    </row>
    <row r="1172" spans="1:5" ht="30" x14ac:dyDescent="0.25">
      <c r="A1172" s="2">
        <v>45231</v>
      </c>
      <c r="B1172" s="5" t="s">
        <v>2656</v>
      </c>
      <c r="E1172" s="4">
        <v>43118</v>
      </c>
    </row>
    <row r="1173" spans="1:5" x14ac:dyDescent="0.25">
      <c r="A1173" s="2">
        <v>452311</v>
      </c>
      <c r="B1173" s="5" t="s">
        <v>639</v>
      </c>
      <c r="E1173" s="4">
        <v>43118</v>
      </c>
    </row>
    <row r="1174" spans="1:5" x14ac:dyDescent="0.25">
      <c r="A1174" s="2">
        <v>452319</v>
      </c>
      <c r="B1174" s="5" t="s">
        <v>640</v>
      </c>
      <c r="E1174" s="4">
        <v>43118</v>
      </c>
    </row>
    <row r="1175" spans="1:5" x14ac:dyDescent="0.25">
      <c r="A1175" s="36">
        <v>452990</v>
      </c>
      <c r="B1175" s="37" t="s">
        <v>640</v>
      </c>
      <c r="C1175" s="36"/>
      <c r="D1175" s="36"/>
      <c r="E1175" s="36"/>
    </row>
    <row r="1176" spans="1:5" x14ac:dyDescent="0.25">
      <c r="A1176" s="2">
        <v>4531</v>
      </c>
      <c r="B1176" s="5" t="s">
        <v>641</v>
      </c>
      <c r="E1176" s="4">
        <v>39995</v>
      </c>
    </row>
    <row r="1177" spans="1:5" x14ac:dyDescent="0.25">
      <c r="A1177" s="2">
        <v>45311</v>
      </c>
      <c r="B1177" s="5" t="s">
        <v>641</v>
      </c>
      <c r="E1177" s="4">
        <v>39995</v>
      </c>
    </row>
    <row r="1178" spans="1:5" x14ac:dyDescent="0.25">
      <c r="A1178" s="2">
        <v>453110</v>
      </c>
      <c r="B1178" s="5" t="s">
        <v>641</v>
      </c>
      <c r="E1178" s="4">
        <v>39995</v>
      </c>
    </row>
    <row r="1179" spans="1:5" x14ac:dyDescent="0.25">
      <c r="A1179" s="2">
        <v>4532</v>
      </c>
      <c r="B1179" s="5" t="s">
        <v>2657</v>
      </c>
      <c r="E1179" s="4">
        <v>39995</v>
      </c>
    </row>
    <row r="1180" spans="1:5" x14ac:dyDescent="0.25">
      <c r="A1180" s="2">
        <v>45321</v>
      </c>
      <c r="B1180" s="5" t="s">
        <v>642</v>
      </c>
      <c r="E1180" s="4">
        <v>39995</v>
      </c>
    </row>
    <row r="1181" spans="1:5" x14ac:dyDescent="0.25">
      <c r="A1181" s="2">
        <v>453210</v>
      </c>
      <c r="B1181" s="5" t="s">
        <v>642</v>
      </c>
      <c r="E1181" s="4">
        <v>39995</v>
      </c>
    </row>
    <row r="1182" spans="1:5" x14ac:dyDescent="0.25">
      <c r="A1182" s="2">
        <v>45322</v>
      </c>
      <c r="B1182" s="5" t="s">
        <v>643</v>
      </c>
      <c r="E1182" s="4">
        <v>39995</v>
      </c>
    </row>
    <row r="1183" spans="1:5" x14ac:dyDescent="0.25">
      <c r="A1183" s="2">
        <v>453220</v>
      </c>
      <c r="B1183" s="5" t="s">
        <v>643</v>
      </c>
      <c r="E1183" s="4">
        <v>39995</v>
      </c>
    </row>
    <row r="1184" spans="1:5" x14ac:dyDescent="0.25">
      <c r="A1184" s="2">
        <v>4533</v>
      </c>
      <c r="B1184" s="5" t="s">
        <v>644</v>
      </c>
      <c r="E1184" s="4">
        <v>39995</v>
      </c>
    </row>
    <row r="1185" spans="1:5" x14ac:dyDescent="0.25">
      <c r="A1185" s="2">
        <v>45331</v>
      </c>
      <c r="B1185" s="5" t="s">
        <v>644</v>
      </c>
      <c r="E1185" s="4">
        <v>39995</v>
      </c>
    </row>
    <row r="1186" spans="1:5" x14ac:dyDescent="0.25">
      <c r="A1186" s="2">
        <v>453310</v>
      </c>
      <c r="B1186" s="5" t="s">
        <v>644</v>
      </c>
      <c r="E1186" s="4">
        <v>39995</v>
      </c>
    </row>
    <row r="1187" spans="1:5" x14ac:dyDescent="0.25">
      <c r="A1187" s="2">
        <v>4539</v>
      </c>
      <c r="B1187" s="5" t="s">
        <v>2658</v>
      </c>
      <c r="E1187" s="4">
        <v>39995</v>
      </c>
    </row>
    <row r="1188" spans="1:5" x14ac:dyDescent="0.25">
      <c r="A1188" s="2">
        <v>45391</v>
      </c>
      <c r="B1188" s="5" t="s">
        <v>645</v>
      </c>
      <c r="E1188" s="4">
        <v>39995</v>
      </c>
    </row>
    <row r="1189" spans="1:5" x14ac:dyDescent="0.25">
      <c r="A1189" s="2">
        <v>453910</v>
      </c>
      <c r="B1189" s="5" t="s">
        <v>645</v>
      </c>
      <c r="E1189" s="4">
        <v>39995</v>
      </c>
    </row>
    <row r="1190" spans="1:5" x14ac:dyDescent="0.25">
      <c r="A1190" s="2">
        <v>45392</v>
      </c>
      <c r="B1190" s="5" t="s">
        <v>646</v>
      </c>
      <c r="E1190" s="4">
        <v>39995</v>
      </c>
    </row>
    <row r="1191" spans="1:5" x14ac:dyDescent="0.25">
      <c r="A1191" s="2">
        <v>453920</v>
      </c>
      <c r="B1191" s="5" t="s">
        <v>646</v>
      </c>
      <c r="E1191" s="4">
        <v>39995</v>
      </c>
    </row>
    <row r="1192" spans="1:5" x14ac:dyDescent="0.25">
      <c r="A1192" s="2">
        <v>45393</v>
      </c>
      <c r="B1192" s="5" t="s">
        <v>647</v>
      </c>
      <c r="E1192" s="4">
        <v>39995</v>
      </c>
    </row>
    <row r="1193" spans="1:5" x14ac:dyDescent="0.25">
      <c r="A1193" s="2">
        <v>453930</v>
      </c>
      <c r="B1193" s="5" t="s">
        <v>647</v>
      </c>
      <c r="E1193" s="4">
        <v>39995</v>
      </c>
    </row>
    <row r="1194" spans="1:5" x14ac:dyDescent="0.25">
      <c r="A1194" s="2">
        <v>45399</v>
      </c>
      <c r="B1194" s="5" t="s">
        <v>2659</v>
      </c>
      <c r="E1194" s="4">
        <v>39995</v>
      </c>
    </row>
    <row r="1195" spans="1:5" x14ac:dyDescent="0.25">
      <c r="A1195" s="2">
        <v>453991</v>
      </c>
      <c r="B1195" s="5" t="s">
        <v>648</v>
      </c>
      <c r="E1195" s="4">
        <v>39995</v>
      </c>
    </row>
    <row r="1196" spans="1:5" ht="30" x14ac:dyDescent="0.25">
      <c r="A1196" s="2">
        <v>453998</v>
      </c>
      <c r="B1196" s="5" t="s">
        <v>649</v>
      </c>
      <c r="E1196" s="4">
        <v>39995</v>
      </c>
    </row>
    <row r="1197" spans="1:5" x14ac:dyDescent="0.25">
      <c r="A1197" s="2">
        <v>4541</v>
      </c>
      <c r="B1197" s="5" t="s">
        <v>651</v>
      </c>
      <c r="E1197" s="4">
        <v>39995</v>
      </c>
    </row>
    <row r="1198" spans="1:5" x14ac:dyDescent="0.25">
      <c r="A1198" s="2">
        <v>45411</v>
      </c>
      <c r="B1198" s="5" t="s">
        <v>651</v>
      </c>
      <c r="E1198" s="4">
        <v>39995</v>
      </c>
    </row>
    <row r="1199" spans="1:5" x14ac:dyDescent="0.25">
      <c r="A1199" s="2">
        <v>454110</v>
      </c>
      <c r="B1199" s="5" t="s">
        <v>651</v>
      </c>
      <c r="E1199" s="4">
        <v>43118</v>
      </c>
    </row>
    <row r="1200" spans="1:5" x14ac:dyDescent="0.25">
      <c r="A1200" s="2">
        <v>4542</v>
      </c>
      <c r="B1200" s="5" t="s">
        <v>654</v>
      </c>
      <c r="E1200" s="4">
        <v>39995</v>
      </c>
    </row>
    <row r="1201" spans="1:5" x14ac:dyDescent="0.25">
      <c r="A1201" s="2">
        <v>45421</v>
      </c>
      <c r="B1201" s="5" t="s">
        <v>654</v>
      </c>
      <c r="E1201" s="4">
        <v>39995</v>
      </c>
    </row>
    <row r="1202" spans="1:5" x14ac:dyDescent="0.25">
      <c r="A1202" s="2">
        <v>454210</v>
      </c>
      <c r="B1202" s="5" t="s">
        <v>654</v>
      </c>
      <c r="E1202" s="4">
        <v>39995</v>
      </c>
    </row>
    <row r="1203" spans="1:5" x14ac:dyDescent="0.25">
      <c r="A1203" s="2">
        <v>4543</v>
      </c>
      <c r="B1203" s="5" t="s">
        <v>2660</v>
      </c>
      <c r="E1203" s="4">
        <v>39995</v>
      </c>
    </row>
    <row r="1204" spans="1:5" x14ac:dyDescent="0.25">
      <c r="A1204" s="2">
        <v>45431</v>
      </c>
      <c r="B1204" s="5" t="s">
        <v>655</v>
      </c>
      <c r="E1204" s="4">
        <v>39995</v>
      </c>
    </row>
    <row r="1205" spans="1:5" x14ac:dyDescent="0.25">
      <c r="A1205" s="2">
        <v>454310</v>
      </c>
      <c r="B1205" s="5" t="s">
        <v>655</v>
      </c>
      <c r="E1205" s="4">
        <v>41409</v>
      </c>
    </row>
    <row r="1206" spans="1:5" x14ac:dyDescent="0.25">
      <c r="A1206" s="2">
        <v>45439</v>
      </c>
      <c r="B1206" s="5" t="s">
        <v>656</v>
      </c>
      <c r="E1206" s="4">
        <v>39995</v>
      </c>
    </row>
    <row r="1207" spans="1:5" x14ac:dyDescent="0.25">
      <c r="A1207" s="2">
        <v>454390</v>
      </c>
      <c r="B1207" s="5" t="s">
        <v>656</v>
      </c>
      <c r="E1207" s="4">
        <v>39995</v>
      </c>
    </row>
    <row r="1208" spans="1:5" x14ac:dyDescent="0.25">
      <c r="A1208" s="2">
        <v>4811</v>
      </c>
      <c r="B1208" s="5" t="s">
        <v>2661</v>
      </c>
      <c r="E1208" s="4">
        <v>39995</v>
      </c>
    </row>
    <row r="1209" spans="1:5" x14ac:dyDescent="0.25">
      <c r="A1209" s="2">
        <v>48111</v>
      </c>
      <c r="B1209" s="5" t="s">
        <v>2661</v>
      </c>
      <c r="E1209" s="4">
        <v>39995</v>
      </c>
    </row>
    <row r="1210" spans="1:5" x14ac:dyDescent="0.25">
      <c r="A1210" s="2">
        <v>481111</v>
      </c>
      <c r="B1210" s="5" t="s">
        <v>657</v>
      </c>
      <c r="E1210" s="4">
        <v>39995</v>
      </c>
    </row>
    <row r="1211" spans="1:5" x14ac:dyDescent="0.25">
      <c r="A1211" s="2">
        <v>481112</v>
      </c>
      <c r="B1211" s="5" t="s">
        <v>658</v>
      </c>
      <c r="E1211" s="4">
        <v>39995</v>
      </c>
    </row>
    <row r="1212" spans="1:5" x14ac:dyDescent="0.25">
      <c r="A1212" s="2">
        <v>4812</v>
      </c>
      <c r="B1212" s="5" t="s">
        <v>2662</v>
      </c>
      <c r="E1212" s="4">
        <v>39995</v>
      </c>
    </row>
    <row r="1213" spans="1:5" x14ac:dyDescent="0.25">
      <c r="A1213" s="2">
        <v>48121</v>
      </c>
      <c r="B1213" s="5" t="s">
        <v>2662</v>
      </c>
      <c r="E1213" s="4">
        <v>39995</v>
      </c>
    </row>
    <row r="1214" spans="1:5" ht="30" x14ac:dyDescent="0.25">
      <c r="A1214" s="2">
        <v>481211</v>
      </c>
      <c r="B1214" s="5" t="s">
        <v>659</v>
      </c>
      <c r="E1214" s="4">
        <v>39995</v>
      </c>
    </row>
    <row r="1215" spans="1:5" ht="30" x14ac:dyDescent="0.25">
      <c r="A1215" s="2">
        <v>481212</v>
      </c>
      <c r="B1215" s="5" t="s">
        <v>660</v>
      </c>
      <c r="E1215" s="4">
        <v>39995</v>
      </c>
    </row>
    <row r="1216" spans="1:5" x14ac:dyDescent="0.25">
      <c r="A1216" s="2">
        <v>481219</v>
      </c>
      <c r="B1216" s="5" t="s">
        <v>661</v>
      </c>
      <c r="E1216" s="4">
        <v>39995</v>
      </c>
    </row>
    <row r="1217" spans="1:5" x14ac:dyDescent="0.25">
      <c r="A1217" s="2">
        <v>4821</v>
      </c>
      <c r="B1217" s="5" t="s">
        <v>2663</v>
      </c>
      <c r="E1217" s="4">
        <v>39995</v>
      </c>
    </row>
    <row r="1218" spans="1:5" x14ac:dyDescent="0.25">
      <c r="A1218" s="2">
        <v>48211</v>
      </c>
      <c r="B1218" s="5" t="s">
        <v>2663</v>
      </c>
      <c r="E1218" s="4">
        <v>39995</v>
      </c>
    </row>
    <row r="1219" spans="1:5" x14ac:dyDescent="0.25">
      <c r="A1219" s="2">
        <v>482111</v>
      </c>
      <c r="B1219" s="5" t="s">
        <v>662</v>
      </c>
      <c r="E1219" s="4">
        <v>39995</v>
      </c>
    </row>
    <row r="1220" spans="1:5" x14ac:dyDescent="0.25">
      <c r="A1220" s="2">
        <v>482112</v>
      </c>
      <c r="B1220" s="5" t="s">
        <v>663</v>
      </c>
      <c r="E1220" s="4">
        <v>39995</v>
      </c>
    </row>
    <row r="1221" spans="1:5" ht="30" x14ac:dyDescent="0.25">
      <c r="A1221" s="2">
        <v>4831</v>
      </c>
      <c r="B1221" s="5" t="s">
        <v>2664</v>
      </c>
      <c r="E1221" s="4">
        <v>39995</v>
      </c>
    </row>
    <row r="1222" spans="1:5" ht="30" x14ac:dyDescent="0.25">
      <c r="A1222" s="2">
        <v>48311</v>
      </c>
      <c r="B1222" s="5" t="s">
        <v>2664</v>
      </c>
      <c r="E1222" s="4">
        <v>39995</v>
      </c>
    </row>
    <row r="1223" spans="1:5" x14ac:dyDescent="0.25">
      <c r="A1223" s="2">
        <v>483111</v>
      </c>
      <c r="B1223" s="5" t="s">
        <v>664</v>
      </c>
      <c r="E1223" s="4">
        <v>39995</v>
      </c>
    </row>
    <row r="1224" spans="1:5" x14ac:dyDescent="0.25">
      <c r="A1224" s="2">
        <v>483112</v>
      </c>
      <c r="B1224" s="5" t="s">
        <v>665</v>
      </c>
      <c r="E1224" s="4">
        <v>39995</v>
      </c>
    </row>
    <row r="1225" spans="1:5" x14ac:dyDescent="0.25">
      <c r="A1225" s="2">
        <v>483113</v>
      </c>
      <c r="B1225" s="5" t="s">
        <v>666</v>
      </c>
      <c r="E1225" s="4">
        <v>39995</v>
      </c>
    </row>
    <row r="1226" spans="1:5" ht="30" x14ac:dyDescent="0.25">
      <c r="A1226" s="2">
        <v>483114</v>
      </c>
      <c r="B1226" s="5" t="s">
        <v>667</v>
      </c>
      <c r="E1226" s="4">
        <v>39995</v>
      </c>
    </row>
    <row r="1227" spans="1:5" x14ac:dyDescent="0.25">
      <c r="A1227" s="2">
        <v>4832</v>
      </c>
      <c r="B1227" s="5" t="s">
        <v>2665</v>
      </c>
      <c r="E1227" s="4">
        <v>39995</v>
      </c>
    </row>
    <row r="1228" spans="1:5" x14ac:dyDescent="0.25">
      <c r="A1228" s="2">
        <v>48321</v>
      </c>
      <c r="B1228" s="5" t="s">
        <v>2665</v>
      </c>
      <c r="E1228" s="4">
        <v>39995</v>
      </c>
    </row>
    <row r="1229" spans="1:5" x14ac:dyDescent="0.25">
      <c r="A1229" s="2">
        <v>483211</v>
      </c>
      <c r="B1229" s="5" t="s">
        <v>668</v>
      </c>
      <c r="E1229" s="4">
        <v>39995</v>
      </c>
    </row>
    <row r="1230" spans="1:5" x14ac:dyDescent="0.25">
      <c r="A1230" s="2">
        <v>483212</v>
      </c>
      <c r="B1230" s="5" t="s">
        <v>669</v>
      </c>
      <c r="E1230" s="4">
        <v>39995</v>
      </c>
    </row>
    <row r="1231" spans="1:5" x14ac:dyDescent="0.25">
      <c r="A1231" s="2">
        <v>4841</v>
      </c>
      <c r="B1231" s="5" t="s">
        <v>2666</v>
      </c>
      <c r="E1231" s="4">
        <v>39995</v>
      </c>
    </row>
    <row r="1232" spans="1:5" x14ac:dyDescent="0.25">
      <c r="A1232" s="2">
        <v>48411</v>
      </c>
      <c r="B1232" s="5" t="s">
        <v>670</v>
      </c>
      <c r="E1232" s="4">
        <v>39995</v>
      </c>
    </row>
    <row r="1233" spans="1:5" x14ac:dyDescent="0.25">
      <c r="A1233" s="2">
        <v>484110</v>
      </c>
      <c r="B1233" s="5" t="s">
        <v>670</v>
      </c>
      <c r="E1233" s="4">
        <v>39995</v>
      </c>
    </row>
    <row r="1234" spans="1:5" x14ac:dyDescent="0.25">
      <c r="A1234" s="2">
        <v>48412</v>
      </c>
      <c r="B1234" s="5" t="s">
        <v>2667</v>
      </c>
      <c r="E1234" s="4">
        <v>39995</v>
      </c>
    </row>
    <row r="1235" spans="1:5" ht="30" x14ac:dyDescent="0.25">
      <c r="A1235" s="2">
        <v>484121</v>
      </c>
      <c r="B1235" s="5" t="s">
        <v>671</v>
      </c>
      <c r="E1235" s="4">
        <v>39995</v>
      </c>
    </row>
    <row r="1236" spans="1:5" ht="30" x14ac:dyDescent="0.25">
      <c r="A1236" s="2">
        <v>484122</v>
      </c>
      <c r="B1236" s="5" t="s">
        <v>672</v>
      </c>
      <c r="E1236" s="4">
        <v>39995</v>
      </c>
    </row>
    <row r="1237" spans="1:5" x14ac:dyDescent="0.25">
      <c r="A1237" s="2">
        <v>4842</v>
      </c>
      <c r="B1237" s="5" t="s">
        <v>2668</v>
      </c>
      <c r="E1237" s="4">
        <v>39995</v>
      </c>
    </row>
    <row r="1238" spans="1:5" x14ac:dyDescent="0.25">
      <c r="A1238" s="2">
        <v>48421</v>
      </c>
      <c r="B1238" s="5" t="s">
        <v>673</v>
      </c>
      <c r="E1238" s="4">
        <v>39995</v>
      </c>
    </row>
    <row r="1239" spans="1:5" x14ac:dyDescent="0.25">
      <c r="A1239" s="2">
        <v>484210</v>
      </c>
      <c r="B1239" s="5" t="s">
        <v>673</v>
      </c>
      <c r="E1239" s="4">
        <v>39995</v>
      </c>
    </row>
    <row r="1240" spans="1:5" ht="30" x14ac:dyDescent="0.25">
      <c r="A1240" s="2">
        <v>48422</v>
      </c>
      <c r="B1240" s="5" t="s">
        <v>674</v>
      </c>
      <c r="E1240" s="4">
        <v>39995</v>
      </c>
    </row>
    <row r="1241" spans="1:5" ht="30" x14ac:dyDescent="0.25">
      <c r="A1241" s="2">
        <v>484220</v>
      </c>
      <c r="B1241" s="5" t="s">
        <v>674</v>
      </c>
      <c r="E1241" s="4">
        <v>39995</v>
      </c>
    </row>
    <row r="1242" spans="1:5" ht="30" x14ac:dyDescent="0.25">
      <c r="A1242" s="2">
        <v>48423</v>
      </c>
      <c r="B1242" s="5" t="s">
        <v>675</v>
      </c>
      <c r="E1242" s="4">
        <v>39995</v>
      </c>
    </row>
    <row r="1243" spans="1:5" ht="30" x14ac:dyDescent="0.25">
      <c r="A1243" s="2">
        <v>484230</v>
      </c>
      <c r="B1243" s="5" t="s">
        <v>675</v>
      </c>
      <c r="E1243" s="4">
        <v>39995</v>
      </c>
    </row>
    <row r="1244" spans="1:5" x14ac:dyDescent="0.25">
      <c r="A1244" s="2">
        <v>4851</v>
      </c>
      <c r="B1244" s="5" t="s">
        <v>2669</v>
      </c>
      <c r="E1244" s="4">
        <v>39995</v>
      </c>
    </row>
    <row r="1245" spans="1:5" x14ac:dyDescent="0.25">
      <c r="A1245" s="2">
        <v>48511</v>
      </c>
      <c r="B1245" s="5" t="s">
        <v>2669</v>
      </c>
      <c r="E1245" s="4">
        <v>39995</v>
      </c>
    </row>
    <row r="1246" spans="1:5" x14ac:dyDescent="0.25">
      <c r="A1246" s="2">
        <v>485111</v>
      </c>
      <c r="B1246" s="5" t="s">
        <v>676</v>
      </c>
      <c r="E1246" s="4">
        <v>39995</v>
      </c>
    </row>
    <row r="1247" spans="1:5" x14ac:dyDescent="0.25">
      <c r="A1247" s="2">
        <v>485112</v>
      </c>
      <c r="B1247" s="5" t="s">
        <v>677</v>
      </c>
      <c r="E1247" s="4">
        <v>39995</v>
      </c>
    </row>
    <row r="1248" spans="1:5" x14ac:dyDescent="0.25">
      <c r="A1248" s="2">
        <v>485113</v>
      </c>
      <c r="B1248" s="5" t="s">
        <v>678</v>
      </c>
      <c r="E1248" s="4">
        <v>39995</v>
      </c>
    </row>
    <row r="1249" spans="1:5" x14ac:dyDescent="0.25">
      <c r="A1249" s="2">
        <v>485119</v>
      </c>
      <c r="B1249" s="5" t="s">
        <v>679</v>
      </c>
      <c r="E1249" s="4">
        <v>39995</v>
      </c>
    </row>
    <row r="1250" spans="1:5" x14ac:dyDescent="0.25">
      <c r="A1250" s="2">
        <v>4852</v>
      </c>
      <c r="B1250" s="5" t="s">
        <v>680</v>
      </c>
      <c r="E1250" s="4">
        <v>39995</v>
      </c>
    </row>
    <row r="1251" spans="1:5" x14ac:dyDescent="0.25">
      <c r="A1251" s="2">
        <v>48521</v>
      </c>
      <c r="B1251" s="5" t="s">
        <v>680</v>
      </c>
      <c r="E1251" s="4">
        <v>39995</v>
      </c>
    </row>
    <row r="1252" spans="1:5" x14ac:dyDescent="0.25">
      <c r="A1252" s="2">
        <v>485210</v>
      </c>
      <c r="B1252" s="5" t="s">
        <v>680</v>
      </c>
      <c r="E1252" s="4">
        <v>39995</v>
      </c>
    </row>
    <row r="1253" spans="1:5" x14ac:dyDescent="0.25">
      <c r="A1253" s="2">
        <v>4853</v>
      </c>
      <c r="B1253" s="5" t="s">
        <v>2670</v>
      </c>
      <c r="E1253" s="4">
        <v>39995</v>
      </c>
    </row>
    <row r="1254" spans="1:5" x14ac:dyDescent="0.25">
      <c r="A1254" s="2">
        <v>48531</v>
      </c>
      <c r="B1254" s="5" t="s">
        <v>681</v>
      </c>
      <c r="E1254" s="4">
        <v>39995</v>
      </c>
    </row>
    <row r="1255" spans="1:5" x14ac:dyDescent="0.25">
      <c r="A1255" s="2">
        <v>485310</v>
      </c>
      <c r="B1255" s="5" t="s">
        <v>681</v>
      </c>
      <c r="E1255" s="4">
        <v>39995</v>
      </c>
    </row>
    <row r="1256" spans="1:5" x14ac:dyDescent="0.25">
      <c r="A1256" s="2">
        <v>48532</v>
      </c>
      <c r="B1256" s="5" t="s">
        <v>682</v>
      </c>
      <c r="E1256" s="4">
        <v>39995</v>
      </c>
    </row>
    <row r="1257" spans="1:5" x14ac:dyDescent="0.25">
      <c r="A1257" s="2">
        <v>485320</v>
      </c>
      <c r="B1257" s="5" t="s">
        <v>682</v>
      </c>
      <c r="E1257" s="4">
        <v>39995</v>
      </c>
    </row>
    <row r="1258" spans="1:5" x14ac:dyDescent="0.25">
      <c r="A1258" s="2">
        <v>4854</v>
      </c>
      <c r="B1258" s="5" t="s">
        <v>683</v>
      </c>
      <c r="E1258" s="4">
        <v>39995</v>
      </c>
    </row>
    <row r="1259" spans="1:5" x14ac:dyDescent="0.25">
      <c r="A1259" s="2">
        <v>48541</v>
      </c>
      <c r="B1259" s="5" t="s">
        <v>683</v>
      </c>
      <c r="E1259" s="4">
        <v>39995</v>
      </c>
    </row>
    <row r="1260" spans="1:5" x14ac:dyDescent="0.25">
      <c r="A1260" s="2">
        <v>485410</v>
      </c>
      <c r="B1260" s="5" t="s">
        <v>683</v>
      </c>
      <c r="E1260" s="4">
        <v>39995</v>
      </c>
    </row>
    <row r="1261" spans="1:5" x14ac:dyDescent="0.25">
      <c r="A1261" s="2">
        <v>4855</v>
      </c>
      <c r="B1261" s="5" t="s">
        <v>684</v>
      </c>
      <c r="E1261" s="4">
        <v>39995</v>
      </c>
    </row>
    <row r="1262" spans="1:5" x14ac:dyDescent="0.25">
      <c r="A1262" s="2">
        <v>48551</v>
      </c>
      <c r="B1262" s="5" t="s">
        <v>684</v>
      </c>
      <c r="E1262" s="4">
        <v>39995</v>
      </c>
    </row>
    <row r="1263" spans="1:5" x14ac:dyDescent="0.25">
      <c r="A1263" s="2">
        <v>485510</v>
      </c>
      <c r="B1263" s="5" t="s">
        <v>684</v>
      </c>
      <c r="E1263" s="4">
        <v>39995</v>
      </c>
    </row>
    <row r="1264" spans="1:5" ht="30" x14ac:dyDescent="0.25">
      <c r="A1264" s="2">
        <v>4859</v>
      </c>
      <c r="B1264" s="5" t="s">
        <v>2671</v>
      </c>
      <c r="E1264" s="4">
        <v>39995</v>
      </c>
    </row>
    <row r="1265" spans="1:5" ht="30" x14ac:dyDescent="0.25">
      <c r="A1265" s="2">
        <v>48599</v>
      </c>
      <c r="B1265" s="5" t="s">
        <v>2671</v>
      </c>
      <c r="E1265" s="4">
        <v>39995</v>
      </c>
    </row>
    <row r="1266" spans="1:5" x14ac:dyDescent="0.25">
      <c r="A1266" s="2">
        <v>485991</v>
      </c>
      <c r="B1266" s="5" t="s">
        <v>685</v>
      </c>
      <c r="E1266" s="4">
        <v>39995</v>
      </c>
    </row>
    <row r="1267" spans="1:5" ht="30" x14ac:dyDescent="0.25">
      <c r="A1267" s="2">
        <v>485999</v>
      </c>
      <c r="B1267" s="5" t="s">
        <v>686</v>
      </c>
      <c r="E1267" s="4">
        <v>39995</v>
      </c>
    </row>
    <row r="1268" spans="1:5" x14ac:dyDescent="0.25">
      <c r="A1268" s="2">
        <v>4861</v>
      </c>
      <c r="B1268" s="5" t="s">
        <v>687</v>
      </c>
      <c r="E1268" s="4">
        <v>39995</v>
      </c>
    </row>
    <row r="1269" spans="1:5" x14ac:dyDescent="0.25">
      <c r="A1269" s="2">
        <v>48611</v>
      </c>
      <c r="B1269" s="5" t="s">
        <v>687</v>
      </c>
      <c r="E1269" s="4">
        <v>39995</v>
      </c>
    </row>
    <row r="1270" spans="1:5" x14ac:dyDescent="0.25">
      <c r="A1270" s="2">
        <v>486110</v>
      </c>
      <c r="B1270" s="5" t="s">
        <v>687</v>
      </c>
      <c r="E1270" s="4">
        <v>39995</v>
      </c>
    </row>
    <row r="1271" spans="1:5" x14ac:dyDescent="0.25">
      <c r="A1271" s="2">
        <v>4862</v>
      </c>
      <c r="B1271" s="5" t="s">
        <v>688</v>
      </c>
      <c r="E1271" s="4">
        <v>39995</v>
      </c>
    </row>
    <row r="1272" spans="1:5" x14ac:dyDescent="0.25">
      <c r="A1272" s="2">
        <v>48621</v>
      </c>
      <c r="B1272" s="5" t="s">
        <v>688</v>
      </c>
      <c r="E1272" s="4">
        <v>39995</v>
      </c>
    </row>
    <row r="1273" spans="1:5" x14ac:dyDescent="0.25">
      <c r="A1273" s="2">
        <v>486210</v>
      </c>
      <c r="B1273" s="5" t="s">
        <v>688</v>
      </c>
      <c r="E1273" s="4">
        <v>39995</v>
      </c>
    </row>
    <row r="1274" spans="1:5" x14ac:dyDescent="0.25">
      <c r="A1274" s="2">
        <v>4869</v>
      </c>
      <c r="B1274" s="5" t="s">
        <v>2672</v>
      </c>
      <c r="E1274" s="4">
        <v>39995</v>
      </c>
    </row>
    <row r="1275" spans="1:5" ht="30" x14ac:dyDescent="0.25">
      <c r="A1275" s="2">
        <v>48691</v>
      </c>
      <c r="B1275" s="5" t="s">
        <v>689</v>
      </c>
      <c r="E1275" s="4">
        <v>39995</v>
      </c>
    </row>
    <row r="1276" spans="1:5" ht="30" x14ac:dyDescent="0.25">
      <c r="A1276" s="2">
        <v>486910</v>
      </c>
      <c r="B1276" s="5" t="s">
        <v>689</v>
      </c>
      <c r="E1276" s="4">
        <v>39995</v>
      </c>
    </row>
    <row r="1277" spans="1:5" x14ac:dyDescent="0.25">
      <c r="A1277" s="2">
        <v>48699</v>
      </c>
      <c r="B1277" s="5" t="s">
        <v>690</v>
      </c>
      <c r="E1277" s="4">
        <v>39995</v>
      </c>
    </row>
    <row r="1278" spans="1:5" x14ac:dyDescent="0.25">
      <c r="A1278" s="2">
        <v>486990</v>
      </c>
      <c r="B1278" s="5" t="s">
        <v>690</v>
      </c>
      <c r="E1278" s="4">
        <v>39995</v>
      </c>
    </row>
    <row r="1279" spans="1:5" x14ac:dyDescent="0.25">
      <c r="A1279" s="2">
        <v>4871</v>
      </c>
      <c r="B1279" s="5" t="s">
        <v>691</v>
      </c>
      <c r="E1279" s="4">
        <v>39995</v>
      </c>
    </row>
    <row r="1280" spans="1:5" x14ac:dyDescent="0.25">
      <c r="A1280" s="2">
        <v>48711</v>
      </c>
      <c r="B1280" s="5" t="s">
        <v>691</v>
      </c>
      <c r="E1280" s="4">
        <v>39995</v>
      </c>
    </row>
    <row r="1281" spans="1:5" x14ac:dyDescent="0.25">
      <c r="A1281" s="2">
        <v>487110</v>
      </c>
      <c r="B1281" s="5" t="s">
        <v>691</v>
      </c>
      <c r="E1281" s="4">
        <v>39995</v>
      </c>
    </row>
    <row r="1282" spans="1:5" x14ac:dyDescent="0.25">
      <c r="A1282" s="2">
        <v>4872</v>
      </c>
      <c r="B1282" s="5" t="s">
        <v>692</v>
      </c>
      <c r="E1282" s="4">
        <v>39995</v>
      </c>
    </row>
    <row r="1283" spans="1:5" x14ac:dyDescent="0.25">
      <c r="A1283" s="2">
        <v>48721</v>
      </c>
      <c r="B1283" s="5" t="s">
        <v>692</v>
      </c>
      <c r="E1283" s="4">
        <v>39995</v>
      </c>
    </row>
    <row r="1284" spans="1:5" x14ac:dyDescent="0.25">
      <c r="A1284" s="2">
        <v>487210</v>
      </c>
      <c r="B1284" s="5" t="s">
        <v>692</v>
      </c>
      <c r="E1284" s="4">
        <v>39995</v>
      </c>
    </row>
    <row r="1285" spans="1:5" x14ac:dyDescent="0.25">
      <c r="A1285" s="2">
        <v>4879</v>
      </c>
      <c r="B1285" s="5" t="s">
        <v>693</v>
      </c>
      <c r="E1285" s="4">
        <v>39995</v>
      </c>
    </row>
    <row r="1286" spans="1:5" x14ac:dyDescent="0.25">
      <c r="A1286" s="2">
        <v>48799</v>
      </c>
      <c r="B1286" s="5" t="s">
        <v>693</v>
      </c>
      <c r="E1286" s="4">
        <v>39995</v>
      </c>
    </row>
    <row r="1287" spans="1:5" x14ac:dyDescent="0.25">
      <c r="A1287" s="2">
        <v>487990</v>
      </c>
      <c r="B1287" s="5" t="s">
        <v>693</v>
      </c>
      <c r="E1287" s="4">
        <v>39995</v>
      </c>
    </row>
    <row r="1288" spans="1:5" x14ac:dyDescent="0.25">
      <c r="A1288" s="2">
        <v>4881</v>
      </c>
      <c r="B1288" s="5" t="s">
        <v>2673</v>
      </c>
      <c r="E1288" s="4">
        <v>39995</v>
      </c>
    </row>
    <row r="1289" spans="1:5" x14ac:dyDescent="0.25">
      <c r="A1289" s="2">
        <v>48811</v>
      </c>
      <c r="B1289" s="5" t="s">
        <v>2674</v>
      </c>
      <c r="E1289" s="4">
        <v>39995</v>
      </c>
    </row>
    <row r="1290" spans="1:5" x14ac:dyDescent="0.25">
      <c r="A1290" s="2">
        <v>488111</v>
      </c>
      <c r="B1290" s="5" t="s">
        <v>694</v>
      </c>
      <c r="E1290" s="4">
        <v>39995</v>
      </c>
    </row>
    <row r="1291" spans="1:5" x14ac:dyDescent="0.25">
      <c r="A1291" s="2">
        <v>488119</v>
      </c>
      <c r="B1291" s="5" t="s">
        <v>695</v>
      </c>
      <c r="E1291" s="4">
        <v>39995</v>
      </c>
    </row>
    <row r="1292" spans="1:5" x14ac:dyDescent="0.25">
      <c r="A1292" s="2">
        <v>48819</v>
      </c>
      <c r="B1292" s="5" t="s">
        <v>696</v>
      </c>
      <c r="E1292" s="4">
        <v>39995</v>
      </c>
    </row>
    <row r="1293" spans="1:5" x14ac:dyDescent="0.25">
      <c r="A1293" s="2">
        <v>488190</v>
      </c>
      <c r="B1293" s="5" t="s">
        <v>696</v>
      </c>
      <c r="E1293" s="4">
        <v>39995</v>
      </c>
    </row>
    <row r="1294" spans="1:5" x14ac:dyDescent="0.25">
      <c r="A1294" s="2">
        <v>4882</v>
      </c>
      <c r="B1294" s="5" t="s">
        <v>697</v>
      </c>
      <c r="E1294" s="4">
        <v>39995</v>
      </c>
    </row>
    <row r="1295" spans="1:5" x14ac:dyDescent="0.25">
      <c r="A1295" s="2">
        <v>48821</v>
      </c>
      <c r="B1295" s="5" t="s">
        <v>697</v>
      </c>
      <c r="E1295" s="4">
        <v>39995</v>
      </c>
    </row>
    <row r="1296" spans="1:5" x14ac:dyDescent="0.25">
      <c r="A1296" s="2">
        <v>488210</v>
      </c>
      <c r="B1296" s="5" t="s">
        <v>697</v>
      </c>
      <c r="E1296" s="4">
        <v>39995</v>
      </c>
    </row>
    <row r="1297" spans="1:5" x14ac:dyDescent="0.25">
      <c r="A1297" s="2">
        <v>4883</v>
      </c>
      <c r="B1297" s="5" t="s">
        <v>2675</v>
      </c>
      <c r="E1297" s="4">
        <v>39995</v>
      </c>
    </row>
    <row r="1298" spans="1:5" x14ac:dyDescent="0.25">
      <c r="A1298" s="2">
        <v>48831</v>
      </c>
      <c r="B1298" s="5" t="s">
        <v>698</v>
      </c>
      <c r="E1298" s="4">
        <v>39995</v>
      </c>
    </row>
    <row r="1299" spans="1:5" x14ac:dyDescent="0.25">
      <c r="A1299" s="2">
        <v>488310</v>
      </c>
      <c r="B1299" s="5" t="s">
        <v>698</v>
      </c>
      <c r="E1299" s="4">
        <v>39995</v>
      </c>
    </row>
    <row r="1300" spans="1:5" x14ac:dyDescent="0.25">
      <c r="A1300" s="2">
        <v>48832</v>
      </c>
      <c r="B1300" s="5" t="s">
        <v>699</v>
      </c>
      <c r="E1300" s="4">
        <v>39995</v>
      </c>
    </row>
    <row r="1301" spans="1:5" x14ac:dyDescent="0.25">
      <c r="A1301" s="2">
        <v>488320</v>
      </c>
      <c r="B1301" s="5" t="s">
        <v>699</v>
      </c>
      <c r="E1301" s="4">
        <v>39995</v>
      </c>
    </row>
    <row r="1302" spans="1:5" x14ac:dyDescent="0.25">
      <c r="A1302" s="2">
        <v>48833</v>
      </c>
      <c r="B1302" s="5" t="s">
        <v>700</v>
      </c>
      <c r="E1302" s="4">
        <v>39995</v>
      </c>
    </row>
    <row r="1303" spans="1:5" x14ac:dyDescent="0.25">
      <c r="A1303" s="2">
        <v>488330</v>
      </c>
      <c r="B1303" s="5" t="s">
        <v>700</v>
      </c>
      <c r="E1303" s="4">
        <v>39995</v>
      </c>
    </row>
    <row r="1304" spans="1:5" ht="30" x14ac:dyDescent="0.25">
      <c r="A1304" s="2">
        <v>48839</v>
      </c>
      <c r="B1304" s="5" t="s">
        <v>701</v>
      </c>
      <c r="E1304" s="4">
        <v>39995</v>
      </c>
    </row>
    <row r="1305" spans="1:5" ht="30" x14ac:dyDescent="0.25">
      <c r="A1305" s="2">
        <v>488390</v>
      </c>
      <c r="B1305" s="5" t="s">
        <v>701</v>
      </c>
      <c r="E1305" s="4">
        <v>39995</v>
      </c>
    </row>
    <row r="1306" spans="1:5" x14ac:dyDescent="0.25">
      <c r="A1306" s="2">
        <v>4884</v>
      </c>
      <c r="B1306" s="5" t="s">
        <v>2676</v>
      </c>
      <c r="E1306" s="4">
        <v>39995</v>
      </c>
    </row>
    <row r="1307" spans="1:5" x14ac:dyDescent="0.25">
      <c r="A1307" s="2">
        <v>48841</v>
      </c>
      <c r="B1307" s="5" t="s">
        <v>702</v>
      </c>
      <c r="E1307" s="4">
        <v>39995</v>
      </c>
    </row>
    <row r="1308" spans="1:5" x14ac:dyDescent="0.25">
      <c r="A1308" s="2">
        <v>488410</v>
      </c>
      <c r="B1308" s="5" t="s">
        <v>702</v>
      </c>
      <c r="E1308" s="4">
        <v>39995</v>
      </c>
    </row>
    <row r="1309" spans="1:5" x14ac:dyDescent="0.25">
      <c r="A1309" s="2">
        <v>48849</v>
      </c>
      <c r="B1309" s="5" t="s">
        <v>703</v>
      </c>
      <c r="E1309" s="4">
        <v>39995</v>
      </c>
    </row>
    <row r="1310" spans="1:5" x14ac:dyDescent="0.25">
      <c r="A1310" s="2">
        <v>488490</v>
      </c>
      <c r="B1310" s="5" t="s">
        <v>703</v>
      </c>
      <c r="E1310" s="4">
        <v>39995</v>
      </c>
    </row>
    <row r="1311" spans="1:5" x14ac:dyDescent="0.25">
      <c r="A1311" s="2">
        <v>4885</v>
      </c>
      <c r="B1311" s="5" t="s">
        <v>704</v>
      </c>
      <c r="E1311" s="4">
        <v>39995</v>
      </c>
    </row>
    <row r="1312" spans="1:5" x14ac:dyDescent="0.25">
      <c r="A1312" s="2">
        <v>48851</v>
      </c>
      <c r="B1312" s="5" t="s">
        <v>704</v>
      </c>
      <c r="E1312" s="4">
        <v>39995</v>
      </c>
    </row>
    <row r="1313" spans="1:5" x14ac:dyDescent="0.25">
      <c r="A1313" s="2">
        <v>488510</v>
      </c>
      <c r="B1313" s="5" t="s">
        <v>704</v>
      </c>
      <c r="E1313" s="4">
        <v>39995</v>
      </c>
    </row>
    <row r="1314" spans="1:5" x14ac:dyDescent="0.25">
      <c r="A1314" s="2">
        <v>4889</v>
      </c>
      <c r="B1314" s="5" t="s">
        <v>2677</v>
      </c>
      <c r="E1314" s="4">
        <v>39995</v>
      </c>
    </row>
    <row r="1315" spans="1:5" x14ac:dyDescent="0.25">
      <c r="A1315" s="2">
        <v>48899</v>
      </c>
      <c r="B1315" s="5" t="s">
        <v>2677</v>
      </c>
      <c r="E1315" s="4">
        <v>39995</v>
      </c>
    </row>
    <row r="1316" spans="1:5" x14ac:dyDescent="0.25">
      <c r="A1316" s="2">
        <v>488991</v>
      </c>
      <c r="B1316" s="5" t="s">
        <v>705</v>
      </c>
      <c r="E1316" s="4">
        <v>39995</v>
      </c>
    </row>
    <row r="1317" spans="1:5" x14ac:dyDescent="0.25">
      <c r="A1317" s="2">
        <v>488999</v>
      </c>
      <c r="B1317" s="5" t="s">
        <v>706</v>
      </c>
      <c r="E1317" s="4">
        <v>39995</v>
      </c>
    </row>
    <row r="1318" spans="1:5" x14ac:dyDescent="0.25">
      <c r="A1318" s="2">
        <v>4911</v>
      </c>
      <c r="B1318" s="5" t="s">
        <v>707</v>
      </c>
      <c r="E1318" s="4">
        <v>39995</v>
      </c>
    </row>
    <row r="1319" spans="1:5" x14ac:dyDescent="0.25">
      <c r="A1319" s="2">
        <v>49111</v>
      </c>
      <c r="B1319" s="5" t="s">
        <v>707</v>
      </c>
      <c r="E1319" s="4">
        <v>39995</v>
      </c>
    </row>
    <row r="1320" spans="1:5" x14ac:dyDescent="0.25">
      <c r="A1320" s="2">
        <v>491110</v>
      </c>
      <c r="B1320" s="5" t="s">
        <v>707</v>
      </c>
      <c r="E1320" s="4">
        <v>39995</v>
      </c>
    </row>
    <row r="1321" spans="1:5" x14ac:dyDescent="0.25">
      <c r="A1321" s="2">
        <v>4921</v>
      </c>
      <c r="B1321" s="5" t="s">
        <v>708</v>
      </c>
      <c r="E1321" s="4">
        <v>39995</v>
      </c>
    </row>
    <row r="1322" spans="1:5" x14ac:dyDescent="0.25">
      <c r="A1322" s="2">
        <v>49211</v>
      </c>
      <c r="B1322" s="5" t="s">
        <v>708</v>
      </c>
      <c r="E1322" s="4">
        <v>39995</v>
      </c>
    </row>
    <row r="1323" spans="1:5" x14ac:dyDescent="0.25">
      <c r="A1323" s="2">
        <v>492110</v>
      </c>
      <c r="B1323" s="5" t="s">
        <v>708</v>
      </c>
      <c r="E1323" s="4">
        <v>39995</v>
      </c>
    </row>
    <row r="1324" spans="1:5" x14ac:dyDescent="0.25">
      <c r="A1324" s="2">
        <v>4922</v>
      </c>
      <c r="B1324" s="5" t="s">
        <v>709</v>
      </c>
      <c r="E1324" s="4">
        <v>39995</v>
      </c>
    </row>
    <row r="1325" spans="1:5" x14ac:dyDescent="0.25">
      <c r="A1325" s="2">
        <v>49221</v>
      </c>
      <c r="B1325" s="5" t="s">
        <v>709</v>
      </c>
      <c r="E1325" s="4">
        <v>39995</v>
      </c>
    </row>
    <row r="1326" spans="1:5" x14ac:dyDescent="0.25">
      <c r="A1326" s="2">
        <v>492210</v>
      </c>
      <c r="B1326" s="5" t="s">
        <v>709</v>
      </c>
      <c r="E1326" s="4">
        <v>39995</v>
      </c>
    </row>
    <row r="1327" spans="1:5" x14ac:dyDescent="0.25">
      <c r="A1327" s="2">
        <v>4931</v>
      </c>
      <c r="B1327" s="5" t="s">
        <v>2678</v>
      </c>
      <c r="E1327" s="4">
        <v>39995</v>
      </c>
    </row>
    <row r="1328" spans="1:5" x14ac:dyDescent="0.25">
      <c r="A1328" s="2">
        <v>49311</v>
      </c>
      <c r="B1328" s="5" t="s">
        <v>710</v>
      </c>
      <c r="E1328" s="4">
        <v>39995</v>
      </c>
    </row>
    <row r="1329" spans="1:5" x14ac:dyDescent="0.25">
      <c r="A1329" s="2">
        <v>493110</v>
      </c>
      <c r="B1329" s="5" t="s">
        <v>710</v>
      </c>
      <c r="E1329" s="4">
        <v>39995</v>
      </c>
    </row>
    <row r="1330" spans="1:5" x14ac:dyDescent="0.25">
      <c r="A1330" s="2">
        <v>49312</v>
      </c>
      <c r="B1330" s="5" t="s">
        <v>711</v>
      </c>
      <c r="E1330" s="4">
        <v>39995</v>
      </c>
    </row>
    <row r="1331" spans="1:5" x14ac:dyDescent="0.25">
      <c r="A1331" s="2">
        <v>493120</v>
      </c>
      <c r="B1331" s="5" t="s">
        <v>711</v>
      </c>
      <c r="E1331" s="4">
        <v>39995</v>
      </c>
    </row>
    <row r="1332" spans="1:5" x14ac:dyDescent="0.25">
      <c r="A1332" s="2">
        <v>49313</v>
      </c>
      <c r="B1332" s="5" t="s">
        <v>712</v>
      </c>
      <c r="E1332" s="4">
        <v>39995</v>
      </c>
    </row>
    <row r="1333" spans="1:5" x14ac:dyDescent="0.25">
      <c r="A1333" s="2">
        <v>493130</v>
      </c>
      <c r="B1333" s="5" t="s">
        <v>712</v>
      </c>
      <c r="E1333" s="4">
        <v>39995</v>
      </c>
    </row>
    <row r="1334" spans="1:5" x14ac:dyDescent="0.25">
      <c r="A1334" s="2">
        <v>49319</v>
      </c>
      <c r="B1334" s="5" t="s">
        <v>713</v>
      </c>
      <c r="E1334" s="4">
        <v>39995</v>
      </c>
    </row>
    <row r="1335" spans="1:5" x14ac:dyDescent="0.25">
      <c r="A1335" s="2">
        <v>493190</v>
      </c>
      <c r="B1335" s="5" t="s">
        <v>713</v>
      </c>
      <c r="E1335" s="4">
        <v>39995</v>
      </c>
    </row>
    <row r="1336" spans="1:5" ht="30" x14ac:dyDescent="0.25">
      <c r="A1336" s="2">
        <v>5111</v>
      </c>
      <c r="B1336" s="5" t="s">
        <v>2679</v>
      </c>
      <c r="E1336" s="4">
        <v>39995</v>
      </c>
    </row>
    <row r="1337" spans="1:5" x14ac:dyDescent="0.25">
      <c r="A1337" s="2">
        <v>51111</v>
      </c>
      <c r="B1337" s="5" t="s">
        <v>714</v>
      </c>
      <c r="E1337" s="4">
        <v>39995</v>
      </c>
    </row>
    <row r="1338" spans="1:5" x14ac:dyDescent="0.25">
      <c r="A1338" s="2">
        <v>511110</v>
      </c>
      <c r="B1338" s="5" t="s">
        <v>714</v>
      </c>
      <c r="E1338" s="4">
        <v>39995</v>
      </c>
    </row>
    <row r="1339" spans="1:5" x14ac:dyDescent="0.25">
      <c r="A1339" s="2">
        <v>51112</v>
      </c>
      <c r="B1339" s="5" t="s">
        <v>715</v>
      </c>
      <c r="E1339" s="4">
        <v>39995</v>
      </c>
    </row>
    <row r="1340" spans="1:5" x14ac:dyDescent="0.25">
      <c r="A1340" s="2">
        <v>511120</v>
      </c>
      <c r="B1340" s="5" t="s">
        <v>715</v>
      </c>
      <c r="E1340" s="4">
        <v>39995</v>
      </c>
    </row>
    <row r="1341" spans="1:5" x14ac:dyDescent="0.25">
      <c r="A1341" s="2">
        <v>51113</v>
      </c>
      <c r="B1341" s="5" t="s">
        <v>716</v>
      </c>
      <c r="E1341" s="4">
        <v>39995</v>
      </c>
    </row>
    <row r="1342" spans="1:5" x14ac:dyDescent="0.25">
      <c r="A1342" s="2">
        <v>511130</v>
      </c>
      <c r="B1342" s="5" t="s">
        <v>716</v>
      </c>
      <c r="E1342" s="4">
        <v>39995</v>
      </c>
    </row>
    <row r="1343" spans="1:5" x14ac:dyDescent="0.25">
      <c r="A1343" s="2">
        <v>51114</v>
      </c>
      <c r="B1343" s="5" t="s">
        <v>717</v>
      </c>
      <c r="E1343" s="4">
        <v>39995</v>
      </c>
    </row>
    <row r="1344" spans="1:5" x14ac:dyDescent="0.25">
      <c r="A1344" s="2">
        <v>511140</v>
      </c>
      <c r="B1344" s="5" t="s">
        <v>717</v>
      </c>
      <c r="E1344" s="4">
        <v>39995</v>
      </c>
    </row>
    <row r="1345" spans="1:5" x14ac:dyDescent="0.25">
      <c r="A1345" s="2">
        <v>51119</v>
      </c>
      <c r="B1345" s="5" t="s">
        <v>2680</v>
      </c>
      <c r="E1345" s="4">
        <v>39995</v>
      </c>
    </row>
    <row r="1346" spans="1:5" x14ac:dyDescent="0.25">
      <c r="A1346" s="2">
        <v>511191</v>
      </c>
      <c r="B1346" s="5" t="s">
        <v>718</v>
      </c>
      <c r="E1346" s="4">
        <v>39995</v>
      </c>
    </row>
    <row r="1347" spans="1:5" x14ac:dyDescent="0.25">
      <c r="A1347" s="2">
        <v>511199</v>
      </c>
      <c r="B1347" s="5" t="s">
        <v>719</v>
      </c>
      <c r="E1347" s="4">
        <v>39995</v>
      </c>
    </row>
    <row r="1348" spans="1:5" x14ac:dyDescent="0.25">
      <c r="A1348" s="2">
        <v>5112</v>
      </c>
      <c r="B1348" s="5" t="s">
        <v>720</v>
      </c>
      <c r="E1348" s="4">
        <v>39995</v>
      </c>
    </row>
    <row r="1349" spans="1:5" x14ac:dyDescent="0.25">
      <c r="A1349" s="2">
        <v>51121</v>
      </c>
      <c r="B1349" s="5" t="s">
        <v>720</v>
      </c>
      <c r="E1349" s="4">
        <v>39995</v>
      </c>
    </row>
    <row r="1350" spans="1:5" x14ac:dyDescent="0.25">
      <c r="A1350" s="2">
        <v>511210</v>
      </c>
      <c r="B1350" s="5" t="s">
        <v>720</v>
      </c>
      <c r="E1350" s="4">
        <v>39995</v>
      </c>
    </row>
    <row r="1351" spans="1:5" x14ac:dyDescent="0.25">
      <c r="A1351" s="2">
        <v>5121</v>
      </c>
      <c r="B1351" s="5" t="s">
        <v>2681</v>
      </c>
      <c r="E1351" s="4">
        <v>39995</v>
      </c>
    </row>
    <row r="1352" spans="1:5" x14ac:dyDescent="0.25">
      <c r="A1352" s="2">
        <v>51211</v>
      </c>
      <c r="B1352" s="5" t="s">
        <v>721</v>
      </c>
      <c r="E1352" s="4">
        <v>39995</v>
      </c>
    </row>
    <row r="1353" spans="1:5" x14ac:dyDescent="0.25">
      <c r="A1353" s="2">
        <v>512110</v>
      </c>
      <c r="B1353" s="5" t="s">
        <v>721</v>
      </c>
      <c r="E1353" s="4">
        <v>39995</v>
      </c>
    </row>
    <row r="1354" spans="1:5" x14ac:dyDescent="0.25">
      <c r="A1354" s="2">
        <v>51212</v>
      </c>
      <c r="B1354" s="5" t="s">
        <v>722</v>
      </c>
      <c r="E1354" s="4">
        <v>39995</v>
      </c>
    </row>
    <row r="1355" spans="1:5" x14ac:dyDescent="0.25">
      <c r="A1355" s="2">
        <v>512120</v>
      </c>
      <c r="B1355" s="5" t="s">
        <v>722</v>
      </c>
      <c r="E1355" s="4">
        <v>39995</v>
      </c>
    </row>
    <row r="1356" spans="1:5" x14ac:dyDescent="0.25">
      <c r="A1356" s="2">
        <v>51213</v>
      </c>
      <c r="B1356" s="5" t="s">
        <v>2682</v>
      </c>
      <c r="E1356" s="4">
        <v>39995</v>
      </c>
    </row>
    <row r="1357" spans="1:5" x14ac:dyDescent="0.25">
      <c r="A1357" s="2">
        <v>512131</v>
      </c>
      <c r="B1357" s="5" t="s">
        <v>723</v>
      </c>
      <c r="E1357" s="4">
        <v>39995</v>
      </c>
    </row>
    <row r="1358" spans="1:5" x14ac:dyDescent="0.25">
      <c r="A1358" s="2">
        <v>512132</v>
      </c>
      <c r="B1358" s="5" t="s">
        <v>724</v>
      </c>
      <c r="E1358" s="4">
        <v>39995</v>
      </c>
    </row>
    <row r="1359" spans="1:5" ht="30" x14ac:dyDescent="0.25">
      <c r="A1359" s="2">
        <v>51219</v>
      </c>
      <c r="B1359" s="5" t="s">
        <v>2683</v>
      </c>
      <c r="E1359" s="4">
        <v>39995</v>
      </c>
    </row>
    <row r="1360" spans="1:5" ht="30" x14ac:dyDescent="0.25">
      <c r="A1360" s="2">
        <v>512191</v>
      </c>
      <c r="B1360" s="5" t="s">
        <v>725</v>
      </c>
      <c r="E1360" s="4">
        <v>39995</v>
      </c>
    </row>
    <row r="1361" spans="1:5" x14ac:dyDescent="0.25">
      <c r="A1361" s="2">
        <v>512199</v>
      </c>
      <c r="B1361" s="5" t="s">
        <v>726</v>
      </c>
      <c r="E1361" s="4">
        <v>39995</v>
      </c>
    </row>
    <row r="1362" spans="1:5" x14ac:dyDescent="0.25">
      <c r="A1362" s="2">
        <v>5122</v>
      </c>
      <c r="B1362" s="5" t="s">
        <v>2684</v>
      </c>
      <c r="E1362" s="4">
        <v>39995</v>
      </c>
    </row>
    <row r="1363" spans="1:5" x14ac:dyDescent="0.25">
      <c r="A1363" s="36">
        <v>51222</v>
      </c>
      <c r="B1363" s="37" t="s">
        <v>729</v>
      </c>
      <c r="C1363" s="36"/>
      <c r="D1363" s="36"/>
      <c r="E1363" s="36"/>
    </row>
    <row r="1364" spans="1:5" x14ac:dyDescent="0.25">
      <c r="A1364" s="2">
        <v>51223</v>
      </c>
      <c r="B1364" s="5" t="s">
        <v>730</v>
      </c>
      <c r="E1364" s="4">
        <v>39995</v>
      </c>
    </row>
    <row r="1365" spans="1:5" x14ac:dyDescent="0.25">
      <c r="A1365" s="2">
        <v>512230</v>
      </c>
      <c r="B1365" s="5" t="s">
        <v>730</v>
      </c>
      <c r="E1365" s="4">
        <v>39995</v>
      </c>
    </row>
    <row r="1366" spans="1:5" x14ac:dyDescent="0.25">
      <c r="A1366" s="2">
        <v>51224</v>
      </c>
      <c r="B1366" s="5" t="s">
        <v>731</v>
      </c>
      <c r="E1366" s="4">
        <v>39995</v>
      </c>
    </row>
    <row r="1367" spans="1:5" x14ac:dyDescent="0.25">
      <c r="A1367" s="2">
        <v>512240</v>
      </c>
      <c r="B1367" s="5" t="s">
        <v>731</v>
      </c>
      <c r="E1367" s="4">
        <v>39995</v>
      </c>
    </row>
    <row r="1368" spans="1:5" x14ac:dyDescent="0.25">
      <c r="A1368" s="2">
        <v>51225</v>
      </c>
      <c r="B1368" s="5" t="s">
        <v>728</v>
      </c>
      <c r="E1368" s="4">
        <v>43118</v>
      </c>
    </row>
    <row r="1369" spans="1:5" x14ac:dyDescent="0.25">
      <c r="A1369" s="2">
        <v>512250</v>
      </c>
      <c r="B1369" s="5" t="s">
        <v>728</v>
      </c>
      <c r="E1369" s="4">
        <v>43118</v>
      </c>
    </row>
    <row r="1370" spans="1:5" x14ac:dyDescent="0.25">
      <c r="A1370" s="2">
        <v>51229</v>
      </c>
      <c r="B1370" s="5" t="s">
        <v>732</v>
      </c>
      <c r="E1370" s="4">
        <v>39995</v>
      </c>
    </row>
    <row r="1371" spans="1:5" x14ac:dyDescent="0.25">
      <c r="A1371" s="2">
        <v>512290</v>
      </c>
      <c r="B1371" s="5" t="s">
        <v>732</v>
      </c>
      <c r="E1371" s="4">
        <v>39995</v>
      </c>
    </row>
    <row r="1372" spans="1:5" x14ac:dyDescent="0.25">
      <c r="A1372" s="2">
        <v>5151</v>
      </c>
      <c r="B1372" s="5" t="s">
        <v>2685</v>
      </c>
      <c r="E1372" s="4">
        <v>39995</v>
      </c>
    </row>
    <row r="1373" spans="1:5" x14ac:dyDescent="0.25">
      <c r="A1373" s="2">
        <v>51511</v>
      </c>
      <c r="B1373" s="5" t="s">
        <v>2686</v>
      </c>
      <c r="E1373" s="4">
        <v>39995</v>
      </c>
    </row>
    <row r="1374" spans="1:5" x14ac:dyDescent="0.25">
      <c r="A1374" s="2">
        <v>515111</v>
      </c>
      <c r="B1374" s="5" t="s">
        <v>733</v>
      </c>
      <c r="E1374" s="4">
        <v>39995</v>
      </c>
    </row>
    <row r="1375" spans="1:5" x14ac:dyDescent="0.25">
      <c r="A1375" s="2">
        <v>515112</v>
      </c>
      <c r="B1375" s="5" t="s">
        <v>734</v>
      </c>
      <c r="E1375" s="4">
        <v>39995</v>
      </c>
    </row>
    <row r="1376" spans="1:5" x14ac:dyDescent="0.25">
      <c r="A1376" s="2">
        <v>51512</v>
      </c>
      <c r="B1376" s="5" t="s">
        <v>735</v>
      </c>
      <c r="E1376" s="4">
        <v>39995</v>
      </c>
    </row>
    <row r="1377" spans="1:5" x14ac:dyDescent="0.25">
      <c r="A1377" s="2">
        <v>515120</v>
      </c>
      <c r="B1377" s="5" t="s">
        <v>735</v>
      </c>
      <c r="E1377" s="4">
        <v>39995</v>
      </c>
    </row>
    <row r="1378" spans="1:5" x14ac:dyDescent="0.25">
      <c r="A1378" s="2">
        <v>5152</v>
      </c>
      <c r="B1378" s="5" t="s">
        <v>736</v>
      </c>
      <c r="E1378" s="4">
        <v>39995</v>
      </c>
    </row>
    <row r="1379" spans="1:5" x14ac:dyDescent="0.25">
      <c r="A1379" s="2">
        <v>51521</v>
      </c>
      <c r="B1379" s="5" t="s">
        <v>736</v>
      </c>
      <c r="E1379" s="4">
        <v>39995</v>
      </c>
    </row>
    <row r="1380" spans="1:5" x14ac:dyDescent="0.25">
      <c r="A1380" s="2">
        <v>515210</v>
      </c>
      <c r="B1380" s="5" t="s">
        <v>736</v>
      </c>
      <c r="E1380" s="4">
        <v>39995</v>
      </c>
    </row>
    <row r="1381" spans="1:5" ht="30" x14ac:dyDescent="0.25">
      <c r="A1381" s="36">
        <v>517110</v>
      </c>
      <c r="B1381" s="37" t="s">
        <v>2687</v>
      </c>
      <c r="C1381" s="36"/>
      <c r="D1381" s="36"/>
      <c r="E1381" s="36"/>
    </row>
    <row r="1382" spans="1:5" ht="30" x14ac:dyDescent="0.25">
      <c r="A1382" s="36">
        <v>517210</v>
      </c>
      <c r="B1382" s="37" t="s">
        <v>738</v>
      </c>
      <c r="C1382" s="36"/>
      <c r="D1382" s="36"/>
      <c r="E1382" s="36"/>
    </row>
    <row r="1383" spans="1:5" ht="30" x14ac:dyDescent="0.25">
      <c r="A1383" s="2">
        <v>5173</v>
      </c>
      <c r="B1383" s="5" t="s">
        <v>2688</v>
      </c>
      <c r="E1383" s="4">
        <v>43118</v>
      </c>
    </row>
    <row r="1384" spans="1:5" ht="30" x14ac:dyDescent="0.25">
      <c r="A1384" s="2">
        <v>51731</v>
      </c>
      <c r="B1384" s="5" t="s">
        <v>2688</v>
      </c>
      <c r="E1384" s="4">
        <v>43118</v>
      </c>
    </row>
    <row r="1385" spans="1:5" x14ac:dyDescent="0.25">
      <c r="A1385" s="2">
        <v>517311</v>
      </c>
      <c r="B1385" s="5" t="s">
        <v>2689</v>
      </c>
      <c r="E1385" s="4">
        <v>43118</v>
      </c>
    </row>
    <row r="1386" spans="1:5" ht="30" x14ac:dyDescent="0.25">
      <c r="A1386" s="2">
        <v>517312</v>
      </c>
      <c r="B1386" s="5" t="s">
        <v>2690</v>
      </c>
      <c r="E1386" s="4">
        <v>43118</v>
      </c>
    </row>
    <row r="1387" spans="1:5" x14ac:dyDescent="0.25">
      <c r="A1387" s="2">
        <v>5174</v>
      </c>
      <c r="B1387" s="5" t="s">
        <v>739</v>
      </c>
      <c r="E1387" s="4">
        <v>39995</v>
      </c>
    </row>
    <row r="1388" spans="1:5" x14ac:dyDescent="0.25">
      <c r="A1388" s="2">
        <v>51741</v>
      </c>
      <c r="B1388" s="5" t="s">
        <v>739</v>
      </c>
      <c r="E1388" s="4">
        <v>39995</v>
      </c>
    </row>
    <row r="1389" spans="1:5" x14ac:dyDescent="0.25">
      <c r="A1389" s="2">
        <v>517410</v>
      </c>
      <c r="B1389" s="5" t="s">
        <v>739</v>
      </c>
      <c r="E1389" s="4">
        <v>39995</v>
      </c>
    </row>
    <row r="1390" spans="1:5" x14ac:dyDescent="0.25">
      <c r="A1390" s="2">
        <v>5179</v>
      </c>
      <c r="B1390" s="5" t="s">
        <v>2691</v>
      </c>
      <c r="E1390" s="4">
        <v>39995</v>
      </c>
    </row>
    <row r="1391" spans="1:5" x14ac:dyDescent="0.25">
      <c r="A1391" s="2">
        <v>51791</v>
      </c>
      <c r="B1391" s="5" t="s">
        <v>2691</v>
      </c>
      <c r="E1391" s="4">
        <v>39995</v>
      </c>
    </row>
    <row r="1392" spans="1:5" x14ac:dyDescent="0.25">
      <c r="A1392" s="2">
        <v>517911</v>
      </c>
      <c r="B1392" s="5" t="s">
        <v>740</v>
      </c>
      <c r="E1392" s="4">
        <v>39995</v>
      </c>
    </row>
    <row r="1393" spans="1:5" x14ac:dyDescent="0.25">
      <c r="A1393" s="2">
        <v>517919</v>
      </c>
      <c r="B1393" s="5" t="s">
        <v>741</v>
      </c>
      <c r="E1393" s="4">
        <v>39995</v>
      </c>
    </row>
    <row r="1394" spans="1:5" x14ac:dyDescent="0.25">
      <c r="A1394" s="2">
        <v>5182</v>
      </c>
      <c r="B1394" s="5" t="s">
        <v>742</v>
      </c>
      <c r="E1394" s="4">
        <v>39995</v>
      </c>
    </row>
    <row r="1395" spans="1:5" x14ac:dyDescent="0.25">
      <c r="A1395" s="2">
        <v>51821</v>
      </c>
      <c r="B1395" s="5" t="s">
        <v>742</v>
      </c>
      <c r="E1395" s="4">
        <v>39995</v>
      </c>
    </row>
    <row r="1396" spans="1:5" x14ac:dyDescent="0.25">
      <c r="A1396" s="2">
        <v>518210</v>
      </c>
      <c r="B1396" s="5" t="s">
        <v>742</v>
      </c>
      <c r="E1396" s="4">
        <v>39995</v>
      </c>
    </row>
    <row r="1397" spans="1:5" x14ac:dyDescent="0.25">
      <c r="A1397" s="2">
        <v>5191</v>
      </c>
      <c r="B1397" s="5" t="s">
        <v>2692</v>
      </c>
      <c r="E1397" s="4">
        <v>39995</v>
      </c>
    </row>
    <row r="1398" spans="1:5" x14ac:dyDescent="0.25">
      <c r="A1398" s="2">
        <v>51911</v>
      </c>
      <c r="B1398" s="5" t="s">
        <v>743</v>
      </c>
      <c r="E1398" s="4">
        <v>39995</v>
      </c>
    </row>
    <row r="1399" spans="1:5" x14ac:dyDescent="0.25">
      <c r="A1399" s="2">
        <v>519110</v>
      </c>
      <c r="B1399" s="5" t="s">
        <v>743</v>
      </c>
      <c r="E1399" s="4">
        <v>39995</v>
      </c>
    </row>
    <row r="1400" spans="1:5" x14ac:dyDescent="0.25">
      <c r="A1400" s="2">
        <v>51912</v>
      </c>
      <c r="B1400" s="5" t="s">
        <v>744</v>
      </c>
      <c r="E1400" s="4">
        <v>39995</v>
      </c>
    </row>
    <row r="1401" spans="1:5" x14ac:dyDescent="0.25">
      <c r="A1401" s="2">
        <v>519120</v>
      </c>
      <c r="B1401" s="5" t="s">
        <v>744</v>
      </c>
      <c r="E1401" s="4">
        <v>39995</v>
      </c>
    </row>
    <row r="1402" spans="1:5" ht="30" x14ac:dyDescent="0.25">
      <c r="A1402" s="2">
        <v>51913</v>
      </c>
      <c r="B1402" s="5" t="s">
        <v>745</v>
      </c>
      <c r="E1402" s="4">
        <v>39995</v>
      </c>
    </row>
    <row r="1403" spans="1:5" ht="30" x14ac:dyDescent="0.25">
      <c r="A1403" s="2">
        <v>519130</v>
      </c>
      <c r="B1403" s="5" t="s">
        <v>745</v>
      </c>
      <c r="E1403" s="4">
        <v>39995</v>
      </c>
    </row>
    <row r="1404" spans="1:5" x14ac:dyDescent="0.25">
      <c r="A1404" s="2">
        <v>51919</v>
      </c>
      <c r="B1404" s="5" t="s">
        <v>746</v>
      </c>
      <c r="E1404" s="4">
        <v>39995</v>
      </c>
    </row>
    <row r="1405" spans="1:5" x14ac:dyDescent="0.25">
      <c r="A1405" s="2">
        <v>519190</v>
      </c>
      <c r="B1405" s="5" t="s">
        <v>746</v>
      </c>
      <c r="E1405" s="4">
        <v>39995</v>
      </c>
    </row>
    <row r="1406" spans="1:5" x14ac:dyDescent="0.25">
      <c r="A1406" s="2">
        <v>5211</v>
      </c>
      <c r="B1406" s="5" t="s">
        <v>747</v>
      </c>
      <c r="E1406" s="4">
        <v>39995</v>
      </c>
    </row>
    <row r="1407" spans="1:5" x14ac:dyDescent="0.25">
      <c r="A1407" s="2">
        <v>52111</v>
      </c>
      <c r="B1407" s="5" t="s">
        <v>747</v>
      </c>
      <c r="E1407" s="4">
        <v>39995</v>
      </c>
    </row>
    <row r="1408" spans="1:5" x14ac:dyDescent="0.25">
      <c r="A1408" s="2">
        <v>521110</v>
      </c>
      <c r="B1408" s="5" t="s">
        <v>747</v>
      </c>
      <c r="E1408" s="4">
        <v>39995</v>
      </c>
    </row>
    <row r="1409" spans="1:5" x14ac:dyDescent="0.25">
      <c r="A1409" s="2">
        <v>5221</v>
      </c>
      <c r="B1409" s="5" t="s">
        <v>2693</v>
      </c>
      <c r="E1409" s="4">
        <v>39995</v>
      </c>
    </row>
    <row r="1410" spans="1:5" x14ac:dyDescent="0.25">
      <c r="A1410" s="2">
        <v>52211</v>
      </c>
      <c r="B1410" s="5" t="s">
        <v>748</v>
      </c>
      <c r="E1410" s="4">
        <v>39995</v>
      </c>
    </row>
    <row r="1411" spans="1:5" x14ac:dyDescent="0.25">
      <c r="A1411" s="2">
        <v>522110</v>
      </c>
      <c r="B1411" s="5" t="s">
        <v>748</v>
      </c>
      <c r="E1411" s="4">
        <v>39995</v>
      </c>
    </row>
    <row r="1412" spans="1:5" x14ac:dyDescent="0.25">
      <c r="A1412" s="2">
        <v>52212</v>
      </c>
      <c r="B1412" s="5" t="s">
        <v>749</v>
      </c>
      <c r="E1412" s="4">
        <v>39995</v>
      </c>
    </row>
    <row r="1413" spans="1:5" x14ac:dyDescent="0.25">
      <c r="A1413" s="2">
        <v>522120</v>
      </c>
      <c r="B1413" s="5" t="s">
        <v>749</v>
      </c>
      <c r="E1413" s="4">
        <v>39995</v>
      </c>
    </row>
    <row r="1414" spans="1:5" x14ac:dyDescent="0.25">
      <c r="A1414" s="2">
        <v>52213</v>
      </c>
      <c r="B1414" s="5" t="s">
        <v>750</v>
      </c>
      <c r="E1414" s="4">
        <v>39995</v>
      </c>
    </row>
    <row r="1415" spans="1:5" x14ac:dyDescent="0.25">
      <c r="A1415" s="2">
        <v>522130</v>
      </c>
      <c r="B1415" s="5" t="s">
        <v>750</v>
      </c>
      <c r="E1415" s="4">
        <v>39995</v>
      </c>
    </row>
    <row r="1416" spans="1:5" x14ac:dyDescent="0.25">
      <c r="A1416" s="2">
        <v>52219</v>
      </c>
      <c r="B1416" s="5" t="s">
        <v>751</v>
      </c>
      <c r="E1416" s="4">
        <v>39995</v>
      </c>
    </row>
    <row r="1417" spans="1:5" x14ac:dyDescent="0.25">
      <c r="A1417" s="2">
        <v>522190</v>
      </c>
      <c r="B1417" s="5" t="s">
        <v>751</v>
      </c>
      <c r="E1417" s="4">
        <v>39995</v>
      </c>
    </row>
    <row r="1418" spans="1:5" x14ac:dyDescent="0.25">
      <c r="A1418" s="2">
        <v>5222</v>
      </c>
      <c r="B1418" s="5" t="s">
        <v>2694</v>
      </c>
      <c r="E1418" s="4">
        <v>39995</v>
      </c>
    </row>
    <row r="1419" spans="1:5" x14ac:dyDescent="0.25">
      <c r="A1419" s="2">
        <v>52221</v>
      </c>
      <c r="B1419" s="5" t="s">
        <v>752</v>
      </c>
      <c r="E1419" s="4">
        <v>39995</v>
      </c>
    </row>
    <row r="1420" spans="1:5" x14ac:dyDescent="0.25">
      <c r="A1420" s="2">
        <v>522210</v>
      </c>
      <c r="B1420" s="5" t="s">
        <v>752</v>
      </c>
      <c r="E1420" s="4">
        <v>39995</v>
      </c>
    </row>
    <row r="1421" spans="1:5" x14ac:dyDescent="0.25">
      <c r="A1421" s="2">
        <v>52222</v>
      </c>
      <c r="B1421" s="5" t="s">
        <v>753</v>
      </c>
      <c r="E1421" s="4">
        <v>39995</v>
      </c>
    </row>
    <row r="1422" spans="1:5" x14ac:dyDescent="0.25">
      <c r="A1422" s="2">
        <v>522220</v>
      </c>
      <c r="B1422" s="5" t="s">
        <v>753</v>
      </c>
      <c r="E1422" s="4">
        <v>39995</v>
      </c>
    </row>
    <row r="1423" spans="1:5" x14ac:dyDescent="0.25">
      <c r="A1423" s="2">
        <v>52229</v>
      </c>
      <c r="B1423" s="5" t="s">
        <v>2695</v>
      </c>
      <c r="E1423" s="4">
        <v>39995</v>
      </c>
    </row>
    <row r="1424" spans="1:5" x14ac:dyDescent="0.25">
      <c r="A1424" s="2">
        <v>522291</v>
      </c>
      <c r="B1424" s="5" t="s">
        <v>754</v>
      </c>
      <c r="E1424" s="4">
        <v>39995</v>
      </c>
    </row>
    <row r="1425" spans="1:5" x14ac:dyDescent="0.25">
      <c r="A1425" s="2">
        <v>522292</v>
      </c>
      <c r="B1425" s="5" t="s">
        <v>755</v>
      </c>
      <c r="E1425" s="4">
        <v>39995</v>
      </c>
    </row>
    <row r="1426" spans="1:5" x14ac:dyDescent="0.25">
      <c r="A1426" s="2">
        <v>522293</v>
      </c>
      <c r="B1426" s="5" t="s">
        <v>756</v>
      </c>
      <c r="E1426" s="4">
        <v>39995</v>
      </c>
    </row>
    <row r="1427" spans="1:5" x14ac:dyDescent="0.25">
      <c r="A1427" s="2">
        <v>522294</v>
      </c>
      <c r="B1427" s="5" t="s">
        <v>757</v>
      </c>
      <c r="E1427" s="4">
        <v>39995</v>
      </c>
    </row>
    <row r="1428" spans="1:5" x14ac:dyDescent="0.25">
      <c r="A1428" s="2">
        <v>522298</v>
      </c>
      <c r="B1428" s="5" t="s">
        <v>758</v>
      </c>
      <c r="E1428" s="4">
        <v>39995</v>
      </c>
    </row>
    <row r="1429" spans="1:5" x14ac:dyDescent="0.25">
      <c r="A1429" s="2">
        <v>5223</v>
      </c>
      <c r="B1429" s="5" t="s">
        <v>2696</v>
      </c>
      <c r="E1429" s="4">
        <v>39995</v>
      </c>
    </row>
    <row r="1430" spans="1:5" x14ac:dyDescent="0.25">
      <c r="A1430" s="2">
        <v>52231</v>
      </c>
      <c r="B1430" s="5" t="s">
        <v>759</v>
      </c>
      <c r="E1430" s="4">
        <v>39995</v>
      </c>
    </row>
    <row r="1431" spans="1:5" x14ac:dyDescent="0.25">
      <c r="A1431" s="2">
        <v>522310</v>
      </c>
      <c r="B1431" s="5" t="s">
        <v>759</v>
      </c>
      <c r="E1431" s="4">
        <v>39995</v>
      </c>
    </row>
    <row r="1432" spans="1:5" ht="30" x14ac:dyDescent="0.25">
      <c r="A1432" s="2">
        <v>52232</v>
      </c>
      <c r="B1432" s="5" t="s">
        <v>760</v>
      </c>
      <c r="E1432" s="4">
        <v>39995</v>
      </c>
    </row>
    <row r="1433" spans="1:5" ht="30" x14ac:dyDescent="0.25">
      <c r="A1433" s="2">
        <v>522320</v>
      </c>
      <c r="B1433" s="5" t="s">
        <v>760</v>
      </c>
      <c r="E1433" s="4">
        <v>39995</v>
      </c>
    </row>
    <row r="1434" spans="1:5" ht="30" x14ac:dyDescent="0.25">
      <c r="A1434" s="2">
        <v>52239</v>
      </c>
      <c r="B1434" s="5" t="s">
        <v>761</v>
      </c>
      <c r="E1434" s="4">
        <v>39995</v>
      </c>
    </row>
    <row r="1435" spans="1:5" ht="30" x14ac:dyDescent="0.25">
      <c r="A1435" s="2">
        <v>522390</v>
      </c>
      <c r="B1435" s="5" t="s">
        <v>761</v>
      </c>
      <c r="E1435" s="4">
        <v>39995</v>
      </c>
    </row>
    <row r="1436" spans="1:5" ht="30" x14ac:dyDescent="0.25">
      <c r="A1436" s="2">
        <v>5231</v>
      </c>
      <c r="B1436" s="5" t="s">
        <v>2697</v>
      </c>
      <c r="E1436" s="4">
        <v>39995</v>
      </c>
    </row>
    <row r="1437" spans="1:5" x14ac:dyDescent="0.25">
      <c r="A1437" s="2">
        <v>52311</v>
      </c>
      <c r="B1437" s="5" t="s">
        <v>762</v>
      </c>
      <c r="E1437" s="4">
        <v>39995</v>
      </c>
    </row>
    <row r="1438" spans="1:5" x14ac:dyDescent="0.25">
      <c r="A1438" s="2">
        <v>523110</v>
      </c>
      <c r="B1438" s="5" t="s">
        <v>762</v>
      </c>
      <c r="E1438" s="4">
        <v>39995</v>
      </c>
    </row>
    <row r="1439" spans="1:5" x14ac:dyDescent="0.25">
      <c r="A1439" s="2">
        <v>52312</v>
      </c>
      <c r="B1439" s="5" t="s">
        <v>763</v>
      </c>
      <c r="E1439" s="4">
        <v>39995</v>
      </c>
    </row>
    <row r="1440" spans="1:5" x14ac:dyDescent="0.25">
      <c r="A1440" s="2">
        <v>523120</v>
      </c>
      <c r="B1440" s="5" t="s">
        <v>763</v>
      </c>
      <c r="E1440" s="4">
        <v>39995</v>
      </c>
    </row>
    <row r="1441" spans="1:5" x14ac:dyDescent="0.25">
      <c r="A1441" s="2">
        <v>52313</v>
      </c>
      <c r="B1441" s="5" t="s">
        <v>764</v>
      </c>
      <c r="E1441" s="4">
        <v>39995</v>
      </c>
    </row>
    <row r="1442" spans="1:5" x14ac:dyDescent="0.25">
      <c r="A1442" s="2">
        <v>523130</v>
      </c>
      <c r="B1442" s="5" t="s">
        <v>764</v>
      </c>
      <c r="E1442" s="4">
        <v>39995</v>
      </c>
    </row>
    <row r="1443" spans="1:5" x14ac:dyDescent="0.25">
      <c r="A1443" s="2">
        <v>52314</v>
      </c>
      <c r="B1443" s="5" t="s">
        <v>765</v>
      </c>
      <c r="E1443" s="4">
        <v>39995</v>
      </c>
    </row>
    <row r="1444" spans="1:5" x14ac:dyDescent="0.25">
      <c r="A1444" s="2">
        <v>523140</v>
      </c>
      <c r="B1444" s="5" t="s">
        <v>765</v>
      </c>
      <c r="E1444" s="4">
        <v>39995</v>
      </c>
    </row>
    <row r="1445" spans="1:5" x14ac:dyDescent="0.25">
      <c r="A1445" s="2">
        <v>5232</v>
      </c>
      <c r="B1445" s="5" t="s">
        <v>766</v>
      </c>
      <c r="E1445" s="4">
        <v>39995</v>
      </c>
    </row>
    <row r="1446" spans="1:5" x14ac:dyDescent="0.25">
      <c r="A1446" s="2">
        <v>52321</v>
      </c>
      <c r="B1446" s="5" t="s">
        <v>766</v>
      </c>
      <c r="E1446" s="4">
        <v>39995</v>
      </c>
    </row>
    <row r="1447" spans="1:5" x14ac:dyDescent="0.25">
      <c r="A1447" s="2">
        <v>523210</v>
      </c>
      <c r="B1447" s="5" t="s">
        <v>766</v>
      </c>
      <c r="E1447" s="4">
        <v>39995</v>
      </c>
    </row>
    <row r="1448" spans="1:5" x14ac:dyDescent="0.25">
      <c r="A1448" s="2">
        <v>5239</v>
      </c>
      <c r="B1448" s="5" t="s">
        <v>2698</v>
      </c>
      <c r="E1448" s="4">
        <v>39995</v>
      </c>
    </row>
    <row r="1449" spans="1:5" x14ac:dyDescent="0.25">
      <c r="A1449" s="2">
        <v>52391</v>
      </c>
      <c r="B1449" s="5" t="s">
        <v>767</v>
      </c>
      <c r="E1449" s="4">
        <v>39995</v>
      </c>
    </row>
    <row r="1450" spans="1:5" x14ac:dyDescent="0.25">
      <c r="A1450" s="2">
        <v>523910</v>
      </c>
      <c r="B1450" s="5" t="s">
        <v>767</v>
      </c>
      <c r="E1450" s="4">
        <v>39995</v>
      </c>
    </row>
    <row r="1451" spans="1:5" x14ac:dyDescent="0.25">
      <c r="A1451" s="2">
        <v>52392</v>
      </c>
      <c r="B1451" s="5" t="s">
        <v>768</v>
      </c>
      <c r="E1451" s="4">
        <v>39995</v>
      </c>
    </row>
    <row r="1452" spans="1:5" x14ac:dyDescent="0.25">
      <c r="A1452" s="2">
        <v>523920</v>
      </c>
      <c r="B1452" s="5" t="s">
        <v>768</v>
      </c>
      <c r="E1452" s="4">
        <v>39995</v>
      </c>
    </row>
    <row r="1453" spans="1:5" x14ac:dyDescent="0.25">
      <c r="A1453" s="2">
        <v>52393</v>
      </c>
      <c r="B1453" s="5" t="s">
        <v>769</v>
      </c>
      <c r="E1453" s="4">
        <v>39995</v>
      </c>
    </row>
    <row r="1454" spans="1:5" x14ac:dyDescent="0.25">
      <c r="A1454" s="2">
        <v>523930</v>
      </c>
      <c r="B1454" s="5" t="s">
        <v>769</v>
      </c>
      <c r="E1454" s="4">
        <v>39995</v>
      </c>
    </row>
    <row r="1455" spans="1:5" x14ac:dyDescent="0.25">
      <c r="A1455" s="2">
        <v>52399</v>
      </c>
      <c r="B1455" s="5" t="s">
        <v>2699</v>
      </c>
      <c r="E1455" s="4">
        <v>39995</v>
      </c>
    </row>
    <row r="1456" spans="1:5" x14ac:dyDescent="0.25">
      <c r="A1456" s="2">
        <v>523991</v>
      </c>
      <c r="B1456" s="5" t="s">
        <v>770</v>
      </c>
      <c r="E1456" s="4">
        <v>39995</v>
      </c>
    </row>
    <row r="1457" spans="1:5" x14ac:dyDescent="0.25">
      <c r="A1457" s="2">
        <v>523999</v>
      </c>
      <c r="B1457" s="5" t="s">
        <v>771</v>
      </c>
      <c r="E1457" s="4">
        <v>39995</v>
      </c>
    </row>
    <row r="1458" spans="1:5" x14ac:dyDescent="0.25">
      <c r="A1458" s="2">
        <v>5241</v>
      </c>
      <c r="B1458" s="5" t="s">
        <v>2700</v>
      </c>
      <c r="E1458" s="4">
        <v>39995</v>
      </c>
    </row>
    <row r="1459" spans="1:5" ht="30" x14ac:dyDescent="0.25">
      <c r="A1459" s="2">
        <v>52411</v>
      </c>
      <c r="B1459" s="5" t="s">
        <v>2701</v>
      </c>
      <c r="E1459" s="4">
        <v>39995</v>
      </c>
    </row>
    <row r="1460" spans="1:5" x14ac:dyDescent="0.25">
      <c r="A1460" s="2">
        <v>524113</v>
      </c>
      <c r="B1460" s="5" t="s">
        <v>772</v>
      </c>
      <c r="E1460" s="4">
        <v>39995</v>
      </c>
    </row>
    <row r="1461" spans="1:5" x14ac:dyDescent="0.25">
      <c r="A1461" s="2">
        <v>524114</v>
      </c>
      <c r="B1461" s="5" t="s">
        <v>773</v>
      </c>
      <c r="E1461" s="4">
        <v>39995</v>
      </c>
    </row>
    <row r="1462" spans="1:5" ht="30" x14ac:dyDescent="0.25">
      <c r="A1462" s="2">
        <v>52412</v>
      </c>
      <c r="B1462" s="5" t="s">
        <v>2702</v>
      </c>
      <c r="E1462" s="4">
        <v>39995</v>
      </c>
    </row>
    <row r="1463" spans="1:5" x14ac:dyDescent="0.25">
      <c r="A1463" s="2">
        <v>524126</v>
      </c>
      <c r="B1463" s="5" t="s">
        <v>774</v>
      </c>
      <c r="E1463" s="4">
        <v>39995</v>
      </c>
    </row>
    <row r="1464" spans="1:5" x14ac:dyDescent="0.25">
      <c r="A1464" s="2">
        <v>524127</v>
      </c>
      <c r="B1464" s="5" t="s">
        <v>775</v>
      </c>
      <c r="E1464" s="4">
        <v>39995</v>
      </c>
    </row>
    <row r="1465" spans="1:5" ht="30" x14ac:dyDescent="0.25">
      <c r="A1465" s="2">
        <v>524128</v>
      </c>
      <c r="B1465" s="5" t="s">
        <v>776</v>
      </c>
      <c r="E1465" s="4">
        <v>39995</v>
      </c>
    </row>
    <row r="1466" spans="1:5" x14ac:dyDescent="0.25">
      <c r="A1466" s="2">
        <v>52413</v>
      </c>
      <c r="B1466" s="5" t="s">
        <v>777</v>
      </c>
      <c r="E1466" s="4">
        <v>39995</v>
      </c>
    </row>
    <row r="1467" spans="1:5" x14ac:dyDescent="0.25">
      <c r="A1467" s="2">
        <v>524130</v>
      </c>
      <c r="B1467" s="5" t="s">
        <v>777</v>
      </c>
      <c r="E1467" s="4">
        <v>39995</v>
      </c>
    </row>
    <row r="1468" spans="1:5" ht="30" x14ac:dyDescent="0.25">
      <c r="A1468" s="2">
        <v>5242</v>
      </c>
      <c r="B1468" s="5" t="s">
        <v>2703</v>
      </c>
      <c r="E1468" s="4">
        <v>39995</v>
      </c>
    </row>
    <row r="1469" spans="1:5" x14ac:dyDescent="0.25">
      <c r="A1469" s="2">
        <v>52421</v>
      </c>
      <c r="B1469" s="5" t="s">
        <v>778</v>
      </c>
      <c r="E1469" s="4">
        <v>39995</v>
      </c>
    </row>
    <row r="1470" spans="1:5" x14ac:dyDescent="0.25">
      <c r="A1470" s="2">
        <v>524210</v>
      </c>
      <c r="B1470" s="5" t="s">
        <v>778</v>
      </c>
      <c r="E1470" s="4">
        <v>39995</v>
      </c>
    </row>
    <row r="1471" spans="1:5" x14ac:dyDescent="0.25">
      <c r="A1471" s="2">
        <v>52429</v>
      </c>
      <c r="B1471" s="5" t="s">
        <v>2704</v>
      </c>
      <c r="E1471" s="4">
        <v>39995</v>
      </c>
    </row>
    <row r="1472" spans="1:5" x14ac:dyDescent="0.25">
      <c r="A1472" s="2">
        <v>524291</v>
      </c>
      <c r="B1472" s="5" t="s">
        <v>779</v>
      </c>
      <c r="E1472" s="4">
        <v>39995</v>
      </c>
    </row>
    <row r="1473" spans="1:5" ht="30" x14ac:dyDescent="0.25">
      <c r="A1473" s="2">
        <v>524292</v>
      </c>
      <c r="B1473" s="5" t="s">
        <v>780</v>
      </c>
      <c r="E1473" s="4">
        <v>39995</v>
      </c>
    </row>
    <row r="1474" spans="1:5" x14ac:dyDescent="0.25">
      <c r="A1474" s="2">
        <v>524298</v>
      </c>
      <c r="B1474" s="5" t="s">
        <v>781</v>
      </c>
      <c r="E1474" s="4">
        <v>39995</v>
      </c>
    </row>
    <row r="1475" spans="1:5" x14ac:dyDescent="0.25">
      <c r="A1475" s="2">
        <v>5251</v>
      </c>
      <c r="B1475" s="5" t="s">
        <v>2705</v>
      </c>
      <c r="E1475" s="4">
        <v>39995</v>
      </c>
    </row>
    <row r="1476" spans="1:5" x14ac:dyDescent="0.25">
      <c r="A1476" s="2">
        <v>52511</v>
      </c>
      <c r="B1476" s="5" t="s">
        <v>782</v>
      </c>
      <c r="E1476" s="4">
        <v>39995</v>
      </c>
    </row>
    <row r="1477" spans="1:5" x14ac:dyDescent="0.25">
      <c r="A1477" s="2">
        <v>525110</v>
      </c>
      <c r="B1477" s="5" t="s">
        <v>782</v>
      </c>
      <c r="E1477" s="4">
        <v>39995</v>
      </c>
    </row>
    <row r="1478" spans="1:5" x14ac:dyDescent="0.25">
      <c r="A1478" s="2">
        <v>52512</v>
      </c>
      <c r="B1478" s="5" t="s">
        <v>783</v>
      </c>
      <c r="E1478" s="4">
        <v>39995</v>
      </c>
    </row>
    <row r="1479" spans="1:5" x14ac:dyDescent="0.25">
      <c r="A1479" s="2">
        <v>525120</v>
      </c>
      <c r="B1479" s="5" t="s">
        <v>783</v>
      </c>
      <c r="E1479" s="4">
        <v>39995</v>
      </c>
    </row>
    <row r="1480" spans="1:5" x14ac:dyDescent="0.25">
      <c r="A1480" s="2">
        <v>52519</v>
      </c>
      <c r="B1480" s="5" t="s">
        <v>784</v>
      </c>
      <c r="E1480" s="4">
        <v>39995</v>
      </c>
    </row>
    <row r="1481" spans="1:5" x14ac:dyDescent="0.25">
      <c r="A1481" s="2">
        <v>525190</v>
      </c>
      <c r="B1481" s="5" t="s">
        <v>784</v>
      </c>
      <c r="E1481" s="4">
        <v>39995</v>
      </c>
    </row>
    <row r="1482" spans="1:5" x14ac:dyDescent="0.25">
      <c r="A1482" s="2">
        <v>5259</v>
      </c>
      <c r="B1482" s="5" t="s">
        <v>2706</v>
      </c>
      <c r="E1482" s="4">
        <v>39995</v>
      </c>
    </row>
    <row r="1483" spans="1:5" x14ac:dyDescent="0.25">
      <c r="A1483" s="2">
        <v>52591</v>
      </c>
      <c r="B1483" s="5" t="s">
        <v>785</v>
      </c>
      <c r="E1483" s="4">
        <v>39995</v>
      </c>
    </row>
    <row r="1484" spans="1:5" x14ac:dyDescent="0.25">
      <c r="A1484" s="2">
        <v>525910</v>
      </c>
      <c r="B1484" s="5" t="s">
        <v>785</v>
      </c>
      <c r="E1484" s="4">
        <v>39995</v>
      </c>
    </row>
    <row r="1485" spans="1:5" x14ac:dyDescent="0.25">
      <c r="A1485" s="2">
        <v>52592</v>
      </c>
      <c r="B1485" s="5" t="s">
        <v>786</v>
      </c>
      <c r="E1485" s="4">
        <v>39995</v>
      </c>
    </row>
    <row r="1486" spans="1:5" x14ac:dyDescent="0.25">
      <c r="A1486" s="2">
        <v>525920</v>
      </c>
      <c r="B1486" s="5" t="s">
        <v>786</v>
      </c>
      <c r="E1486" s="4">
        <v>39995</v>
      </c>
    </row>
    <row r="1487" spans="1:5" x14ac:dyDescent="0.25">
      <c r="A1487" s="2">
        <v>52599</v>
      </c>
      <c r="B1487" s="5" t="s">
        <v>787</v>
      </c>
      <c r="E1487" s="4">
        <v>39995</v>
      </c>
    </row>
    <row r="1488" spans="1:5" x14ac:dyDescent="0.25">
      <c r="A1488" s="2">
        <v>525990</v>
      </c>
      <c r="B1488" s="5" t="s">
        <v>787</v>
      </c>
      <c r="E1488" s="4">
        <v>39995</v>
      </c>
    </row>
    <row r="1489" spans="1:5" x14ac:dyDescent="0.25">
      <c r="A1489" s="2">
        <v>5311</v>
      </c>
      <c r="B1489" s="5" t="s">
        <v>2707</v>
      </c>
      <c r="E1489" s="4">
        <v>39995</v>
      </c>
    </row>
    <row r="1490" spans="1:5" x14ac:dyDescent="0.25">
      <c r="A1490" s="2">
        <v>53111</v>
      </c>
      <c r="B1490" s="5" t="s">
        <v>788</v>
      </c>
      <c r="E1490" s="4">
        <v>39995</v>
      </c>
    </row>
    <row r="1491" spans="1:5" x14ac:dyDescent="0.25">
      <c r="A1491" s="2">
        <v>531110</v>
      </c>
      <c r="B1491" s="5" t="s">
        <v>788</v>
      </c>
      <c r="E1491" s="4">
        <v>39995</v>
      </c>
    </row>
    <row r="1492" spans="1:5" ht="30" x14ac:dyDescent="0.25">
      <c r="A1492" s="2">
        <v>53112</v>
      </c>
      <c r="B1492" s="5" t="s">
        <v>2708</v>
      </c>
      <c r="E1492" s="4">
        <v>39995</v>
      </c>
    </row>
    <row r="1493" spans="1:5" ht="30" x14ac:dyDescent="0.25">
      <c r="A1493" s="2">
        <v>531120</v>
      </c>
      <c r="B1493" s="5" t="s">
        <v>2708</v>
      </c>
      <c r="E1493" s="4">
        <v>39995</v>
      </c>
    </row>
    <row r="1494" spans="1:5" ht="30" x14ac:dyDescent="0.25">
      <c r="A1494" s="2">
        <v>53113</v>
      </c>
      <c r="B1494" s="5" t="s">
        <v>790</v>
      </c>
      <c r="E1494" s="4">
        <v>39995</v>
      </c>
    </row>
    <row r="1495" spans="1:5" ht="30" x14ac:dyDescent="0.25">
      <c r="A1495" s="2">
        <v>531130</v>
      </c>
      <c r="B1495" s="5" t="s">
        <v>790</v>
      </c>
      <c r="E1495" s="4">
        <v>39995</v>
      </c>
    </row>
    <row r="1496" spans="1:5" x14ac:dyDescent="0.25">
      <c r="A1496" s="2">
        <v>53119</v>
      </c>
      <c r="B1496" s="5" t="s">
        <v>791</v>
      </c>
      <c r="E1496" s="4">
        <v>39995</v>
      </c>
    </row>
    <row r="1497" spans="1:5" x14ac:dyDescent="0.25">
      <c r="A1497" s="2">
        <v>531190</v>
      </c>
      <c r="B1497" s="5" t="s">
        <v>791</v>
      </c>
      <c r="E1497" s="4">
        <v>39995</v>
      </c>
    </row>
    <row r="1498" spans="1:5" x14ac:dyDescent="0.25">
      <c r="A1498" s="2">
        <v>5312</v>
      </c>
      <c r="B1498" s="5" t="s">
        <v>792</v>
      </c>
      <c r="E1498" s="4">
        <v>39995</v>
      </c>
    </row>
    <row r="1499" spans="1:5" x14ac:dyDescent="0.25">
      <c r="A1499" s="2">
        <v>53121</v>
      </c>
      <c r="B1499" s="5" t="s">
        <v>792</v>
      </c>
      <c r="E1499" s="4">
        <v>39995</v>
      </c>
    </row>
    <row r="1500" spans="1:5" x14ac:dyDescent="0.25">
      <c r="A1500" s="2">
        <v>531210</v>
      </c>
      <c r="B1500" s="5" t="s">
        <v>792</v>
      </c>
      <c r="E1500" s="4">
        <v>39995</v>
      </c>
    </row>
    <row r="1501" spans="1:5" x14ac:dyDescent="0.25">
      <c r="A1501" s="2">
        <v>5313</v>
      </c>
      <c r="B1501" s="5" t="s">
        <v>2709</v>
      </c>
      <c r="E1501" s="4">
        <v>39995</v>
      </c>
    </row>
    <row r="1502" spans="1:5" x14ac:dyDescent="0.25">
      <c r="A1502" s="2">
        <v>53131</v>
      </c>
      <c r="B1502" s="5" t="s">
        <v>2710</v>
      </c>
      <c r="E1502" s="4">
        <v>39995</v>
      </c>
    </row>
    <row r="1503" spans="1:5" x14ac:dyDescent="0.25">
      <c r="A1503" s="2">
        <v>531311</v>
      </c>
      <c r="B1503" s="5" t="s">
        <v>793</v>
      </c>
      <c r="E1503" s="4">
        <v>39995</v>
      </c>
    </row>
    <row r="1504" spans="1:5" x14ac:dyDescent="0.25">
      <c r="A1504" s="2">
        <v>531312</v>
      </c>
      <c r="B1504" s="5" t="s">
        <v>794</v>
      </c>
      <c r="E1504" s="4">
        <v>39995</v>
      </c>
    </row>
    <row r="1505" spans="1:5" x14ac:dyDescent="0.25">
      <c r="A1505" s="2">
        <v>53132</v>
      </c>
      <c r="B1505" s="5" t="s">
        <v>795</v>
      </c>
      <c r="E1505" s="4">
        <v>39995</v>
      </c>
    </row>
    <row r="1506" spans="1:5" x14ac:dyDescent="0.25">
      <c r="A1506" s="2">
        <v>531320</v>
      </c>
      <c r="B1506" s="5" t="s">
        <v>795</v>
      </c>
      <c r="E1506" s="4">
        <v>39995</v>
      </c>
    </row>
    <row r="1507" spans="1:5" x14ac:dyDescent="0.25">
      <c r="A1507" s="2">
        <v>53139</v>
      </c>
      <c r="B1507" s="5" t="s">
        <v>796</v>
      </c>
      <c r="E1507" s="4">
        <v>39995</v>
      </c>
    </row>
    <row r="1508" spans="1:5" x14ac:dyDescent="0.25">
      <c r="A1508" s="2">
        <v>531390</v>
      </c>
      <c r="B1508" s="5" t="s">
        <v>796</v>
      </c>
      <c r="E1508" s="4">
        <v>39995</v>
      </c>
    </row>
    <row r="1509" spans="1:5" x14ac:dyDescent="0.25">
      <c r="A1509" s="2">
        <v>5321</v>
      </c>
      <c r="B1509" s="5" t="s">
        <v>2711</v>
      </c>
      <c r="E1509" s="4">
        <v>39995</v>
      </c>
    </row>
    <row r="1510" spans="1:5" x14ac:dyDescent="0.25">
      <c r="A1510" s="2">
        <v>53211</v>
      </c>
      <c r="B1510" s="5" t="s">
        <v>2712</v>
      </c>
      <c r="E1510" s="4">
        <v>39995</v>
      </c>
    </row>
    <row r="1511" spans="1:5" x14ac:dyDescent="0.25">
      <c r="A1511" s="2">
        <v>532111</v>
      </c>
      <c r="B1511" s="5" t="s">
        <v>797</v>
      </c>
      <c r="E1511" s="4">
        <v>39995</v>
      </c>
    </row>
    <row r="1512" spans="1:5" x14ac:dyDescent="0.25">
      <c r="A1512" s="2">
        <v>532112</v>
      </c>
      <c r="B1512" s="5" t="s">
        <v>798</v>
      </c>
      <c r="E1512" s="4">
        <v>39995</v>
      </c>
    </row>
    <row r="1513" spans="1:5" ht="30" x14ac:dyDescent="0.25">
      <c r="A1513" s="2">
        <v>53212</v>
      </c>
      <c r="B1513" s="5" t="s">
        <v>799</v>
      </c>
      <c r="E1513" s="4">
        <v>39995</v>
      </c>
    </row>
    <row r="1514" spans="1:5" ht="30" x14ac:dyDescent="0.25">
      <c r="A1514" s="2">
        <v>532120</v>
      </c>
      <c r="B1514" s="5" t="s">
        <v>799</v>
      </c>
      <c r="E1514" s="4">
        <v>39995</v>
      </c>
    </row>
    <row r="1515" spans="1:5" x14ac:dyDescent="0.25">
      <c r="A1515" s="2">
        <v>5322</v>
      </c>
      <c r="B1515" s="5" t="s">
        <v>2713</v>
      </c>
      <c r="E1515" s="4">
        <v>39995</v>
      </c>
    </row>
    <row r="1516" spans="1:5" x14ac:dyDescent="0.25">
      <c r="A1516" s="2">
        <v>53221</v>
      </c>
      <c r="B1516" s="5" t="s">
        <v>800</v>
      </c>
      <c r="E1516" s="4">
        <v>39995</v>
      </c>
    </row>
    <row r="1517" spans="1:5" x14ac:dyDescent="0.25">
      <c r="A1517" s="2">
        <v>532210</v>
      </c>
      <c r="B1517" s="5" t="s">
        <v>800</v>
      </c>
      <c r="E1517" s="4">
        <v>39995</v>
      </c>
    </row>
    <row r="1518" spans="1:5" x14ac:dyDescent="0.25">
      <c r="A1518" s="2">
        <v>53228</v>
      </c>
      <c r="B1518" s="5" t="s">
        <v>2714</v>
      </c>
      <c r="E1518" s="4">
        <v>43118</v>
      </c>
    </row>
    <row r="1519" spans="1:5" x14ac:dyDescent="0.25">
      <c r="A1519" s="2">
        <v>532281</v>
      </c>
      <c r="B1519" s="5" t="s">
        <v>801</v>
      </c>
      <c r="E1519" s="4">
        <v>43118</v>
      </c>
    </row>
    <row r="1520" spans="1:5" x14ac:dyDescent="0.25">
      <c r="A1520" s="2">
        <v>532282</v>
      </c>
      <c r="B1520" s="5" t="s">
        <v>802</v>
      </c>
      <c r="E1520" s="4">
        <v>43118</v>
      </c>
    </row>
    <row r="1521" spans="1:5" x14ac:dyDescent="0.25">
      <c r="A1521" s="2">
        <v>532283</v>
      </c>
      <c r="B1521" s="5" t="s">
        <v>803</v>
      </c>
      <c r="E1521" s="4">
        <v>43118</v>
      </c>
    </row>
    <row r="1522" spans="1:5" x14ac:dyDescent="0.25">
      <c r="A1522" s="2">
        <v>532284</v>
      </c>
      <c r="B1522" s="5" t="s">
        <v>804</v>
      </c>
      <c r="E1522" s="4">
        <v>43118</v>
      </c>
    </row>
    <row r="1523" spans="1:5" x14ac:dyDescent="0.25">
      <c r="A1523" s="2">
        <v>532289</v>
      </c>
      <c r="B1523" s="5" t="s">
        <v>805</v>
      </c>
      <c r="E1523" s="4">
        <v>43118</v>
      </c>
    </row>
    <row r="1524" spans="1:5" x14ac:dyDescent="0.25">
      <c r="A1524" s="2">
        <v>5323</v>
      </c>
      <c r="B1524" s="5" t="s">
        <v>806</v>
      </c>
      <c r="E1524" s="4">
        <v>39995</v>
      </c>
    </row>
    <row r="1525" spans="1:5" x14ac:dyDescent="0.25">
      <c r="A1525" s="2">
        <v>53231</v>
      </c>
      <c r="B1525" s="5" t="s">
        <v>806</v>
      </c>
      <c r="E1525" s="4">
        <v>39995</v>
      </c>
    </row>
    <row r="1526" spans="1:5" x14ac:dyDescent="0.25">
      <c r="A1526" s="2">
        <v>532310</v>
      </c>
      <c r="B1526" s="5" t="s">
        <v>806</v>
      </c>
      <c r="E1526" s="4">
        <v>39995</v>
      </c>
    </row>
    <row r="1527" spans="1:5" ht="30" x14ac:dyDescent="0.25">
      <c r="A1527" s="2">
        <v>5324</v>
      </c>
      <c r="B1527" s="5" t="s">
        <v>2715</v>
      </c>
      <c r="E1527" s="4">
        <v>39995</v>
      </c>
    </row>
    <row r="1528" spans="1:5" ht="45" x14ac:dyDescent="0.25">
      <c r="A1528" s="2">
        <v>53241</v>
      </c>
      <c r="B1528" s="5" t="s">
        <v>2716</v>
      </c>
      <c r="E1528" s="4">
        <v>39995</v>
      </c>
    </row>
    <row r="1529" spans="1:5" ht="30" x14ac:dyDescent="0.25">
      <c r="A1529" s="2">
        <v>532411</v>
      </c>
      <c r="B1529" s="5" t="s">
        <v>807</v>
      </c>
      <c r="E1529" s="4">
        <v>39995</v>
      </c>
    </row>
    <row r="1530" spans="1:5" ht="30" x14ac:dyDescent="0.25">
      <c r="A1530" s="2">
        <v>532412</v>
      </c>
      <c r="B1530" s="5" t="s">
        <v>808</v>
      </c>
      <c r="E1530" s="4">
        <v>39995</v>
      </c>
    </row>
    <row r="1531" spans="1:5" ht="30" x14ac:dyDescent="0.25">
      <c r="A1531" s="2">
        <v>53242</v>
      </c>
      <c r="B1531" s="5" t="s">
        <v>809</v>
      </c>
      <c r="E1531" s="4">
        <v>39995</v>
      </c>
    </row>
    <row r="1532" spans="1:5" ht="30" x14ac:dyDescent="0.25">
      <c r="A1532" s="2">
        <v>532420</v>
      </c>
      <c r="B1532" s="5" t="s">
        <v>809</v>
      </c>
      <c r="E1532" s="4">
        <v>39995</v>
      </c>
    </row>
    <row r="1533" spans="1:5" ht="30" x14ac:dyDescent="0.25">
      <c r="A1533" s="2">
        <v>53249</v>
      </c>
      <c r="B1533" s="5" t="s">
        <v>810</v>
      </c>
      <c r="E1533" s="4">
        <v>39995</v>
      </c>
    </row>
    <row r="1534" spans="1:5" ht="30" x14ac:dyDescent="0.25">
      <c r="A1534" s="2">
        <v>532490</v>
      </c>
      <c r="B1534" s="5" t="s">
        <v>810</v>
      </c>
      <c r="E1534" s="4">
        <v>39995</v>
      </c>
    </row>
    <row r="1535" spans="1:5" ht="30" x14ac:dyDescent="0.25">
      <c r="A1535" s="2">
        <v>5331</v>
      </c>
      <c r="B1535" s="5" t="s">
        <v>811</v>
      </c>
      <c r="E1535" s="4">
        <v>39995</v>
      </c>
    </row>
    <row r="1536" spans="1:5" ht="30" x14ac:dyDescent="0.25">
      <c r="A1536" s="2">
        <v>53311</v>
      </c>
      <c r="B1536" s="5" t="s">
        <v>811</v>
      </c>
      <c r="E1536" s="4">
        <v>39995</v>
      </c>
    </row>
    <row r="1537" spans="1:5" ht="30" x14ac:dyDescent="0.25">
      <c r="A1537" s="2">
        <v>533110</v>
      </c>
      <c r="B1537" s="5" t="s">
        <v>811</v>
      </c>
      <c r="E1537" s="4">
        <v>39995</v>
      </c>
    </row>
    <row r="1538" spans="1:5" x14ac:dyDescent="0.25">
      <c r="A1538" s="2">
        <v>5411</v>
      </c>
      <c r="B1538" s="5" t="s">
        <v>2717</v>
      </c>
      <c r="E1538" s="4">
        <v>39995</v>
      </c>
    </row>
    <row r="1539" spans="1:5" x14ac:dyDescent="0.25">
      <c r="A1539" s="2">
        <v>54111</v>
      </c>
      <c r="B1539" s="5" t="s">
        <v>812</v>
      </c>
      <c r="E1539" s="4">
        <v>39995</v>
      </c>
    </row>
    <row r="1540" spans="1:5" x14ac:dyDescent="0.25">
      <c r="A1540" s="2">
        <v>541110</v>
      </c>
      <c r="B1540" s="5" t="s">
        <v>812</v>
      </c>
      <c r="E1540" s="4">
        <v>39995</v>
      </c>
    </row>
    <row r="1541" spans="1:5" x14ac:dyDescent="0.25">
      <c r="A1541" s="2">
        <v>54112</v>
      </c>
      <c r="B1541" s="5" t="s">
        <v>813</v>
      </c>
      <c r="E1541" s="4">
        <v>39995</v>
      </c>
    </row>
    <row r="1542" spans="1:5" x14ac:dyDescent="0.25">
      <c r="A1542" s="2">
        <v>541120</v>
      </c>
      <c r="B1542" s="5" t="s">
        <v>813</v>
      </c>
      <c r="E1542" s="4">
        <v>39995</v>
      </c>
    </row>
    <row r="1543" spans="1:5" x14ac:dyDescent="0.25">
      <c r="A1543" s="2">
        <v>54119</v>
      </c>
      <c r="B1543" s="5" t="s">
        <v>2718</v>
      </c>
      <c r="E1543" s="4">
        <v>39995</v>
      </c>
    </row>
    <row r="1544" spans="1:5" x14ac:dyDescent="0.25">
      <c r="A1544" s="2">
        <v>541191</v>
      </c>
      <c r="B1544" s="5" t="s">
        <v>814</v>
      </c>
      <c r="E1544" s="4">
        <v>39995</v>
      </c>
    </row>
    <row r="1545" spans="1:5" x14ac:dyDescent="0.25">
      <c r="A1545" s="2">
        <v>541199</v>
      </c>
      <c r="B1545" s="5" t="s">
        <v>815</v>
      </c>
      <c r="E1545" s="4">
        <v>39995</v>
      </c>
    </row>
    <row r="1546" spans="1:5" ht="30" x14ac:dyDescent="0.25">
      <c r="A1546" s="2">
        <v>5412</v>
      </c>
      <c r="B1546" s="5" t="s">
        <v>2719</v>
      </c>
      <c r="E1546" s="4">
        <v>39995</v>
      </c>
    </row>
    <row r="1547" spans="1:5" ht="30" x14ac:dyDescent="0.25">
      <c r="A1547" s="2">
        <v>54121</v>
      </c>
      <c r="B1547" s="5" t="s">
        <v>2719</v>
      </c>
      <c r="E1547" s="4">
        <v>39995</v>
      </c>
    </row>
    <row r="1548" spans="1:5" x14ac:dyDescent="0.25">
      <c r="A1548" s="2">
        <v>541211</v>
      </c>
      <c r="B1548" s="5" t="s">
        <v>816</v>
      </c>
      <c r="E1548" s="4">
        <v>39995</v>
      </c>
    </row>
    <row r="1549" spans="1:5" x14ac:dyDescent="0.25">
      <c r="A1549" s="2">
        <v>541213</v>
      </c>
      <c r="B1549" s="5" t="s">
        <v>817</v>
      </c>
      <c r="E1549" s="4">
        <v>39995</v>
      </c>
    </row>
    <row r="1550" spans="1:5" x14ac:dyDescent="0.25">
      <c r="A1550" s="2">
        <v>541214</v>
      </c>
      <c r="B1550" s="5" t="s">
        <v>818</v>
      </c>
      <c r="E1550" s="4">
        <v>39995</v>
      </c>
    </row>
    <row r="1551" spans="1:5" x14ac:dyDescent="0.25">
      <c r="A1551" s="2">
        <v>541219</v>
      </c>
      <c r="B1551" s="5" t="s">
        <v>819</v>
      </c>
      <c r="E1551" s="4">
        <v>39995</v>
      </c>
    </row>
    <row r="1552" spans="1:5" x14ac:dyDescent="0.25">
      <c r="A1552" s="2">
        <v>5413</v>
      </c>
      <c r="B1552" s="5" t="s">
        <v>2720</v>
      </c>
      <c r="E1552" s="4">
        <v>39995</v>
      </c>
    </row>
    <row r="1553" spans="1:5" x14ac:dyDescent="0.25">
      <c r="A1553" s="2">
        <v>54131</v>
      </c>
      <c r="B1553" s="5" t="s">
        <v>820</v>
      </c>
      <c r="E1553" s="4">
        <v>39995</v>
      </c>
    </row>
    <row r="1554" spans="1:5" x14ac:dyDescent="0.25">
      <c r="A1554" s="2">
        <v>541310</v>
      </c>
      <c r="B1554" s="5" t="s">
        <v>820</v>
      </c>
      <c r="E1554" s="4">
        <v>39995</v>
      </c>
    </row>
    <row r="1555" spans="1:5" x14ac:dyDescent="0.25">
      <c r="A1555" s="2">
        <v>54132</v>
      </c>
      <c r="B1555" s="5" t="s">
        <v>821</v>
      </c>
      <c r="E1555" s="4">
        <v>39995</v>
      </c>
    </row>
    <row r="1556" spans="1:5" x14ac:dyDescent="0.25">
      <c r="A1556" s="2">
        <v>541320</v>
      </c>
      <c r="B1556" s="5" t="s">
        <v>821</v>
      </c>
      <c r="E1556" s="4">
        <v>39995</v>
      </c>
    </row>
    <row r="1557" spans="1:5" x14ac:dyDescent="0.25">
      <c r="A1557" s="2">
        <v>54133</v>
      </c>
      <c r="B1557" s="5" t="s">
        <v>822</v>
      </c>
      <c r="E1557" s="4">
        <v>39995</v>
      </c>
    </row>
    <row r="1558" spans="1:5" x14ac:dyDescent="0.25">
      <c r="A1558" s="2">
        <v>541330</v>
      </c>
      <c r="B1558" s="5" t="s">
        <v>822</v>
      </c>
      <c r="E1558" s="4">
        <v>39995</v>
      </c>
    </row>
    <row r="1559" spans="1:5" x14ac:dyDescent="0.25">
      <c r="A1559" s="2">
        <v>54134</v>
      </c>
      <c r="B1559" s="5" t="s">
        <v>823</v>
      </c>
      <c r="E1559" s="4">
        <v>39995</v>
      </c>
    </row>
    <row r="1560" spans="1:5" x14ac:dyDescent="0.25">
      <c r="A1560" s="2">
        <v>541340</v>
      </c>
      <c r="B1560" s="5" t="s">
        <v>823</v>
      </c>
      <c r="E1560" s="4">
        <v>39995</v>
      </c>
    </row>
    <row r="1561" spans="1:5" x14ac:dyDescent="0.25">
      <c r="A1561" s="2">
        <v>54135</v>
      </c>
      <c r="B1561" s="5" t="s">
        <v>824</v>
      </c>
      <c r="E1561" s="4">
        <v>39995</v>
      </c>
    </row>
    <row r="1562" spans="1:5" x14ac:dyDescent="0.25">
      <c r="A1562" s="2">
        <v>541350</v>
      </c>
      <c r="B1562" s="5" t="s">
        <v>824</v>
      </c>
      <c r="E1562" s="4">
        <v>39995</v>
      </c>
    </row>
    <row r="1563" spans="1:5" x14ac:dyDescent="0.25">
      <c r="A1563" s="2">
        <v>54136</v>
      </c>
      <c r="B1563" s="5" t="s">
        <v>825</v>
      </c>
      <c r="E1563" s="4">
        <v>39995</v>
      </c>
    </row>
    <row r="1564" spans="1:5" x14ac:dyDescent="0.25">
      <c r="A1564" s="2">
        <v>541360</v>
      </c>
      <c r="B1564" s="5" t="s">
        <v>825</v>
      </c>
      <c r="E1564" s="4">
        <v>39995</v>
      </c>
    </row>
    <row r="1565" spans="1:5" ht="30" x14ac:dyDescent="0.25">
      <c r="A1565" s="2">
        <v>54137</v>
      </c>
      <c r="B1565" s="5" t="s">
        <v>826</v>
      </c>
      <c r="E1565" s="4">
        <v>39995</v>
      </c>
    </row>
    <row r="1566" spans="1:5" ht="30" x14ac:dyDescent="0.25">
      <c r="A1566" s="2">
        <v>541370</v>
      </c>
      <c r="B1566" s="5" t="s">
        <v>826</v>
      </c>
      <c r="E1566" s="4">
        <v>39995</v>
      </c>
    </row>
    <row r="1567" spans="1:5" x14ac:dyDescent="0.25">
      <c r="A1567" s="2">
        <v>54138</v>
      </c>
      <c r="B1567" s="5" t="s">
        <v>827</v>
      </c>
      <c r="E1567" s="4">
        <v>39995</v>
      </c>
    </row>
    <row r="1568" spans="1:5" x14ac:dyDescent="0.25">
      <c r="A1568" s="2">
        <v>541380</v>
      </c>
      <c r="B1568" s="5" t="s">
        <v>827</v>
      </c>
      <c r="E1568" s="4">
        <v>39995</v>
      </c>
    </row>
    <row r="1569" spans="1:5" x14ac:dyDescent="0.25">
      <c r="A1569" s="2">
        <v>5414</v>
      </c>
      <c r="B1569" s="5" t="s">
        <v>2721</v>
      </c>
      <c r="E1569" s="4">
        <v>39995</v>
      </c>
    </row>
    <row r="1570" spans="1:5" x14ac:dyDescent="0.25">
      <c r="A1570" s="2">
        <v>54141</v>
      </c>
      <c r="B1570" s="5" t="s">
        <v>828</v>
      </c>
      <c r="E1570" s="4">
        <v>39995</v>
      </c>
    </row>
    <row r="1571" spans="1:5" x14ac:dyDescent="0.25">
      <c r="A1571" s="2">
        <v>541410</v>
      </c>
      <c r="B1571" s="5" t="s">
        <v>828</v>
      </c>
      <c r="E1571" s="4">
        <v>39995</v>
      </c>
    </row>
    <row r="1572" spans="1:5" x14ac:dyDescent="0.25">
      <c r="A1572" s="2">
        <v>54142</v>
      </c>
      <c r="B1572" s="5" t="s">
        <v>829</v>
      </c>
      <c r="E1572" s="4">
        <v>39995</v>
      </c>
    </row>
    <row r="1573" spans="1:5" x14ac:dyDescent="0.25">
      <c r="A1573" s="2">
        <v>541420</v>
      </c>
      <c r="B1573" s="5" t="s">
        <v>829</v>
      </c>
      <c r="E1573" s="4">
        <v>39995</v>
      </c>
    </row>
    <row r="1574" spans="1:5" x14ac:dyDescent="0.25">
      <c r="A1574" s="2">
        <v>54143</v>
      </c>
      <c r="B1574" s="5" t="s">
        <v>830</v>
      </c>
      <c r="E1574" s="4">
        <v>39995</v>
      </c>
    </row>
    <row r="1575" spans="1:5" x14ac:dyDescent="0.25">
      <c r="A1575" s="2">
        <v>541430</v>
      </c>
      <c r="B1575" s="5" t="s">
        <v>830</v>
      </c>
      <c r="E1575" s="4">
        <v>39995</v>
      </c>
    </row>
    <row r="1576" spans="1:5" x14ac:dyDescent="0.25">
      <c r="A1576" s="2">
        <v>54149</v>
      </c>
      <c r="B1576" s="5" t="s">
        <v>831</v>
      </c>
      <c r="E1576" s="4">
        <v>39995</v>
      </c>
    </row>
    <row r="1577" spans="1:5" x14ac:dyDescent="0.25">
      <c r="A1577" s="2">
        <v>541490</v>
      </c>
      <c r="B1577" s="5" t="s">
        <v>831</v>
      </c>
      <c r="E1577" s="4">
        <v>39995</v>
      </c>
    </row>
    <row r="1578" spans="1:5" x14ac:dyDescent="0.25">
      <c r="A1578" s="2">
        <v>5415</v>
      </c>
      <c r="B1578" s="5" t="s">
        <v>2722</v>
      </c>
      <c r="E1578" s="4">
        <v>39995</v>
      </c>
    </row>
    <row r="1579" spans="1:5" x14ac:dyDescent="0.25">
      <c r="A1579" s="2">
        <v>54151</v>
      </c>
      <c r="B1579" s="5" t="s">
        <v>2722</v>
      </c>
      <c r="E1579" s="4">
        <v>39995</v>
      </c>
    </row>
    <row r="1580" spans="1:5" x14ac:dyDescent="0.25">
      <c r="A1580" s="2">
        <v>541511</v>
      </c>
      <c r="B1580" s="5" t="s">
        <v>832</v>
      </c>
      <c r="E1580" s="4">
        <v>39995</v>
      </c>
    </row>
    <row r="1581" spans="1:5" x14ac:dyDescent="0.25">
      <c r="A1581" s="2">
        <v>541512</v>
      </c>
      <c r="B1581" s="5" t="s">
        <v>833</v>
      </c>
      <c r="E1581" s="4">
        <v>39995</v>
      </c>
    </row>
    <row r="1582" spans="1:5" x14ac:dyDescent="0.25">
      <c r="A1582" s="2">
        <v>541513</v>
      </c>
      <c r="B1582" s="5" t="s">
        <v>834</v>
      </c>
      <c r="E1582" s="4">
        <v>39995</v>
      </c>
    </row>
    <row r="1583" spans="1:5" x14ac:dyDescent="0.25">
      <c r="A1583" s="2">
        <v>541519</v>
      </c>
      <c r="B1583" s="5" t="s">
        <v>835</v>
      </c>
      <c r="E1583" s="4">
        <v>39995</v>
      </c>
    </row>
    <row r="1584" spans="1:5" ht="30" x14ac:dyDescent="0.25">
      <c r="A1584" s="2">
        <v>5416</v>
      </c>
      <c r="B1584" s="5" t="s">
        <v>2723</v>
      </c>
      <c r="E1584" s="4">
        <v>39995</v>
      </c>
    </row>
    <row r="1585" spans="1:5" x14ac:dyDescent="0.25">
      <c r="A1585" s="2">
        <v>54161</v>
      </c>
      <c r="B1585" s="5" t="s">
        <v>2724</v>
      </c>
      <c r="E1585" s="4">
        <v>39995</v>
      </c>
    </row>
    <row r="1586" spans="1:5" ht="30" x14ac:dyDescent="0.25">
      <c r="A1586" s="2">
        <v>541611</v>
      </c>
      <c r="B1586" s="5" t="s">
        <v>836</v>
      </c>
      <c r="E1586" s="4">
        <v>39995</v>
      </c>
    </row>
    <row r="1587" spans="1:5" x14ac:dyDescent="0.25">
      <c r="A1587" s="2">
        <v>541612</v>
      </c>
      <c r="B1587" s="5" t="s">
        <v>837</v>
      </c>
      <c r="E1587" s="4">
        <v>39995</v>
      </c>
    </row>
    <row r="1588" spans="1:5" x14ac:dyDescent="0.25">
      <c r="A1588" s="2">
        <v>541613</v>
      </c>
      <c r="B1588" s="5" t="s">
        <v>838</v>
      </c>
      <c r="E1588" s="4">
        <v>39995</v>
      </c>
    </row>
    <row r="1589" spans="1:5" ht="30" x14ac:dyDescent="0.25">
      <c r="A1589" s="2">
        <v>541614</v>
      </c>
      <c r="B1589" s="5" t="s">
        <v>839</v>
      </c>
      <c r="E1589" s="4">
        <v>39995</v>
      </c>
    </row>
    <row r="1590" spans="1:5" x14ac:dyDescent="0.25">
      <c r="A1590" s="2">
        <v>541618</v>
      </c>
      <c r="B1590" s="5" t="s">
        <v>840</v>
      </c>
      <c r="E1590" s="4">
        <v>39995</v>
      </c>
    </row>
    <row r="1591" spans="1:5" x14ac:dyDescent="0.25">
      <c r="A1591" s="2">
        <v>54162</v>
      </c>
      <c r="B1591" s="5" t="s">
        <v>841</v>
      </c>
      <c r="E1591" s="4">
        <v>39995</v>
      </c>
    </row>
    <row r="1592" spans="1:5" x14ac:dyDescent="0.25">
      <c r="A1592" s="2">
        <v>541620</v>
      </c>
      <c r="B1592" s="5" t="s">
        <v>841</v>
      </c>
      <c r="E1592" s="4">
        <v>39995</v>
      </c>
    </row>
    <row r="1593" spans="1:5" ht="30" x14ac:dyDescent="0.25">
      <c r="A1593" s="2">
        <v>54169</v>
      </c>
      <c r="B1593" s="5" t="s">
        <v>842</v>
      </c>
      <c r="E1593" s="4">
        <v>39995</v>
      </c>
    </row>
    <row r="1594" spans="1:5" ht="30" x14ac:dyDescent="0.25">
      <c r="A1594" s="2">
        <v>541690</v>
      </c>
      <c r="B1594" s="5" t="s">
        <v>842</v>
      </c>
      <c r="E1594" s="4">
        <v>39995</v>
      </c>
    </row>
    <row r="1595" spans="1:5" x14ac:dyDescent="0.25">
      <c r="A1595" s="2">
        <v>5417</v>
      </c>
      <c r="B1595" s="5" t="s">
        <v>2725</v>
      </c>
      <c r="E1595" s="4">
        <v>39995</v>
      </c>
    </row>
    <row r="1596" spans="1:5" ht="30" x14ac:dyDescent="0.25">
      <c r="A1596" s="2">
        <v>54171</v>
      </c>
      <c r="B1596" s="5" t="s">
        <v>2726</v>
      </c>
      <c r="E1596" s="4">
        <v>39995</v>
      </c>
    </row>
    <row r="1597" spans="1:5" x14ac:dyDescent="0.25">
      <c r="A1597" s="2">
        <v>541713</v>
      </c>
      <c r="B1597" s="5" t="s">
        <v>844</v>
      </c>
      <c r="E1597" s="4">
        <v>43118</v>
      </c>
    </row>
    <row r="1598" spans="1:5" ht="30" x14ac:dyDescent="0.25">
      <c r="A1598" s="2">
        <v>541714</v>
      </c>
      <c r="B1598" s="5" t="s">
        <v>2727</v>
      </c>
      <c r="E1598" s="4">
        <v>43118</v>
      </c>
    </row>
    <row r="1599" spans="1:5" ht="45" x14ac:dyDescent="0.25">
      <c r="A1599" s="2">
        <v>541715</v>
      </c>
      <c r="B1599" s="5" t="s">
        <v>849</v>
      </c>
      <c r="E1599" s="4">
        <v>43118</v>
      </c>
    </row>
    <row r="1600" spans="1:5" ht="30" x14ac:dyDescent="0.25">
      <c r="A1600" s="2">
        <v>54172</v>
      </c>
      <c r="B1600" s="5" t="s">
        <v>850</v>
      </c>
      <c r="E1600" s="4">
        <v>39995</v>
      </c>
    </row>
    <row r="1601" spans="1:5" ht="30" x14ac:dyDescent="0.25">
      <c r="A1601" s="2">
        <v>541720</v>
      </c>
      <c r="B1601" s="5" t="s">
        <v>850</v>
      </c>
      <c r="E1601" s="4">
        <v>39995</v>
      </c>
    </row>
    <row r="1602" spans="1:5" ht="30" x14ac:dyDescent="0.25">
      <c r="A1602" s="2">
        <v>5418</v>
      </c>
      <c r="B1602" s="5" t="s">
        <v>2728</v>
      </c>
      <c r="E1602" s="4">
        <v>39995</v>
      </c>
    </row>
    <row r="1603" spans="1:5" x14ac:dyDescent="0.25">
      <c r="A1603" s="2">
        <v>54181</v>
      </c>
      <c r="B1603" s="5" t="s">
        <v>851</v>
      </c>
      <c r="E1603" s="4">
        <v>39995</v>
      </c>
    </row>
    <row r="1604" spans="1:5" x14ac:dyDescent="0.25">
      <c r="A1604" s="2">
        <v>541810</v>
      </c>
      <c r="B1604" s="5" t="s">
        <v>851</v>
      </c>
      <c r="E1604" s="4">
        <v>39995</v>
      </c>
    </row>
    <row r="1605" spans="1:5" x14ac:dyDescent="0.25">
      <c r="A1605" s="2">
        <v>54182</v>
      </c>
      <c r="B1605" s="5" t="s">
        <v>852</v>
      </c>
      <c r="E1605" s="4">
        <v>39995</v>
      </c>
    </row>
    <row r="1606" spans="1:5" x14ac:dyDescent="0.25">
      <c r="A1606" s="2">
        <v>541820</v>
      </c>
      <c r="B1606" s="5" t="s">
        <v>852</v>
      </c>
      <c r="E1606" s="4">
        <v>39995</v>
      </c>
    </row>
    <row r="1607" spans="1:5" x14ac:dyDescent="0.25">
      <c r="A1607" s="2">
        <v>54183</v>
      </c>
      <c r="B1607" s="5" t="s">
        <v>853</v>
      </c>
      <c r="E1607" s="4">
        <v>39995</v>
      </c>
    </row>
    <row r="1608" spans="1:5" x14ac:dyDescent="0.25">
      <c r="A1608" s="2">
        <v>541830</v>
      </c>
      <c r="B1608" s="5" t="s">
        <v>853</v>
      </c>
      <c r="E1608" s="4">
        <v>39995</v>
      </c>
    </row>
    <row r="1609" spans="1:5" x14ac:dyDescent="0.25">
      <c r="A1609" s="2">
        <v>54184</v>
      </c>
      <c r="B1609" s="5" t="s">
        <v>854</v>
      </c>
      <c r="E1609" s="4">
        <v>39995</v>
      </c>
    </row>
    <row r="1610" spans="1:5" x14ac:dyDescent="0.25">
      <c r="A1610" s="2">
        <v>541840</v>
      </c>
      <c r="B1610" s="5" t="s">
        <v>854</v>
      </c>
      <c r="E1610" s="4">
        <v>39995</v>
      </c>
    </row>
    <row r="1611" spans="1:5" x14ac:dyDescent="0.25">
      <c r="A1611" s="2">
        <v>54185</v>
      </c>
      <c r="B1611" s="5" t="s">
        <v>855</v>
      </c>
      <c r="E1611" s="4">
        <v>43118</v>
      </c>
    </row>
    <row r="1612" spans="1:5" x14ac:dyDescent="0.25">
      <c r="A1612" s="2">
        <v>541850</v>
      </c>
      <c r="B1612" s="5" t="s">
        <v>855</v>
      </c>
      <c r="E1612" s="4">
        <v>43118</v>
      </c>
    </row>
    <row r="1613" spans="1:5" x14ac:dyDescent="0.25">
      <c r="A1613" s="2">
        <v>54186</v>
      </c>
      <c r="B1613" s="5" t="s">
        <v>856</v>
      </c>
      <c r="E1613" s="4">
        <v>39995</v>
      </c>
    </row>
    <row r="1614" spans="1:5" x14ac:dyDescent="0.25">
      <c r="A1614" s="2">
        <v>541860</v>
      </c>
      <c r="B1614" s="5" t="s">
        <v>856</v>
      </c>
      <c r="E1614" s="4">
        <v>39995</v>
      </c>
    </row>
    <row r="1615" spans="1:5" x14ac:dyDescent="0.25">
      <c r="A1615" s="2">
        <v>54187</v>
      </c>
      <c r="B1615" s="5" t="s">
        <v>857</v>
      </c>
      <c r="E1615" s="4">
        <v>39995</v>
      </c>
    </row>
    <row r="1616" spans="1:5" x14ac:dyDescent="0.25">
      <c r="A1616" s="2">
        <v>541870</v>
      </c>
      <c r="B1616" s="5" t="s">
        <v>857</v>
      </c>
      <c r="E1616" s="4">
        <v>39995</v>
      </c>
    </row>
    <row r="1617" spans="1:5" x14ac:dyDescent="0.25">
      <c r="A1617" s="2">
        <v>54189</v>
      </c>
      <c r="B1617" s="5" t="s">
        <v>858</v>
      </c>
      <c r="E1617" s="4">
        <v>39995</v>
      </c>
    </row>
    <row r="1618" spans="1:5" x14ac:dyDescent="0.25">
      <c r="A1618" s="2">
        <v>541890</v>
      </c>
      <c r="B1618" s="5" t="s">
        <v>858</v>
      </c>
      <c r="E1618" s="4">
        <v>39995</v>
      </c>
    </row>
    <row r="1619" spans="1:5" ht="30" x14ac:dyDescent="0.25">
      <c r="A1619" s="2">
        <v>5419</v>
      </c>
      <c r="B1619" s="5" t="s">
        <v>2729</v>
      </c>
      <c r="E1619" s="4">
        <v>39995</v>
      </c>
    </row>
    <row r="1620" spans="1:5" x14ac:dyDescent="0.25">
      <c r="A1620" s="2">
        <v>54191</v>
      </c>
      <c r="B1620" s="5" t="s">
        <v>859</v>
      </c>
      <c r="E1620" s="4">
        <v>39995</v>
      </c>
    </row>
    <row r="1621" spans="1:5" x14ac:dyDescent="0.25">
      <c r="A1621" s="2">
        <v>541910</v>
      </c>
      <c r="B1621" s="5" t="s">
        <v>859</v>
      </c>
      <c r="E1621" s="4">
        <v>39995</v>
      </c>
    </row>
    <row r="1622" spans="1:5" x14ac:dyDescent="0.25">
      <c r="A1622" s="2">
        <v>54192</v>
      </c>
      <c r="B1622" s="5" t="s">
        <v>2730</v>
      </c>
      <c r="E1622" s="4">
        <v>39995</v>
      </c>
    </row>
    <row r="1623" spans="1:5" x14ac:dyDescent="0.25">
      <c r="A1623" s="2">
        <v>541921</v>
      </c>
      <c r="B1623" s="5" t="s">
        <v>860</v>
      </c>
      <c r="E1623" s="4">
        <v>39995</v>
      </c>
    </row>
    <row r="1624" spans="1:5" x14ac:dyDescent="0.25">
      <c r="A1624" s="2">
        <v>541922</v>
      </c>
      <c r="B1624" s="5" t="s">
        <v>861</v>
      </c>
      <c r="E1624" s="4">
        <v>39995</v>
      </c>
    </row>
    <row r="1625" spans="1:5" x14ac:dyDescent="0.25">
      <c r="A1625" s="2">
        <v>54193</v>
      </c>
      <c r="B1625" s="5" t="s">
        <v>862</v>
      </c>
      <c r="E1625" s="4">
        <v>39995</v>
      </c>
    </row>
    <row r="1626" spans="1:5" x14ac:dyDescent="0.25">
      <c r="A1626" s="2">
        <v>541930</v>
      </c>
      <c r="B1626" s="5" t="s">
        <v>862</v>
      </c>
      <c r="E1626" s="4">
        <v>39995</v>
      </c>
    </row>
    <row r="1627" spans="1:5" x14ac:dyDescent="0.25">
      <c r="A1627" s="2">
        <v>54194</v>
      </c>
      <c r="B1627" s="5" t="s">
        <v>863</v>
      </c>
      <c r="E1627" s="4">
        <v>39995</v>
      </c>
    </row>
    <row r="1628" spans="1:5" x14ac:dyDescent="0.25">
      <c r="A1628" s="2">
        <v>541940</v>
      </c>
      <c r="B1628" s="5" t="s">
        <v>863</v>
      </c>
      <c r="E1628" s="4">
        <v>39995</v>
      </c>
    </row>
    <row r="1629" spans="1:5" ht="30" x14ac:dyDescent="0.25">
      <c r="A1629" s="2">
        <v>54199</v>
      </c>
      <c r="B1629" s="5" t="s">
        <v>864</v>
      </c>
      <c r="E1629" s="4">
        <v>39995</v>
      </c>
    </row>
    <row r="1630" spans="1:5" ht="30" x14ac:dyDescent="0.25">
      <c r="A1630" s="2">
        <v>541990</v>
      </c>
      <c r="B1630" s="5" t="s">
        <v>864</v>
      </c>
      <c r="E1630" s="4">
        <v>39995</v>
      </c>
    </row>
    <row r="1631" spans="1:5" x14ac:dyDescent="0.25">
      <c r="A1631" s="2">
        <v>5511</v>
      </c>
      <c r="B1631" s="5" t="s">
        <v>2731</v>
      </c>
      <c r="E1631" s="4">
        <v>39995</v>
      </c>
    </row>
    <row r="1632" spans="1:5" x14ac:dyDescent="0.25">
      <c r="A1632" s="2">
        <v>55111</v>
      </c>
      <c r="B1632" s="5" t="s">
        <v>2731</v>
      </c>
      <c r="E1632" s="4">
        <v>39995</v>
      </c>
    </row>
    <row r="1633" spans="1:5" x14ac:dyDescent="0.25">
      <c r="A1633" s="2">
        <v>551111</v>
      </c>
      <c r="B1633" s="5" t="s">
        <v>865</v>
      </c>
      <c r="E1633" s="4">
        <v>39995</v>
      </c>
    </row>
    <row r="1634" spans="1:5" x14ac:dyDescent="0.25">
      <c r="A1634" s="2">
        <v>551112</v>
      </c>
      <c r="B1634" s="5" t="s">
        <v>866</v>
      </c>
      <c r="E1634" s="4">
        <v>39995</v>
      </c>
    </row>
    <row r="1635" spans="1:5" ht="30" x14ac:dyDescent="0.25">
      <c r="A1635" s="2">
        <v>551114</v>
      </c>
      <c r="B1635" s="5" t="s">
        <v>867</v>
      </c>
      <c r="E1635" s="4">
        <v>39995</v>
      </c>
    </row>
    <row r="1636" spans="1:5" x14ac:dyDescent="0.25">
      <c r="A1636" s="2">
        <v>5611</v>
      </c>
      <c r="B1636" s="5" t="s">
        <v>868</v>
      </c>
      <c r="E1636" s="4">
        <v>39995</v>
      </c>
    </row>
    <row r="1637" spans="1:5" x14ac:dyDescent="0.25">
      <c r="A1637" s="2">
        <v>56111</v>
      </c>
      <c r="B1637" s="5" t="s">
        <v>868</v>
      </c>
      <c r="E1637" s="4">
        <v>39995</v>
      </c>
    </row>
    <row r="1638" spans="1:5" x14ac:dyDescent="0.25">
      <c r="A1638" s="2">
        <v>561110</v>
      </c>
      <c r="B1638" s="5" t="s">
        <v>868</v>
      </c>
      <c r="E1638" s="4">
        <v>39995</v>
      </c>
    </row>
    <row r="1639" spans="1:5" x14ac:dyDescent="0.25">
      <c r="A1639" s="2">
        <v>5612</v>
      </c>
      <c r="B1639" s="5" t="s">
        <v>869</v>
      </c>
      <c r="E1639" s="4">
        <v>39995</v>
      </c>
    </row>
    <row r="1640" spans="1:5" x14ac:dyDescent="0.25">
      <c r="A1640" s="2">
        <v>56121</v>
      </c>
      <c r="B1640" s="5" t="s">
        <v>869</v>
      </c>
      <c r="E1640" s="4">
        <v>39995</v>
      </c>
    </row>
    <row r="1641" spans="1:5" x14ac:dyDescent="0.25">
      <c r="A1641" s="2">
        <v>561210</v>
      </c>
      <c r="B1641" s="5" t="s">
        <v>869</v>
      </c>
      <c r="E1641" s="4">
        <v>39995</v>
      </c>
    </row>
    <row r="1642" spans="1:5" x14ac:dyDescent="0.25">
      <c r="A1642" s="2">
        <v>5613</v>
      </c>
      <c r="B1642" s="5" t="s">
        <v>2732</v>
      </c>
      <c r="E1642" s="4">
        <v>39995</v>
      </c>
    </row>
    <row r="1643" spans="1:5" ht="30" x14ac:dyDescent="0.25">
      <c r="A1643" s="2">
        <v>56131</v>
      </c>
      <c r="B1643" s="5" t="s">
        <v>2733</v>
      </c>
      <c r="E1643" s="4">
        <v>39995</v>
      </c>
    </row>
    <row r="1644" spans="1:5" x14ac:dyDescent="0.25">
      <c r="A1644" s="2">
        <v>561311</v>
      </c>
      <c r="B1644" s="5" t="s">
        <v>870</v>
      </c>
      <c r="E1644" s="4">
        <v>39995</v>
      </c>
    </row>
    <row r="1645" spans="1:5" x14ac:dyDescent="0.25">
      <c r="A1645" s="2">
        <v>561312</v>
      </c>
      <c r="B1645" s="5" t="s">
        <v>871</v>
      </c>
      <c r="E1645" s="4">
        <v>39995</v>
      </c>
    </row>
    <row r="1646" spans="1:5" x14ac:dyDescent="0.25">
      <c r="A1646" s="2">
        <v>56132</v>
      </c>
      <c r="B1646" s="5" t="s">
        <v>872</v>
      </c>
      <c r="E1646" s="4">
        <v>39995</v>
      </c>
    </row>
    <row r="1647" spans="1:5" x14ac:dyDescent="0.25">
      <c r="A1647" s="2">
        <v>561320</v>
      </c>
      <c r="B1647" s="5" t="s">
        <v>872</v>
      </c>
      <c r="E1647" s="4">
        <v>39995</v>
      </c>
    </row>
    <row r="1648" spans="1:5" x14ac:dyDescent="0.25">
      <c r="A1648" s="2">
        <v>56133</v>
      </c>
      <c r="B1648" s="5" t="s">
        <v>873</v>
      </c>
      <c r="E1648" s="4">
        <v>39995</v>
      </c>
    </row>
    <row r="1649" spans="1:5" x14ac:dyDescent="0.25">
      <c r="A1649" s="2">
        <v>561330</v>
      </c>
      <c r="B1649" s="5" t="s">
        <v>873</v>
      </c>
      <c r="E1649" s="4">
        <v>39995</v>
      </c>
    </row>
    <row r="1650" spans="1:5" x14ac:dyDescent="0.25">
      <c r="A1650" s="2">
        <v>5614</v>
      </c>
      <c r="B1650" s="5" t="s">
        <v>2734</v>
      </c>
      <c r="E1650" s="4">
        <v>39995</v>
      </c>
    </row>
    <row r="1651" spans="1:5" x14ac:dyDescent="0.25">
      <c r="A1651" s="2">
        <v>56141</v>
      </c>
      <c r="B1651" s="5" t="s">
        <v>874</v>
      </c>
      <c r="E1651" s="4">
        <v>39995</v>
      </c>
    </row>
    <row r="1652" spans="1:5" x14ac:dyDescent="0.25">
      <c r="A1652" s="2">
        <v>561410</v>
      </c>
      <c r="B1652" s="5" t="s">
        <v>874</v>
      </c>
      <c r="E1652" s="4">
        <v>39995</v>
      </c>
    </row>
    <row r="1653" spans="1:5" x14ac:dyDescent="0.25">
      <c r="A1653" s="2">
        <v>56142</v>
      </c>
      <c r="B1653" s="5" t="s">
        <v>2735</v>
      </c>
      <c r="E1653" s="4">
        <v>39995</v>
      </c>
    </row>
    <row r="1654" spans="1:5" x14ac:dyDescent="0.25">
      <c r="A1654" s="2">
        <v>561421</v>
      </c>
      <c r="B1654" s="5" t="s">
        <v>875</v>
      </c>
      <c r="E1654" s="4">
        <v>39995</v>
      </c>
    </row>
    <row r="1655" spans="1:5" ht="30" x14ac:dyDescent="0.25">
      <c r="A1655" s="2">
        <v>561422</v>
      </c>
      <c r="B1655" s="5" t="s">
        <v>876</v>
      </c>
      <c r="E1655" s="4">
        <v>39995</v>
      </c>
    </row>
    <row r="1656" spans="1:5" x14ac:dyDescent="0.25">
      <c r="A1656" s="2">
        <v>56143</v>
      </c>
      <c r="B1656" s="5" t="s">
        <v>2736</v>
      </c>
      <c r="E1656" s="4">
        <v>39995</v>
      </c>
    </row>
    <row r="1657" spans="1:5" x14ac:dyDescent="0.25">
      <c r="A1657" s="2">
        <v>561431</v>
      </c>
      <c r="B1657" s="5" t="s">
        <v>877</v>
      </c>
      <c r="E1657" s="4">
        <v>39995</v>
      </c>
    </row>
    <row r="1658" spans="1:5" ht="30" x14ac:dyDescent="0.25">
      <c r="A1658" s="2">
        <v>561439</v>
      </c>
      <c r="B1658" s="5" t="s">
        <v>878</v>
      </c>
      <c r="E1658" s="4">
        <v>39995</v>
      </c>
    </row>
    <row r="1659" spans="1:5" x14ac:dyDescent="0.25">
      <c r="A1659" s="2">
        <v>56144</v>
      </c>
      <c r="B1659" s="5" t="s">
        <v>879</v>
      </c>
      <c r="E1659" s="4">
        <v>39995</v>
      </c>
    </row>
    <row r="1660" spans="1:5" x14ac:dyDescent="0.25">
      <c r="A1660" s="2">
        <v>561440</v>
      </c>
      <c r="B1660" s="5" t="s">
        <v>879</v>
      </c>
      <c r="E1660" s="4">
        <v>39995</v>
      </c>
    </row>
    <row r="1661" spans="1:5" x14ac:dyDescent="0.25">
      <c r="A1661" s="2">
        <v>56145</v>
      </c>
      <c r="B1661" s="5" t="s">
        <v>880</v>
      </c>
      <c r="E1661" s="4">
        <v>39995</v>
      </c>
    </row>
    <row r="1662" spans="1:5" x14ac:dyDescent="0.25">
      <c r="A1662" s="2">
        <v>561450</v>
      </c>
      <c r="B1662" s="5" t="s">
        <v>880</v>
      </c>
      <c r="E1662" s="4">
        <v>39995</v>
      </c>
    </row>
    <row r="1663" spans="1:5" x14ac:dyDescent="0.25">
      <c r="A1663" s="2">
        <v>56149</v>
      </c>
      <c r="B1663" s="5" t="s">
        <v>2737</v>
      </c>
      <c r="E1663" s="4">
        <v>39995</v>
      </c>
    </row>
    <row r="1664" spans="1:5" x14ac:dyDescent="0.25">
      <c r="A1664" s="2">
        <v>561491</v>
      </c>
      <c r="B1664" s="5" t="s">
        <v>881</v>
      </c>
      <c r="E1664" s="4">
        <v>39995</v>
      </c>
    </row>
    <row r="1665" spans="1:5" x14ac:dyDescent="0.25">
      <c r="A1665" s="2">
        <v>561492</v>
      </c>
      <c r="B1665" s="5" t="s">
        <v>882</v>
      </c>
      <c r="E1665" s="4">
        <v>39995</v>
      </c>
    </row>
    <row r="1666" spans="1:5" x14ac:dyDescent="0.25">
      <c r="A1666" s="2">
        <v>561499</v>
      </c>
      <c r="B1666" s="5" t="s">
        <v>883</v>
      </c>
      <c r="E1666" s="4">
        <v>39995</v>
      </c>
    </row>
    <row r="1667" spans="1:5" x14ac:dyDescent="0.25">
      <c r="A1667" s="2">
        <v>5615</v>
      </c>
      <c r="B1667" s="5" t="s">
        <v>2738</v>
      </c>
      <c r="E1667" s="4">
        <v>39995</v>
      </c>
    </row>
    <row r="1668" spans="1:5" x14ac:dyDescent="0.25">
      <c r="A1668" s="2">
        <v>56151</v>
      </c>
      <c r="B1668" s="5" t="s">
        <v>884</v>
      </c>
      <c r="E1668" s="4">
        <v>39995</v>
      </c>
    </row>
    <row r="1669" spans="1:5" x14ac:dyDescent="0.25">
      <c r="A1669" s="2">
        <v>561510</v>
      </c>
      <c r="B1669" s="5" t="s">
        <v>884</v>
      </c>
      <c r="E1669" s="4">
        <v>39995</v>
      </c>
    </row>
    <row r="1670" spans="1:5" x14ac:dyDescent="0.25">
      <c r="A1670" s="2">
        <v>56152</v>
      </c>
      <c r="B1670" s="5" t="s">
        <v>885</v>
      </c>
      <c r="E1670" s="4">
        <v>39995</v>
      </c>
    </row>
    <row r="1671" spans="1:5" x14ac:dyDescent="0.25">
      <c r="A1671" s="2">
        <v>561520</v>
      </c>
      <c r="B1671" s="5" t="s">
        <v>885</v>
      </c>
      <c r="E1671" s="4">
        <v>39995</v>
      </c>
    </row>
    <row r="1672" spans="1:5" ht="30" x14ac:dyDescent="0.25">
      <c r="A1672" s="2">
        <v>56159</v>
      </c>
      <c r="B1672" s="5" t="s">
        <v>2739</v>
      </c>
      <c r="E1672" s="4">
        <v>39995</v>
      </c>
    </row>
    <row r="1673" spans="1:5" x14ac:dyDescent="0.25">
      <c r="A1673" s="2">
        <v>561591</v>
      </c>
      <c r="B1673" s="5" t="s">
        <v>886</v>
      </c>
      <c r="E1673" s="4">
        <v>39995</v>
      </c>
    </row>
    <row r="1674" spans="1:5" ht="30" x14ac:dyDescent="0.25">
      <c r="A1674" s="2">
        <v>561599</v>
      </c>
      <c r="B1674" s="5" t="s">
        <v>887</v>
      </c>
      <c r="E1674" s="4">
        <v>39995</v>
      </c>
    </row>
    <row r="1675" spans="1:5" x14ac:dyDescent="0.25">
      <c r="A1675" s="2">
        <v>5616</v>
      </c>
      <c r="B1675" s="5" t="s">
        <v>2740</v>
      </c>
      <c r="E1675" s="4">
        <v>39995</v>
      </c>
    </row>
    <row r="1676" spans="1:5" x14ac:dyDescent="0.25">
      <c r="A1676" s="2">
        <v>56161</v>
      </c>
      <c r="B1676" s="5" t="s">
        <v>2741</v>
      </c>
      <c r="E1676" s="4">
        <v>39995</v>
      </c>
    </row>
    <row r="1677" spans="1:5" x14ac:dyDescent="0.25">
      <c r="A1677" s="2">
        <v>561611</v>
      </c>
      <c r="B1677" s="5" t="s">
        <v>888</v>
      </c>
      <c r="E1677" s="4">
        <v>39995</v>
      </c>
    </row>
    <row r="1678" spans="1:5" x14ac:dyDescent="0.25">
      <c r="A1678" s="2">
        <v>561612</v>
      </c>
      <c r="B1678" s="5" t="s">
        <v>889</v>
      </c>
      <c r="E1678" s="4">
        <v>39995</v>
      </c>
    </row>
    <row r="1679" spans="1:5" x14ac:dyDescent="0.25">
      <c r="A1679" s="2">
        <v>561613</v>
      </c>
      <c r="B1679" s="5" t="s">
        <v>890</v>
      </c>
      <c r="E1679" s="4">
        <v>39995</v>
      </c>
    </row>
    <row r="1680" spans="1:5" x14ac:dyDescent="0.25">
      <c r="A1680" s="2">
        <v>56162</v>
      </c>
      <c r="B1680" s="5" t="s">
        <v>2742</v>
      </c>
      <c r="E1680" s="4">
        <v>39995</v>
      </c>
    </row>
    <row r="1681" spans="1:5" x14ac:dyDescent="0.25">
      <c r="A1681" s="2">
        <v>561621</v>
      </c>
      <c r="B1681" s="5" t="s">
        <v>891</v>
      </c>
      <c r="E1681" s="4">
        <v>39995</v>
      </c>
    </row>
    <row r="1682" spans="1:5" x14ac:dyDescent="0.25">
      <c r="A1682" s="2">
        <v>561622</v>
      </c>
      <c r="B1682" s="5" t="s">
        <v>892</v>
      </c>
      <c r="E1682" s="4">
        <v>39995</v>
      </c>
    </row>
    <row r="1683" spans="1:5" x14ac:dyDescent="0.25">
      <c r="A1683" s="2">
        <v>5617</v>
      </c>
      <c r="B1683" s="5" t="s">
        <v>2743</v>
      </c>
      <c r="E1683" s="4">
        <v>39995</v>
      </c>
    </row>
    <row r="1684" spans="1:5" x14ac:dyDescent="0.25">
      <c r="A1684" s="2">
        <v>56171</v>
      </c>
      <c r="B1684" s="5" t="s">
        <v>893</v>
      </c>
      <c r="E1684" s="4">
        <v>39995</v>
      </c>
    </row>
    <row r="1685" spans="1:5" x14ac:dyDescent="0.25">
      <c r="A1685" s="2">
        <v>561710</v>
      </c>
      <c r="B1685" s="5" t="s">
        <v>893</v>
      </c>
      <c r="E1685" s="4">
        <v>39995</v>
      </c>
    </row>
    <row r="1686" spans="1:5" x14ac:dyDescent="0.25">
      <c r="A1686" s="2">
        <v>56172</v>
      </c>
      <c r="B1686" s="5" t="s">
        <v>894</v>
      </c>
      <c r="E1686" s="4">
        <v>39995</v>
      </c>
    </row>
    <row r="1687" spans="1:5" x14ac:dyDescent="0.25">
      <c r="A1687" s="2">
        <v>561720</v>
      </c>
      <c r="B1687" s="5" t="s">
        <v>894</v>
      </c>
      <c r="E1687" s="4">
        <v>39995</v>
      </c>
    </row>
    <row r="1688" spans="1:5" x14ac:dyDescent="0.25">
      <c r="A1688" s="2">
        <v>56173</v>
      </c>
      <c r="B1688" s="5" t="s">
        <v>895</v>
      </c>
      <c r="E1688" s="4">
        <v>39995</v>
      </c>
    </row>
    <row r="1689" spans="1:5" x14ac:dyDescent="0.25">
      <c r="A1689" s="2">
        <v>561730</v>
      </c>
      <c r="B1689" s="5" t="s">
        <v>895</v>
      </c>
      <c r="E1689" s="4">
        <v>39995</v>
      </c>
    </row>
    <row r="1690" spans="1:5" x14ac:dyDescent="0.25">
      <c r="A1690" s="2">
        <v>56174</v>
      </c>
      <c r="B1690" s="5" t="s">
        <v>896</v>
      </c>
      <c r="E1690" s="4">
        <v>39995</v>
      </c>
    </row>
    <row r="1691" spans="1:5" x14ac:dyDescent="0.25">
      <c r="A1691" s="2">
        <v>561740</v>
      </c>
      <c r="B1691" s="5" t="s">
        <v>896</v>
      </c>
      <c r="E1691" s="4">
        <v>39995</v>
      </c>
    </row>
    <row r="1692" spans="1:5" x14ac:dyDescent="0.25">
      <c r="A1692" s="2">
        <v>56179</v>
      </c>
      <c r="B1692" s="5" t="s">
        <v>897</v>
      </c>
      <c r="E1692" s="4">
        <v>39995</v>
      </c>
    </row>
    <row r="1693" spans="1:5" x14ac:dyDescent="0.25">
      <c r="A1693" s="2">
        <v>561790</v>
      </c>
      <c r="B1693" s="5" t="s">
        <v>897</v>
      </c>
      <c r="E1693" s="4">
        <v>39995</v>
      </c>
    </row>
    <row r="1694" spans="1:5" x14ac:dyDescent="0.25">
      <c r="A1694" s="2">
        <v>5619</v>
      </c>
      <c r="B1694" s="5" t="s">
        <v>2744</v>
      </c>
      <c r="E1694" s="4">
        <v>39995</v>
      </c>
    </row>
    <row r="1695" spans="1:5" x14ac:dyDescent="0.25">
      <c r="A1695" s="2">
        <v>56191</v>
      </c>
      <c r="B1695" s="5" t="s">
        <v>898</v>
      </c>
      <c r="E1695" s="4">
        <v>39995</v>
      </c>
    </row>
    <row r="1696" spans="1:5" x14ac:dyDescent="0.25">
      <c r="A1696" s="2">
        <v>561910</v>
      </c>
      <c r="B1696" s="5" t="s">
        <v>898</v>
      </c>
      <c r="E1696" s="4">
        <v>39995</v>
      </c>
    </row>
    <row r="1697" spans="1:5" x14ac:dyDescent="0.25">
      <c r="A1697" s="2">
        <v>56192</v>
      </c>
      <c r="B1697" s="5" t="s">
        <v>899</v>
      </c>
      <c r="E1697" s="4">
        <v>39995</v>
      </c>
    </row>
    <row r="1698" spans="1:5" x14ac:dyDescent="0.25">
      <c r="A1698" s="2">
        <v>561920</v>
      </c>
      <c r="B1698" s="5" t="s">
        <v>899</v>
      </c>
      <c r="E1698" s="4">
        <v>39995</v>
      </c>
    </row>
    <row r="1699" spans="1:5" x14ac:dyDescent="0.25">
      <c r="A1699" s="2">
        <v>56199</v>
      </c>
      <c r="B1699" s="5" t="s">
        <v>900</v>
      </c>
      <c r="E1699" s="4">
        <v>39995</v>
      </c>
    </row>
    <row r="1700" spans="1:5" x14ac:dyDescent="0.25">
      <c r="A1700" s="2">
        <v>561990</v>
      </c>
      <c r="B1700" s="5" t="s">
        <v>900</v>
      </c>
      <c r="E1700" s="4">
        <v>39995</v>
      </c>
    </row>
    <row r="1701" spans="1:5" x14ac:dyDescent="0.25">
      <c r="A1701" s="2">
        <v>5621</v>
      </c>
      <c r="B1701" s="5" t="s">
        <v>2745</v>
      </c>
      <c r="E1701" s="4">
        <v>39995</v>
      </c>
    </row>
    <row r="1702" spans="1:5" x14ac:dyDescent="0.25">
      <c r="A1702" s="2">
        <v>56211</v>
      </c>
      <c r="B1702" s="5" t="s">
        <v>2745</v>
      </c>
      <c r="E1702" s="4">
        <v>39995</v>
      </c>
    </row>
    <row r="1703" spans="1:5" x14ac:dyDescent="0.25">
      <c r="A1703" s="2">
        <v>562111</v>
      </c>
      <c r="B1703" s="5" t="s">
        <v>901</v>
      </c>
      <c r="E1703" s="4">
        <v>39995</v>
      </c>
    </row>
    <row r="1704" spans="1:5" x14ac:dyDescent="0.25">
      <c r="A1704" s="2">
        <v>562112</v>
      </c>
      <c r="B1704" s="5" t="s">
        <v>902</v>
      </c>
      <c r="E1704" s="4">
        <v>39995</v>
      </c>
    </row>
    <row r="1705" spans="1:5" x14ac:dyDescent="0.25">
      <c r="A1705" s="2">
        <v>562119</v>
      </c>
      <c r="B1705" s="5" t="s">
        <v>903</v>
      </c>
      <c r="E1705" s="4">
        <v>39995</v>
      </c>
    </row>
    <row r="1706" spans="1:5" x14ac:dyDescent="0.25">
      <c r="A1706" s="2">
        <v>5622</v>
      </c>
      <c r="B1706" s="5" t="s">
        <v>2746</v>
      </c>
      <c r="E1706" s="4">
        <v>39995</v>
      </c>
    </row>
    <row r="1707" spans="1:5" x14ac:dyDescent="0.25">
      <c r="A1707" s="2">
        <v>56221</v>
      </c>
      <c r="B1707" s="5" t="s">
        <v>2746</v>
      </c>
      <c r="E1707" s="4">
        <v>39995</v>
      </c>
    </row>
    <row r="1708" spans="1:5" x14ac:dyDescent="0.25">
      <c r="A1708" s="2">
        <v>562211</v>
      </c>
      <c r="B1708" s="5" t="s">
        <v>904</v>
      </c>
      <c r="E1708" s="4">
        <v>39995</v>
      </c>
    </row>
    <row r="1709" spans="1:5" x14ac:dyDescent="0.25">
      <c r="A1709" s="2">
        <v>562212</v>
      </c>
      <c r="B1709" s="5" t="s">
        <v>905</v>
      </c>
      <c r="E1709" s="4">
        <v>39995</v>
      </c>
    </row>
    <row r="1710" spans="1:5" x14ac:dyDescent="0.25">
      <c r="A1710" s="2">
        <v>562213</v>
      </c>
      <c r="B1710" s="5" t="s">
        <v>906</v>
      </c>
      <c r="E1710" s="4">
        <v>39995</v>
      </c>
    </row>
    <row r="1711" spans="1:5" ht="30" x14ac:dyDescent="0.25">
      <c r="A1711" s="2">
        <v>562219</v>
      </c>
      <c r="B1711" s="5" t="s">
        <v>907</v>
      </c>
      <c r="E1711" s="4">
        <v>39995</v>
      </c>
    </row>
    <row r="1712" spans="1:5" ht="30" x14ac:dyDescent="0.25">
      <c r="A1712" s="2">
        <v>5629</v>
      </c>
      <c r="B1712" s="5" t="s">
        <v>2747</v>
      </c>
      <c r="E1712" s="4">
        <v>39995</v>
      </c>
    </row>
    <row r="1713" spans="1:5" x14ac:dyDescent="0.25">
      <c r="A1713" s="2">
        <v>56291</v>
      </c>
      <c r="B1713" s="5" t="s">
        <v>908</v>
      </c>
      <c r="E1713" s="4">
        <v>39995</v>
      </c>
    </row>
    <row r="1714" spans="1:5" x14ac:dyDescent="0.25">
      <c r="A1714" s="2">
        <v>562910</v>
      </c>
      <c r="B1714" s="5" t="s">
        <v>908</v>
      </c>
      <c r="E1714" s="4">
        <v>39995</v>
      </c>
    </row>
    <row r="1715" spans="1:5" x14ac:dyDescent="0.25">
      <c r="A1715" s="2">
        <v>56292</v>
      </c>
      <c r="B1715" s="5" t="s">
        <v>909</v>
      </c>
      <c r="E1715" s="4">
        <v>39995</v>
      </c>
    </row>
    <row r="1716" spans="1:5" x14ac:dyDescent="0.25">
      <c r="A1716" s="2">
        <v>562920</v>
      </c>
      <c r="B1716" s="5" t="s">
        <v>909</v>
      </c>
      <c r="E1716" s="4">
        <v>39995</v>
      </c>
    </row>
    <row r="1717" spans="1:5" x14ac:dyDescent="0.25">
      <c r="A1717" s="2">
        <v>56299</v>
      </c>
      <c r="B1717" s="5" t="s">
        <v>2748</v>
      </c>
      <c r="E1717" s="4">
        <v>39995</v>
      </c>
    </row>
    <row r="1718" spans="1:5" x14ac:dyDescent="0.25">
      <c r="A1718" s="2">
        <v>562991</v>
      </c>
      <c r="B1718" s="5" t="s">
        <v>910</v>
      </c>
      <c r="E1718" s="4">
        <v>39995</v>
      </c>
    </row>
    <row r="1719" spans="1:5" ht="30" x14ac:dyDescent="0.25">
      <c r="A1719" s="2">
        <v>562998</v>
      </c>
      <c r="B1719" s="5" t="s">
        <v>911</v>
      </c>
      <c r="E1719" s="4">
        <v>39995</v>
      </c>
    </row>
    <row r="1720" spans="1:5" x14ac:dyDescent="0.25">
      <c r="A1720" s="2">
        <v>6111</v>
      </c>
      <c r="B1720" s="5" t="s">
        <v>912</v>
      </c>
      <c r="E1720" s="4">
        <v>39995</v>
      </c>
    </row>
    <row r="1721" spans="1:5" x14ac:dyDescent="0.25">
      <c r="A1721" s="2">
        <v>61111</v>
      </c>
      <c r="B1721" s="5" t="s">
        <v>912</v>
      </c>
      <c r="E1721" s="4">
        <v>39995</v>
      </c>
    </row>
    <row r="1722" spans="1:5" x14ac:dyDescent="0.25">
      <c r="A1722" s="2">
        <v>611110</v>
      </c>
      <c r="B1722" s="5" t="s">
        <v>912</v>
      </c>
      <c r="E1722" s="4">
        <v>39995</v>
      </c>
    </row>
    <row r="1723" spans="1:5" x14ac:dyDescent="0.25">
      <c r="A1723" s="2">
        <v>6112</v>
      </c>
      <c r="B1723" s="5" t="s">
        <v>913</v>
      </c>
      <c r="E1723" s="4">
        <v>39995</v>
      </c>
    </row>
    <row r="1724" spans="1:5" x14ac:dyDescent="0.25">
      <c r="A1724" s="2">
        <v>61121</v>
      </c>
      <c r="B1724" s="5" t="s">
        <v>913</v>
      </c>
      <c r="E1724" s="4">
        <v>39995</v>
      </c>
    </row>
    <row r="1725" spans="1:5" x14ac:dyDescent="0.25">
      <c r="A1725" s="2">
        <v>611210</v>
      </c>
      <c r="B1725" s="5" t="s">
        <v>913</v>
      </c>
      <c r="E1725" s="4">
        <v>39995</v>
      </c>
    </row>
    <row r="1726" spans="1:5" x14ac:dyDescent="0.25">
      <c r="A1726" s="2">
        <v>6113</v>
      </c>
      <c r="B1726" s="5" t="s">
        <v>914</v>
      </c>
      <c r="E1726" s="4">
        <v>39995</v>
      </c>
    </row>
    <row r="1727" spans="1:5" x14ac:dyDescent="0.25">
      <c r="A1727" s="2">
        <v>61131</v>
      </c>
      <c r="B1727" s="5" t="s">
        <v>914</v>
      </c>
      <c r="E1727" s="4">
        <v>39995</v>
      </c>
    </row>
    <row r="1728" spans="1:5" x14ac:dyDescent="0.25">
      <c r="A1728" s="2">
        <v>611310</v>
      </c>
      <c r="B1728" s="5" t="s">
        <v>914</v>
      </c>
      <c r="E1728" s="4">
        <v>39995</v>
      </c>
    </row>
    <row r="1729" spans="1:5" ht="30" x14ac:dyDescent="0.25">
      <c r="A1729" s="2">
        <v>6114</v>
      </c>
      <c r="B1729" s="5" t="s">
        <v>2749</v>
      </c>
      <c r="E1729" s="4">
        <v>39995</v>
      </c>
    </row>
    <row r="1730" spans="1:5" x14ac:dyDescent="0.25">
      <c r="A1730" s="2">
        <v>61141</v>
      </c>
      <c r="B1730" s="5" t="s">
        <v>915</v>
      </c>
      <c r="E1730" s="4">
        <v>39995</v>
      </c>
    </row>
    <row r="1731" spans="1:5" x14ac:dyDescent="0.25">
      <c r="A1731" s="2">
        <v>611410</v>
      </c>
      <c r="B1731" s="5" t="s">
        <v>915</v>
      </c>
      <c r="E1731" s="4">
        <v>39995</v>
      </c>
    </row>
    <row r="1732" spans="1:5" x14ac:dyDescent="0.25">
      <c r="A1732" s="2">
        <v>61142</v>
      </c>
      <c r="B1732" s="5" t="s">
        <v>916</v>
      </c>
      <c r="E1732" s="4">
        <v>39995</v>
      </c>
    </row>
    <row r="1733" spans="1:5" x14ac:dyDescent="0.25">
      <c r="A1733" s="2">
        <v>611420</v>
      </c>
      <c r="B1733" s="5" t="s">
        <v>916</v>
      </c>
      <c r="E1733" s="4">
        <v>39995</v>
      </c>
    </row>
    <row r="1734" spans="1:5" ht="30" x14ac:dyDescent="0.25">
      <c r="A1734" s="2">
        <v>61143</v>
      </c>
      <c r="B1734" s="5" t="s">
        <v>917</v>
      </c>
      <c r="E1734" s="4">
        <v>39995</v>
      </c>
    </row>
    <row r="1735" spans="1:5" ht="30" x14ac:dyDescent="0.25">
      <c r="A1735" s="2">
        <v>611430</v>
      </c>
      <c r="B1735" s="5" t="s">
        <v>917</v>
      </c>
      <c r="E1735" s="4">
        <v>39995</v>
      </c>
    </row>
    <row r="1736" spans="1:5" x14ac:dyDescent="0.25">
      <c r="A1736" s="2">
        <v>6115</v>
      </c>
      <c r="B1736" s="5" t="s">
        <v>2750</v>
      </c>
      <c r="E1736" s="4">
        <v>39995</v>
      </c>
    </row>
    <row r="1737" spans="1:5" x14ac:dyDescent="0.25">
      <c r="A1737" s="2">
        <v>61151</v>
      </c>
      <c r="B1737" s="5" t="s">
        <v>2750</v>
      </c>
      <c r="E1737" s="4">
        <v>39995</v>
      </c>
    </row>
    <row r="1738" spans="1:5" x14ac:dyDescent="0.25">
      <c r="A1738" s="2">
        <v>611511</v>
      </c>
      <c r="B1738" s="5" t="s">
        <v>918</v>
      </c>
      <c r="E1738" s="4">
        <v>39995</v>
      </c>
    </row>
    <row r="1739" spans="1:5" x14ac:dyDescent="0.25">
      <c r="A1739" s="2">
        <v>611512</v>
      </c>
      <c r="B1739" s="5" t="s">
        <v>919</v>
      </c>
      <c r="E1739" s="4">
        <v>39995</v>
      </c>
    </row>
    <row r="1740" spans="1:5" x14ac:dyDescent="0.25">
      <c r="A1740" s="2">
        <v>611513</v>
      </c>
      <c r="B1740" s="5" t="s">
        <v>920</v>
      </c>
      <c r="E1740" s="4">
        <v>39995</v>
      </c>
    </row>
    <row r="1741" spans="1:5" x14ac:dyDescent="0.25">
      <c r="A1741" s="2">
        <v>611519</v>
      </c>
      <c r="B1741" s="5" t="s">
        <v>921</v>
      </c>
      <c r="E1741" s="4">
        <v>39995</v>
      </c>
    </row>
    <row r="1742" spans="1:5" x14ac:dyDescent="0.25">
      <c r="A1742" s="2">
        <v>6116</v>
      </c>
      <c r="B1742" s="5" t="s">
        <v>2751</v>
      </c>
      <c r="E1742" s="4">
        <v>39995</v>
      </c>
    </row>
    <row r="1743" spans="1:5" x14ac:dyDescent="0.25">
      <c r="A1743" s="2">
        <v>61161</v>
      </c>
      <c r="B1743" s="5" t="s">
        <v>922</v>
      </c>
      <c r="E1743" s="4">
        <v>39995</v>
      </c>
    </row>
    <row r="1744" spans="1:5" x14ac:dyDescent="0.25">
      <c r="A1744" s="2">
        <v>611610</v>
      </c>
      <c r="B1744" s="5" t="s">
        <v>922</v>
      </c>
      <c r="E1744" s="4">
        <v>39995</v>
      </c>
    </row>
    <row r="1745" spans="1:5" x14ac:dyDescent="0.25">
      <c r="A1745" s="2">
        <v>61162</v>
      </c>
      <c r="B1745" s="5" t="s">
        <v>923</v>
      </c>
      <c r="E1745" s="4">
        <v>39995</v>
      </c>
    </row>
    <row r="1746" spans="1:5" x14ac:dyDescent="0.25">
      <c r="A1746" s="2">
        <v>611620</v>
      </c>
      <c r="B1746" s="5" t="s">
        <v>923</v>
      </c>
      <c r="E1746" s="4">
        <v>39995</v>
      </c>
    </row>
    <row r="1747" spans="1:5" x14ac:dyDescent="0.25">
      <c r="A1747" s="2">
        <v>61163</v>
      </c>
      <c r="B1747" s="5" t="s">
        <v>924</v>
      </c>
      <c r="E1747" s="4">
        <v>39995</v>
      </c>
    </row>
    <row r="1748" spans="1:5" x14ac:dyDescent="0.25">
      <c r="A1748" s="2">
        <v>611630</v>
      </c>
      <c r="B1748" s="5" t="s">
        <v>924</v>
      </c>
      <c r="E1748" s="4">
        <v>39995</v>
      </c>
    </row>
    <row r="1749" spans="1:5" x14ac:dyDescent="0.25">
      <c r="A1749" s="2">
        <v>61169</v>
      </c>
      <c r="B1749" s="5" t="s">
        <v>2752</v>
      </c>
      <c r="E1749" s="4">
        <v>39995</v>
      </c>
    </row>
    <row r="1750" spans="1:5" x14ac:dyDescent="0.25">
      <c r="A1750" s="2">
        <v>611691</v>
      </c>
      <c r="B1750" s="5" t="s">
        <v>925</v>
      </c>
      <c r="E1750" s="4">
        <v>39995</v>
      </c>
    </row>
    <row r="1751" spans="1:5" x14ac:dyDescent="0.25">
      <c r="A1751" s="2">
        <v>611692</v>
      </c>
      <c r="B1751" s="5" t="s">
        <v>926</v>
      </c>
      <c r="E1751" s="4">
        <v>39995</v>
      </c>
    </row>
    <row r="1752" spans="1:5" x14ac:dyDescent="0.25">
      <c r="A1752" s="2">
        <v>611699</v>
      </c>
      <c r="B1752" s="5" t="s">
        <v>927</v>
      </c>
      <c r="E1752" s="4">
        <v>39995</v>
      </c>
    </row>
    <row r="1753" spans="1:5" x14ac:dyDescent="0.25">
      <c r="A1753" s="2">
        <v>6117</v>
      </c>
      <c r="B1753" s="5" t="s">
        <v>928</v>
      </c>
      <c r="E1753" s="4">
        <v>39995</v>
      </c>
    </row>
    <row r="1754" spans="1:5" x14ac:dyDescent="0.25">
      <c r="A1754" s="2">
        <v>61171</v>
      </c>
      <c r="B1754" s="5" t="s">
        <v>928</v>
      </c>
      <c r="E1754" s="4">
        <v>39995</v>
      </c>
    </row>
    <row r="1755" spans="1:5" x14ac:dyDescent="0.25">
      <c r="A1755" s="2">
        <v>611710</v>
      </c>
      <c r="B1755" s="5" t="s">
        <v>928</v>
      </c>
      <c r="E1755" s="4">
        <v>39995</v>
      </c>
    </row>
    <row r="1756" spans="1:5" x14ac:dyDescent="0.25">
      <c r="A1756" s="2">
        <v>6211</v>
      </c>
      <c r="B1756" s="5" t="s">
        <v>2753</v>
      </c>
      <c r="E1756" s="4">
        <v>39995</v>
      </c>
    </row>
    <row r="1757" spans="1:5" x14ac:dyDescent="0.25">
      <c r="A1757" s="2">
        <v>62111</v>
      </c>
      <c r="B1757" s="5" t="s">
        <v>2753</v>
      </c>
      <c r="E1757" s="4">
        <v>39995</v>
      </c>
    </row>
    <row r="1758" spans="1:5" ht="30" x14ac:dyDescent="0.25">
      <c r="A1758" s="2">
        <v>621111</v>
      </c>
      <c r="B1758" s="5" t="s">
        <v>929</v>
      </c>
      <c r="E1758" s="4">
        <v>39995</v>
      </c>
    </row>
    <row r="1759" spans="1:5" x14ac:dyDescent="0.25">
      <c r="A1759" s="2">
        <v>621112</v>
      </c>
      <c r="B1759" s="5" t="s">
        <v>930</v>
      </c>
      <c r="E1759" s="4">
        <v>39995</v>
      </c>
    </row>
    <row r="1760" spans="1:5" x14ac:dyDescent="0.25">
      <c r="A1760" s="2">
        <v>6212</v>
      </c>
      <c r="B1760" s="5" t="s">
        <v>931</v>
      </c>
      <c r="E1760" s="4">
        <v>39995</v>
      </c>
    </row>
    <row r="1761" spans="1:5" x14ac:dyDescent="0.25">
      <c r="A1761" s="2">
        <v>62121</v>
      </c>
      <c r="B1761" s="5" t="s">
        <v>931</v>
      </c>
      <c r="E1761" s="4">
        <v>39995</v>
      </c>
    </row>
    <row r="1762" spans="1:5" x14ac:dyDescent="0.25">
      <c r="A1762" s="2">
        <v>621210</v>
      </c>
      <c r="B1762" s="5" t="s">
        <v>931</v>
      </c>
      <c r="E1762" s="4">
        <v>39995</v>
      </c>
    </row>
    <row r="1763" spans="1:5" x14ac:dyDescent="0.25">
      <c r="A1763" s="2">
        <v>6213</v>
      </c>
      <c r="B1763" s="5" t="s">
        <v>2754</v>
      </c>
      <c r="E1763" s="4">
        <v>39995</v>
      </c>
    </row>
    <row r="1764" spans="1:5" x14ac:dyDescent="0.25">
      <c r="A1764" s="2">
        <v>62131</v>
      </c>
      <c r="B1764" s="5" t="s">
        <v>932</v>
      </c>
      <c r="E1764" s="4">
        <v>39995</v>
      </c>
    </row>
    <row r="1765" spans="1:5" x14ac:dyDescent="0.25">
      <c r="A1765" s="2">
        <v>621310</v>
      </c>
      <c r="B1765" s="5" t="s">
        <v>932</v>
      </c>
      <c r="E1765" s="4">
        <v>39995</v>
      </c>
    </row>
    <row r="1766" spans="1:5" x14ac:dyDescent="0.25">
      <c r="A1766" s="2">
        <v>62132</v>
      </c>
      <c r="B1766" s="5" t="s">
        <v>933</v>
      </c>
      <c r="E1766" s="4">
        <v>39995</v>
      </c>
    </row>
    <row r="1767" spans="1:5" x14ac:dyDescent="0.25">
      <c r="A1767" s="2">
        <v>621320</v>
      </c>
      <c r="B1767" s="5" t="s">
        <v>933</v>
      </c>
      <c r="E1767" s="4">
        <v>39995</v>
      </c>
    </row>
    <row r="1768" spans="1:5" ht="30" x14ac:dyDescent="0.25">
      <c r="A1768" s="2">
        <v>62133</v>
      </c>
      <c r="B1768" s="5" t="s">
        <v>934</v>
      </c>
      <c r="E1768" s="4">
        <v>39995</v>
      </c>
    </row>
    <row r="1769" spans="1:5" ht="30" x14ac:dyDescent="0.25">
      <c r="A1769" s="2">
        <v>621330</v>
      </c>
      <c r="B1769" s="5" t="s">
        <v>934</v>
      </c>
      <c r="E1769" s="4">
        <v>39995</v>
      </c>
    </row>
    <row r="1770" spans="1:5" ht="30" x14ac:dyDescent="0.25">
      <c r="A1770" s="2">
        <v>62134</v>
      </c>
      <c r="B1770" s="5" t="s">
        <v>935</v>
      </c>
      <c r="E1770" s="4">
        <v>39995</v>
      </c>
    </row>
    <row r="1771" spans="1:5" ht="30" x14ac:dyDescent="0.25">
      <c r="A1771" s="2">
        <v>621340</v>
      </c>
      <c r="B1771" s="5" t="s">
        <v>935</v>
      </c>
      <c r="E1771" s="4">
        <v>39995</v>
      </c>
    </row>
    <row r="1772" spans="1:5" x14ac:dyDescent="0.25">
      <c r="A1772" s="2">
        <v>62139</v>
      </c>
      <c r="B1772" s="5" t="s">
        <v>2755</v>
      </c>
      <c r="E1772" s="4">
        <v>39995</v>
      </c>
    </row>
    <row r="1773" spans="1:5" x14ac:dyDescent="0.25">
      <c r="A1773" s="2">
        <v>621391</v>
      </c>
      <c r="B1773" s="5" t="s">
        <v>936</v>
      </c>
      <c r="E1773" s="4">
        <v>39995</v>
      </c>
    </row>
    <row r="1774" spans="1:5" ht="30" x14ac:dyDescent="0.25">
      <c r="A1774" s="2">
        <v>621399</v>
      </c>
      <c r="B1774" s="5" t="s">
        <v>937</v>
      </c>
      <c r="E1774" s="4">
        <v>39995</v>
      </c>
    </row>
    <row r="1775" spans="1:5" x14ac:dyDescent="0.25">
      <c r="A1775" s="2">
        <v>6214</v>
      </c>
      <c r="B1775" s="5" t="s">
        <v>2756</v>
      </c>
      <c r="E1775" s="4">
        <v>39995</v>
      </c>
    </row>
    <row r="1776" spans="1:5" x14ac:dyDescent="0.25">
      <c r="A1776" s="2">
        <v>62141</v>
      </c>
      <c r="B1776" s="5" t="s">
        <v>938</v>
      </c>
      <c r="E1776" s="4">
        <v>39995</v>
      </c>
    </row>
    <row r="1777" spans="1:5" x14ac:dyDescent="0.25">
      <c r="A1777" s="2">
        <v>621410</v>
      </c>
      <c r="B1777" s="5" t="s">
        <v>938</v>
      </c>
      <c r="E1777" s="4">
        <v>39995</v>
      </c>
    </row>
    <row r="1778" spans="1:5" ht="30" x14ac:dyDescent="0.25">
      <c r="A1778" s="2">
        <v>62142</v>
      </c>
      <c r="B1778" s="5" t="s">
        <v>939</v>
      </c>
      <c r="E1778" s="4">
        <v>39995</v>
      </c>
    </row>
    <row r="1779" spans="1:5" ht="30" x14ac:dyDescent="0.25">
      <c r="A1779" s="2">
        <v>621420</v>
      </c>
      <c r="B1779" s="5" t="s">
        <v>939</v>
      </c>
      <c r="E1779" s="4">
        <v>39995</v>
      </c>
    </row>
    <row r="1780" spans="1:5" x14ac:dyDescent="0.25">
      <c r="A1780" s="2">
        <v>62149</v>
      </c>
      <c r="B1780" s="5" t="s">
        <v>2757</v>
      </c>
      <c r="E1780" s="4">
        <v>39995</v>
      </c>
    </row>
    <row r="1781" spans="1:5" x14ac:dyDescent="0.25">
      <c r="A1781" s="2">
        <v>621491</v>
      </c>
      <c r="B1781" s="5" t="s">
        <v>940</v>
      </c>
      <c r="E1781" s="4">
        <v>39995</v>
      </c>
    </row>
    <row r="1782" spans="1:5" x14ac:dyDescent="0.25">
      <c r="A1782" s="2">
        <v>621492</v>
      </c>
      <c r="B1782" s="5" t="s">
        <v>941</v>
      </c>
      <c r="E1782" s="4">
        <v>39995</v>
      </c>
    </row>
    <row r="1783" spans="1:5" ht="30" x14ac:dyDescent="0.25">
      <c r="A1783" s="2">
        <v>621493</v>
      </c>
      <c r="B1783" s="5" t="s">
        <v>942</v>
      </c>
      <c r="E1783" s="4">
        <v>39995</v>
      </c>
    </row>
    <row r="1784" spans="1:5" x14ac:dyDescent="0.25">
      <c r="A1784" s="2">
        <v>621498</v>
      </c>
      <c r="B1784" s="5" t="s">
        <v>943</v>
      </c>
      <c r="E1784" s="4">
        <v>39995</v>
      </c>
    </row>
    <row r="1785" spans="1:5" x14ac:dyDescent="0.25">
      <c r="A1785" s="2">
        <v>6215</v>
      </c>
      <c r="B1785" s="5" t="s">
        <v>2758</v>
      </c>
      <c r="E1785" s="4">
        <v>39995</v>
      </c>
    </row>
    <row r="1786" spans="1:5" x14ac:dyDescent="0.25">
      <c r="A1786" s="2">
        <v>62151</v>
      </c>
      <c r="B1786" s="5" t="s">
        <v>2758</v>
      </c>
      <c r="E1786" s="4">
        <v>39995</v>
      </c>
    </row>
    <row r="1787" spans="1:5" x14ac:dyDescent="0.25">
      <c r="A1787" s="2">
        <v>621511</v>
      </c>
      <c r="B1787" s="5" t="s">
        <v>944</v>
      </c>
      <c r="E1787" s="4">
        <v>39995</v>
      </c>
    </row>
    <row r="1788" spans="1:5" x14ac:dyDescent="0.25">
      <c r="A1788" s="2">
        <v>621512</v>
      </c>
      <c r="B1788" s="5" t="s">
        <v>945</v>
      </c>
      <c r="E1788" s="4">
        <v>39995</v>
      </c>
    </row>
    <row r="1789" spans="1:5" x14ac:dyDescent="0.25">
      <c r="A1789" s="2">
        <v>6216</v>
      </c>
      <c r="B1789" s="5" t="s">
        <v>946</v>
      </c>
      <c r="E1789" s="4">
        <v>39995</v>
      </c>
    </row>
    <row r="1790" spans="1:5" x14ac:dyDescent="0.25">
      <c r="A1790" s="2">
        <v>62161</v>
      </c>
      <c r="B1790" s="5" t="s">
        <v>946</v>
      </c>
      <c r="E1790" s="4">
        <v>39995</v>
      </c>
    </row>
    <row r="1791" spans="1:5" x14ac:dyDescent="0.25">
      <c r="A1791" s="2">
        <v>621610</v>
      </c>
      <c r="B1791" s="5" t="s">
        <v>946</v>
      </c>
      <c r="E1791" s="4">
        <v>39995</v>
      </c>
    </row>
    <row r="1792" spans="1:5" x14ac:dyDescent="0.25">
      <c r="A1792" s="2">
        <v>6219</v>
      </c>
      <c r="B1792" s="5" t="s">
        <v>2759</v>
      </c>
      <c r="E1792" s="4">
        <v>39995</v>
      </c>
    </row>
    <row r="1793" spans="1:5" x14ac:dyDescent="0.25">
      <c r="A1793" s="2">
        <v>62191</v>
      </c>
      <c r="B1793" s="5" t="s">
        <v>947</v>
      </c>
      <c r="E1793" s="4">
        <v>39995</v>
      </c>
    </row>
    <row r="1794" spans="1:5" x14ac:dyDescent="0.25">
      <c r="A1794" s="2">
        <v>621910</v>
      </c>
      <c r="B1794" s="5" t="s">
        <v>947</v>
      </c>
      <c r="E1794" s="4">
        <v>39995</v>
      </c>
    </row>
    <row r="1795" spans="1:5" x14ac:dyDescent="0.25">
      <c r="A1795" s="2">
        <v>62199</v>
      </c>
      <c r="B1795" s="5" t="s">
        <v>2760</v>
      </c>
      <c r="E1795" s="4">
        <v>39995</v>
      </c>
    </row>
    <row r="1796" spans="1:5" x14ac:dyDescent="0.25">
      <c r="A1796" s="2">
        <v>621991</v>
      </c>
      <c r="B1796" s="5" t="s">
        <v>948</v>
      </c>
      <c r="E1796" s="4">
        <v>39995</v>
      </c>
    </row>
    <row r="1797" spans="1:5" ht="30" x14ac:dyDescent="0.25">
      <c r="A1797" s="2">
        <v>621999</v>
      </c>
      <c r="B1797" s="5" t="s">
        <v>949</v>
      </c>
      <c r="E1797" s="4">
        <v>39995</v>
      </c>
    </row>
    <row r="1798" spans="1:5" x14ac:dyDescent="0.25">
      <c r="A1798" s="2">
        <v>6221</v>
      </c>
      <c r="B1798" s="5" t="s">
        <v>950</v>
      </c>
      <c r="E1798" s="4">
        <v>39995</v>
      </c>
    </row>
    <row r="1799" spans="1:5" x14ac:dyDescent="0.25">
      <c r="A1799" s="2">
        <v>62211</v>
      </c>
      <c r="B1799" s="5" t="s">
        <v>950</v>
      </c>
      <c r="E1799" s="4">
        <v>39995</v>
      </c>
    </row>
    <row r="1800" spans="1:5" x14ac:dyDescent="0.25">
      <c r="A1800" s="2">
        <v>622110</v>
      </c>
      <c r="B1800" s="5" t="s">
        <v>950</v>
      </c>
      <c r="E1800" s="4">
        <v>39995</v>
      </c>
    </row>
    <row r="1801" spans="1:5" x14ac:dyDescent="0.25">
      <c r="A1801" s="2">
        <v>6222</v>
      </c>
      <c r="B1801" s="5" t="s">
        <v>951</v>
      </c>
      <c r="E1801" s="4">
        <v>39995</v>
      </c>
    </row>
    <row r="1802" spans="1:5" x14ac:dyDescent="0.25">
      <c r="A1802" s="2">
        <v>62221</v>
      </c>
      <c r="B1802" s="5" t="s">
        <v>951</v>
      </c>
      <c r="E1802" s="4">
        <v>39995</v>
      </c>
    </row>
    <row r="1803" spans="1:5" x14ac:dyDescent="0.25">
      <c r="A1803" s="2">
        <v>622210</v>
      </c>
      <c r="B1803" s="5" t="s">
        <v>951</v>
      </c>
      <c r="E1803" s="4">
        <v>39995</v>
      </c>
    </row>
    <row r="1804" spans="1:5" ht="30" x14ac:dyDescent="0.25">
      <c r="A1804" s="2">
        <v>6223</v>
      </c>
      <c r="B1804" s="5" t="s">
        <v>952</v>
      </c>
      <c r="E1804" s="4">
        <v>39995</v>
      </c>
    </row>
    <row r="1805" spans="1:5" ht="30" x14ac:dyDescent="0.25">
      <c r="A1805" s="2">
        <v>62231</v>
      </c>
      <c r="B1805" s="5" t="s">
        <v>952</v>
      </c>
      <c r="E1805" s="4">
        <v>39995</v>
      </c>
    </row>
    <row r="1806" spans="1:5" ht="30" x14ac:dyDescent="0.25">
      <c r="A1806" s="2">
        <v>622310</v>
      </c>
      <c r="B1806" s="5" t="s">
        <v>952</v>
      </c>
      <c r="E1806" s="4">
        <v>39995</v>
      </c>
    </row>
    <row r="1807" spans="1:5" ht="30" x14ac:dyDescent="0.25">
      <c r="A1807" s="2">
        <v>6231</v>
      </c>
      <c r="B1807" s="5" t="s">
        <v>953</v>
      </c>
      <c r="E1807" s="4">
        <v>43118</v>
      </c>
    </row>
    <row r="1808" spans="1:5" ht="30" x14ac:dyDescent="0.25">
      <c r="A1808" s="2">
        <v>62311</v>
      </c>
      <c r="B1808" s="5" t="s">
        <v>953</v>
      </c>
      <c r="E1808" s="4">
        <v>43118</v>
      </c>
    </row>
    <row r="1809" spans="1:5" ht="30" x14ac:dyDescent="0.25">
      <c r="A1809" s="2">
        <v>623110</v>
      </c>
      <c r="B1809" s="5" t="s">
        <v>953</v>
      </c>
      <c r="E1809" s="4">
        <v>43118</v>
      </c>
    </row>
    <row r="1810" spans="1:5" ht="45" x14ac:dyDescent="0.25">
      <c r="A1810" s="2">
        <v>6232</v>
      </c>
      <c r="B1810" s="5" t="s">
        <v>2761</v>
      </c>
      <c r="E1810" s="4">
        <v>43118</v>
      </c>
    </row>
    <row r="1811" spans="1:5" ht="30" x14ac:dyDescent="0.25">
      <c r="A1811" s="2">
        <v>62321</v>
      </c>
      <c r="B1811" s="5" t="s">
        <v>954</v>
      </c>
      <c r="E1811" s="4">
        <v>43118</v>
      </c>
    </row>
    <row r="1812" spans="1:5" ht="30" x14ac:dyDescent="0.25">
      <c r="A1812" s="2">
        <v>623210</v>
      </c>
      <c r="B1812" s="5" t="s">
        <v>954</v>
      </c>
      <c r="E1812" s="4">
        <v>43118</v>
      </c>
    </row>
    <row r="1813" spans="1:5" ht="30" x14ac:dyDescent="0.25">
      <c r="A1813" s="2">
        <v>62322</v>
      </c>
      <c r="B1813" s="5" t="s">
        <v>955</v>
      </c>
      <c r="E1813" s="4">
        <v>39995</v>
      </c>
    </row>
    <row r="1814" spans="1:5" ht="30" x14ac:dyDescent="0.25">
      <c r="A1814" s="2">
        <v>623220</v>
      </c>
      <c r="B1814" s="5" t="s">
        <v>955</v>
      </c>
      <c r="E1814" s="4">
        <v>39995</v>
      </c>
    </row>
    <row r="1815" spans="1:5" ht="30" x14ac:dyDescent="0.25">
      <c r="A1815" s="2">
        <v>6233</v>
      </c>
      <c r="B1815" s="5" t="s">
        <v>2762</v>
      </c>
      <c r="E1815" s="4">
        <v>43118</v>
      </c>
    </row>
    <row r="1816" spans="1:5" ht="30" x14ac:dyDescent="0.25">
      <c r="A1816" s="2">
        <v>62331</v>
      </c>
      <c r="B1816" s="5" t="s">
        <v>2762</v>
      </c>
      <c r="E1816" s="4">
        <v>43118</v>
      </c>
    </row>
    <row r="1817" spans="1:5" x14ac:dyDescent="0.25">
      <c r="A1817" s="2">
        <v>623311</v>
      </c>
      <c r="B1817" s="5" t="s">
        <v>956</v>
      </c>
      <c r="E1817" s="4">
        <v>39995</v>
      </c>
    </row>
    <row r="1818" spans="1:5" x14ac:dyDescent="0.25">
      <c r="A1818" s="2">
        <v>623312</v>
      </c>
      <c r="B1818" s="5" t="s">
        <v>957</v>
      </c>
      <c r="E1818" s="4">
        <v>43118</v>
      </c>
    </row>
    <row r="1819" spans="1:5" x14ac:dyDescent="0.25">
      <c r="A1819" s="2">
        <v>6239</v>
      </c>
      <c r="B1819" s="5" t="s">
        <v>958</v>
      </c>
      <c r="E1819" s="4">
        <v>39995</v>
      </c>
    </row>
    <row r="1820" spans="1:5" x14ac:dyDescent="0.25">
      <c r="A1820" s="2">
        <v>62399</v>
      </c>
      <c r="B1820" s="5" t="s">
        <v>958</v>
      </c>
      <c r="E1820" s="4">
        <v>39995</v>
      </c>
    </row>
    <row r="1821" spans="1:5" x14ac:dyDescent="0.25">
      <c r="A1821" s="2">
        <v>623990</v>
      </c>
      <c r="B1821" s="5" t="s">
        <v>958</v>
      </c>
      <c r="E1821" s="4">
        <v>39995</v>
      </c>
    </row>
    <row r="1822" spans="1:5" x14ac:dyDescent="0.25">
      <c r="A1822" s="2">
        <v>6241</v>
      </c>
      <c r="B1822" s="5" t="s">
        <v>2763</v>
      </c>
      <c r="E1822" s="4">
        <v>39995</v>
      </c>
    </row>
    <row r="1823" spans="1:5" x14ac:dyDescent="0.25">
      <c r="A1823" s="2">
        <v>62411</v>
      </c>
      <c r="B1823" s="5" t="s">
        <v>959</v>
      </c>
      <c r="E1823" s="4">
        <v>39995</v>
      </c>
    </row>
    <row r="1824" spans="1:5" x14ac:dyDescent="0.25">
      <c r="A1824" s="2">
        <v>624110</v>
      </c>
      <c r="B1824" s="5" t="s">
        <v>959</v>
      </c>
      <c r="E1824" s="4">
        <v>39995</v>
      </c>
    </row>
    <row r="1825" spans="1:5" ht="30" x14ac:dyDescent="0.25">
      <c r="A1825" s="2">
        <v>62412</v>
      </c>
      <c r="B1825" s="5" t="s">
        <v>960</v>
      </c>
      <c r="E1825" s="4">
        <v>39995</v>
      </c>
    </row>
    <row r="1826" spans="1:5" ht="30" x14ac:dyDescent="0.25">
      <c r="A1826" s="2">
        <v>624120</v>
      </c>
      <c r="B1826" s="5" t="s">
        <v>960</v>
      </c>
      <c r="E1826" s="4">
        <v>39995</v>
      </c>
    </row>
    <row r="1827" spans="1:5" x14ac:dyDescent="0.25">
      <c r="A1827" s="2">
        <v>62419</v>
      </c>
      <c r="B1827" s="5" t="s">
        <v>961</v>
      </c>
      <c r="E1827" s="4">
        <v>39995</v>
      </c>
    </row>
    <row r="1828" spans="1:5" x14ac:dyDescent="0.25">
      <c r="A1828" s="2">
        <v>624190</v>
      </c>
      <c r="B1828" s="5" t="s">
        <v>961</v>
      </c>
      <c r="E1828" s="4">
        <v>39995</v>
      </c>
    </row>
    <row r="1829" spans="1:5" ht="30" x14ac:dyDescent="0.25">
      <c r="A1829" s="2">
        <v>6242</v>
      </c>
      <c r="B1829" s="5" t="s">
        <v>2764</v>
      </c>
      <c r="E1829" s="4">
        <v>39995</v>
      </c>
    </row>
    <row r="1830" spans="1:5" x14ac:dyDescent="0.25">
      <c r="A1830" s="2">
        <v>62421</v>
      </c>
      <c r="B1830" s="5" t="s">
        <v>962</v>
      </c>
      <c r="E1830" s="4">
        <v>39995</v>
      </c>
    </row>
    <row r="1831" spans="1:5" x14ac:dyDescent="0.25">
      <c r="A1831" s="2">
        <v>624210</v>
      </c>
      <c r="B1831" s="5" t="s">
        <v>962</v>
      </c>
      <c r="E1831" s="4">
        <v>39995</v>
      </c>
    </row>
    <row r="1832" spans="1:5" x14ac:dyDescent="0.25">
      <c r="A1832" s="2">
        <v>62422</v>
      </c>
      <c r="B1832" s="5" t="s">
        <v>2765</v>
      </c>
      <c r="E1832" s="4">
        <v>39995</v>
      </c>
    </row>
    <row r="1833" spans="1:5" x14ac:dyDescent="0.25">
      <c r="A1833" s="2">
        <v>624221</v>
      </c>
      <c r="B1833" s="5" t="s">
        <v>963</v>
      </c>
      <c r="E1833" s="4">
        <v>39995</v>
      </c>
    </row>
    <row r="1834" spans="1:5" x14ac:dyDescent="0.25">
      <c r="A1834" s="2">
        <v>624229</v>
      </c>
      <c r="B1834" s="5" t="s">
        <v>964</v>
      </c>
      <c r="E1834" s="4">
        <v>39995</v>
      </c>
    </row>
    <row r="1835" spans="1:5" x14ac:dyDescent="0.25">
      <c r="A1835" s="2">
        <v>62423</v>
      </c>
      <c r="B1835" s="5" t="s">
        <v>965</v>
      </c>
      <c r="E1835" s="4">
        <v>39995</v>
      </c>
    </row>
    <row r="1836" spans="1:5" x14ac:dyDescent="0.25">
      <c r="A1836" s="2">
        <v>624230</v>
      </c>
      <c r="B1836" s="5" t="s">
        <v>965</v>
      </c>
      <c r="E1836" s="4">
        <v>39995</v>
      </c>
    </row>
    <row r="1837" spans="1:5" x14ac:dyDescent="0.25">
      <c r="A1837" s="2">
        <v>6243</v>
      </c>
      <c r="B1837" s="5" t="s">
        <v>966</v>
      </c>
      <c r="E1837" s="4">
        <v>39995</v>
      </c>
    </row>
    <row r="1838" spans="1:5" x14ac:dyDescent="0.25">
      <c r="A1838" s="2">
        <v>62431</v>
      </c>
      <c r="B1838" s="5" t="s">
        <v>966</v>
      </c>
      <c r="E1838" s="4">
        <v>39995</v>
      </c>
    </row>
    <row r="1839" spans="1:5" x14ac:dyDescent="0.25">
      <c r="A1839" s="2">
        <v>624310</v>
      </c>
      <c r="B1839" s="5" t="s">
        <v>966</v>
      </c>
      <c r="E1839" s="4">
        <v>39995</v>
      </c>
    </row>
    <row r="1840" spans="1:5" x14ac:dyDescent="0.25">
      <c r="A1840" s="2">
        <v>6244</v>
      </c>
      <c r="B1840" s="5" t="s">
        <v>967</v>
      </c>
      <c r="E1840" s="4">
        <v>39995</v>
      </c>
    </row>
    <row r="1841" spans="1:5" x14ac:dyDescent="0.25">
      <c r="A1841" s="2">
        <v>62441</v>
      </c>
      <c r="B1841" s="5" t="s">
        <v>967</v>
      </c>
      <c r="E1841" s="4">
        <v>39995</v>
      </c>
    </row>
    <row r="1842" spans="1:5" x14ac:dyDescent="0.25">
      <c r="A1842" s="2">
        <v>624410</v>
      </c>
      <c r="B1842" s="5" t="s">
        <v>967</v>
      </c>
      <c r="E1842" s="4">
        <v>39995</v>
      </c>
    </row>
    <row r="1843" spans="1:5" x14ac:dyDescent="0.25">
      <c r="A1843" s="2">
        <v>7111</v>
      </c>
      <c r="B1843" s="5" t="s">
        <v>2766</v>
      </c>
      <c r="E1843" s="4">
        <v>39995</v>
      </c>
    </row>
    <row r="1844" spans="1:5" x14ac:dyDescent="0.25">
      <c r="A1844" s="2">
        <v>71111</v>
      </c>
      <c r="B1844" s="5" t="s">
        <v>968</v>
      </c>
      <c r="E1844" s="4">
        <v>39995</v>
      </c>
    </row>
    <row r="1845" spans="1:5" x14ac:dyDescent="0.25">
      <c r="A1845" s="2">
        <v>711110</v>
      </c>
      <c r="B1845" s="5" t="s">
        <v>968</v>
      </c>
      <c r="E1845" s="4">
        <v>39995</v>
      </c>
    </row>
    <row r="1846" spans="1:5" x14ac:dyDescent="0.25">
      <c r="A1846" s="2">
        <v>71112</v>
      </c>
      <c r="B1846" s="5" t="s">
        <v>969</v>
      </c>
      <c r="E1846" s="4">
        <v>39995</v>
      </c>
    </row>
    <row r="1847" spans="1:5" x14ac:dyDescent="0.25">
      <c r="A1847" s="2">
        <v>711120</v>
      </c>
      <c r="B1847" s="5" t="s">
        <v>969</v>
      </c>
      <c r="E1847" s="4">
        <v>39995</v>
      </c>
    </row>
    <row r="1848" spans="1:5" x14ac:dyDescent="0.25">
      <c r="A1848" s="2">
        <v>71113</v>
      </c>
      <c r="B1848" s="5" t="s">
        <v>970</v>
      </c>
      <c r="E1848" s="4">
        <v>39995</v>
      </c>
    </row>
    <row r="1849" spans="1:5" x14ac:dyDescent="0.25">
      <c r="A1849" s="2">
        <v>711130</v>
      </c>
      <c r="B1849" s="5" t="s">
        <v>970</v>
      </c>
      <c r="E1849" s="4">
        <v>39995</v>
      </c>
    </row>
    <row r="1850" spans="1:5" x14ac:dyDescent="0.25">
      <c r="A1850" s="2">
        <v>71119</v>
      </c>
      <c r="B1850" s="5" t="s">
        <v>971</v>
      </c>
      <c r="E1850" s="4">
        <v>39995</v>
      </c>
    </row>
    <row r="1851" spans="1:5" x14ac:dyDescent="0.25">
      <c r="A1851" s="2">
        <v>711190</v>
      </c>
      <c r="B1851" s="5" t="s">
        <v>971</v>
      </c>
      <c r="E1851" s="4">
        <v>39995</v>
      </c>
    </row>
    <row r="1852" spans="1:5" x14ac:dyDescent="0.25">
      <c r="A1852" s="2">
        <v>7112</v>
      </c>
      <c r="B1852" s="5" t="s">
        <v>2767</v>
      </c>
      <c r="E1852" s="4">
        <v>39995</v>
      </c>
    </row>
    <row r="1853" spans="1:5" x14ac:dyDescent="0.25">
      <c r="A1853" s="2">
        <v>71121</v>
      </c>
      <c r="B1853" s="5" t="s">
        <v>2767</v>
      </c>
      <c r="E1853" s="4">
        <v>39995</v>
      </c>
    </row>
    <row r="1854" spans="1:5" x14ac:dyDescent="0.25">
      <c r="A1854" s="2">
        <v>711211</v>
      </c>
      <c r="B1854" s="5" t="s">
        <v>972</v>
      </c>
      <c r="E1854" s="4">
        <v>39995</v>
      </c>
    </row>
    <row r="1855" spans="1:5" x14ac:dyDescent="0.25">
      <c r="A1855" s="2">
        <v>711212</v>
      </c>
      <c r="B1855" s="5" t="s">
        <v>973</v>
      </c>
      <c r="E1855" s="4">
        <v>39995</v>
      </c>
    </row>
    <row r="1856" spans="1:5" x14ac:dyDescent="0.25">
      <c r="A1856" s="2">
        <v>711219</v>
      </c>
      <c r="B1856" s="5" t="s">
        <v>974</v>
      </c>
      <c r="E1856" s="4">
        <v>39995</v>
      </c>
    </row>
    <row r="1857" spans="1:5" ht="30" x14ac:dyDescent="0.25">
      <c r="A1857" s="2">
        <v>7113</v>
      </c>
      <c r="B1857" s="5" t="s">
        <v>2768</v>
      </c>
      <c r="E1857" s="4">
        <v>39995</v>
      </c>
    </row>
    <row r="1858" spans="1:5" ht="30" x14ac:dyDescent="0.25">
      <c r="A1858" s="2">
        <v>71131</v>
      </c>
      <c r="B1858" s="5" t="s">
        <v>975</v>
      </c>
      <c r="E1858" s="4">
        <v>39995</v>
      </c>
    </row>
    <row r="1859" spans="1:5" ht="30" x14ac:dyDescent="0.25">
      <c r="A1859" s="2">
        <v>711310</v>
      </c>
      <c r="B1859" s="5" t="s">
        <v>975</v>
      </c>
      <c r="E1859" s="4">
        <v>39995</v>
      </c>
    </row>
    <row r="1860" spans="1:5" ht="30" x14ac:dyDescent="0.25">
      <c r="A1860" s="2">
        <v>71132</v>
      </c>
      <c r="B1860" s="5" t="s">
        <v>976</v>
      </c>
      <c r="E1860" s="4">
        <v>39995</v>
      </c>
    </row>
    <row r="1861" spans="1:5" ht="30" x14ac:dyDescent="0.25">
      <c r="A1861" s="2">
        <v>711320</v>
      </c>
      <c r="B1861" s="5" t="s">
        <v>976</v>
      </c>
      <c r="E1861" s="4">
        <v>39995</v>
      </c>
    </row>
    <row r="1862" spans="1:5" ht="30" x14ac:dyDescent="0.25">
      <c r="A1862" s="2">
        <v>7114</v>
      </c>
      <c r="B1862" s="5" t="s">
        <v>977</v>
      </c>
      <c r="E1862" s="4">
        <v>39995</v>
      </c>
    </row>
    <row r="1863" spans="1:5" ht="30" x14ac:dyDescent="0.25">
      <c r="A1863" s="2">
        <v>71141</v>
      </c>
      <c r="B1863" s="5" t="s">
        <v>977</v>
      </c>
      <c r="E1863" s="4">
        <v>39995</v>
      </c>
    </row>
    <row r="1864" spans="1:5" ht="30" x14ac:dyDescent="0.25">
      <c r="A1864" s="2">
        <v>711410</v>
      </c>
      <c r="B1864" s="5" t="s">
        <v>977</v>
      </c>
      <c r="E1864" s="4">
        <v>39995</v>
      </c>
    </row>
    <row r="1865" spans="1:5" x14ac:dyDescent="0.25">
      <c r="A1865" s="2">
        <v>7115</v>
      </c>
      <c r="B1865" s="5" t="s">
        <v>978</v>
      </c>
      <c r="E1865" s="4">
        <v>39995</v>
      </c>
    </row>
    <row r="1866" spans="1:5" x14ac:dyDescent="0.25">
      <c r="A1866" s="2">
        <v>71151</v>
      </c>
      <c r="B1866" s="5" t="s">
        <v>978</v>
      </c>
      <c r="E1866" s="4">
        <v>39995</v>
      </c>
    </row>
    <row r="1867" spans="1:5" x14ac:dyDescent="0.25">
      <c r="A1867" s="2">
        <v>711510</v>
      </c>
      <c r="B1867" s="5" t="s">
        <v>978</v>
      </c>
      <c r="E1867" s="4">
        <v>39995</v>
      </c>
    </row>
    <row r="1868" spans="1:5" ht="30" x14ac:dyDescent="0.25">
      <c r="A1868" s="2">
        <v>7121</v>
      </c>
      <c r="B1868" s="5" t="s">
        <v>2769</v>
      </c>
      <c r="E1868" s="4">
        <v>39995</v>
      </c>
    </row>
    <row r="1869" spans="1:5" x14ac:dyDescent="0.25">
      <c r="A1869" s="2">
        <v>71211</v>
      </c>
      <c r="B1869" s="5" t="s">
        <v>979</v>
      </c>
      <c r="E1869" s="4">
        <v>39995</v>
      </c>
    </row>
    <row r="1870" spans="1:5" x14ac:dyDescent="0.25">
      <c r="A1870" s="2">
        <v>712110</v>
      </c>
      <c r="B1870" s="5" t="s">
        <v>979</v>
      </c>
      <c r="E1870" s="4">
        <v>39995</v>
      </c>
    </row>
    <row r="1871" spans="1:5" x14ac:dyDescent="0.25">
      <c r="A1871" s="2">
        <v>71212</v>
      </c>
      <c r="B1871" s="5" t="s">
        <v>980</v>
      </c>
      <c r="E1871" s="4">
        <v>39995</v>
      </c>
    </row>
    <row r="1872" spans="1:5" x14ac:dyDescent="0.25">
      <c r="A1872" s="2">
        <v>712120</v>
      </c>
      <c r="B1872" s="5" t="s">
        <v>980</v>
      </c>
      <c r="E1872" s="4">
        <v>39995</v>
      </c>
    </row>
    <row r="1873" spans="1:5" x14ac:dyDescent="0.25">
      <c r="A1873" s="2">
        <v>71213</v>
      </c>
      <c r="B1873" s="5" t="s">
        <v>981</v>
      </c>
      <c r="E1873" s="4">
        <v>39995</v>
      </c>
    </row>
    <row r="1874" spans="1:5" x14ac:dyDescent="0.25">
      <c r="A1874" s="2">
        <v>712130</v>
      </c>
      <c r="B1874" s="5" t="s">
        <v>981</v>
      </c>
      <c r="E1874" s="4">
        <v>39995</v>
      </c>
    </row>
    <row r="1875" spans="1:5" x14ac:dyDescent="0.25">
      <c r="A1875" s="2">
        <v>71219</v>
      </c>
      <c r="B1875" s="5" t="s">
        <v>982</v>
      </c>
      <c r="E1875" s="4">
        <v>39995</v>
      </c>
    </row>
    <row r="1876" spans="1:5" x14ac:dyDescent="0.25">
      <c r="A1876" s="2">
        <v>712190</v>
      </c>
      <c r="B1876" s="5" t="s">
        <v>982</v>
      </c>
      <c r="E1876" s="4">
        <v>39995</v>
      </c>
    </row>
    <row r="1877" spans="1:5" x14ac:dyDescent="0.25">
      <c r="A1877" s="2">
        <v>7131</v>
      </c>
      <c r="B1877" s="5" t="s">
        <v>2770</v>
      </c>
      <c r="E1877" s="4">
        <v>39995</v>
      </c>
    </row>
    <row r="1878" spans="1:5" x14ac:dyDescent="0.25">
      <c r="A1878" s="2">
        <v>71311</v>
      </c>
      <c r="B1878" s="5" t="s">
        <v>983</v>
      </c>
      <c r="E1878" s="4">
        <v>39995</v>
      </c>
    </row>
    <row r="1879" spans="1:5" x14ac:dyDescent="0.25">
      <c r="A1879" s="2">
        <v>713110</v>
      </c>
      <c r="B1879" s="5" t="s">
        <v>983</v>
      </c>
      <c r="E1879" s="4">
        <v>39995</v>
      </c>
    </row>
    <row r="1880" spans="1:5" x14ac:dyDescent="0.25">
      <c r="A1880" s="2">
        <v>71312</v>
      </c>
      <c r="B1880" s="5" t="s">
        <v>984</v>
      </c>
      <c r="E1880" s="4">
        <v>39995</v>
      </c>
    </row>
    <row r="1881" spans="1:5" x14ac:dyDescent="0.25">
      <c r="A1881" s="2">
        <v>713120</v>
      </c>
      <c r="B1881" s="5" t="s">
        <v>984</v>
      </c>
      <c r="E1881" s="4">
        <v>39995</v>
      </c>
    </row>
    <row r="1882" spans="1:5" x14ac:dyDescent="0.25">
      <c r="A1882" s="2">
        <v>7132</v>
      </c>
      <c r="B1882" s="5" t="s">
        <v>2771</v>
      </c>
      <c r="E1882" s="4">
        <v>39995</v>
      </c>
    </row>
    <row r="1883" spans="1:5" x14ac:dyDescent="0.25">
      <c r="A1883" s="2">
        <v>71321</v>
      </c>
      <c r="B1883" s="5" t="s">
        <v>985</v>
      </c>
      <c r="E1883" s="4">
        <v>39995</v>
      </c>
    </row>
    <row r="1884" spans="1:5" x14ac:dyDescent="0.25">
      <c r="A1884" s="2">
        <v>713210</v>
      </c>
      <c r="B1884" s="5" t="s">
        <v>985</v>
      </c>
      <c r="E1884" s="4">
        <v>39995</v>
      </c>
    </row>
    <row r="1885" spans="1:5" x14ac:dyDescent="0.25">
      <c r="A1885" s="2">
        <v>71329</v>
      </c>
      <c r="B1885" s="5" t="s">
        <v>986</v>
      </c>
      <c r="E1885" s="4">
        <v>39995</v>
      </c>
    </row>
    <row r="1886" spans="1:5" x14ac:dyDescent="0.25">
      <c r="A1886" s="2">
        <v>713290</v>
      </c>
      <c r="B1886" s="5" t="s">
        <v>986</v>
      </c>
      <c r="E1886" s="4">
        <v>39995</v>
      </c>
    </row>
    <row r="1887" spans="1:5" x14ac:dyDescent="0.25">
      <c r="A1887" s="2">
        <v>7139</v>
      </c>
      <c r="B1887" s="5" t="s">
        <v>2772</v>
      </c>
      <c r="E1887" s="4">
        <v>39995</v>
      </c>
    </row>
    <row r="1888" spans="1:5" x14ac:dyDescent="0.25">
      <c r="A1888" s="2">
        <v>71391</v>
      </c>
      <c r="B1888" s="5" t="s">
        <v>987</v>
      </c>
      <c r="E1888" s="4">
        <v>39995</v>
      </c>
    </row>
    <row r="1889" spans="1:5" x14ac:dyDescent="0.25">
      <c r="A1889" s="2">
        <v>713910</v>
      </c>
      <c r="B1889" s="5" t="s">
        <v>987</v>
      </c>
      <c r="E1889" s="4">
        <v>39995</v>
      </c>
    </row>
    <row r="1890" spans="1:5" x14ac:dyDescent="0.25">
      <c r="A1890" s="2">
        <v>71392</v>
      </c>
      <c r="B1890" s="5" t="s">
        <v>988</v>
      </c>
      <c r="E1890" s="4">
        <v>39995</v>
      </c>
    </row>
    <row r="1891" spans="1:5" x14ac:dyDescent="0.25">
      <c r="A1891" s="2">
        <v>713920</v>
      </c>
      <c r="B1891" s="5" t="s">
        <v>988</v>
      </c>
      <c r="E1891" s="4">
        <v>39995</v>
      </c>
    </row>
    <row r="1892" spans="1:5" x14ac:dyDescent="0.25">
      <c r="A1892" s="2">
        <v>71393</v>
      </c>
      <c r="B1892" s="5" t="s">
        <v>989</v>
      </c>
      <c r="E1892" s="4">
        <v>39995</v>
      </c>
    </row>
    <row r="1893" spans="1:5" x14ac:dyDescent="0.25">
      <c r="A1893" s="2">
        <v>713930</v>
      </c>
      <c r="B1893" s="5" t="s">
        <v>989</v>
      </c>
      <c r="E1893" s="4">
        <v>39995</v>
      </c>
    </row>
    <row r="1894" spans="1:5" x14ac:dyDescent="0.25">
      <c r="A1894" s="2">
        <v>71394</v>
      </c>
      <c r="B1894" s="5" t="s">
        <v>990</v>
      </c>
      <c r="E1894" s="4">
        <v>39995</v>
      </c>
    </row>
    <row r="1895" spans="1:5" x14ac:dyDescent="0.25">
      <c r="A1895" s="2">
        <v>713940</v>
      </c>
      <c r="B1895" s="5" t="s">
        <v>990</v>
      </c>
      <c r="E1895" s="4">
        <v>39995</v>
      </c>
    </row>
    <row r="1896" spans="1:5" x14ac:dyDescent="0.25">
      <c r="A1896" s="2">
        <v>71395</v>
      </c>
      <c r="B1896" s="5" t="s">
        <v>991</v>
      </c>
      <c r="E1896" s="4">
        <v>39995</v>
      </c>
    </row>
    <row r="1897" spans="1:5" x14ac:dyDescent="0.25">
      <c r="A1897" s="2">
        <v>713950</v>
      </c>
      <c r="B1897" s="5" t="s">
        <v>991</v>
      </c>
      <c r="E1897" s="4">
        <v>39995</v>
      </c>
    </row>
    <row r="1898" spans="1:5" x14ac:dyDescent="0.25">
      <c r="A1898" s="2">
        <v>71399</v>
      </c>
      <c r="B1898" s="5" t="s">
        <v>992</v>
      </c>
      <c r="E1898" s="4">
        <v>39995</v>
      </c>
    </row>
    <row r="1899" spans="1:5" x14ac:dyDescent="0.25">
      <c r="A1899" s="2">
        <v>713990</v>
      </c>
      <c r="B1899" s="5" t="s">
        <v>992</v>
      </c>
      <c r="E1899" s="4">
        <v>39995</v>
      </c>
    </row>
    <row r="1900" spans="1:5" x14ac:dyDescent="0.25">
      <c r="A1900" s="2">
        <v>7211</v>
      </c>
      <c r="B1900" s="5" t="s">
        <v>2773</v>
      </c>
      <c r="E1900" s="4">
        <v>39995</v>
      </c>
    </row>
    <row r="1901" spans="1:5" x14ac:dyDescent="0.25">
      <c r="A1901" s="2">
        <v>72111</v>
      </c>
      <c r="B1901" s="5" t="s">
        <v>993</v>
      </c>
      <c r="E1901" s="4">
        <v>39995</v>
      </c>
    </row>
    <row r="1902" spans="1:5" x14ac:dyDescent="0.25">
      <c r="A1902" s="2">
        <v>721110</v>
      </c>
      <c r="B1902" s="5" t="s">
        <v>993</v>
      </c>
      <c r="E1902" s="4">
        <v>39995</v>
      </c>
    </row>
    <row r="1903" spans="1:5" x14ac:dyDescent="0.25">
      <c r="A1903" s="2">
        <v>72112</v>
      </c>
      <c r="B1903" s="5" t="s">
        <v>994</v>
      </c>
      <c r="E1903" s="4">
        <v>39995</v>
      </c>
    </row>
    <row r="1904" spans="1:5" x14ac:dyDescent="0.25">
      <c r="A1904" s="2">
        <v>721120</v>
      </c>
      <c r="B1904" s="5" t="s">
        <v>994</v>
      </c>
      <c r="E1904" s="4">
        <v>39995</v>
      </c>
    </row>
    <row r="1905" spans="1:5" x14ac:dyDescent="0.25">
      <c r="A1905" s="2">
        <v>72119</v>
      </c>
      <c r="B1905" s="5" t="s">
        <v>2774</v>
      </c>
      <c r="E1905" s="4">
        <v>39995</v>
      </c>
    </row>
    <row r="1906" spans="1:5" x14ac:dyDescent="0.25">
      <c r="A1906" s="2">
        <v>721191</v>
      </c>
      <c r="B1906" s="5" t="s">
        <v>995</v>
      </c>
      <c r="E1906" s="4">
        <v>39995</v>
      </c>
    </row>
    <row r="1907" spans="1:5" x14ac:dyDescent="0.25">
      <c r="A1907" s="2">
        <v>721199</v>
      </c>
      <c r="B1907" s="5" t="s">
        <v>996</v>
      </c>
      <c r="E1907" s="4">
        <v>39995</v>
      </c>
    </row>
    <row r="1908" spans="1:5" ht="30" x14ac:dyDescent="0.25">
      <c r="A1908" s="2">
        <v>7212</v>
      </c>
      <c r="B1908" s="5" t="s">
        <v>2775</v>
      </c>
      <c r="E1908" s="4">
        <v>39995</v>
      </c>
    </row>
    <row r="1909" spans="1:5" ht="30" x14ac:dyDescent="0.25">
      <c r="A1909" s="2">
        <v>72121</v>
      </c>
      <c r="B1909" s="5" t="s">
        <v>2775</v>
      </c>
      <c r="E1909" s="4">
        <v>39995</v>
      </c>
    </row>
    <row r="1910" spans="1:5" ht="30" x14ac:dyDescent="0.25">
      <c r="A1910" s="2">
        <v>721211</v>
      </c>
      <c r="B1910" s="5" t="s">
        <v>997</v>
      </c>
      <c r="E1910" s="4">
        <v>39995</v>
      </c>
    </row>
    <row r="1911" spans="1:5" ht="30" x14ac:dyDescent="0.25">
      <c r="A1911" s="2">
        <v>721214</v>
      </c>
      <c r="B1911" s="5" t="s">
        <v>998</v>
      </c>
      <c r="E1911" s="4">
        <v>39995</v>
      </c>
    </row>
    <row r="1912" spans="1:5" ht="30" x14ac:dyDescent="0.25">
      <c r="A1912" s="2">
        <v>7213</v>
      </c>
      <c r="B1912" s="5" t="s">
        <v>2776</v>
      </c>
      <c r="E1912" s="4">
        <v>43118</v>
      </c>
    </row>
    <row r="1913" spans="1:5" ht="30" x14ac:dyDescent="0.25">
      <c r="A1913" s="2">
        <v>72131</v>
      </c>
      <c r="B1913" s="5" t="s">
        <v>2776</v>
      </c>
      <c r="E1913" s="4">
        <v>43118</v>
      </c>
    </row>
    <row r="1914" spans="1:5" ht="30" x14ac:dyDescent="0.25">
      <c r="A1914" s="2">
        <v>721310</v>
      </c>
      <c r="B1914" s="5" t="s">
        <v>2776</v>
      </c>
      <c r="E1914" s="4">
        <v>43118</v>
      </c>
    </row>
    <row r="1915" spans="1:5" x14ac:dyDescent="0.25">
      <c r="A1915" s="2">
        <v>7223</v>
      </c>
      <c r="B1915" s="5" t="s">
        <v>2777</v>
      </c>
      <c r="E1915" s="4">
        <v>39995</v>
      </c>
    </row>
    <row r="1916" spans="1:5" x14ac:dyDescent="0.25">
      <c r="A1916" s="2">
        <v>72231</v>
      </c>
      <c r="B1916" s="5" t="s">
        <v>1001</v>
      </c>
      <c r="E1916" s="4">
        <v>39995</v>
      </c>
    </row>
    <row r="1917" spans="1:5" x14ac:dyDescent="0.25">
      <c r="A1917" s="2">
        <v>722310</v>
      </c>
      <c r="B1917" s="5" t="s">
        <v>1001</v>
      </c>
      <c r="E1917" s="4">
        <v>39995</v>
      </c>
    </row>
    <row r="1918" spans="1:5" x14ac:dyDescent="0.25">
      <c r="A1918" s="2">
        <v>72232</v>
      </c>
      <c r="B1918" s="5" t="s">
        <v>1002</v>
      </c>
      <c r="E1918" s="4">
        <v>39995</v>
      </c>
    </row>
    <row r="1919" spans="1:5" x14ac:dyDescent="0.25">
      <c r="A1919" s="2">
        <v>722320</v>
      </c>
      <c r="B1919" s="5" t="s">
        <v>1002</v>
      </c>
      <c r="E1919" s="4">
        <v>39995</v>
      </c>
    </row>
    <row r="1920" spans="1:5" x14ac:dyDescent="0.25">
      <c r="A1920" s="2">
        <v>72233</v>
      </c>
      <c r="B1920" s="5" t="s">
        <v>1003</v>
      </c>
      <c r="E1920" s="4">
        <v>39995</v>
      </c>
    </row>
    <row r="1921" spans="1:5" x14ac:dyDescent="0.25">
      <c r="A1921" s="2">
        <v>722330</v>
      </c>
      <c r="B1921" s="5" t="s">
        <v>1003</v>
      </c>
      <c r="E1921" s="4">
        <v>39995</v>
      </c>
    </row>
    <row r="1922" spans="1:5" x14ac:dyDescent="0.25">
      <c r="A1922" s="2">
        <v>7224</v>
      </c>
      <c r="B1922" s="5" t="s">
        <v>1004</v>
      </c>
      <c r="E1922" s="4">
        <v>39995</v>
      </c>
    </row>
    <row r="1923" spans="1:5" x14ac:dyDescent="0.25">
      <c r="A1923" s="2">
        <v>72241</v>
      </c>
      <c r="B1923" s="5" t="s">
        <v>1004</v>
      </c>
      <c r="E1923" s="4">
        <v>39995</v>
      </c>
    </row>
    <row r="1924" spans="1:5" x14ac:dyDescent="0.25">
      <c r="A1924" s="2">
        <v>722410</v>
      </c>
      <c r="B1924" s="5" t="s">
        <v>1004</v>
      </c>
      <c r="E1924" s="4">
        <v>39995</v>
      </c>
    </row>
    <row r="1925" spans="1:5" x14ac:dyDescent="0.25">
      <c r="A1925" s="2">
        <v>7225</v>
      </c>
      <c r="B1925" s="5" t="s">
        <v>2778</v>
      </c>
      <c r="E1925" s="4">
        <v>41409</v>
      </c>
    </row>
    <row r="1926" spans="1:5" x14ac:dyDescent="0.25">
      <c r="A1926" s="2">
        <v>72251</v>
      </c>
      <c r="B1926" s="5" t="s">
        <v>2778</v>
      </c>
      <c r="E1926" s="4">
        <v>41409</v>
      </c>
    </row>
    <row r="1927" spans="1:5" x14ac:dyDescent="0.25">
      <c r="A1927" s="2">
        <v>722511</v>
      </c>
      <c r="B1927" s="5" t="s">
        <v>1005</v>
      </c>
      <c r="E1927" s="4">
        <v>41409</v>
      </c>
    </row>
    <row r="1928" spans="1:5" x14ac:dyDescent="0.25">
      <c r="A1928" s="2">
        <v>722513</v>
      </c>
      <c r="B1928" s="5" t="s">
        <v>1006</v>
      </c>
      <c r="E1928" s="4">
        <v>41409</v>
      </c>
    </row>
    <row r="1929" spans="1:5" x14ac:dyDescent="0.25">
      <c r="A1929" s="2">
        <v>722514</v>
      </c>
      <c r="B1929" s="5" t="s">
        <v>1007</v>
      </c>
      <c r="E1929" s="4">
        <v>41409</v>
      </c>
    </row>
    <row r="1930" spans="1:5" x14ac:dyDescent="0.25">
      <c r="A1930" s="2">
        <v>722515</v>
      </c>
      <c r="B1930" s="5" t="s">
        <v>1008</v>
      </c>
      <c r="E1930" s="4">
        <v>41409</v>
      </c>
    </row>
    <row r="1931" spans="1:5" x14ac:dyDescent="0.25">
      <c r="A1931" s="2">
        <v>8111</v>
      </c>
      <c r="B1931" s="5" t="s">
        <v>2779</v>
      </c>
      <c r="E1931" s="4">
        <v>39995</v>
      </c>
    </row>
    <row r="1932" spans="1:5" ht="30" x14ac:dyDescent="0.25">
      <c r="A1932" s="2">
        <v>81111</v>
      </c>
      <c r="B1932" s="5" t="s">
        <v>2780</v>
      </c>
      <c r="E1932" s="4">
        <v>39995</v>
      </c>
    </row>
    <row r="1933" spans="1:5" x14ac:dyDescent="0.25">
      <c r="A1933" s="2">
        <v>811111</v>
      </c>
      <c r="B1933" s="5" t="s">
        <v>1009</v>
      </c>
      <c r="E1933" s="4">
        <v>39995</v>
      </c>
    </row>
    <row r="1934" spans="1:5" x14ac:dyDescent="0.25">
      <c r="A1934" s="2">
        <v>811112</v>
      </c>
      <c r="B1934" s="5" t="s">
        <v>1010</v>
      </c>
      <c r="E1934" s="4">
        <v>39995</v>
      </c>
    </row>
    <row r="1935" spans="1:5" x14ac:dyDescent="0.25">
      <c r="A1935" s="2">
        <v>811113</v>
      </c>
      <c r="B1935" s="5" t="s">
        <v>1011</v>
      </c>
      <c r="E1935" s="4">
        <v>39995</v>
      </c>
    </row>
    <row r="1936" spans="1:5" ht="30" x14ac:dyDescent="0.25">
      <c r="A1936" s="2">
        <v>811118</v>
      </c>
      <c r="B1936" s="5" t="s">
        <v>1012</v>
      </c>
      <c r="E1936" s="4">
        <v>39995</v>
      </c>
    </row>
    <row r="1937" spans="1:5" ht="30" x14ac:dyDescent="0.25">
      <c r="A1937" s="2">
        <v>81112</v>
      </c>
      <c r="B1937" s="5" t="s">
        <v>2781</v>
      </c>
      <c r="E1937" s="4">
        <v>39995</v>
      </c>
    </row>
    <row r="1938" spans="1:5" ht="30" x14ac:dyDescent="0.25">
      <c r="A1938" s="2">
        <v>811121</v>
      </c>
      <c r="B1938" s="5" t="s">
        <v>1013</v>
      </c>
      <c r="E1938" s="4">
        <v>39995</v>
      </c>
    </row>
    <row r="1939" spans="1:5" x14ac:dyDescent="0.25">
      <c r="A1939" s="2">
        <v>811122</v>
      </c>
      <c r="B1939" s="5" t="s">
        <v>1014</v>
      </c>
      <c r="E1939" s="4">
        <v>39995</v>
      </c>
    </row>
    <row r="1940" spans="1:5" x14ac:dyDescent="0.25">
      <c r="A1940" s="2">
        <v>81119</v>
      </c>
      <c r="B1940" s="5" t="s">
        <v>2782</v>
      </c>
      <c r="E1940" s="4">
        <v>39995</v>
      </c>
    </row>
    <row r="1941" spans="1:5" x14ac:dyDescent="0.25">
      <c r="A1941" s="2">
        <v>811191</v>
      </c>
      <c r="B1941" s="5" t="s">
        <v>1015</v>
      </c>
      <c r="E1941" s="4">
        <v>39995</v>
      </c>
    </row>
    <row r="1942" spans="1:5" x14ac:dyDescent="0.25">
      <c r="A1942" s="2">
        <v>811192</v>
      </c>
      <c r="B1942" s="5" t="s">
        <v>1016</v>
      </c>
      <c r="E1942" s="4">
        <v>39995</v>
      </c>
    </row>
    <row r="1943" spans="1:5" x14ac:dyDescent="0.25">
      <c r="A1943" s="2">
        <v>811198</v>
      </c>
      <c r="B1943" s="5" t="s">
        <v>1017</v>
      </c>
      <c r="E1943" s="4">
        <v>39995</v>
      </c>
    </row>
    <row r="1944" spans="1:5" ht="30" x14ac:dyDescent="0.25">
      <c r="A1944" s="2">
        <v>8112</v>
      </c>
      <c r="B1944" s="5" t="s">
        <v>2783</v>
      </c>
      <c r="E1944" s="4">
        <v>39995</v>
      </c>
    </row>
    <row r="1945" spans="1:5" ht="30" x14ac:dyDescent="0.25">
      <c r="A1945" s="2">
        <v>81121</v>
      </c>
      <c r="B1945" s="5" t="s">
        <v>2783</v>
      </c>
      <c r="E1945" s="4">
        <v>39995</v>
      </c>
    </row>
    <row r="1946" spans="1:5" x14ac:dyDescent="0.25">
      <c r="A1946" s="2">
        <v>811211</v>
      </c>
      <c r="B1946" s="5" t="s">
        <v>1018</v>
      </c>
      <c r="E1946" s="4">
        <v>39995</v>
      </c>
    </row>
    <row r="1947" spans="1:5" ht="30" x14ac:dyDescent="0.25">
      <c r="A1947" s="2">
        <v>811212</v>
      </c>
      <c r="B1947" s="5" t="s">
        <v>1019</v>
      </c>
      <c r="E1947" s="4">
        <v>39995</v>
      </c>
    </row>
    <row r="1948" spans="1:5" ht="30" x14ac:dyDescent="0.25">
      <c r="A1948" s="2">
        <v>811213</v>
      </c>
      <c r="B1948" s="5" t="s">
        <v>1020</v>
      </c>
      <c r="E1948" s="4">
        <v>39995</v>
      </c>
    </row>
    <row r="1949" spans="1:5" ht="30" x14ac:dyDescent="0.25">
      <c r="A1949" s="2">
        <v>811219</v>
      </c>
      <c r="B1949" s="5" t="s">
        <v>1021</v>
      </c>
      <c r="E1949" s="4">
        <v>39995</v>
      </c>
    </row>
    <row r="1950" spans="1:5" ht="45" x14ac:dyDescent="0.25">
      <c r="A1950" s="2">
        <v>8113</v>
      </c>
      <c r="B1950" s="5" t="s">
        <v>1022</v>
      </c>
      <c r="E1950" s="4">
        <v>39995</v>
      </c>
    </row>
    <row r="1951" spans="1:5" ht="45" x14ac:dyDescent="0.25">
      <c r="A1951" s="2">
        <v>81131</v>
      </c>
      <c r="B1951" s="5" t="s">
        <v>1022</v>
      </c>
      <c r="E1951" s="4">
        <v>39995</v>
      </c>
    </row>
    <row r="1952" spans="1:5" ht="45" x14ac:dyDescent="0.25">
      <c r="A1952" s="2">
        <v>811310</v>
      </c>
      <c r="B1952" s="5" t="s">
        <v>1022</v>
      </c>
      <c r="E1952" s="4">
        <v>39995</v>
      </c>
    </row>
    <row r="1953" spans="1:5" ht="30" x14ac:dyDescent="0.25">
      <c r="A1953" s="2">
        <v>8114</v>
      </c>
      <c r="B1953" s="5" t="s">
        <v>2784</v>
      </c>
      <c r="E1953" s="4">
        <v>39995</v>
      </c>
    </row>
    <row r="1954" spans="1:5" ht="30" x14ac:dyDescent="0.25">
      <c r="A1954" s="2">
        <v>81141</v>
      </c>
      <c r="B1954" s="5" t="s">
        <v>2785</v>
      </c>
      <c r="E1954" s="4">
        <v>39995</v>
      </c>
    </row>
    <row r="1955" spans="1:5" ht="30" x14ac:dyDescent="0.25">
      <c r="A1955" s="2">
        <v>811411</v>
      </c>
      <c r="B1955" s="5" t="s">
        <v>1023</v>
      </c>
      <c r="E1955" s="4">
        <v>39995</v>
      </c>
    </row>
    <row r="1956" spans="1:5" x14ac:dyDescent="0.25">
      <c r="A1956" s="2">
        <v>811412</v>
      </c>
      <c r="B1956" s="5" t="s">
        <v>1024</v>
      </c>
      <c r="E1956" s="4">
        <v>39995</v>
      </c>
    </row>
    <row r="1957" spans="1:5" x14ac:dyDescent="0.25">
      <c r="A1957" s="2">
        <v>81142</v>
      </c>
      <c r="B1957" s="5" t="s">
        <v>1025</v>
      </c>
      <c r="E1957" s="4">
        <v>39995</v>
      </c>
    </row>
    <row r="1958" spans="1:5" x14ac:dyDescent="0.25">
      <c r="A1958" s="2">
        <v>811420</v>
      </c>
      <c r="B1958" s="5" t="s">
        <v>1025</v>
      </c>
      <c r="E1958" s="4">
        <v>39995</v>
      </c>
    </row>
    <row r="1959" spans="1:5" x14ac:dyDescent="0.25">
      <c r="A1959" s="2">
        <v>81143</v>
      </c>
      <c r="B1959" s="5" t="s">
        <v>1026</v>
      </c>
      <c r="E1959" s="4">
        <v>39995</v>
      </c>
    </row>
    <row r="1960" spans="1:5" x14ac:dyDescent="0.25">
      <c r="A1960" s="2">
        <v>811430</v>
      </c>
      <c r="B1960" s="5" t="s">
        <v>1026</v>
      </c>
      <c r="E1960" s="4">
        <v>39995</v>
      </c>
    </row>
    <row r="1961" spans="1:5" ht="30" x14ac:dyDescent="0.25">
      <c r="A1961" s="2">
        <v>81149</v>
      </c>
      <c r="B1961" s="5" t="s">
        <v>1027</v>
      </c>
      <c r="E1961" s="4">
        <v>39995</v>
      </c>
    </row>
    <row r="1962" spans="1:5" ht="30" x14ac:dyDescent="0.25">
      <c r="A1962" s="2">
        <v>811490</v>
      </c>
      <c r="B1962" s="5" t="s">
        <v>1027</v>
      </c>
      <c r="E1962" s="4">
        <v>39995</v>
      </c>
    </row>
    <row r="1963" spans="1:5" x14ac:dyDescent="0.25">
      <c r="A1963" s="2">
        <v>8121</v>
      </c>
      <c r="B1963" s="5" t="s">
        <v>2786</v>
      </c>
      <c r="E1963" s="4">
        <v>39995</v>
      </c>
    </row>
    <row r="1964" spans="1:5" x14ac:dyDescent="0.25">
      <c r="A1964" s="2">
        <v>81211</v>
      </c>
      <c r="B1964" s="5" t="s">
        <v>2787</v>
      </c>
      <c r="E1964" s="4">
        <v>39995</v>
      </c>
    </row>
    <row r="1965" spans="1:5" x14ac:dyDescent="0.25">
      <c r="A1965" s="2">
        <v>812111</v>
      </c>
      <c r="B1965" s="5" t="s">
        <v>1028</v>
      </c>
      <c r="E1965" s="4">
        <v>39995</v>
      </c>
    </row>
    <row r="1966" spans="1:5" x14ac:dyDescent="0.25">
      <c r="A1966" s="2">
        <v>812112</v>
      </c>
      <c r="B1966" s="5" t="s">
        <v>1029</v>
      </c>
      <c r="E1966" s="4">
        <v>39995</v>
      </c>
    </row>
    <row r="1967" spans="1:5" x14ac:dyDescent="0.25">
      <c r="A1967" s="2">
        <v>812113</v>
      </c>
      <c r="B1967" s="5" t="s">
        <v>1030</v>
      </c>
      <c r="E1967" s="4">
        <v>39995</v>
      </c>
    </row>
    <row r="1968" spans="1:5" x14ac:dyDescent="0.25">
      <c r="A1968" s="2">
        <v>81219</v>
      </c>
      <c r="B1968" s="5" t="s">
        <v>1032</v>
      </c>
      <c r="E1968" s="4">
        <v>39995</v>
      </c>
    </row>
    <row r="1969" spans="1:5" x14ac:dyDescent="0.25">
      <c r="A1969" s="2">
        <v>812191</v>
      </c>
      <c r="B1969" s="5" t="s">
        <v>1031</v>
      </c>
      <c r="E1969" s="4">
        <v>39995</v>
      </c>
    </row>
    <row r="1970" spans="1:5" x14ac:dyDescent="0.25">
      <c r="A1970" s="2">
        <v>812199</v>
      </c>
      <c r="B1970" s="5" t="s">
        <v>1032</v>
      </c>
      <c r="E1970" s="4">
        <v>39995</v>
      </c>
    </row>
    <row r="1971" spans="1:5" x14ac:dyDescent="0.25">
      <c r="A1971" s="2">
        <v>8122</v>
      </c>
      <c r="B1971" s="5" t="s">
        <v>2788</v>
      </c>
      <c r="E1971" s="4">
        <v>39995</v>
      </c>
    </row>
    <row r="1972" spans="1:5" x14ac:dyDescent="0.25">
      <c r="A1972" s="2">
        <v>81221</v>
      </c>
      <c r="B1972" s="5" t="s">
        <v>1033</v>
      </c>
      <c r="E1972" s="4">
        <v>39995</v>
      </c>
    </row>
    <row r="1973" spans="1:5" x14ac:dyDescent="0.25">
      <c r="A1973" s="2">
        <v>812210</v>
      </c>
      <c r="B1973" s="5" t="s">
        <v>1033</v>
      </c>
      <c r="E1973" s="4">
        <v>39995</v>
      </c>
    </row>
    <row r="1974" spans="1:5" x14ac:dyDescent="0.25">
      <c r="A1974" s="2">
        <v>81222</v>
      </c>
      <c r="B1974" s="5" t="s">
        <v>1034</v>
      </c>
      <c r="E1974" s="4">
        <v>39995</v>
      </c>
    </row>
    <row r="1975" spans="1:5" x14ac:dyDescent="0.25">
      <c r="A1975" s="2">
        <v>812220</v>
      </c>
      <c r="B1975" s="5" t="s">
        <v>1034</v>
      </c>
      <c r="E1975" s="4">
        <v>39995</v>
      </c>
    </row>
    <row r="1976" spans="1:5" x14ac:dyDescent="0.25">
      <c r="A1976" s="2">
        <v>8123</v>
      </c>
      <c r="B1976" s="5" t="s">
        <v>2789</v>
      </c>
      <c r="E1976" s="4">
        <v>39995</v>
      </c>
    </row>
    <row r="1977" spans="1:5" x14ac:dyDescent="0.25">
      <c r="A1977" s="2">
        <v>81231</v>
      </c>
      <c r="B1977" s="5" t="s">
        <v>1035</v>
      </c>
      <c r="E1977" s="4">
        <v>39995</v>
      </c>
    </row>
    <row r="1978" spans="1:5" x14ac:dyDescent="0.25">
      <c r="A1978" s="2">
        <v>812310</v>
      </c>
      <c r="B1978" s="5" t="s">
        <v>1035</v>
      </c>
      <c r="E1978" s="4">
        <v>39995</v>
      </c>
    </row>
    <row r="1979" spans="1:5" ht="30" x14ac:dyDescent="0.25">
      <c r="A1979" s="2">
        <v>81232</v>
      </c>
      <c r="B1979" s="5" t="s">
        <v>1036</v>
      </c>
      <c r="E1979" s="4">
        <v>39995</v>
      </c>
    </row>
    <row r="1980" spans="1:5" ht="30" x14ac:dyDescent="0.25">
      <c r="A1980" s="2">
        <v>812320</v>
      </c>
      <c r="B1980" s="5" t="s">
        <v>1036</v>
      </c>
      <c r="E1980" s="4">
        <v>39995</v>
      </c>
    </row>
    <row r="1981" spans="1:5" x14ac:dyDescent="0.25">
      <c r="A1981" s="2">
        <v>81233</v>
      </c>
      <c r="B1981" s="5" t="s">
        <v>2790</v>
      </c>
      <c r="E1981" s="4">
        <v>39995</v>
      </c>
    </row>
    <row r="1982" spans="1:5" x14ac:dyDescent="0.25">
      <c r="A1982" s="2">
        <v>812331</v>
      </c>
      <c r="B1982" s="5" t="s">
        <v>1037</v>
      </c>
      <c r="E1982" s="4">
        <v>39995</v>
      </c>
    </row>
    <row r="1983" spans="1:5" x14ac:dyDescent="0.25">
      <c r="A1983" s="2">
        <v>812332</v>
      </c>
      <c r="B1983" s="5" t="s">
        <v>1038</v>
      </c>
      <c r="E1983" s="4">
        <v>39995</v>
      </c>
    </row>
    <row r="1984" spans="1:5" x14ac:dyDescent="0.25">
      <c r="A1984" s="2">
        <v>8129</v>
      </c>
      <c r="B1984" s="5" t="s">
        <v>2791</v>
      </c>
      <c r="E1984" s="4">
        <v>39995</v>
      </c>
    </row>
    <row r="1985" spans="1:5" x14ac:dyDescent="0.25">
      <c r="A1985" s="2">
        <v>81291</v>
      </c>
      <c r="B1985" s="5" t="s">
        <v>1039</v>
      </c>
      <c r="E1985" s="4">
        <v>39995</v>
      </c>
    </row>
    <row r="1986" spans="1:5" x14ac:dyDescent="0.25">
      <c r="A1986" s="2">
        <v>812910</v>
      </c>
      <c r="B1986" s="5" t="s">
        <v>1039</v>
      </c>
      <c r="E1986" s="4">
        <v>39995</v>
      </c>
    </row>
    <row r="1987" spans="1:5" x14ac:dyDescent="0.25">
      <c r="A1987" s="2">
        <v>81292</v>
      </c>
      <c r="B1987" s="5" t="s">
        <v>2792</v>
      </c>
      <c r="E1987" s="4">
        <v>39995</v>
      </c>
    </row>
    <row r="1988" spans="1:5" x14ac:dyDescent="0.25">
      <c r="A1988" s="2">
        <v>812921</v>
      </c>
      <c r="B1988" s="5" t="s">
        <v>1040</v>
      </c>
      <c r="E1988" s="4">
        <v>39995</v>
      </c>
    </row>
    <row r="1989" spans="1:5" x14ac:dyDescent="0.25">
      <c r="A1989" s="2">
        <v>812922</v>
      </c>
      <c r="B1989" s="5" t="s">
        <v>1041</v>
      </c>
      <c r="E1989" s="4">
        <v>39995</v>
      </c>
    </row>
    <row r="1990" spans="1:5" x14ac:dyDescent="0.25">
      <c r="A1990" s="2">
        <v>81293</v>
      </c>
      <c r="B1990" s="5" t="s">
        <v>1042</v>
      </c>
      <c r="E1990" s="4">
        <v>39995</v>
      </c>
    </row>
    <row r="1991" spans="1:5" x14ac:dyDescent="0.25">
      <c r="A1991" s="2">
        <v>812930</v>
      </c>
      <c r="B1991" s="5" t="s">
        <v>1042</v>
      </c>
      <c r="E1991" s="4">
        <v>39995</v>
      </c>
    </row>
    <row r="1992" spans="1:5" x14ac:dyDescent="0.25">
      <c r="A1992" s="2">
        <v>81299</v>
      </c>
      <c r="B1992" s="5" t="s">
        <v>1043</v>
      </c>
      <c r="E1992" s="4">
        <v>39995</v>
      </c>
    </row>
    <row r="1993" spans="1:5" x14ac:dyDescent="0.25">
      <c r="A1993" s="2">
        <v>812990</v>
      </c>
      <c r="B1993" s="5" t="s">
        <v>1043</v>
      </c>
      <c r="E1993" s="4">
        <v>39995</v>
      </c>
    </row>
    <row r="1994" spans="1:5" x14ac:dyDescent="0.25">
      <c r="A1994" s="2">
        <v>8131</v>
      </c>
      <c r="B1994" s="5" t="s">
        <v>1044</v>
      </c>
      <c r="E1994" s="4">
        <v>39995</v>
      </c>
    </row>
    <row r="1995" spans="1:5" x14ac:dyDescent="0.25">
      <c r="A1995" s="2">
        <v>81311</v>
      </c>
      <c r="B1995" s="5" t="s">
        <v>1044</v>
      </c>
      <c r="E1995" s="4">
        <v>39995</v>
      </c>
    </row>
    <row r="1996" spans="1:5" x14ac:dyDescent="0.25">
      <c r="A1996" s="2">
        <v>813110</v>
      </c>
      <c r="B1996" s="5" t="s">
        <v>1044</v>
      </c>
      <c r="E1996" s="4">
        <v>39995</v>
      </c>
    </row>
    <row r="1997" spans="1:5" x14ac:dyDescent="0.25">
      <c r="A1997" s="2">
        <v>8132</v>
      </c>
      <c r="B1997" s="5" t="s">
        <v>2793</v>
      </c>
      <c r="E1997" s="4">
        <v>39995</v>
      </c>
    </row>
    <row r="1998" spans="1:5" x14ac:dyDescent="0.25">
      <c r="A1998" s="2">
        <v>81321</v>
      </c>
      <c r="B1998" s="5" t="s">
        <v>2793</v>
      </c>
      <c r="E1998" s="4">
        <v>39995</v>
      </c>
    </row>
    <row r="1999" spans="1:5" x14ac:dyDescent="0.25">
      <c r="A1999" s="2">
        <v>813211</v>
      </c>
      <c r="B1999" s="5" t="s">
        <v>1045</v>
      </c>
      <c r="E1999" s="4">
        <v>39995</v>
      </c>
    </row>
    <row r="2000" spans="1:5" x14ac:dyDescent="0.25">
      <c r="A2000" s="2">
        <v>813212</v>
      </c>
      <c r="B2000" s="5" t="s">
        <v>1046</v>
      </c>
      <c r="E2000" s="4">
        <v>39995</v>
      </c>
    </row>
    <row r="2001" spans="1:5" x14ac:dyDescent="0.25">
      <c r="A2001" s="2">
        <v>813219</v>
      </c>
      <c r="B2001" s="5" t="s">
        <v>1047</v>
      </c>
      <c r="E2001" s="4">
        <v>39995</v>
      </c>
    </row>
    <row r="2002" spans="1:5" x14ac:dyDescent="0.25">
      <c r="A2002" s="2">
        <v>8133</v>
      </c>
      <c r="B2002" s="5" t="s">
        <v>2794</v>
      </c>
      <c r="E2002" s="4">
        <v>39995</v>
      </c>
    </row>
    <row r="2003" spans="1:5" x14ac:dyDescent="0.25">
      <c r="A2003" s="2">
        <v>81331</v>
      </c>
      <c r="B2003" s="5" t="s">
        <v>2794</v>
      </c>
      <c r="E2003" s="4">
        <v>39995</v>
      </c>
    </row>
    <row r="2004" spans="1:5" x14ac:dyDescent="0.25">
      <c r="A2004" s="2">
        <v>813311</v>
      </c>
      <c r="B2004" s="5" t="s">
        <v>1048</v>
      </c>
      <c r="E2004" s="4">
        <v>39995</v>
      </c>
    </row>
    <row r="2005" spans="1:5" ht="30" x14ac:dyDescent="0.25">
      <c r="A2005" s="2">
        <v>813312</v>
      </c>
      <c r="B2005" s="5" t="s">
        <v>1049</v>
      </c>
      <c r="E2005" s="4">
        <v>39995</v>
      </c>
    </row>
    <row r="2006" spans="1:5" x14ac:dyDescent="0.25">
      <c r="A2006" s="2">
        <v>813319</v>
      </c>
      <c r="B2006" s="5" t="s">
        <v>1050</v>
      </c>
      <c r="E2006" s="4">
        <v>39995</v>
      </c>
    </row>
    <row r="2007" spans="1:5" x14ac:dyDescent="0.25">
      <c r="A2007" s="2">
        <v>8134</v>
      </c>
      <c r="B2007" s="5" t="s">
        <v>1051</v>
      </c>
      <c r="E2007" s="4">
        <v>39995</v>
      </c>
    </row>
    <row r="2008" spans="1:5" x14ac:dyDescent="0.25">
      <c r="A2008" s="2">
        <v>81341</v>
      </c>
      <c r="B2008" s="5" t="s">
        <v>1051</v>
      </c>
      <c r="E2008" s="4">
        <v>39995</v>
      </c>
    </row>
    <row r="2009" spans="1:5" x14ac:dyDescent="0.25">
      <c r="A2009" s="2">
        <v>813410</v>
      </c>
      <c r="B2009" s="5" t="s">
        <v>1051</v>
      </c>
      <c r="E2009" s="4">
        <v>39995</v>
      </c>
    </row>
    <row r="2010" spans="1:5" ht="30" x14ac:dyDescent="0.25">
      <c r="A2010" s="2">
        <v>8139</v>
      </c>
      <c r="B2010" s="5" t="s">
        <v>2795</v>
      </c>
      <c r="E2010" s="4">
        <v>39995</v>
      </c>
    </row>
    <row r="2011" spans="1:5" x14ac:dyDescent="0.25">
      <c r="A2011" s="2">
        <v>81391</v>
      </c>
      <c r="B2011" s="5" t="s">
        <v>1052</v>
      </c>
      <c r="E2011" s="4">
        <v>39995</v>
      </c>
    </row>
    <row r="2012" spans="1:5" x14ac:dyDescent="0.25">
      <c r="A2012" s="2">
        <v>813910</v>
      </c>
      <c r="B2012" s="5" t="s">
        <v>1052</v>
      </c>
      <c r="E2012" s="4">
        <v>39995</v>
      </c>
    </row>
    <row r="2013" spans="1:5" x14ac:dyDescent="0.25">
      <c r="A2013" s="2">
        <v>81392</v>
      </c>
      <c r="B2013" s="5" t="s">
        <v>1053</v>
      </c>
      <c r="E2013" s="4">
        <v>39995</v>
      </c>
    </row>
    <row r="2014" spans="1:5" x14ac:dyDescent="0.25">
      <c r="A2014" s="2">
        <v>813920</v>
      </c>
      <c r="B2014" s="5" t="s">
        <v>1053</v>
      </c>
      <c r="E2014" s="4">
        <v>39995</v>
      </c>
    </row>
    <row r="2015" spans="1:5" x14ac:dyDescent="0.25">
      <c r="A2015" s="2">
        <v>81393</v>
      </c>
      <c r="B2015" s="5" t="s">
        <v>1054</v>
      </c>
      <c r="E2015" s="4">
        <v>39995</v>
      </c>
    </row>
    <row r="2016" spans="1:5" x14ac:dyDescent="0.25">
      <c r="A2016" s="2">
        <v>813930</v>
      </c>
      <c r="B2016" s="5" t="s">
        <v>1054</v>
      </c>
      <c r="E2016" s="4">
        <v>39995</v>
      </c>
    </row>
    <row r="2017" spans="1:5" x14ac:dyDescent="0.25">
      <c r="A2017" s="2">
        <v>81394</v>
      </c>
      <c r="B2017" s="5" t="s">
        <v>1055</v>
      </c>
      <c r="E2017" s="4">
        <v>39995</v>
      </c>
    </row>
    <row r="2018" spans="1:5" x14ac:dyDescent="0.25">
      <c r="A2018" s="2">
        <v>813940</v>
      </c>
      <c r="B2018" s="5" t="s">
        <v>1055</v>
      </c>
      <c r="E2018" s="4">
        <v>39995</v>
      </c>
    </row>
    <row r="2019" spans="1:5" ht="30" x14ac:dyDescent="0.25">
      <c r="A2019" s="2">
        <v>81399</v>
      </c>
      <c r="B2019" s="5" t="s">
        <v>1056</v>
      </c>
      <c r="E2019" s="4">
        <v>39995</v>
      </c>
    </row>
    <row r="2020" spans="1:5" ht="30" x14ac:dyDescent="0.25">
      <c r="A2020" s="2">
        <v>813990</v>
      </c>
      <c r="B2020" s="5" t="s">
        <v>1056</v>
      </c>
      <c r="E2020" s="4">
        <v>39995</v>
      </c>
    </row>
    <row r="2021" spans="1:5" x14ac:dyDescent="0.25">
      <c r="A2021" s="2">
        <v>8141</v>
      </c>
      <c r="B2021" s="5" t="s">
        <v>1057</v>
      </c>
      <c r="E2021" s="4">
        <v>39995</v>
      </c>
    </row>
    <row r="2022" spans="1:5" x14ac:dyDescent="0.25">
      <c r="A2022" s="2">
        <v>81411</v>
      </c>
      <c r="B2022" s="5" t="s">
        <v>1057</v>
      </c>
      <c r="E2022" s="4">
        <v>39995</v>
      </c>
    </row>
    <row r="2023" spans="1:5" x14ac:dyDescent="0.25">
      <c r="A2023" s="2">
        <v>814110</v>
      </c>
      <c r="B2023" s="5" t="s">
        <v>1057</v>
      </c>
      <c r="E2023" s="4">
        <v>39995</v>
      </c>
    </row>
    <row r="2024" spans="1:5" ht="30" x14ac:dyDescent="0.25">
      <c r="A2024" s="2">
        <v>9211</v>
      </c>
      <c r="B2024" s="5" t="s">
        <v>2796</v>
      </c>
      <c r="E2024" s="4">
        <v>39995</v>
      </c>
    </row>
    <row r="2025" spans="1:5" x14ac:dyDescent="0.25">
      <c r="A2025" s="2">
        <v>92111</v>
      </c>
      <c r="B2025" s="5" t="s">
        <v>1058</v>
      </c>
      <c r="E2025" s="4">
        <v>39995</v>
      </c>
    </row>
    <row r="2026" spans="1:5" x14ac:dyDescent="0.25">
      <c r="A2026" s="2">
        <v>921110</v>
      </c>
      <c r="B2026" s="5" t="s">
        <v>1058</v>
      </c>
      <c r="E2026" s="4">
        <v>39995</v>
      </c>
    </row>
    <row r="2027" spans="1:5" x14ac:dyDescent="0.25">
      <c r="A2027" s="2">
        <v>92112</v>
      </c>
      <c r="B2027" s="5" t="s">
        <v>1059</v>
      </c>
      <c r="E2027" s="4">
        <v>39995</v>
      </c>
    </row>
    <row r="2028" spans="1:5" x14ac:dyDescent="0.25">
      <c r="A2028" s="2">
        <v>921120</v>
      </c>
      <c r="B2028" s="5" t="s">
        <v>1059</v>
      </c>
      <c r="E2028" s="4">
        <v>39995</v>
      </c>
    </row>
    <row r="2029" spans="1:5" x14ac:dyDescent="0.25">
      <c r="A2029" s="2">
        <v>92113</v>
      </c>
      <c r="B2029" s="5" t="s">
        <v>1060</v>
      </c>
      <c r="E2029" s="4">
        <v>39995</v>
      </c>
    </row>
    <row r="2030" spans="1:5" x14ac:dyDescent="0.25">
      <c r="A2030" s="2">
        <v>921130</v>
      </c>
      <c r="B2030" s="5" t="s">
        <v>1060</v>
      </c>
      <c r="E2030" s="4">
        <v>39995</v>
      </c>
    </row>
    <row r="2031" spans="1:5" x14ac:dyDescent="0.25">
      <c r="A2031" s="2">
        <v>92114</v>
      </c>
      <c r="B2031" s="5" t="s">
        <v>1061</v>
      </c>
      <c r="E2031" s="4">
        <v>39995</v>
      </c>
    </row>
    <row r="2032" spans="1:5" x14ac:dyDescent="0.25">
      <c r="A2032" s="2">
        <v>921140</v>
      </c>
      <c r="B2032" s="5" t="s">
        <v>1061</v>
      </c>
      <c r="E2032" s="4">
        <v>39995</v>
      </c>
    </row>
    <row r="2033" spans="1:5" ht="30" x14ac:dyDescent="0.25">
      <c r="A2033" s="2">
        <v>92115</v>
      </c>
      <c r="B2033" s="5" t="s">
        <v>1062</v>
      </c>
      <c r="E2033" s="4">
        <v>39995</v>
      </c>
    </row>
    <row r="2034" spans="1:5" ht="30" x14ac:dyDescent="0.25">
      <c r="A2034" s="2">
        <v>921150</v>
      </c>
      <c r="B2034" s="5" t="s">
        <v>1062</v>
      </c>
      <c r="E2034" s="4">
        <v>39995</v>
      </c>
    </row>
    <row r="2035" spans="1:5" x14ac:dyDescent="0.25">
      <c r="A2035" s="2">
        <v>92119</v>
      </c>
      <c r="B2035" s="5" t="s">
        <v>1063</v>
      </c>
      <c r="E2035" s="4">
        <v>39995</v>
      </c>
    </row>
    <row r="2036" spans="1:5" x14ac:dyDescent="0.25">
      <c r="A2036" s="2">
        <v>921190</v>
      </c>
      <c r="B2036" s="5" t="s">
        <v>1063</v>
      </c>
      <c r="E2036" s="4">
        <v>39995</v>
      </c>
    </row>
    <row r="2037" spans="1:5" x14ac:dyDescent="0.25">
      <c r="A2037" s="2">
        <v>9221</v>
      </c>
      <c r="B2037" s="5" t="s">
        <v>2797</v>
      </c>
      <c r="E2037" s="4">
        <v>39995</v>
      </c>
    </row>
    <row r="2038" spans="1:5" x14ac:dyDescent="0.25">
      <c r="A2038" s="2">
        <v>92211</v>
      </c>
      <c r="B2038" s="5" t="s">
        <v>1064</v>
      </c>
      <c r="E2038" s="4">
        <v>39995</v>
      </c>
    </row>
    <row r="2039" spans="1:5" x14ac:dyDescent="0.25">
      <c r="A2039" s="2">
        <v>922110</v>
      </c>
      <c r="B2039" s="5" t="s">
        <v>1064</v>
      </c>
      <c r="E2039" s="4">
        <v>39995</v>
      </c>
    </row>
    <row r="2040" spans="1:5" x14ac:dyDescent="0.25">
      <c r="A2040" s="2">
        <v>92212</v>
      </c>
      <c r="B2040" s="5" t="s">
        <v>1065</v>
      </c>
      <c r="E2040" s="4">
        <v>39995</v>
      </c>
    </row>
    <row r="2041" spans="1:5" x14ac:dyDescent="0.25">
      <c r="A2041" s="2">
        <v>922120</v>
      </c>
      <c r="B2041" s="5" t="s">
        <v>1065</v>
      </c>
      <c r="E2041" s="4">
        <v>39995</v>
      </c>
    </row>
    <row r="2042" spans="1:5" x14ac:dyDescent="0.25">
      <c r="A2042" s="2">
        <v>92213</v>
      </c>
      <c r="B2042" s="5" t="s">
        <v>1066</v>
      </c>
      <c r="E2042" s="4">
        <v>39995</v>
      </c>
    </row>
    <row r="2043" spans="1:5" x14ac:dyDescent="0.25">
      <c r="A2043" s="2">
        <v>922130</v>
      </c>
      <c r="B2043" s="5" t="s">
        <v>1066</v>
      </c>
      <c r="E2043" s="4">
        <v>39995</v>
      </c>
    </row>
    <row r="2044" spans="1:5" x14ac:dyDescent="0.25">
      <c r="A2044" s="2">
        <v>92214</v>
      </c>
      <c r="B2044" s="5" t="s">
        <v>1067</v>
      </c>
      <c r="E2044" s="4">
        <v>39995</v>
      </c>
    </row>
    <row r="2045" spans="1:5" x14ac:dyDescent="0.25">
      <c r="A2045" s="2">
        <v>922140</v>
      </c>
      <c r="B2045" s="5" t="s">
        <v>1067</v>
      </c>
      <c r="E2045" s="4">
        <v>39995</v>
      </c>
    </row>
    <row r="2046" spans="1:5" x14ac:dyDescent="0.25">
      <c r="A2046" s="2">
        <v>92215</v>
      </c>
      <c r="B2046" s="5" t="s">
        <v>1068</v>
      </c>
      <c r="E2046" s="4">
        <v>39995</v>
      </c>
    </row>
    <row r="2047" spans="1:5" x14ac:dyDescent="0.25">
      <c r="A2047" s="2">
        <v>922150</v>
      </c>
      <c r="B2047" s="5" t="s">
        <v>1068</v>
      </c>
      <c r="E2047" s="4">
        <v>39995</v>
      </c>
    </row>
    <row r="2048" spans="1:5" x14ac:dyDescent="0.25">
      <c r="A2048" s="2">
        <v>92216</v>
      </c>
      <c r="B2048" s="5" t="s">
        <v>1069</v>
      </c>
      <c r="E2048" s="4">
        <v>39995</v>
      </c>
    </row>
    <row r="2049" spans="1:5" x14ac:dyDescent="0.25">
      <c r="A2049" s="2">
        <v>922160</v>
      </c>
      <c r="B2049" s="5" t="s">
        <v>1069</v>
      </c>
      <c r="E2049" s="4">
        <v>39995</v>
      </c>
    </row>
    <row r="2050" spans="1:5" x14ac:dyDescent="0.25">
      <c r="A2050" s="2">
        <v>92219</v>
      </c>
      <c r="B2050" s="5" t="s">
        <v>1070</v>
      </c>
      <c r="E2050" s="4">
        <v>39995</v>
      </c>
    </row>
    <row r="2051" spans="1:5" x14ac:dyDescent="0.25">
      <c r="A2051" s="2">
        <v>922190</v>
      </c>
      <c r="B2051" s="5" t="s">
        <v>1070</v>
      </c>
      <c r="E2051" s="4">
        <v>39995</v>
      </c>
    </row>
    <row r="2052" spans="1:5" x14ac:dyDescent="0.25">
      <c r="A2052" s="2">
        <v>9231</v>
      </c>
      <c r="B2052" s="5" t="s">
        <v>2798</v>
      </c>
      <c r="E2052" s="4">
        <v>39995</v>
      </c>
    </row>
    <row r="2053" spans="1:5" x14ac:dyDescent="0.25">
      <c r="A2053" s="2">
        <v>92311</v>
      </c>
      <c r="B2053" s="5" t="s">
        <v>1071</v>
      </c>
      <c r="E2053" s="4">
        <v>39995</v>
      </c>
    </row>
    <row r="2054" spans="1:5" x14ac:dyDescent="0.25">
      <c r="A2054" s="2">
        <v>923110</v>
      </c>
      <c r="B2054" s="5" t="s">
        <v>1071</v>
      </c>
      <c r="E2054" s="4">
        <v>39995</v>
      </c>
    </row>
    <row r="2055" spans="1:5" x14ac:dyDescent="0.25">
      <c r="A2055" s="2">
        <v>92312</v>
      </c>
      <c r="B2055" s="5" t="s">
        <v>1072</v>
      </c>
      <c r="E2055" s="4">
        <v>39995</v>
      </c>
    </row>
    <row r="2056" spans="1:5" x14ac:dyDescent="0.25">
      <c r="A2056" s="2">
        <v>923120</v>
      </c>
      <c r="B2056" s="5" t="s">
        <v>1072</v>
      </c>
      <c r="E2056" s="4">
        <v>39995</v>
      </c>
    </row>
    <row r="2057" spans="1:5" ht="45" x14ac:dyDescent="0.25">
      <c r="A2057" s="2">
        <v>92313</v>
      </c>
      <c r="B2057" s="5" t="s">
        <v>1073</v>
      </c>
      <c r="E2057" s="4">
        <v>39995</v>
      </c>
    </row>
    <row r="2058" spans="1:5" ht="45" x14ac:dyDescent="0.25">
      <c r="A2058" s="2">
        <v>923130</v>
      </c>
      <c r="B2058" s="5" t="s">
        <v>1073</v>
      </c>
      <c r="E2058" s="4">
        <v>39995</v>
      </c>
    </row>
    <row r="2059" spans="1:5" x14ac:dyDescent="0.25">
      <c r="A2059" s="2">
        <v>92314</v>
      </c>
      <c r="B2059" s="5" t="s">
        <v>1074</v>
      </c>
      <c r="E2059" s="4">
        <v>39995</v>
      </c>
    </row>
    <row r="2060" spans="1:5" x14ac:dyDescent="0.25">
      <c r="A2060" s="2">
        <v>923140</v>
      </c>
      <c r="B2060" s="5" t="s">
        <v>1074</v>
      </c>
      <c r="E2060" s="4">
        <v>39995</v>
      </c>
    </row>
    <row r="2061" spans="1:5" ht="30" x14ac:dyDescent="0.25">
      <c r="A2061" s="2">
        <v>9241</v>
      </c>
      <c r="B2061" s="5" t="s">
        <v>2799</v>
      </c>
      <c r="E2061" s="4">
        <v>39995</v>
      </c>
    </row>
    <row r="2062" spans="1:5" ht="30" x14ac:dyDescent="0.25">
      <c r="A2062" s="2">
        <v>92411</v>
      </c>
      <c r="B2062" s="5" t="s">
        <v>1075</v>
      </c>
      <c r="E2062" s="4">
        <v>39995</v>
      </c>
    </row>
    <row r="2063" spans="1:5" ht="30" x14ac:dyDescent="0.25">
      <c r="A2063" s="2">
        <v>924110</v>
      </c>
      <c r="B2063" s="5" t="s">
        <v>1075</v>
      </c>
      <c r="E2063" s="4">
        <v>39995</v>
      </c>
    </row>
    <row r="2064" spans="1:5" x14ac:dyDescent="0.25">
      <c r="A2064" s="2">
        <v>92412</v>
      </c>
      <c r="B2064" s="5" t="s">
        <v>1076</v>
      </c>
      <c r="E2064" s="4">
        <v>39995</v>
      </c>
    </row>
    <row r="2065" spans="1:5" x14ac:dyDescent="0.25">
      <c r="A2065" s="2">
        <v>924120</v>
      </c>
      <c r="B2065" s="5" t="s">
        <v>1076</v>
      </c>
      <c r="E2065" s="4">
        <v>39995</v>
      </c>
    </row>
    <row r="2066" spans="1:5" ht="30" x14ac:dyDescent="0.25">
      <c r="A2066" s="2">
        <v>9251</v>
      </c>
      <c r="B2066" s="5" t="s">
        <v>2800</v>
      </c>
      <c r="E2066" s="4">
        <v>39995</v>
      </c>
    </row>
    <row r="2067" spans="1:5" x14ac:dyDescent="0.25">
      <c r="A2067" s="2">
        <v>92511</v>
      </c>
      <c r="B2067" s="5" t="s">
        <v>1077</v>
      </c>
      <c r="E2067" s="4">
        <v>39995</v>
      </c>
    </row>
    <row r="2068" spans="1:5" x14ac:dyDescent="0.25">
      <c r="A2068" s="2">
        <v>925110</v>
      </c>
      <c r="B2068" s="5" t="s">
        <v>1077</v>
      </c>
      <c r="E2068" s="4">
        <v>39995</v>
      </c>
    </row>
    <row r="2069" spans="1:5" ht="30" x14ac:dyDescent="0.25">
      <c r="A2069" s="2">
        <v>92512</v>
      </c>
      <c r="B2069" s="5" t="s">
        <v>1078</v>
      </c>
      <c r="E2069" s="4">
        <v>39995</v>
      </c>
    </row>
    <row r="2070" spans="1:5" ht="30" x14ac:dyDescent="0.25">
      <c r="A2070" s="2">
        <v>925120</v>
      </c>
      <c r="B2070" s="5" t="s">
        <v>1078</v>
      </c>
      <c r="E2070" s="4">
        <v>39995</v>
      </c>
    </row>
    <row r="2071" spans="1:5" x14ac:dyDescent="0.25">
      <c r="A2071" s="2">
        <v>9261</v>
      </c>
      <c r="B2071" s="5" t="s">
        <v>2801</v>
      </c>
      <c r="E2071" s="4">
        <v>43118</v>
      </c>
    </row>
    <row r="2072" spans="1:5" x14ac:dyDescent="0.25">
      <c r="A2072" s="2">
        <v>92611</v>
      </c>
      <c r="B2072" s="5" t="s">
        <v>1079</v>
      </c>
      <c r="E2072" s="4">
        <v>39995</v>
      </c>
    </row>
    <row r="2073" spans="1:5" x14ac:dyDescent="0.25">
      <c r="A2073" s="2">
        <v>926110</v>
      </c>
      <c r="B2073" s="5" t="s">
        <v>1079</v>
      </c>
      <c r="E2073" s="4">
        <v>39995</v>
      </c>
    </row>
    <row r="2074" spans="1:5" ht="30" x14ac:dyDescent="0.25">
      <c r="A2074" s="2">
        <v>92612</v>
      </c>
      <c r="B2074" s="5" t="s">
        <v>1080</v>
      </c>
      <c r="E2074" s="4">
        <v>39995</v>
      </c>
    </row>
    <row r="2075" spans="1:5" ht="30" x14ac:dyDescent="0.25">
      <c r="A2075" s="2">
        <v>926120</v>
      </c>
      <c r="B2075" s="5" t="s">
        <v>1080</v>
      </c>
      <c r="E2075" s="4">
        <v>39995</v>
      </c>
    </row>
    <row r="2076" spans="1:5" ht="45" x14ac:dyDescent="0.25">
      <c r="A2076" s="2">
        <v>92613</v>
      </c>
      <c r="B2076" s="5" t="s">
        <v>1081</v>
      </c>
      <c r="E2076" s="4">
        <v>39995</v>
      </c>
    </row>
    <row r="2077" spans="1:5" ht="45" x14ac:dyDescent="0.25">
      <c r="A2077" s="2">
        <v>926130</v>
      </c>
      <c r="B2077" s="5" t="s">
        <v>1081</v>
      </c>
      <c r="E2077" s="4">
        <v>39995</v>
      </c>
    </row>
    <row r="2078" spans="1:5" ht="30" x14ac:dyDescent="0.25">
      <c r="A2078" s="2">
        <v>92614</v>
      </c>
      <c r="B2078" s="5" t="s">
        <v>1082</v>
      </c>
      <c r="E2078" s="4">
        <v>39995</v>
      </c>
    </row>
    <row r="2079" spans="1:5" ht="30" x14ac:dyDescent="0.25">
      <c r="A2079" s="2">
        <v>926140</v>
      </c>
      <c r="B2079" s="5" t="s">
        <v>1082</v>
      </c>
      <c r="E2079" s="4">
        <v>39995</v>
      </c>
    </row>
    <row r="2080" spans="1:5" ht="30" x14ac:dyDescent="0.25">
      <c r="A2080" s="2">
        <v>92615</v>
      </c>
      <c r="B2080" s="5" t="s">
        <v>1083</v>
      </c>
      <c r="E2080" s="4">
        <v>39995</v>
      </c>
    </row>
    <row r="2081" spans="1:5" ht="30" x14ac:dyDescent="0.25">
      <c r="A2081" s="2">
        <v>926150</v>
      </c>
      <c r="B2081" s="5" t="s">
        <v>1083</v>
      </c>
      <c r="E2081" s="4">
        <v>39995</v>
      </c>
    </row>
    <row r="2082" spans="1:5" x14ac:dyDescent="0.25">
      <c r="A2082" s="2">
        <v>9271</v>
      </c>
      <c r="B2082" s="5" t="s">
        <v>1084</v>
      </c>
      <c r="E2082" s="4">
        <v>39995</v>
      </c>
    </row>
    <row r="2083" spans="1:5" x14ac:dyDescent="0.25">
      <c r="A2083" s="2">
        <v>92711</v>
      </c>
      <c r="B2083" s="5" t="s">
        <v>1084</v>
      </c>
      <c r="E2083" s="4">
        <v>39995</v>
      </c>
    </row>
    <row r="2084" spans="1:5" x14ac:dyDescent="0.25">
      <c r="A2084" s="2">
        <v>927110</v>
      </c>
      <c r="B2084" s="5" t="s">
        <v>1084</v>
      </c>
      <c r="E2084" s="4">
        <v>39995</v>
      </c>
    </row>
    <row r="2085" spans="1:5" x14ac:dyDescent="0.25">
      <c r="A2085" s="2">
        <v>9281</v>
      </c>
      <c r="B2085" s="5" t="s">
        <v>2802</v>
      </c>
      <c r="E2085" s="4">
        <v>39995</v>
      </c>
    </row>
    <row r="2086" spans="1:5" x14ac:dyDescent="0.25">
      <c r="A2086" s="2">
        <v>92811</v>
      </c>
      <c r="B2086" s="5" t="s">
        <v>1085</v>
      </c>
      <c r="E2086" s="4">
        <v>39995</v>
      </c>
    </row>
    <row r="2087" spans="1:5" x14ac:dyDescent="0.25">
      <c r="A2087" s="2">
        <v>928110</v>
      </c>
      <c r="B2087" s="5" t="s">
        <v>1085</v>
      </c>
      <c r="E2087" s="4">
        <v>39995</v>
      </c>
    </row>
    <row r="2088" spans="1:5" x14ac:dyDescent="0.25">
      <c r="A2088" s="2">
        <v>92812</v>
      </c>
      <c r="B2088" s="5" t="s">
        <v>1086</v>
      </c>
      <c r="E2088" s="4">
        <v>39995</v>
      </c>
    </row>
    <row r="2089" spans="1:5" x14ac:dyDescent="0.25">
      <c r="A2089" s="2">
        <v>928120</v>
      </c>
      <c r="B2089" s="5" t="s">
        <v>1086</v>
      </c>
      <c r="E2089" s="4">
        <v>39995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C8670-9993-4BED-817D-9C8C7E4AFE2E}">
  <sheetPr codeName="Sheet24">
    <tabColor theme="4" tint="0.39997558519241921"/>
  </sheetPr>
  <dimension ref="A1:D203"/>
  <sheetViews>
    <sheetView workbookViewId="0"/>
  </sheetViews>
  <sheetFormatPr defaultRowHeight="15" x14ac:dyDescent="0.25"/>
  <cols>
    <col min="1" max="1" width="13.5703125" bestFit="1" customWidth="1"/>
    <col min="2" max="2" width="42.42578125" bestFit="1" customWidth="1"/>
    <col min="3" max="3" width="22.7109375" bestFit="1" customWidth="1"/>
    <col min="4" max="4" width="46.140625" customWidth="1"/>
  </cols>
  <sheetData>
    <row r="1" spans="1:4" x14ac:dyDescent="0.25">
      <c r="A1" s="3" t="s">
        <v>2803</v>
      </c>
      <c r="B1" s="3" t="s">
        <v>2424</v>
      </c>
      <c r="C1" s="3" t="s">
        <v>2804</v>
      </c>
      <c r="D1" s="3" t="s">
        <v>2805</v>
      </c>
    </row>
    <row r="2" spans="1:4" x14ac:dyDescent="0.25">
      <c r="A2" s="2">
        <v>100</v>
      </c>
      <c r="B2" s="2" t="s">
        <v>2806</v>
      </c>
      <c r="C2" s="2" t="s">
        <v>2807</v>
      </c>
      <c r="D2" s="2"/>
    </row>
    <row r="3" spans="1:4" x14ac:dyDescent="0.25">
      <c r="A3" s="2">
        <v>120</v>
      </c>
      <c r="B3" s="2" t="s">
        <v>2808</v>
      </c>
      <c r="C3" s="2" t="s">
        <v>2807</v>
      </c>
      <c r="D3" s="2"/>
    </row>
    <row r="4" spans="1:4" x14ac:dyDescent="0.25">
      <c r="A4" s="2">
        <v>1200</v>
      </c>
      <c r="B4" s="2" t="s">
        <v>2809</v>
      </c>
      <c r="C4" s="2" t="s">
        <v>2810</v>
      </c>
      <c r="D4" s="2"/>
    </row>
    <row r="5" spans="1:4" x14ac:dyDescent="0.25">
      <c r="A5" s="2">
        <v>1201</v>
      </c>
      <c r="B5" s="2" t="s">
        <v>2811</v>
      </c>
      <c r="C5" s="2" t="s">
        <v>2812</v>
      </c>
      <c r="D5" s="2"/>
    </row>
    <row r="6" spans="1:4" x14ac:dyDescent="0.25">
      <c r="A6" s="2">
        <v>1202</v>
      </c>
      <c r="B6" s="2" t="s">
        <v>2813</v>
      </c>
      <c r="C6" s="2" t="s">
        <v>2812</v>
      </c>
      <c r="D6" s="2"/>
    </row>
    <row r="7" spans="1:4" x14ac:dyDescent="0.25">
      <c r="A7" s="2">
        <v>1251</v>
      </c>
      <c r="B7" s="2" t="s">
        <v>2814</v>
      </c>
      <c r="C7" s="2" t="s">
        <v>2815</v>
      </c>
      <c r="D7" s="2"/>
    </row>
    <row r="8" spans="1:4" x14ac:dyDescent="0.25">
      <c r="A8" s="2">
        <v>1252</v>
      </c>
      <c r="B8" s="2" t="s">
        <v>2816</v>
      </c>
      <c r="C8" s="2" t="s">
        <v>2815</v>
      </c>
      <c r="D8" s="2"/>
    </row>
    <row r="9" spans="1:4" x14ac:dyDescent="0.25">
      <c r="A9" s="2">
        <v>1253</v>
      </c>
      <c r="B9" s="2" t="s">
        <v>2817</v>
      </c>
      <c r="C9" s="2" t="s">
        <v>2815</v>
      </c>
      <c r="D9" s="2"/>
    </row>
    <row r="10" spans="1:4" x14ac:dyDescent="0.25">
      <c r="A10" s="2">
        <v>1254</v>
      </c>
      <c r="B10" s="2" t="s">
        <v>2818</v>
      </c>
      <c r="C10" s="2" t="s">
        <v>2819</v>
      </c>
      <c r="D10" s="2"/>
    </row>
    <row r="11" spans="1:4" x14ac:dyDescent="0.25">
      <c r="A11" s="2">
        <v>140</v>
      </c>
      <c r="B11" s="2" t="s">
        <v>2820</v>
      </c>
      <c r="C11" s="2" t="s">
        <v>2807</v>
      </c>
      <c r="D11" s="2"/>
    </row>
    <row r="12" spans="1:4" x14ac:dyDescent="0.25">
      <c r="A12" s="2">
        <v>1401</v>
      </c>
      <c r="B12" s="2" t="s">
        <v>2821</v>
      </c>
      <c r="C12" s="2" t="s">
        <v>2822</v>
      </c>
      <c r="D12" s="2"/>
    </row>
    <row r="13" spans="1:4" x14ac:dyDescent="0.25">
      <c r="A13" s="2">
        <v>1402</v>
      </c>
      <c r="B13" s="2" t="s">
        <v>2823</v>
      </c>
      <c r="C13" s="2" t="s">
        <v>2810</v>
      </c>
      <c r="D13" s="2"/>
    </row>
    <row r="14" spans="1:4" x14ac:dyDescent="0.25">
      <c r="A14" s="2">
        <v>1403</v>
      </c>
      <c r="B14" s="2" t="s">
        <v>2824</v>
      </c>
      <c r="C14" s="2" t="s">
        <v>2812</v>
      </c>
      <c r="D14" s="2"/>
    </row>
    <row r="15" spans="1:4" x14ac:dyDescent="0.25">
      <c r="A15" s="2">
        <v>1404</v>
      </c>
      <c r="B15" s="2" t="s">
        <v>2825</v>
      </c>
      <c r="C15" s="2" t="s">
        <v>2812</v>
      </c>
      <c r="D15" s="2"/>
    </row>
    <row r="16" spans="1:4" x14ac:dyDescent="0.25">
      <c r="A16" s="2">
        <v>1405</v>
      </c>
      <c r="B16" s="2" t="s">
        <v>2826</v>
      </c>
      <c r="C16" s="2" t="s">
        <v>2812</v>
      </c>
      <c r="D16" s="2"/>
    </row>
    <row r="17" spans="1:4" x14ac:dyDescent="0.25">
      <c r="A17" s="2">
        <v>1406</v>
      </c>
      <c r="B17" s="2" t="s">
        <v>2827</v>
      </c>
      <c r="C17" s="2" t="s">
        <v>2812</v>
      </c>
      <c r="D17" s="2"/>
    </row>
    <row r="18" spans="1:4" x14ac:dyDescent="0.25">
      <c r="A18" s="2">
        <v>1407</v>
      </c>
      <c r="B18" s="2" t="s">
        <v>2828</v>
      </c>
      <c r="C18" s="2" t="s">
        <v>2812</v>
      </c>
      <c r="D18" s="2"/>
    </row>
    <row r="19" spans="1:4" x14ac:dyDescent="0.25">
      <c r="A19" s="2">
        <v>150</v>
      </c>
      <c r="B19" s="2" t="s">
        <v>2829</v>
      </c>
      <c r="C19" s="2" t="s">
        <v>2807</v>
      </c>
      <c r="D19" s="2"/>
    </row>
    <row r="20" spans="1:4" x14ac:dyDescent="0.25">
      <c r="A20" s="2">
        <v>160</v>
      </c>
      <c r="B20" s="2" t="s">
        <v>2830</v>
      </c>
      <c r="C20" s="2" t="s">
        <v>2807</v>
      </c>
      <c r="D20" s="2"/>
    </row>
    <row r="21" spans="1:4" x14ac:dyDescent="0.25">
      <c r="A21" s="2">
        <v>1690</v>
      </c>
      <c r="B21" s="2" t="s">
        <v>2831</v>
      </c>
      <c r="C21" s="2" t="s">
        <v>2812</v>
      </c>
      <c r="D21" s="2"/>
    </row>
    <row r="22" spans="1:4" x14ac:dyDescent="0.25">
      <c r="A22" s="2">
        <v>1691</v>
      </c>
      <c r="B22" s="2" t="s">
        <v>2832</v>
      </c>
      <c r="C22" s="2" t="s">
        <v>2812</v>
      </c>
      <c r="D22" s="2"/>
    </row>
    <row r="23" spans="1:4" x14ac:dyDescent="0.25">
      <c r="A23" s="2">
        <v>1692</v>
      </c>
      <c r="B23" s="2" t="s">
        <v>2833</v>
      </c>
      <c r="C23" s="2" t="s">
        <v>2812</v>
      </c>
      <c r="D23" s="2"/>
    </row>
    <row r="24" spans="1:4" x14ac:dyDescent="0.25">
      <c r="A24" s="2">
        <v>1693</v>
      </c>
      <c r="B24" s="2" t="s">
        <v>2834</v>
      </c>
      <c r="C24" s="2" t="s">
        <v>2812</v>
      </c>
      <c r="D24" s="2"/>
    </row>
    <row r="25" spans="1:4" x14ac:dyDescent="0.25">
      <c r="A25" s="2">
        <v>1694</v>
      </c>
      <c r="B25" s="2" t="s">
        <v>2835</v>
      </c>
      <c r="C25" s="2" t="s">
        <v>2812</v>
      </c>
      <c r="D25" s="2"/>
    </row>
    <row r="26" spans="1:4" x14ac:dyDescent="0.25">
      <c r="A26" s="2">
        <v>1695</v>
      </c>
      <c r="B26" s="2" t="s">
        <v>2836</v>
      </c>
      <c r="C26" s="2" t="s">
        <v>2812</v>
      </c>
      <c r="D26" s="2"/>
    </row>
    <row r="27" spans="1:4" x14ac:dyDescent="0.25">
      <c r="A27" s="2">
        <v>1696</v>
      </c>
      <c r="B27" s="2" t="s">
        <v>2837</v>
      </c>
      <c r="C27" s="2" t="s">
        <v>2812</v>
      </c>
      <c r="D27" s="2"/>
    </row>
    <row r="28" spans="1:4" x14ac:dyDescent="0.25">
      <c r="A28" s="2">
        <v>1697</v>
      </c>
      <c r="B28" s="2" t="s">
        <v>2838</v>
      </c>
      <c r="C28" s="2" t="s">
        <v>2812</v>
      </c>
      <c r="D28" s="2"/>
    </row>
    <row r="29" spans="1:4" x14ac:dyDescent="0.25">
      <c r="A29" s="2">
        <v>1698</v>
      </c>
      <c r="B29" s="2" t="s">
        <v>2839</v>
      </c>
      <c r="C29" s="2" t="s">
        <v>2812</v>
      </c>
      <c r="D29" s="2"/>
    </row>
    <row r="30" spans="1:4" x14ac:dyDescent="0.25">
      <c r="A30" s="2">
        <v>1699</v>
      </c>
      <c r="B30" s="2" t="s">
        <v>2840</v>
      </c>
      <c r="C30" s="2" t="s">
        <v>2812</v>
      </c>
      <c r="D30" s="2"/>
    </row>
    <row r="31" spans="1:4" x14ac:dyDescent="0.25">
      <c r="A31" s="2">
        <v>170</v>
      </c>
      <c r="B31" s="2" t="s">
        <v>2841</v>
      </c>
      <c r="C31" s="2" t="s">
        <v>2807</v>
      </c>
      <c r="D31" s="2" t="s">
        <v>2842</v>
      </c>
    </row>
    <row r="32" spans="1:4" x14ac:dyDescent="0.25">
      <c r="A32" s="2">
        <v>1700</v>
      </c>
      <c r="B32" s="2" t="s">
        <v>2843</v>
      </c>
      <c r="C32" s="2" t="s">
        <v>2812</v>
      </c>
      <c r="D32" s="2"/>
    </row>
    <row r="33" spans="1:4" x14ac:dyDescent="0.25">
      <c r="A33" s="2">
        <v>1701</v>
      </c>
      <c r="B33" s="2" t="s">
        <v>2844</v>
      </c>
      <c r="C33" s="2" t="s">
        <v>2822</v>
      </c>
      <c r="D33" s="2"/>
    </row>
    <row r="34" spans="1:4" x14ac:dyDescent="0.25">
      <c r="A34" s="2">
        <v>1702</v>
      </c>
      <c r="B34" s="2" t="s">
        <v>2845</v>
      </c>
      <c r="C34" s="2" t="s">
        <v>2822</v>
      </c>
      <c r="D34" s="2"/>
    </row>
    <row r="35" spans="1:4" x14ac:dyDescent="0.25">
      <c r="A35" s="2">
        <v>1703</v>
      </c>
      <c r="B35" s="2" t="s">
        <v>2846</v>
      </c>
      <c r="C35" s="2" t="s">
        <v>2815</v>
      </c>
      <c r="D35" s="2"/>
    </row>
    <row r="36" spans="1:4" x14ac:dyDescent="0.25">
      <c r="A36" s="2">
        <v>1731</v>
      </c>
      <c r="B36" s="2" t="s">
        <v>2847</v>
      </c>
      <c r="C36" s="2" t="s">
        <v>2815</v>
      </c>
      <c r="D36" s="2"/>
    </row>
    <row r="37" spans="1:4" x14ac:dyDescent="0.25">
      <c r="A37" s="2">
        <v>1732</v>
      </c>
      <c r="B37" s="2" t="s">
        <v>2848</v>
      </c>
      <c r="C37" s="2" t="s">
        <v>2849</v>
      </c>
      <c r="D37" s="2"/>
    </row>
    <row r="38" spans="1:4" x14ac:dyDescent="0.25">
      <c r="A38" s="2">
        <v>1733</v>
      </c>
      <c r="B38" s="2" t="s">
        <v>2850</v>
      </c>
      <c r="C38" s="2" t="s">
        <v>2851</v>
      </c>
      <c r="D38" s="2"/>
    </row>
    <row r="39" spans="1:4" x14ac:dyDescent="0.25">
      <c r="A39" s="2">
        <v>1734</v>
      </c>
      <c r="B39" s="2" t="s">
        <v>2852</v>
      </c>
      <c r="C39" s="2" t="s">
        <v>2851</v>
      </c>
      <c r="D39" s="2"/>
    </row>
    <row r="40" spans="1:4" x14ac:dyDescent="0.25">
      <c r="A40" s="2">
        <v>1741</v>
      </c>
      <c r="B40" s="2" t="s">
        <v>2853</v>
      </c>
      <c r="C40" s="2" t="s">
        <v>2849</v>
      </c>
      <c r="D40" s="2"/>
    </row>
    <row r="41" spans="1:4" x14ac:dyDescent="0.25">
      <c r="A41" s="2">
        <v>1742</v>
      </c>
      <c r="B41" s="2" t="s">
        <v>2854</v>
      </c>
      <c r="C41" s="2" t="s">
        <v>2812</v>
      </c>
      <c r="D41" s="2"/>
    </row>
    <row r="42" spans="1:4" x14ac:dyDescent="0.25">
      <c r="A42" s="2">
        <v>1743</v>
      </c>
      <c r="B42" s="2" t="s">
        <v>2855</v>
      </c>
      <c r="C42" s="2" t="s">
        <v>2812</v>
      </c>
      <c r="D42" s="2"/>
    </row>
    <row r="43" spans="1:4" x14ac:dyDescent="0.25">
      <c r="A43" s="2">
        <v>1744</v>
      </c>
      <c r="B43" s="2" t="s">
        <v>2856</v>
      </c>
      <c r="C43" s="2" t="s">
        <v>2812</v>
      </c>
      <c r="D43" s="2"/>
    </row>
    <row r="44" spans="1:4" x14ac:dyDescent="0.25">
      <c r="A44" s="2">
        <v>1771</v>
      </c>
      <c r="B44" s="2" t="s">
        <v>2857</v>
      </c>
      <c r="C44" s="2" t="s">
        <v>2849</v>
      </c>
      <c r="D44" s="2"/>
    </row>
    <row r="45" spans="1:4" x14ac:dyDescent="0.25">
      <c r="A45" s="2">
        <v>1772</v>
      </c>
      <c r="B45" s="2" t="s">
        <v>2858</v>
      </c>
      <c r="C45" s="2" t="s">
        <v>2849</v>
      </c>
      <c r="D45" s="2"/>
    </row>
    <row r="46" spans="1:4" x14ac:dyDescent="0.25">
      <c r="A46" s="2">
        <v>1773</v>
      </c>
      <c r="B46" s="2" t="s">
        <v>2859</v>
      </c>
      <c r="C46" s="2" t="s">
        <v>2849</v>
      </c>
      <c r="D46" s="2"/>
    </row>
    <row r="47" spans="1:4" x14ac:dyDescent="0.25">
      <c r="A47" s="2">
        <v>1775</v>
      </c>
      <c r="B47" s="2" t="s">
        <v>2860</v>
      </c>
      <c r="C47" s="2" t="s">
        <v>2822</v>
      </c>
      <c r="D47" s="2"/>
    </row>
    <row r="48" spans="1:4" x14ac:dyDescent="0.25">
      <c r="A48" s="2">
        <v>1776</v>
      </c>
      <c r="B48" s="2" t="s">
        <v>2861</v>
      </c>
      <c r="C48" s="2" t="s">
        <v>2851</v>
      </c>
      <c r="D48" s="2"/>
    </row>
    <row r="49" spans="1:4" x14ac:dyDescent="0.25">
      <c r="A49" s="2">
        <v>180</v>
      </c>
      <c r="B49" s="2" t="s">
        <v>2862</v>
      </c>
      <c r="C49" s="2" t="s">
        <v>2807</v>
      </c>
      <c r="D49" s="2"/>
    </row>
    <row r="50" spans="1:4" x14ac:dyDescent="0.25">
      <c r="A50" s="2">
        <v>200</v>
      </c>
      <c r="B50" s="2" t="s">
        <v>2863</v>
      </c>
      <c r="C50" s="2" t="s">
        <v>2807</v>
      </c>
      <c r="D50" s="2"/>
    </row>
    <row r="51" spans="1:4" x14ac:dyDescent="0.25">
      <c r="A51" s="2">
        <v>202</v>
      </c>
      <c r="B51" s="2" t="s">
        <v>2864</v>
      </c>
      <c r="C51" s="2" t="s">
        <v>2810</v>
      </c>
      <c r="D51" s="2"/>
    </row>
    <row r="52" spans="1:4" x14ac:dyDescent="0.25">
      <c r="A52" s="2">
        <v>203</v>
      </c>
      <c r="B52" s="2" t="s">
        <v>2865</v>
      </c>
      <c r="C52" s="2" t="s">
        <v>2810</v>
      </c>
      <c r="D52" s="2"/>
    </row>
    <row r="53" spans="1:4" x14ac:dyDescent="0.25">
      <c r="A53" s="2">
        <v>204</v>
      </c>
      <c r="B53" s="2" t="s">
        <v>2866</v>
      </c>
      <c r="C53" s="2" t="s">
        <v>2810</v>
      </c>
      <c r="D53" s="2"/>
    </row>
    <row r="54" spans="1:4" x14ac:dyDescent="0.25">
      <c r="A54" s="2">
        <v>205</v>
      </c>
      <c r="B54" s="2" t="s">
        <v>2867</v>
      </c>
      <c r="C54" s="2" t="s">
        <v>2810</v>
      </c>
      <c r="D54" s="2"/>
    </row>
    <row r="55" spans="1:4" x14ac:dyDescent="0.25">
      <c r="A55" s="2">
        <v>206</v>
      </c>
      <c r="B55" s="2" t="s">
        <v>2868</v>
      </c>
      <c r="C55" s="2" t="s">
        <v>2810</v>
      </c>
      <c r="D55" s="2"/>
    </row>
    <row r="56" spans="1:4" x14ac:dyDescent="0.25">
      <c r="A56" s="2">
        <v>207</v>
      </c>
      <c r="B56" s="2" t="s">
        <v>2869</v>
      </c>
      <c r="C56" s="2" t="s">
        <v>2810</v>
      </c>
      <c r="D56" s="2"/>
    </row>
    <row r="57" spans="1:4" x14ac:dyDescent="0.25">
      <c r="A57" s="2">
        <v>208</v>
      </c>
      <c r="B57" s="2" t="s">
        <v>2870</v>
      </c>
      <c r="C57" s="2" t="s">
        <v>2810</v>
      </c>
      <c r="D57" s="2"/>
    </row>
    <row r="58" spans="1:4" x14ac:dyDescent="0.25">
      <c r="A58" s="2">
        <v>209</v>
      </c>
      <c r="B58" s="2" t="s">
        <v>2871</v>
      </c>
      <c r="C58" s="2" t="s">
        <v>2810</v>
      </c>
      <c r="D58" s="2"/>
    </row>
    <row r="59" spans="1:4" x14ac:dyDescent="0.25">
      <c r="A59" s="2">
        <v>210</v>
      </c>
      <c r="B59" s="2" t="s">
        <v>2872</v>
      </c>
      <c r="C59" s="2" t="s">
        <v>2807</v>
      </c>
      <c r="D59" s="2"/>
    </row>
    <row r="60" spans="1:4" x14ac:dyDescent="0.25">
      <c r="A60" s="2">
        <v>211</v>
      </c>
      <c r="B60" s="2" t="s">
        <v>2873</v>
      </c>
      <c r="C60" s="2" t="s">
        <v>2815</v>
      </c>
      <c r="D60" s="2"/>
    </row>
    <row r="61" spans="1:4" x14ac:dyDescent="0.25">
      <c r="A61" s="2">
        <v>212</v>
      </c>
      <c r="B61" s="2" t="s">
        <v>2874</v>
      </c>
      <c r="C61" s="2" t="s">
        <v>2822</v>
      </c>
      <c r="D61" s="2"/>
    </row>
    <row r="62" spans="1:4" x14ac:dyDescent="0.25">
      <c r="A62" s="2">
        <v>213</v>
      </c>
      <c r="B62" s="2" t="s">
        <v>2875</v>
      </c>
      <c r="C62" s="2" t="s">
        <v>2851</v>
      </c>
      <c r="D62" s="2"/>
    </row>
    <row r="63" spans="1:4" x14ac:dyDescent="0.25">
      <c r="A63" s="2">
        <v>214</v>
      </c>
      <c r="B63" s="2" t="s">
        <v>2876</v>
      </c>
      <c r="C63" s="2" t="s">
        <v>2851</v>
      </c>
      <c r="D63" s="2"/>
    </row>
    <row r="64" spans="1:4" x14ac:dyDescent="0.25">
      <c r="A64" s="2">
        <v>215</v>
      </c>
      <c r="B64" s="2" t="s">
        <v>2877</v>
      </c>
      <c r="C64" s="2" t="s">
        <v>2812</v>
      </c>
      <c r="D64" s="2"/>
    </row>
    <row r="65" spans="1:4" x14ac:dyDescent="0.25">
      <c r="A65" s="2">
        <v>220</v>
      </c>
      <c r="B65" s="2" t="s">
        <v>2878</v>
      </c>
      <c r="C65" s="2" t="s">
        <v>2807</v>
      </c>
      <c r="D65" s="2"/>
    </row>
    <row r="66" spans="1:4" x14ac:dyDescent="0.25">
      <c r="A66" s="2">
        <v>2251</v>
      </c>
      <c r="B66" s="2" t="s">
        <v>2879</v>
      </c>
      <c r="C66" s="2" t="s">
        <v>2812</v>
      </c>
      <c r="D66" s="2"/>
    </row>
    <row r="67" spans="1:4" x14ac:dyDescent="0.25">
      <c r="A67" s="2">
        <v>230</v>
      </c>
      <c r="B67" s="2" t="s">
        <v>2880</v>
      </c>
      <c r="C67" s="2" t="s">
        <v>2807</v>
      </c>
      <c r="D67" s="2"/>
    </row>
    <row r="68" spans="1:4" x14ac:dyDescent="0.25">
      <c r="A68" s="2">
        <v>250</v>
      </c>
      <c r="B68" s="2" t="s">
        <v>2881</v>
      </c>
      <c r="C68" s="2" t="s">
        <v>2807</v>
      </c>
      <c r="D68" s="2"/>
    </row>
    <row r="69" spans="1:4" x14ac:dyDescent="0.25">
      <c r="A69" s="2">
        <v>251</v>
      </c>
      <c r="B69" s="2" t="s">
        <v>2882</v>
      </c>
      <c r="C69" s="2" t="s">
        <v>2815</v>
      </c>
      <c r="D69" s="2"/>
    </row>
    <row r="70" spans="1:4" x14ac:dyDescent="0.25">
      <c r="A70" s="2">
        <v>252</v>
      </c>
      <c r="B70" s="2" t="s">
        <v>2883</v>
      </c>
      <c r="C70" s="2" t="s">
        <v>2815</v>
      </c>
      <c r="D70" s="2"/>
    </row>
    <row r="71" spans="1:4" x14ac:dyDescent="0.25">
      <c r="A71" s="2">
        <v>253</v>
      </c>
      <c r="B71" s="2" t="s">
        <v>2884</v>
      </c>
      <c r="C71" s="2" t="s">
        <v>2815</v>
      </c>
      <c r="D71" s="2"/>
    </row>
    <row r="72" spans="1:4" x14ac:dyDescent="0.25">
      <c r="A72" s="2">
        <v>254</v>
      </c>
      <c r="B72" s="2" t="s">
        <v>2885</v>
      </c>
      <c r="C72" s="2" t="s">
        <v>2815</v>
      </c>
      <c r="D72" s="2"/>
    </row>
    <row r="73" spans="1:4" x14ac:dyDescent="0.25">
      <c r="A73" s="2">
        <v>255</v>
      </c>
      <c r="B73" s="2" t="s">
        <v>2886</v>
      </c>
      <c r="C73" s="2" t="s">
        <v>2807</v>
      </c>
      <c r="D73" s="2"/>
    </row>
    <row r="74" spans="1:4" x14ac:dyDescent="0.25">
      <c r="A74" s="2">
        <v>260</v>
      </c>
      <c r="B74" s="2" t="s">
        <v>2887</v>
      </c>
      <c r="C74" s="2" t="s">
        <v>2888</v>
      </c>
      <c r="D74" s="2"/>
    </row>
    <row r="75" spans="1:4" x14ac:dyDescent="0.25">
      <c r="A75" s="2">
        <v>261</v>
      </c>
      <c r="B75" s="2" t="s">
        <v>2889</v>
      </c>
      <c r="C75" s="2" t="s">
        <v>2815</v>
      </c>
      <c r="D75" s="2"/>
    </row>
    <row r="76" spans="1:4" x14ac:dyDescent="0.25">
      <c r="A76" s="2">
        <v>262</v>
      </c>
      <c r="B76" s="2" t="s">
        <v>2890</v>
      </c>
      <c r="C76" s="2" t="s">
        <v>2815</v>
      </c>
      <c r="D76" s="2"/>
    </row>
    <row r="77" spans="1:4" x14ac:dyDescent="0.25">
      <c r="A77" s="2">
        <v>263</v>
      </c>
      <c r="B77" s="2" t="s">
        <v>2891</v>
      </c>
      <c r="C77" s="2" t="s">
        <v>2815</v>
      </c>
      <c r="D77" s="2"/>
    </row>
    <row r="78" spans="1:4" x14ac:dyDescent="0.25">
      <c r="A78" s="2">
        <v>264</v>
      </c>
      <c r="B78" s="2" t="s">
        <v>2892</v>
      </c>
      <c r="C78" s="2" t="s">
        <v>2815</v>
      </c>
      <c r="D78" s="2"/>
    </row>
    <row r="79" spans="1:4" x14ac:dyDescent="0.25">
      <c r="A79" s="2">
        <v>265</v>
      </c>
      <c r="B79" s="2" t="s">
        <v>2893</v>
      </c>
      <c r="C79" s="2" t="s">
        <v>2815</v>
      </c>
      <c r="D79" s="2"/>
    </row>
    <row r="80" spans="1:4" x14ac:dyDescent="0.25">
      <c r="A80" s="2">
        <v>270</v>
      </c>
      <c r="B80" s="2" t="s">
        <v>2894</v>
      </c>
      <c r="C80" s="2" t="s">
        <v>2807</v>
      </c>
      <c r="D80" s="2" t="s">
        <v>2895</v>
      </c>
    </row>
    <row r="81" spans="1:4" x14ac:dyDescent="0.25">
      <c r="A81" s="2">
        <v>271</v>
      </c>
      <c r="B81" s="2" t="s">
        <v>2896</v>
      </c>
      <c r="C81" s="2" t="s">
        <v>2822</v>
      </c>
      <c r="D81" s="2"/>
    </row>
    <row r="82" spans="1:4" x14ac:dyDescent="0.25">
      <c r="A82" s="2">
        <v>280</v>
      </c>
      <c r="B82" s="2" t="s">
        <v>2897</v>
      </c>
      <c r="C82" s="2" t="s">
        <v>2807</v>
      </c>
      <c r="D82" s="2"/>
    </row>
    <row r="83" spans="1:4" x14ac:dyDescent="0.25">
      <c r="A83" s="2">
        <v>281</v>
      </c>
      <c r="B83" s="2" t="s">
        <v>2898</v>
      </c>
      <c r="C83" s="2" t="s">
        <v>2849</v>
      </c>
      <c r="D83" s="2"/>
    </row>
    <row r="84" spans="1:4" x14ac:dyDescent="0.25">
      <c r="A84" s="2">
        <v>285</v>
      </c>
      <c r="B84" s="2" t="s">
        <v>2899</v>
      </c>
      <c r="C84" s="2" t="s">
        <v>2807</v>
      </c>
      <c r="D84" s="2"/>
    </row>
    <row r="85" spans="1:4" x14ac:dyDescent="0.25">
      <c r="A85" s="2">
        <v>290</v>
      </c>
      <c r="B85" s="2" t="s">
        <v>2900</v>
      </c>
      <c r="C85" s="2" t="s">
        <v>2807</v>
      </c>
      <c r="D85" s="2" t="s">
        <v>2901</v>
      </c>
    </row>
    <row r="86" spans="1:4" x14ac:dyDescent="0.25">
      <c r="A86" s="2">
        <v>291</v>
      </c>
      <c r="B86" s="2" t="s">
        <v>2902</v>
      </c>
      <c r="C86" s="2" t="s">
        <v>2815</v>
      </c>
      <c r="D86" s="2"/>
    </row>
    <row r="87" spans="1:4" x14ac:dyDescent="0.25">
      <c r="A87" s="2">
        <v>292</v>
      </c>
      <c r="B87" s="2" t="s">
        <v>2903</v>
      </c>
      <c r="C87" s="2" t="s">
        <v>2810</v>
      </c>
      <c r="D87" s="2"/>
    </row>
    <row r="88" spans="1:4" x14ac:dyDescent="0.25">
      <c r="A88" s="2">
        <v>293</v>
      </c>
      <c r="B88" s="2" t="s">
        <v>2904</v>
      </c>
      <c r="C88" s="2" t="s">
        <v>2812</v>
      </c>
      <c r="D88" s="2"/>
    </row>
    <row r="89" spans="1:4" x14ac:dyDescent="0.25">
      <c r="A89" s="2">
        <v>300</v>
      </c>
      <c r="B89" s="2" t="s">
        <v>2905</v>
      </c>
      <c r="C89" s="2" t="s">
        <v>2906</v>
      </c>
      <c r="D89" s="2" t="s">
        <v>2907</v>
      </c>
    </row>
    <row r="90" spans="1:4" x14ac:dyDescent="0.25">
      <c r="A90" s="2">
        <v>310</v>
      </c>
      <c r="B90" s="2" t="s">
        <v>2908</v>
      </c>
      <c r="C90" s="2" t="s">
        <v>2906</v>
      </c>
      <c r="D90" s="2"/>
    </row>
    <row r="91" spans="1:4" x14ac:dyDescent="0.25">
      <c r="A91" s="2">
        <v>350</v>
      </c>
      <c r="B91" s="2" t="s">
        <v>2909</v>
      </c>
      <c r="C91" s="2" t="s">
        <v>2906</v>
      </c>
      <c r="D91" s="2"/>
    </row>
    <row r="92" spans="1:4" x14ac:dyDescent="0.25">
      <c r="A92" s="2">
        <v>360</v>
      </c>
      <c r="B92" s="2" t="s">
        <v>2910</v>
      </c>
      <c r="C92" s="2" t="s">
        <v>2906</v>
      </c>
      <c r="D92" s="2"/>
    </row>
    <row r="93" spans="1:4" x14ac:dyDescent="0.25">
      <c r="A93" s="2">
        <v>361</v>
      </c>
      <c r="B93" s="2" t="s">
        <v>2911</v>
      </c>
      <c r="C93" s="2" t="s">
        <v>2849</v>
      </c>
      <c r="D93" s="2"/>
    </row>
    <row r="94" spans="1:4" x14ac:dyDescent="0.25">
      <c r="A94" s="2">
        <v>362</v>
      </c>
      <c r="B94" s="2" t="s">
        <v>2912</v>
      </c>
      <c r="C94" s="2" t="s">
        <v>2849</v>
      </c>
      <c r="D94" s="2"/>
    </row>
    <row r="95" spans="1:4" x14ac:dyDescent="0.25">
      <c r="A95" s="2">
        <v>363</v>
      </c>
      <c r="B95" s="2" t="s">
        <v>2913</v>
      </c>
      <c r="C95" s="2" t="s">
        <v>2849</v>
      </c>
      <c r="D95" s="2"/>
    </row>
    <row r="96" spans="1:4" x14ac:dyDescent="0.25">
      <c r="A96" s="2">
        <v>364</v>
      </c>
      <c r="B96" s="2" t="s">
        <v>2914</v>
      </c>
      <c r="C96" s="2" t="s">
        <v>2849</v>
      </c>
      <c r="D96" s="2" t="s">
        <v>2915</v>
      </c>
    </row>
    <row r="97" spans="1:4" x14ac:dyDescent="0.25">
      <c r="A97" s="2">
        <v>365</v>
      </c>
      <c r="B97" s="2" t="s">
        <v>2916</v>
      </c>
      <c r="C97" s="2" t="s">
        <v>2849</v>
      </c>
      <c r="D97" s="2"/>
    </row>
    <row r="98" spans="1:4" x14ac:dyDescent="0.25">
      <c r="A98" s="2">
        <v>366</v>
      </c>
      <c r="B98" s="2" t="s">
        <v>2917</v>
      </c>
      <c r="C98" s="2" t="s">
        <v>2849</v>
      </c>
      <c r="D98" s="2"/>
    </row>
    <row r="99" spans="1:4" x14ac:dyDescent="0.25">
      <c r="A99" s="2">
        <v>367</v>
      </c>
      <c r="B99" s="2" t="s">
        <v>2918</v>
      </c>
      <c r="C99" s="2" t="s">
        <v>2849</v>
      </c>
      <c r="D99" s="2"/>
    </row>
    <row r="100" spans="1:4" x14ac:dyDescent="0.25">
      <c r="A100" s="2">
        <v>369</v>
      </c>
      <c r="B100" s="2" t="s">
        <v>2919</v>
      </c>
      <c r="C100" s="2" t="s">
        <v>2849</v>
      </c>
      <c r="D100" s="2"/>
    </row>
    <row r="101" spans="1:4" x14ac:dyDescent="0.25">
      <c r="A101" s="2">
        <v>370</v>
      </c>
      <c r="B101" s="2" t="s">
        <v>2920</v>
      </c>
      <c r="C101" s="2" t="s">
        <v>2849</v>
      </c>
      <c r="D101" s="2"/>
    </row>
    <row r="102" spans="1:4" x14ac:dyDescent="0.25">
      <c r="A102" s="2">
        <v>371</v>
      </c>
      <c r="B102" s="2" t="s">
        <v>2921</v>
      </c>
      <c r="C102" s="2" t="s">
        <v>2849</v>
      </c>
      <c r="D102" s="2"/>
    </row>
    <row r="103" spans="1:4" x14ac:dyDescent="0.25">
      <c r="A103" s="2">
        <v>372</v>
      </c>
      <c r="B103" s="2" t="s">
        <v>2922</v>
      </c>
      <c r="C103" s="2" t="s">
        <v>2849</v>
      </c>
      <c r="D103" s="2"/>
    </row>
    <row r="104" spans="1:4" x14ac:dyDescent="0.25">
      <c r="A104" s="2">
        <v>373</v>
      </c>
      <c r="B104" s="2" t="s">
        <v>2923</v>
      </c>
      <c r="C104" s="2" t="s">
        <v>2822</v>
      </c>
      <c r="D104" s="2"/>
    </row>
    <row r="105" spans="1:4" x14ac:dyDescent="0.25">
      <c r="A105" s="2">
        <v>374</v>
      </c>
      <c r="B105" s="2" t="s">
        <v>2924</v>
      </c>
      <c r="C105" s="2" t="s">
        <v>2822</v>
      </c>
      <c r="D105" s="2"/>
    </row>
    <row r="106" spans="1:4" x14ac:dyDescent="0.25">
      <c r="A106" s="2">
        <v>375</v>
      </c>
      <c r="B106" s="2" t="s">
        <v>2925</v>
      </c>
      <c r="C106" s="2" t="s">
        <v>2822</v>
      </c>
      <c r="D106" s="2"/>
    </row>
    <row r="107" spans="1:4" x14ac:dyDescent="0.25">
      <c r="A107" s="2">
        <v>376</v>
      </c>
      <c r="B107" s="2" t="s">
        <v>2926</v>
      </c>
      <c r="C107" s="2" t="s">
        <v>2822</v>
      </c>
      <c r="D107" s="2"/>
    </row>
    <row r="108" spans="1:4" x14ac:dyDescent="0.25">
      <c r="A108" s="2">
        <v>378</v>
      </c>
      <c r="B108" s="2" t="s">
        <v>2927</v>
      </c>
      <c r="C108" s="2" t="s">
        <v>2822</v>
      </c>
      <c r="D108" s="2" t="s">
        <v>2928</v>
      </c>
    </row>
    <row r="109" spans="1:4" x14ac:dyDescent="0.25">
      <c r="A109" s="2">
        <v>379</v>
      </c>
      <c r="B109" s="2" t="s">
        <v>2929</v>
      </c>
      <c r="C109" s="2" t="s">
        <v>2812</v>
      </c>
      <c r="D109" s="2"/>
    </row>
    <row r="110" spans="1:4" x14ac:dyDescent="0.25">
      <c r="A110" s="2">
        <v>380</v>
      </c>
      <c r="B110" s="2" t="s">
        <v>2930</v>
      </c>
      <c r="C110" s="2" t="s">
        <v>2812</v>
      </c>
      <c r="D110" s="2"/>
    </row>
    <row r="111" spans="1:4" x14ac:dyDescent="0.25">
      <c r="A111" s="2">
        <v>381</v>
      </c>
      <c r="B111" s="2" t="s">
        <v>2931</v>
      </c>
      <c r="C111" s="2" t="s">
        <v>2812</v>
      </c>
      <c r="D111" s="2"/>
    </row>
    <row r="112" spans="1:4" x14ac:dyDescent="0.25">
      <c r="A112" s="2">
        <v>382</v>
      </c>
      <c r="B112" s="2" t="s">
        <v>2932</v>
      </c>
      <c r="C112" s="2" t="s">
        <v>2812</v>
      </c>
      <c r="D112" s="2"/>
    </row>
    <row r="113" spans="1:4" x14ac:dyDescent="0.25">
      <c r="A113" s="2">
        <v>383</v>
      </c>
      <c r="B113" s="2" t="s">
        <v>2933</v>
      </c>
      <c r="C113" s="2" t="s">
        <v>2822</v>
      </c>
      <c r="D113" s="2"/>
    </row>
    <row r="114" spans="1:4" x14ac:dyDescent="0.25">
      <c r="A114" s="2">
        <v>390</v>
      </c>
      <c r="B114" s="2" t="s">
        <v>2934</v>
      </c>
      <c r="C114" s="2" t="s">
        <v>2906</v>
      </c>
      <c r="D114" s="2"/>
    </row>
    <row r="115" spans="1:4" x14ac:dyDescent="0.25">
      <c r="A115" s="2">
        <v>391</v>
      </c>
      <c r="B115" s="2" t="s">
        <v>2935</v>
      </c>
      <c r="C115" s="2" t="s">
        <v>2849</v>
      </c>
      <c r="D115" s="2"/>
    </row>
    <row r="116" spans="1:4" x14ac:dyDescent="0.25">
      <c r="A116" s="2">
        <v>392</v>
      </c>
      <c r="B116" s="2" t="s">
        <v>2936</v>
      </c>
      <c r="C116" s="2" t="s">
        <v>2822</v>
      </c>
      <c r="D116" s="2"/>
    </row>
    <row r="117" spans="1:4" x14ac:dyDescent="0.25">
      <c r="A117" s="2">
        <v>400</v>
      </c>
      <c r="B117" s="2" t="s">
        <v>2937</v>
      </c>
      <c r="C117" s="2" t="s">
        <v>2888</v>
      </c>
      <c r="D117" s="2"/>
    </row>
    <row r="118" spans="1:4" x14ac:dyDescent="0.25">
      <c r="A118" s="2">
        <v>401</v>
      </c>
      <c r="B118" s="2" t="s">
        <v>2938</v>
      </c>
      <c r="C118" s="2" t="s">
        <v>2849</v>
      </c>
      <c r="D118" s="2"/>
    </row>
    <row r="119" spans="1:4" x14ac:dyDescent="0.25">
      <c r="A119" s="2">
        <v>402</v>
      </c>
      <c r="B119" s="2" t="s">
        <v>2939</v>
      </c>
      <c r="C119" s="2" t="s">
        <v>2849</v>
      </c>
      <c r="D119" s="2"/>
    </row>
    <row r="120" spans="1:4" x14ac:dyDescent="0.25">
      <c r="A120" s="2">
        <v>403</v>
      </c>
      <c r="B120" s="2" t="s">
        <v>2940</v>
      </c>
      <c r="C120" s="2" t="s">
        <v>2819</v>
      </c>
      <c r="D120" s="2"/>
    </row>
    <row r="121" spans="1:4" x14ac:dyDescent="0.25">
      <c r="A121" s="2">
        <v>404</v>
      </c>
      <c r="B121" s="2" t="s">
        <v>2941</v>
      </c>
      <c r="C121" s="2" t="s">
        <v>2819</v>
      </c>
      <c r="D121" s="2"/>
    </row>
    <row r="122" spans="1:4" x14ac:dyDescent="0.25">
      <c r="A122" s="2">
        <v>405</v>
      </c>
      <c r="B122" s="2" t="s">
        <v>2942</v>
      </c>
      <c r="C122" s="2" t="s">
        <v>2819</v>
      </c>
      <c r="D122" s="2"/>
    </row>
    <row r="123" spans="1:4" x14ac:dyDescent="0.25">
      <c r="A123" s="2">
        <v>406</v>
      </c>
      <c r="B123" s="2" t="s">
        <v>2943</v>
      </c>
      <c r="C123" s="2" t="s">
        <v>2819</v>
      </c>
      <c r="D123" s="2"/>
    </row>
    <row r="124" spans="1:4" x14ac:dyDescent="0.25">
      <c r="A124" s="2">
        <v>407</v>
      </c>
      <c r="B124" s="2" t="s">
        <v>2944</v>
      </c>
      <c r="C124" s="2" t="s">
        <v>2822</v>
      </c>
      <c r="D124" s="2"/>
    </row>
    <row r="125" spans="1:4" x14ac:dyDescent="0.25">
      <c r="A125" s="2">
        <v>408</v>
      </c>
      <c r="B125" s="2" t="s">
        <v>2945</v>
      </c>
      <c r="C125" s="2" t="s">
        <v>2822</v>
      </c>
      <c r="D125" s="2"/>
    </row>
    <row r="126" spans="1:4" x14ac:dyDescent="0.25">
      <c r="A126" s="2">
        <v>409</v>
      </c>
      <c r="B126" s="2" t="s">
        <v>2946</v>
      </c>
      <c r="C126" s="2" t="s">
        <v>2822</v>
      </c>
      <c r="D126" s="2"/>
    </row>
    <row r="127" spans="1:4" x14ac:dyDescent="0.25">
      <c r="A127" s="2">
        <v>410</v>
      </c>
      <c r="B127" s="2" t="s">
        <v>2947</v>
      </c>
      <c r="C127" s="2" t="s">
        <v>2888</v>
      </c>
      <c r="D127" s="2"/>
    </row>
    <row r="128" spans="1:4" x14ac:dyDescent="0.25">
      <c r="A128" s="2">
        <v>411</v>
      </c>
      <c r="B128" s="2" t="s">
        <v>2948</v>
      </c>
      <c r="C128" s="2" t="s">
        <v>2815</v>
      </c>
      <c r="D128" s="2"/>
    </row>
    <row r="129" spans="1:4" x14ac:dyDescent="0.25">
      <c r="A129" s="2">
        <v>412</v>
      </c>
      <c r="B129" s="2" t="s">
        <v>2949</v>
      </c>
      <c r="C129" s="2" t="s">
        <v>2849</v>
      </c>
      <c r="D129" s="2"/>
    </row>
    <row r="130" spans="1:4" x14ac:dyDescent="0.25">
      <c r="A130" s="2">
        <v>413</v>
      </c>
      <c r="B130" s="2" t="s">
        <v>2950</v>
      </c>
      <c r="C130" s="2" t="s">
        <v>2849</v>
      </c>
      <c r="D130" s="2"/>
    </row>
    <row r="131" spans="1:4" x14ac:dyDescent="0.25">
      <c r="A131" s="2">
        <v>414</v>
      </c>
      <c r="B131" s="2" t="s">
        <v>2951</v>
      </c>
      <c r="C131" s="2" t="s">
        <v>2849</v>
      </c>
      <c r="D131" s="2"/>
    </row>
    <row r="132" spans="1:4" x14ac:dyDescent="0.25">
      <c r="A132" s="2">
        <v>415</v>
      </c>
      <c r="B132" s="2" t="s">
        <v>2952</v>
      </c>
      <c r="C132" s="2" t="s">
        <v>2849</v>
      </c>
      <c r="D132" s="2"/>
    </row>
    <row r="133" spans="1:4" x14ac:dyDescent="0.25">
      <c r="A133" s="2">
        <v>416</v>
      </c>
      <c r="B133" s="2" t="s">
        <v>2953</v>
      </c>
      <c r="C133" s="2" t="s">
        <v>2849</v>
      </c>
      <c r="D133" s="2"/>
    </row>
    <row r="134" spans="1:4" x14ac:dyDescent="0.25">
      <c r="A134" s="2">
        <v>417</v>
      </c>
      <c r="B134" s="2" t="s">
        <v>2954</v>
      </c>
      <c r="C134" s="2" t="s">
        <v>2849</v>
      </c>
      <c r="D134" s="2"/>
    </row>
    <row r="135" spans="1:4" x14ac:dyDescent="0.25">
      <c r="A135" s="2">
        <v>418</v>
      </c>
      <c r="B135" s="2" t="s">
        <v>2955</v>
      </c>
      <c r="C135" s="2" t="s">
        <v>2822</v>
      </c>
      <c r="D135" s="2"/>
    </row>
    <row r="136" spans="1:4" x14ac:dyDescent="0.25">
      <c r="A136" s="2">
        <v>419</v>
      </c>
      <c r="B136" s="2" t="s">
        <v>2956</v>
      </c>
      <c r="C136" s="2" t="s">
        <v>2812</v>
      </c>
      <c r="D136" s="2" t="s">
        <v>2957</v>
      </c>
    </row>
    <row r="137" spans="1:4" x14ac:dyDescent="0.25">
      <c r="A137" s="2">
        <v>420</v>
      </c>
      <c r="B137" s="2" t="s">
        <v>2958</v>
      </c>
      <c r="C137" s="2" t="s">
        <v>2849</v>
      </c>
      <c r="D137" s="2"/>
    </row>
    <row r="138" spans="1:4" x14ac:dyDescent="0.25">
      <c r="A138" s="2">
        <v>430</v>
      </c>
      <c r="B138" s="2" t="s">
        <v>2346</v>
      </c>
      <c r="C138" s="2" t="s">
        <v>2888</v>
      </c>
      <c r="D138" s="2"/>
    </row>
    <row r="139" spans="1:4" x14ac:dyDescent="0.25">
      <c r="A139" s="2">
        <v>450</v>
      </c>
      <c r="B139" s="2" t="s">
        <v>2959</v>
      </c>
      <c r="C139" s="2" t="s">
        <v>2888</v>
      </c>
      <c r="D139" s="2"/>
    </row>
    <row r="140" spans="1:4" x14ac:dyDescent="0.25">
      <c r="A140" s="2">
        <v>451</v>
      </c>
      <c r="B140" s="2" t="s">
        <v>2960</v>
      </c>
      <c r="C140" s="2" t="s">
        <v>2815</v>
      </c>
      <c r="D140" s="2" t="s">
        <v>2961</v>
      </c>
    </row>
    <row r="141" spans="1:4" x14ac:dyDescent="0.25">
      <c r="A141" s="2">
        <v>470</v>
      </c>
      <c r="B141" s="2" t="s">
        <v>2962</v>
      </c>
      <c r="C141" s="2" t="s">
        <v>2888</v>
      </c>
      <c r="D141" s="2"/>
    </row>
    <row r="142" spans="1:4" x14ac:dyDescent="0.25">
      <c r="A142" s="2">
        <v>480</v>
      </c>
      <c r="B142" s="2" t="s">
        <v>2963</v>
      </c>
      <c r="C142" s="2" t="s">
        <v>2888</v>
      </c>
      <c r="D142" s="2"/>
    </row>
    <row r="143" spans="1:4" x14ac:dyDescent="0.25">
      <c r="A143" s="2">
        <v>490</v>
      </c>
      <c r="B143" s="2" t="s">
        <v>2964</v>
      </c>
      <c r="C143" s="2" t="s">
        <v>2888</v>
      </c>
      <c r="D143" s="2"/>
    </row>
    <row r="144" spans="1:4" x14ac:dyDescent="0.25">
      <c r="A144" s="2">
        <v>492</v>
      </c>
      <c r="B144" s="2" t="s">
        <v>2965</v>
      </c>
      <c r="C144" s="2" t="s">
        <v>2822</v>
      </c>
      <c r="D144" s="2"/>
    </row>
    <row r="145" spans="1:4" x14ac:dyDescent="0.25">
      <c r="A145" s="2">
        <v>494</v>
      </c>
      <c r="B145" s="2" t="s">
        <v>2966</v>
      </c>
      <c r="C145" s="2" t="s">
        <v>2822</v>
      </c>
      <c r="D145" s="2" t="s">
        <v>2967</v>
      </c>
    </row>
    <row r="146" spans="1:4" x14ac:dyDescent="0.25">
      <c r="A146" s="2">
        <v>600</v>
      </c>
      <c r="B146" s="2" t="s">
        <v>2968</v>
      </c>
      <c r="C146" s="2" t="s">
        <v>2969</v>
      </c>
      <c r="D146" s="2"/>
    </row>
    <row r="147" spans="1:4" x14ac:dyDescent="0.25">
      <c r="A147" s="2">
        <v>610</v>
      </c>
      <c r="B147" s="2" t="s">
        <v>2970</v>
      </c>
      <c r="C147" s="2" t="s">
        <v>2969</v>
      </c>
      <c r="D147" s="2"/>
    </row>
    <row r="148" spans="1:4" x14ac:dyDescent="0.25">
      <c r="A148" s="2">
        <v>611</v>
      </c>
      <c r="B148" s="2" t="s">
        <v>2971</v>
      </c>
      <c r="C148" s="2" t="s">
        <v>2812</v>
      </c>
      <c r="D148" s="2"/>
    </row>
    <row r="149" spans="1:4" x14ac:dyDescent="0.25">
      <c r="A149" s="2">
        <v>620</v>
      </c>
      <c r="B149" s="2" t="s">
        <v>2972</v>
      </c>
      <c r="C149" s="2" t="s">
        <v>2969</v>
      </c>
      <c r="D149" s="2"/>
    </row>
    <row r="150" spans="1:4" x14ac:dyDescent="0.25">
      <c r="A150" s="2">
        <v>621</v>
      </c>
      <c r="B150" s="2" t="s">
        <v>2973</v>
      </c>
      <c r="C150" s="2" t="s">
        <v>2812</v>
      </c>
      <c r="D150" s="2"/>
    </row>
    <row r="151" spans="1:4" x14ac:dyDescent="0.25">
      <c r="A151" s="2">
        <v>622</v>
      </c>
      <c r="B151" s="2" t="s">
        <v>2974</v>
      </c>
      <c r="C151" s="2" t="s">
        <v>2822</v>
      </c>
      <c r="D151" s="2"/>
    </row>
    <row r="152" spans="1:4" x14ac:dyDescent="0.25">
      <c r="A152" s="2">
        <v>623</v>
      </c>
      <c r="B152" s="2" t="s">
        <v>2975</v>
      </c>
      <c r="C152" s="2" t="s">
        <v>2822</v>
      </c>
      <c r="D152" s="2"/>
    </row>
    <row r="153" spans="1:4" x14ac:dyDescent="0.25">
      <c r="A153" s="2">
        <v>640</v>
      </c>
      <c r="B153" s="2" t="s">
        <v>2976</v>
      </c>
      <c r="C153" s="2" t="s">
        <v>2969</v>
      </c>
      <c r="D153" s="2"/>
    </row>
    <row r="154" spans="1:4" x14ac:dyDescent="0.25">
      <c r="A154" s="2">
        <v>641</v>
      </c>
      <c r="B154" s="2" t="s">
        <v>2977</v>
      </c>
      <c r="C154" s="2" t="s">
        <v>2812</v>
      </c>
      <c r="D154" s="2"/>
    </row>
    <row r="155" spans="1:4" x14ac:dyDescent="0.25">
      <c r="A155" s="2">
        <v>680</v>
      </c>
      <c r="B155" s="2" t="s">
        <v>2978</v>
      </c>
      <c r="C155" s="2" t="s">
        <v>2969</v>
      </c>
      <c r="D155" s="2"/>
    </row>
    <row r="156" spans="1:4" x14ac:dyDescent="0.25">
      <c r="A156" s="2">
        <v>681</v>
      </c>
      <c r="B156" s="2" t="s">
        <v>2979</v>
      </c>
      <c r="C156" s="2" t="s">
        <v>2810</v>
      </c>
      <c r="D156" s="2"/>
    </row>
    <row r="157" spans="1:4" x14ac:dyDescent="0.25">
      <c r="A157" s="2">
        <v>690</v>
      </c>
      <c r="B157" s="2" t="s">
        <v>2980</v>
      </c>
      <c r="C157" s="2" t="s">
        <v>2969</v>
      </c>
      <c r="D157" s="2"/>
    </row>
    <row r="158" spans="1:4" x14ac:dyDescent="0.25">
      <c r="A158" s="2">
        <v>691</v>
      </c>
      <c r="B158" s="2" t="s">
        <v>2981</v>
      </c>
      <c r="C158" s="2" t="s">
        <v>2815</v>
      </c>
      <c r="D158" s="2"/>
    </row>
    <row r="159" spans="1:4" x14ac:dyDescent="0.25">
      <c r="A159" s="2">
        <v>692</v>
      </c>
      <c r="B159" s="2" t="s">
        <v>2982</v>
      </c>
      <c r="C159" s="2" t="s">
        <v>2815</v>
      </c>
      <c r="D159" s="2"/>
    </row>
    <row r="160" spans="1:4" x14ac:dyDescent="0.25">
      <c r="A160" s="2">
        <v>693</v>
      </c>
      <c r="B160" s="2" t="s">
        <v>2983</v>
      </c>
      <c r="C160" s="2" t="s">
        <v>2815</v>
      </c>
      <c r="D160" s="2"/>
    </row>
    <row r="161" spans="1:4" x14ac:dyDescent="0.25">
      <c r="A161" s="2">
        <v>694</v>
      </c>
      <c r="B161" s="2" t="s">
        <v>2984</v>
      </c>
      <c r="C161" s="2" t="s">
        <v>2815</v>
      </c>
      <c r="D161" s="2"/>
    </row>
    <row r="162" spans="1:4" x14ac:dyDescent="0.25">
      <c r="A162" s="2">
        <v>695</v>
      </c>
      <c r="B162" s="2" t="s">
        <v>2985</v>
      </c>
      <c r="C162" s="2" t="s">
        <v>2815</v>
      </c>
      <c r="D162" s="2"/>
    </row>
    <row r="163" spans="1:4" x14ac:dyDescent="0.25">
      <c r="A163" s="2">
        <v>696</v>
      </c>
      <c r="B163" s="2" t="s">
        <v>2986</v>
      </c>
      <c r="C163" s="2" t="s">
        <v>2815</v>
      </c>
      <c r="D163" s="2"/>
    </row>
    <row r="164" spans="1:4" x14ac:dyDescent="0.25">
      <c r="A164" s="2">
        <v>697</v>
      </c>
      <c r="B164" s="2" t="s">
        <v>2987</v>
      </c>
      <c r="C164" s="2" t="s">
        <v>2815</v>
      </c>
      <c r="D164" s="2"/>
    </row>
    <row r="165" spans="1:4" x14ac:dyDescent="0.25">
      <c r="A165" s="2">
        <v>698</v>
      </c>
      <c r="B165" s="2" t="s">
        <v>2988</v>
      </c>
      <c r="C165" s="2" t="s">
        <v>2815</v>
      </c>
      <c r="D165" s="2"/>
    </row>
    <row r="166" spans="1:4" x14ac:dyDescent="0.25">
      <c r="A166" s="2">
        <v>699</v>
      </c>
      <c r="B166" s="2" t="s">
        <v>2989</v>
      </c>
      <c r="C166" s="2" t="s">
        <v>2815</v>
      </c>
      <c r="D166" s="2"/>
    </row>
    <row r="167" spans="1:4" x14ac:dyDescent="0.25">
      <c r="A167" s="2">
        <v>700</v>
      </c>
      <c r="B167" s="2" t="s">
        <v>2990</v>
      </c>
      <c r="C167" s="2" t="s">
        <v>2815</v>
      </c>
      <c r="D167" s="2"/>
    </row>
    <row r="168" spans="1:4" x14ac:dyDescent="0.25">
      <c r="A168" s="2">
        <v>701</v>
      </c>
      <c r="B168" s="2" t="s">
        <v>2991</v>
      </c>
      <c r="C168" s="2" t="s">
        <v>2849</v>
      </c>
      <c r="D168" s="2"/>
    </row>
    <row r="169" spans="1:4" x14ac:dyDescent="0.25">
      <c r="A169" s="2">
        <v>702</v>
      </c>
      <c r="B169" s="2" t="s">
        <v>2992</v>
      </c>
      <c r="C169" s="2" t="s">
        <v>2849</v>
      </c>
      <c r="D169" s="2"/>
    </row>
    <row r="170" spans="1:4" x14ac:dyDescent="0.25">
      <c r="A170" s="2">
        <v>703</v>
      </c>
      <c r="B170" s="2" t="s">
        <v>2993</v>
      </c>
      <c r="C170" s="2" t="s">
        <v>2822</v>
      </c>
      <c r="D170" s="2"/>
    </row>
    <row r="171" spans="1:4" x14ac:dyDescent="0.25">
      <c r="A171" s="2">
        <v>705</v>
      </c>
      <c r="B171" s="2" t="s">
        <v>2994</v>
      </c>
      <c r="C171" s="2" t="s">
        <v>2822</v>
      </c>
      <c r="D171" s="2"/>
    </row>
    <row r="172" spans="1:4" x14ac:dyDescent="0.25">
      <c r="A172" s="2">
        <v>706</v>
      </c>
      <c r="B172" s="2" t="s">
        <v>2995</v>
      </c>
      <c r="C172" s="2" t="s">
        <v>2822</v>
      </c>
      <c r="D172" s="2"/>
    </row>
    <row r="173" spans="1:4" x14ac:dyDescent="0.25">
      <c r="A173" s="2">
        <v>712</v>
      </c>
      <c r="B173" s="2" t="s">
        <v>2996</v>
      </c>
      <c r="C173" s="2" t="s">
        <v>2851</v>
      </c>
      <c r="D173" s="2"/>
    </row>
    <row r="174" spans="1:4" x14ac:dyDescent="0.25">
      <c r="A174" s="2">
        <v>713</v>
      </c>
      <c r="B174" s="2" t="s">
        <v>2997</v>
      </c>
      <c r="C174" s="2" t="s">
        <v>2810</v>
      </c>
      <c r="D174" s="2"/>
    </row>
    <row r="175" spans="1:4" x14ac:dyDescent="0.25">
      <c r="A175" s="2">
        <v>714</v>
      </c>
      <c r="B175" s="2" t="s">
        <v>2998</v>
      </c>
      <c r="C175" s="2" t="s">
        <v>2812</v>
      </c>
      <c r="D175" s="2"/>
    </row>
    <row r="176" spans="1:4" x14ac:dyDescent="0.25">
      <c r="A176" s="2">
        <v>715</v>
      </c>
      <c r="B176" s="2" t="s">
        <v>2999</v>
      </c>
      <c r="C176" s="2" t="s">
        <v>2812</v>
      </c>
      <c r="D176" s="2"/>
    </row>
    <row r="177" spans="1:4" x14ac:dyDescent="0.25">
      <c r="A177" s="2">
        <v>716</v>
      </c>
      <c r="B177" s="2" t="s">
        <v>3000</v>
      </c>
      <c r="C177" s="2" t="s">
        <v>2812</v>
      </c>
      <c r="D177" s="2"/>
    </row>
    <row r="178" spans="1:4" x14ac:dyDescent="0.25">
      <c r="A178" s="2">
        <v>717</v>
      </c>
      <c r="B178" s="2" t="s">
        <v>3001</v>
      </c>
      <c r="C178" s="2" t="s">
        <v>2812</v>
      </c>
      <c r="D178" s="2"/>
    </row>
    <row r="179" spans="1:4" x14ac:dyDescent="0.25">
      <c r="A179" s="2">
        <v>718</v>
      </c>
      <c r="B179" s="2" t="s">
        <v>3002</v>
      </c>
      <c r="C179" s="2" t="s">
        <v>2812</v>
      </c>
      <c r="D179" s="2"/>
    </row>
    <row r="180" spans="1:4" x14ac:dyDescent="0.25">
      <c r="A180" s="2">
        <v>719</v>
      </c>
      <c r="B180" s="2" t="s">
        <v>3003</v>
      </c>
      <c r="C180" s="2" t="s">
        <v>2812</v>
      </c>
      <c r="D180" s="2"/>
    </row>
    <row r="181" spans="1:4" x14ac:dyDescent="0.25">
      <c r="A181" s="2">
        <v>720</v>
      </c>
      <c r="B181" s="2" t="s">
        <v>3004</v>
      </c>
      <c r="C181" s="2" t="s">
        <v>3005</v>
      </c>
      <c r="D181" s="2"/>
    </row>
    <row r="182" spans="1:4" x14ac:dyDescent="0.25">
      <c r="A182" s="2">
        <v>721</v>
      </c>
      <c r="B182" s="2" t="s">
        <v>3006</v>
      </c>
      <c r="C182" s="2" t="s">
        <v>2851</v>
      </c>
      <c r="D182" s="2"/>
    </row>
    <row r="183" spans="1:4" x14ac:dyDescent="0.25">
      <c r="A183" s="2">
        <v>722</v>
      </c>
      <c r="B183" s="2" t="s">
        <v>3007</v>
      </c>
      <c r="C183" s="2" t="s">
        <v>2851</v>
      </c>
      <c r="D183" s="2"/>
    </row>
    <row r="184" spans="1:4" x14ac:dyDescent="0.25">
      <c r="A184" s="2">
        <v>730</v>
      </c>
      <c r="B184" s="2" t="s">
        <v>3008</v>
      </c>
      <c r="C184" s="2" t="s">
        <v>3005</v>
      </c>
      <c r="D184" s="2"/>
    </row>
    <row r="185" spans="1:4" x14ac:dyDescent="0.25">
      <c r="A185" s="2">
        <v>740</v>
      </c>
      <c r="B185" s="2" t="s">
        <v>3009</v>
      </c>
      <c r="C185" s="2" t="s">
        <v>3005</v>
      </c>
      <c r="D185" s="2"/>
    </row>
    <row r="186" spans="1:4" x14ac:dyDescent="0.25">
      <c r="A186" s="2">
        <v>760</v>
      </c>
      <c r="B186" s="2" t="s">
        <v>3010</v>
      </c>
      <c r="C186" s="2" t="s">
        <v>3005</v>
      </c>
      <c r="D186" s="2"/>
    </row>
    <row r="187" spans="1:4" x14ac:dyDescent="0.25">
      <c r="A187" s="2">
        <v>761</v>
      </c>
      <c r="B187" s="2" t="s">
        <v>3011</v>
      </c>
      <c r="C187" s="2" t="s">
        <v>2812</v>
      </c>
      <c r="D187" s="2"/>
    </row>
    <row r="188" spans="1:4" x14ac:dyDescent="0.25">
      <c r="A188" s="2">
        <v>762</v>
      </c>
      <c r="B188" s="2" t="s">
        <v>3012</v>
      </c>
      <c r="C188" s="2" t="s">
        <v>2812</v>
      </c>
      <c r="D188" s="2"/>
    </row>
    <row r="189" spans="1:4" x14ac:dyDescent="0.25">
      <c r="A189" s="2">
        <v>770</v>
      </c>
      <c r="B189" s="2" t="s">
        <v>3013</v>
      </c>
      <c r="C189" s="2" t="s">
        <v>3005</v>
      </c>
      <c r="D189" s="2"/>
    </row>
    <row r="190" spans="1:4" x14ac:dyDescent="0.25">
      <c r="A190" s="2">
        <v>780</v>
      </c>
      <c r="B190" s="2" t="s">
        <v>3014</v>
      </c>
      <c r="C190" s="2" t="s">
        <v>3005</v>
      </c>
      <c r="D190" s="2"/>
    </row>
    <row r="191" spans="1:4" x14ac:dyDescent="0.25">
      <c r="A191" s="2">
        <v>785</v>
      </c>
      <c r="B191" s="2" t="s">
        <v>3015</v>
      </c>
      <c r="C191" s="2" t="s">
        <v>3005</v>
      </c>
      <c r="D191" s="2"/>
    </row>
    <row r="192" spans="1:4" x14ac:dyDescent="0.25">
      <c r="A192" s="2">
        <v>786</v>
      </c>
      <c r="B192" s="2" t="s">
        <v>3016</v>
      </c>
      <c r="C192" s="2" t="s">
        <v>2812</v>
      </c>
      <c r="D192" s="2"/>
    </row>
    <row r="193" spans="1:4" x14ac:dyDescent="0.25">
      <c r="A193" s="2">
        <v>790</v>
      </c>
      <c r="B193" s="2" t="s">
        <v>3017</v>
      </c>
      <c r="C193" s="2" t="s">
        <v>3005</v>
      </c>
      <c r="D193" s="2"/>
    </row>
    <row r="194" spans="1:4" x14ac:dyDescent="0.25">
      <c r="A194" s="2">
        <v>792</v>
      </c>
      <c r="B194" s="2" t="s">
        <v>3018</v>
      </c>
      <c r="C194" s="2" t="s">
        <v>2815</v>
      </c>
      <c r="D194" s="2"/>
    </row>
    <row r="195" spans="1:4" x14ac:dyDescent="0.25">
      <c r="A195" s="2">
        <v>793</v>
      </c>
      <c r="B195" s="2" t="s">
        <v>3019</v>
      </c>
      <c r="C195" s="2" t="s">
        <v>2815</v>
      </c>
      <c r="D195" s="2"/>
    </row>
    <row r="196" spans="1:4" x14ac:dyDescent="0.25">
      <c r="A196" s="2">
        <v>794</v>
      </c>
      <c r="B196" s="2" t="s">
        <v>3020</v>
      </c>
      <c r="C196" s="2" t="s">
        <v>2815</v>
      </c>
      <c r="D196" s="2" t="s">
        <v>3021</v>
      </c>
    </row>
    <row r="197" spans="1:4" x14ac:dyDescent="0.25">
      <c r="A197" s="2">
        <v>796</v>
      </c>
      <c r="B197" s="2" t="s">
        <v>3022</v>
      </c>
      <c r="C197" s="2" t="s">
        <v>2812</v>
      </c>
      <c r="D197" s="2"/>
    </row>
    <row r="198" spans="1:4" x14ac:dyDescent="0.25">
      <c r="A198" s="2">
        <v>797</v>
      </c>
      <c r="B198" s="2" t="s">
        <v>3023</v>
      </c>
      <c r="C198" s="2" t="s">
        <v>2812</v>
      </c>
      <c r="D198" s="2"/>
    </row>
    <row r="199" spans="1:4" x14ac:dyDescent="0.25">
      <c r="A199" s="2">
        <v>798</v>
      </c>
      <c r="B199" s="2" t="s">
        <v>3024</v>
      </c>
      <c r="C199" s="2" t="s">
        <v>2812</v>
      </c>
      <c r="D199" s="2"/>
    </row>
    <row r="200" spans="1:4" x14ac:dyDescent="0.25">
      <c r="A200" s="2">
        <v>801</v>
      </c>
      <c r="B200" s="2" t="s">
        <v>3025</v>
      </c>
      <c r="C200" s="2" t="s">
        <v>2822</v>
      </c>
      <c r="D200" s="2"/>
    </row>
    <row r="201" spans="1:4" x14ac:dyDescent="0.25">
      <c r="A201" s="2">
        <v>805</v>
      </c>
      <c r="B201" s="2" t="s">
        <v>3026</v>
      </c>
      <c r="C201" s="2" t="s">
        <v>2822</v>
      </c>
      <c r="D201" s="2" t="s">
        <v>3027</v>
      </c>
    </row>
    <row r="202" spans="1:4" x14ac:dyDescent="0.25">
      <c r="A202" s="2">
        <v>810</v>
      </c>
      <c r="B202" s="2" t="s">
        <v>3028</v>
      </c>
      <c r="C202" s="2" t="s">
        <v>2815</v>
      </c>
      <c r="D202" s="2"/>
    </row>
    <row r="203" spans="1:4" x14ac:dyDescent="0.25">
      <c r="A203" s="2">
        <v>999</v>
      </c>
      <c r="B203" s="2" t="s">
        <v>3029</v>
      </c>
      <c r="C203" s="2" t="s">
        <v>3029</v>
      </c>
      <c r="D203" s="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1263-2386-4B72-BA3D-32D5171233E1}">
  <sheetPr codeName="Sheet25">
    <tabColor theme="4" tint="0.39997558519241921"/>
  </sheetPr>
  <dimension ref="A1:E95"/>
  <sheetViews>
    <sheetView workbookViewId="0"/>
  </sheetViews>
  <sheetFormatPr defaultRowHeight="15" x14ac:dyDescent="0.25"/>
  <cols>
    <col min="1" max="1" width="23.140625" customWidth="1"/>
    <col min="2" max="2" width="37" bestFit="1" customWidth="1"/>
    <col min="3" max="3" width="9.5703125" customWidth="1"/>
    <col min="5" max="5" width="10.42578125" customWidth="1"/>
  </cols>
  <sheetData>
    <row r="1" spans="1:5" ht="45" x14ac:dyDescent="0.25">
      <c r="A1" s="6" t="s">
        <v>3030</v>
      </c>
      <c r="B1" s="6" t="s">
        <v>2424</v>
      </c>
      <c r="C1" s="6" t="s">
        <v>2805</v>
      </c>
      <c r="D1" s="6" t="s">
        <v>2436</v>
      </c>
      <c r="E1" s="6" t="s">
        <v>2437</v>
      </c>
    </row>
    <row r="2" spans="1:5" x14ac:dyDescent="0.25">
      <c r="A2" s="2" t="s">
        <v>3031</v>
      </c>
      <c r="B2" s="2" t="s">
        <v>3032</v>
      </c>
      <c r="C2" s="2"/>
      <c r="D2" s="2"/>
      <c r="E2" s="2">
        <v>2005</v>
      </c>
    </row>
    <row r="3" spans="1:5" x14ac:dyDescent="0.25">
      <c r="A3" s="2" t="s">
        <v>3033</v>
      </c>
      <c r="B3" s="2" t="s">
        <v>3034</v>
      </c>
      <c r="C3" s="2"/>
      <c r="D3" s="2"/>
      <c r="E3" s="2">
        <v>2005</v>
      </c>
    </row>
    <row r="4" spans="1:5" x14ac:dyDescent="0.25">
      <c r="A4" s="2" t="s">
        <v>3035</v>
      </c>
      <c r="B4" s="2" t="s">
        <v>3036</v>
      </c>
      <c r="C4" s="2"/>
      <c r="D4" s="2"/>
      <c r="E4" s="2">
        <v>2005</v>
      </c>
    </row>
    <row r="5" spans="1:5" x14ac:dyDescent="0.25">
      <c r="A5" s="2" t="s">
        <v>3037</v>
      </c>
      <c r="B5" s="2" t="s">
        <v>3038</v>
      </c>
      <c r="C5" s="2"/>
      <c r="D5" s="2"/>
      <c r="E5" s="2"/>
    </row>
    <row r="6" spans="1:5" x14ac:dyDescent="0.25">
      <c r="A6" s="2" t="s">
        <v>3039</v>
      </c>
      <c r="B6" s="2" t="s">
        <v>3040</v>
      </c>
      <c r="C6" s="2"/>
      <c r="D6" s="2"/>
      <c r="E6" s="2">
        <v>2005</v>
      </c>
    </row>
    <row r="7" spans="1:5" x14ac:dyDescent="0.25">
      <c r="A7" s="2" t="s">
        <v>3041</v>
      </c>
      <c r="B7" s="2" t="s">
        <v>3042</v>
      </c>
      <c r="C7" s="2"/>
      <c r="D7" s="2"/>
      <c r="E7" s="2">
        <v>2005</v>
      </c>
    </row>
    <row r="8" spans="1:5" x14ac:dyDescent="0.25">
      <c r="A8" s="2" t="s">
        <v>3043</v>
      </c>
      <c r="B8" s="2" t="s">
        <v>3044</v>
      </c>
      <c r="C8" s="2"/>
      <c r="D8" s="2"/>
      <c r="E8" s="2">
        <v>2005</v>
      </c>
    </row>
    <row r="9" spans="1:5" x14ac:dyDescent="0.25">
      <c r="A9" s="2" t="s">
        <v>3045</v>
      </c>
      <c r="B9" s="2" t="s">
        <v>3046</v>
      </c>
      <c r="C9" s="2"/>
      <c r="D9" s="2"/>
      <c r="E9" s="2">
        <v>2005</v>
      </c>
    </row>
    <row r="10" spans="1:5" x14ac:dyDescent="0.25">
      <c r="A10" s="2" t="s">
        <v>3047</v>
      </c>
      <c r="B10" s="2" t="s">
        <v>3048</v>
      </c>
      <c r="C10" s="2"/>
      <c r="D10" s="2"/>
      <c r="E10" s="2">
        <v>2005</v>
      </c>
    </row>
    <row r="11" spans="1:5" x14ac:dyDescent="0.25">
      <c r="A11" s="2" t="s">
        <v>3049</v>
      </c>
      <c r="B11" s="2" t="s">
        <v>3050</v>
      </c>
      <c r="C11" s="2"/>
      <c r="D11" s="2"/>
      <c r="E11" s="2"/>
    </row>
    <row r="12" spans="1:5" x14ac:dyDescent="0.25">
      <c r="A12" s="2" t="s">
        <v>3051</v>
      </c>
      <c r="B12" s="2" t="s">
        <v>3052</v>
      </c>
      <c r="C12" s="2"/>
      <c r="D12" s="2"/>
      <c r="E12" s="2">
        <v>2005</v>
      </c>
    </row>
    <row r="13" spans="1:5" x14ac:dyDescent="0.25">
      <c r="A13" s="2" t="s">
        <v>3053</v>
      </c>
      <c r="B13" s="2" t="s">
        <v>3054</v>
      </c>
      <c r="C13" s="2"/>
      <c r="D13" s="2"/>
      <c r="E13" s="2">
        <v>2005</v>
      </c>
    </row>
    <row r="14" spans="1:5" x14ac:dyDescent="0.25">
      <c r="A14" s="2" t="s">
        <v>3055</v>
      </c>
      <c r="B14" s="2" t="s">
        <v>3056</v>
      </c>
      <c r="C14" s="2"/>
      <c r="D14" s="2"/>
      <c r="E14" s="2">
        <v>2005</v>
      </c>
    </row>
    <row r="15" spans="1:5" x14ac:dyDescent="0.25">
      <c r="A15" s="2" t="s">
        <v>3057</v>
      </c>
      <c r="B15" s="2" t="s">
        <v>3058</v>
      </c>
      <c r="C15" s="2"/>
      <c r="D15" s="2"/>
      <c r="E15" s="2">
        <v>2005</v>
      </c>
    </row>
    <row r="16" spans="1:5" x14ac:dyDescent="0.25">
      <c r="A16" s="2" t="s">
        <v>3059</v>
      </c>
      <c r="B16" s="2" t="s">
        <v>3060</v>
      </c>
      <c r="C16" s="2"/>
      <c r="D16" s="2"/>
      <c r="E16" s="2">
        <v>2005</v>
      </c>
    </row>
    <row r="17" spans="1:5" x14ac:dyDescent="0.25">
      <c r="A17" s="2" t="s">
        <v>3061</v>
      </c>
      <c r="B17" s="2" t="s">
        <v>3062</v>
      </c>
      <c r="C17" s="2"/>
      <c r="D17" s="2"/>
      <c r="E17" s="2">
        <v>2005</v>
      </c>
    </row>
    <row r="18" spans="1:5" x14ac:dyDescent="0.25">
      <c r="A18" s="2" t="s">
        <v>3063</v>
      </c>
      <c r="B18" s="2" t="s">
        <v>3064</v>
      </c>
      <c r="C18" s="2"/>
      <c r="D18" s="2"/>
      <c r="E18" s="2">
        <v>2005</v>
      </c>
    </row>
    <row r="19" spans="1:5" x14ac:dyDescent="0.25">
      <c r="A19" s="2" t="s">
        <v>3065</v>
      </c>
      <c r="B19" s="2" t="s">
        <v>3066</v>
      </c>
      <c r="C19" s="2"/>
      <c r="D19" s="2"/>
      <c r="E19" s="2">
        <v>2005</v>
      </c>
    </row>
    <row r="20" spans="1:5" x14ac:dyDescent="0.25">
      <c r="A20" s="2" t="s">
        <v>3067</v>
      </c>
      <c r="B20" s="2" t="s">
        <v>3068</v>
      </c>
      <c r="C20" s="2"/>
      <c r="D20" s="2"/>
      <c r="E20" s="2">
        <v>2005</v>
      </c>
    </row>
    <row r="21" spans="1:5" x14ac:dyDescent="0.25">
      <c r="A21" s="2" t="s">
        <v>3069</v>
      </c>
      <c r="B21" s="2" t="s">
        <v>3070</v>
      </c>
      <c r="C21" s="2"/>
      <c r="D21" s="2"/>
      <c r="E21" s="2">
        <v>2005</v>
      </c>
    </row>
    <row r="22" spans="1:5" x14ac:dyDescent="0.25">
      <c r="A22" s="2" t="s">
        <v>3071</v>
      </c>
      <c r="B22" s="2" t="s">
        <v>3072</v>
      </c>
      <c r="C22" s="2"/>
      <c r="D22" s="2"/>
      <c r="E22" s="2">
        <v>2005</v>
      </c>
    </row>
    <row r="23" spans="1:5" x14ac:dyDescent="0.25">
      <c r="A23" s="2" t="s">
        <v>3073</v>
      </c>
      <c r="B23" s="2" t="s">
        <v>3074</v>
      </c>
      <c r="C23" s="2"/>
      <c r="D23" s="2"/>
      <c r="E23" s="2">
        <v>2005</v>
      </c>
    </row>
    <row r="24" spans="1:5" x14ac:dyDescent="0.25">
      <c r="A24" s="2" t="s">
        <v>3075</v>
      </c>
      <c r="B24" s="2" t="s">
        <v>3076</v>
      </c>
      <c r="C24" s="2"/>
      <c r="D24" s="2"/>
      <c r="E24" s="2">
        <v>2005</v>
      </c>
    </row>
    <row r="25" spans="1:5" x14ac:dyDescent="0.25">
      <c r="A25" s="2" t="s">
        <v>3077</v>
      </c>
      <c r="B25" s="2" t="s">
        <v>3078</v>
      </c>
      <c r="C25" s="2"/>
      <c r="D25" s="2"/>
      <c r="E25" s="2">
        <v>2005</v>
      </c>
    </row>
    <row r="26" spans="1:5" x14ac:dyDescent="0.25">
      <c r="A26" s="2" t="s">
        <v>3079</v>
      </c>
      <c r="B26" s="2" t="s">
        <v>3080</v>
      </c>
      <c r="C26" s="2"/>
      <c r="D26" s="2"/>
      <c r="E26" s="2">
        <v>2005</v>
      </c>
    </row>
    <row r="27" spans="1:5" x14ac:dyDescent="0.25">
      <c r="A27" s="2" t="s">
        <v>3081</v>
      </c>
      <c r="B27" s="2" t="s">
        <v>3082</v>
      </c>
      <c r="C27" s="2"/>
      <c r="D27" s="2"/>
      <c r="E27" s="2">
        <v>2005</v>
      </c>
    </row>
    <row r="28" spans="1:5" x14ac:dyDescent="0.25">
      <c r="A28" s="2" t="s">
        <v>3083</v>
      </c>
      <c r="B28" s="2" t="s">
        <v>3084</v>
      </c>
      <c r="C28" s="2"/>
      <c r="D28" s="2"/>
      <c r="E28" s="2">
        <v>2005</v>
      </c>
    </row>
    <row r="29" spans="1:5" x14ac:dyDescent="0.25">
      <c r="A29" s="2" t="s">
        <v>3085</v>
      </c>
      <c r="B29" s="2" t="s">
        <v>3086</v>
      </c>
      <c r="C29" s="2"/>
      <c r="D29" s="2"/>
      <c r="E29" s="2">
        <v>2005</v>
      </c>
    </row>
    <row r="30" spans="1:5" x14ac:dyDescent="0.25">
      <c r="A30" s="2" t="s">
        <v>3087</v>
      </c>
      <c r="B30" s="2" t="s">
        <v>3088</v>
      </c>
      <c r="C30" s="2"/>
      <c r="D30" s="2"/>
      <c r="E30" s="2">
        <v>2005</v>
      </c>
    </row>
    <row r="31" spans="1:5" x14ac:dyDescent="0.25">
      <c r="A31" s="2" t="s">
        <v>3089</v>
      </c>
      <c r="B31" s="2" t="s">
        <v>3090</v>
      </c>
      <c r="C31" s="2"/>
      <c r="D31" s="2"/>
      <c r="E31" s="2">
        <v>2005</v>
      </c>
    </row>
    <row r="32" spans="1:5" x14ac:dyDescent="0.25">
      <c r="A32" s="2" t="s">
        <v>3091</v>
      </c>
      <c r="B32" s="2" t="s">
        <v>3092</v>
      </c>
      <c r="C32" s="2"/>
      <c r="D32" s="2"/>
      <c r="E32" s="2">
        <v>2005</v>
      </c>
    </row>
    <row r="33" spans="1:5" x14ac:dyDescent="0.25">
      <c r="A33" s="2" t="s">
        <v>3093</v>
      </c>
      <c r="B33" s="2" t="s">
        <v>3094</v>
      </c>
      <c r="C33" s="2"/>
      <c r="D33" s="2"/>
      <c r="E33" s="2">
        <v>2005</v>
      </c>
    </row>
    <row r="34" spans="1:5" x14ac:dyDescent="0.25">
      <c r="A34" s="2" t="s">
        <v>3095</v>
      </c>
      <c r="B34" s="2" t="s">
        <v>3096</v>
      </c>
      <c r="C34" s="2"/>
      <c r="D34" s="2"/>
      <c r="E34" s="2">
        <v>2005</v>
      </c>
    </row>
    <row r="35" spans="1:5" x14ac:dyDescent="0.25">
      <c r="A35" s="2" t="s">
        <v>3097</v>
      </c>
      <c r="B35" s="2" t="s">
        <v>3098</v>
      </c>
      <c r="C35" s="2"/>
      <c r="D35" s="2"/>
      <c r="E35" s="2">
        <v>2005</v>
      </c>
    </row>
    <row r="36" spans="1:5" x14ac:dyDescent="0.25">
      <c r="A36" s="2" t="s">
        <v>3099</v>
      </c>
      <c r="B36" s="2" t="s">
        <v>3100</v>
      </c>
      <c r="C36" s="2"/>
      <c r="D36" s="2"/>
      <c r="E36" s="2">
        <v>2005</v>
      </c>
    </row>
    <row r="37" spans="1:5" x14ac:dyDescent="0.25">
      <c r="A37" s="2" t="s">
        <v>3101</v>
      </c>
      <c r="B37" s="2" t="s">
        <v>3102</v>
      </c>
      <c r="C37" s="2"/>
      <c r="D37" s="2"/>
      <c r="E37" s="2">
        <v>2005</v>
      </c>
    </row>
    <row r="38" spans="1:5" x14ac:dyDescent="0.25">
      <c r="A38" s="2" t="s">
        <v>3103</v>
      </c>
      <c r="B38" s="2" t="s">
        <v>3104</v>
      </c>
      <c r="C38" s="2"/>
      <c r="D38" s="2"/>
      <c r="E38" s="2"/>
    </row>
    <row r="39" spans="1:5" x14ac:dyDescent="0.25">
      <c r="A39" s="2" t="s">
        <v>3105</v>
      </c>
      <c r="B39" s="2" t="s">
        <v>3106</v>
      </c>
      <c r="C39" s="2"/>
      <c r="D39" s="2"/>
      <c r="E39" s="2">
        <v>2005</v>
      </c>
    </row>
    <row r="40" spans="1:5" x14ac:dyDescent="0.25">
      <c r="A40" s="2" t="s">
        <v>3107</v>
      </c>
      <c r="B40" s="2" t="s">
        <v>3108</v>
      </c>
      <c r="C40" s="2"/>
      <c r="D40" s="2"/>
      <c r="E40" s="2">
        <v>2005</v>
      </c>
    </row>
    <row r="41" spans="1:5" x14ac:dyDescent="0.25">
      <c r="A41" s="2" t="s">
        <v>3109</v>
      </c>
      <c r="B41" s="2" t="s">
        <v>3110</v>
      </c>
      <c r="C41" s="2"/>
      <c r="D41" s="2"/>
      <c r="E41" s="2">
        <v>2005</v>
      </c>
    </row>
    <row r="42" spans="1:5" x14ac:dyDescent="0.25">
      <c r="A42" s="2" t="s">
        <v>3111</v>
      </c>
      <c r="B42" s="2" t="s">
        <v>3112</v>
      </c>
      <c r="C42" s="2"/>
      <c r="D42" s="2"/>
      <c r="E42" s="2">
        <v>2005</v>
      </c>
    </row>
    <row r="43" spans="1:5" x14ac:dyDescent="0.25">
      <c r="A43" s="2" t="s">
        <v>3113</v>
      </c>
      <c r="B43" s="2" t="s">
        <v>3114</v>
      </c>
      <c r="C43" s="2"/>
      <c r="D43" s="2"/>
      <c r="E43" s="2">
        <v>2005</v>
      </c>
    </row>
    <row r="44" spans="1:5" x14ac:dyDescent="0.25">
      <c r="A44" s="2" t="s">
        <v>3115</v>
      </c>
      <c r="B44" s="2" t="s">
        <v>3116</v>
      </c>
      <c r="C44" s="2"/>
      <c r="D44" s="2"/>
      <c r="E44" s="2">
        <v>2005</v>
      </c>
    </row>
    <row r="45" spans="1:5" x14ac:dyDescent="0.25">
      <c r="A45" s="2" t="s">
        <v>3117</v>
      </c>
      <c r="B45" s="2" t="s">
        <v>3118</v>
      </c>
      <c r="C45" s="2"/>
      <c r="D45" s="2"/>
      <c r="E45" s="2">
        <v>2005</v>
      </c>
    </row>
    <row r="46" spans="1:5" x14ac:dyDescent="0.25">
      <c r="A46" s="2" t="s">
        <v>3119</v>
      </c>
      <c r="B46" s="2" t="s">
        <v>3120</v>
      </c>
      <c r="C46" s="2"/>
      <c r="D46" s="2"/>
      <c r="E46" s="2"/>
    </row>
    <row r="47" spans="1:5" x14ac:dyDescent="0.25">
      <c r="A47" s="2" t="s">
        <v>3121</v>
      </c>
      <c r="B47" s="2" t="s">
        <v>3122</v>
      </c>
      <c r="C47" s="2"/>
      <c r="D47" s="2"/>
      <c r="E47" s="2">
        <v>2005</v>
      </c>
    </row>
    <row r="48" spans="1:5" x14ac:dyDescent="0.25">
      <c r="A48" s="2" t="s">
        <v>3123</v>
      </c>
      <c r="B48" s="2" t="s">
        <v>3124</v>
      </c>
      <c r="C48" s="2"/>
      <c r="D48" s="2"/>
      <c r="E48" s="2">
        <v>2005</v>
      </c>
    </row>
    <row r="49" spans="1:5" x14ac:dyDescent="0.25">
      <c r="A49" s="2" t="s">
        <v>3125</v>
      </c>
      <c r="B49" s="2" t="s">
        <v>3126</v>
      </c>
      <c r="C49" s="2"/>
      <c r="D49" s="2"/>
      <c r="E49" s="2">
        <v>2005</v>
      </c>
    </row>
    <row r="50" spans="1:5" x14ac:dyDescent="0.25">
      <c r="A50" s="2" t="s">
        <v>3127</v>
      </c>
      <c r="B50" s="2" t="s">
        <v>3128</v>
      </c>
      <c r="C50" s="2"/>
      <c r="D50" s="2"/>
      <c r="E50" s="2">
        <v>2005</v>
      </c>
    </row>
    <row r="51" spans="1:5" x14ac:dyDescent="0.25">
      <c r="A51" s="2" t="s">
        <v>3129</v>
      </c>
      <c r="B51" s="2" t="s">
        <v>3130</v>
      </c>
      <c r="C51" s="2"/>
      <c r="D51" s="2"/>
      <c r="E51" s="2">
        <v>2005</v>
      </c>
    </row>
    <row r="52" spans="1:5" x14ac:dyDescent="0.25">
      <c r="A52" s="2" t="s">
        <v>3131</v>
      </c>
      <c r="B52" s="2" t="s">
        <v>3132</v>
      </c>
      <c r="C52" s="2"/>
      <c r="D52" s="2"/>
      <c r="E52" s="2">
        <v>2005</v>
      </c>
    </row>
    <row r="53" spans="1:5" x14ac:dyDescent="0.25">
      <c r="A53" s="2" t="s">
        <v>3133</v>
      </c>
      <c r="B53" s="2" t="s">
        <v>3134</v>
      </c>
      <c r="C53" s="2"/>
      <c r="D53" s="2"/>
      <c r="E53" s="2">
        <v>2005</v>
      </c>
    </row>
    <row r="54" spans="1:5" x14ac:dyDescent="0.25">
      <c r="A54" s="2" t="s">
        <v>3135</v>
      </c>
      <c r="B54" s="2" t="s">
        <v>3136</v>
      </c>
      <c r="C54" s="2"/>
      <c r="D54" s="2"/>
      <c r="E54" s="2">
        <v>2005</v>
      </c>
    </row>
    <row r="55" spans="1:5" x14ac:dyDescent="0.25">
      <c r="A55" s="2" t="s">
        <v>3137</v>
      </c>
      <c r="B55" s="2" t="s">
        <v>3138</v>
      </c>
      <c r="C55" s="2"/>
      <c r="D55" s="2"/>
      <c r="E55" s="2">
        <v>2005</v>
      </c>
    </row>
    <row r="56" spans="1:5" x14ac:dyDescent="0.25">
      <c r="A56" s="2" t="s">
        <v>3139</v>
      </c>
      <c r="B56" s="2" t="s">
        <v>3140</v>
      </c>
      <c r="C56" s="2"/>
      <c r="D56" s="2"/>
      <c r="E56" s="2">
        <v>2005</v>
      </c>
    </row>
    <row r="57" spans="1:5" x14ac:dyDescent="0.25">
      <c r="A57" s="2" t="s">
        <v>3141</v>
      </c>
      <c r="B57" s="2" t="s">
        <v>3142</v>
      </c>
      <c r="C57" s="2"/>
      <c r="D57" s="2"/>
      <c r="E57" s="2">
        <v>2005</v>
      </c>
    </row>
    <row r="58" spans="1:5" x14ac:dyDescent="0.25">
      <c r="A58" s="2" t="s">
        <v>3143</v>
      </c>
      <c r="B58" s="2" t="s">
        <v>3144</v>
      </c>
      <c r="C58" s="2"/>
      <c r="D58" s="2"/>
      <c r="E58" s="2">
        <v>2005</v>
      </c>
    </row>
    <row r="59" spans="1:5" x14ac:dyDescent="0.25">
      <c r="A59" s="2" t="s">
        <v>3145</v>
      </c>
      <c r="B59" s="2" t="s">
        <v>3146</v>
      </c>
      <c r="C59" s="2"/>
      <c r="D59" s="2"/>
      <c r="E59" s="2">
        <v>2005</v>
      </c>
    </row>
    <row r="60" spans="1:5" x14ac:dyDescent="0.25">
      <c r="A60" s="2" t="s">
        <v>3147</v>
      </c>
      <c r="B60" s="2" t="s">
        <v>3148</v>
      </c>
      <c r="C60" s="2"/>
      <c r="D60" s="2"/>
      <c r="E60" s="2">
        <v>2005</v>
      </c>
    </row>
    <row r="61" spans="1:5" x14ac:dyDescent="0.25">
      <c r="A61" s="2" t="s">
        <v>3149</v>
      </c>
      <c r="B61" s="2" t="s">
        <v>3150</v>
      </c>
      <c r="C61" s="2"/>
      <c r="D61" s="2"/>
      <c r="E61" s="2">
        <v>2005</v>
      </c>
    </row>
    <row r="62" spans="1:5" x14ac:dyDescent="0.25">
      <c r="A62" s="2" t="s">
        <v>3151</v>
      </c>
      <c r="B62" s="2" t="s">
        <v>3152</v>
      </c>
      <c r="C62" s="2"/>
      <c r="D62" s="2"/>
      <c r="E62" s="2">
        <v>2005</v>
      </c>
    </row>
    <row r="63" spans="1:5" x14ac:dyDescent="0.25">
      <c r="A63" s="2" t="s">
        <v>3153</v>
      </c>
      <c r="B63" s="2" t="s">
        <v>3154</v>
      </c>
      <c r="C63" s="2"/>
      <c r="D63" s="2"/>
      <c r="E63" s="2">
        <v>2005</v>
      </c>
    </row>
    <row r="64" spans="1:5" x14ac:dyDescent="0.25">
      <c r="A64" s="2" t="s">
        <v>3155</v>
      </c>
      <c r="B64" s="2" t="s">
        <v>3156</v>
      </c>
      <c r="C64" s="2"/>
      <c r="D64" s="2"/>
      <c r="E64" s="2">
        <v>2005</v>
      </c>
    </row>
    <row r="65" spans="1:5" x14ac:dyDescent="0.25">
      <c r="A65" s="2" t="s">
        <v>3157</v>
      </c>
      <c r="B65" s="2" t="s">
        <v>3158</v>
      </c>
      <c r="C65" s="2"/>
      <c r="D65" s="2"/>
      <c r="E65" s="2">
        <v>2005</v>
      </c>
    </row>
    <row r="66" spans="1:5" x14ac:dyDescent="0.25">
      <c r="A66" s="2" t="s">
        <v>3159</v>
      </c>
      <c r="B66" s="2" t="s">
        <v>3160</v>
      </c>
      <c r="C66" s="2"/>
      <c r="D66" s="2"/>
      <c r="E66" s="2">
        <v>2005</v>
      </c>
    </row>
    <row r="67" spans="1:5" x14ac:dyDescent="0.25">
      <c r="A67" s="2" t="s">
        <v>3161</v>
      </c>
      <c r="B67" s="2" t="s">
        <v>3162</v>
      </c>
      <c r="C67" s="2"/>
      <c r="D67" s="2"/>
      <c r="E67" s="2">
        <v>2005</v>
      </c>
    </row>
    <row r="68" spans="1:5" x14ac:dyDescent="0.25">
      <c r="A68" s="2" t="s">
        <v>3163</v>
      </c>
      <c r="B68" s="2" t="s">
        <v>3164</v>
      </c>
      <c r="C68" s="2"/>
      <c r="D68" s="2"/>
      <c r="E68" s="2">
        <v>2005</v>
      </c>
    </row>
    <row r="69" spans="1:5" x14ac:dyDescent="0.25">
      <c r="A69" s="2" t="s">
        <v>3165</v>
      </c>
      <c r="B69" s="2" t="s">
        <v>3166</v>
      </c>
      <c r="C69" s="2"/>
      <c r="D69" s="2"/>
      <c r="E69" s="2">
        <v>2005</v>
      </c>
    </row>
    <row r="70" spans="1:5" x14ac:dyDescent="0.25">
      <c r="A70" s="2" t="s">
        <v>3167</v>
      </c>
      <c r="B70" s="2" t="s">
        <v>3168</v>
      </c>
      <c r="C70" s="2"/>
      <c r="D70" s="2"/>
      <c r="E70" s="2">
        <v>2005</v>
      </c>
    </row>
    <row r="71" spans="1:5" x14ac:dyDescent="0.25">
      <c r="A71" s="2" t="s">
        <v>3169</v>
      </c>
      <c r="B71" s="2" t="s">
        <v>3170</v>
      </c>
      <c r="C71" s="2"/>
      <c r="D71" s="2"/>
      <c r="E71" s="2">
        <v>2005</v>
      </c>
    </row>
    <row r="72" spans="1:5" x14ac:dyDescent="0.25">
      <c r="A72" s="2" t="s">
        <v>3171</v>
      </c>
      <c r="B72" s="2" t="s">
        <v>3172</v>
      </c>
      <c r="C72" s="2"/>
      <c r="D72" s="2"/>
      <c r="E72" s="2">
        <v>2005</v>
      </c>
    </row>
    <row r="73" spans="1:5" x14ac:dyDescent="0.25">
      <c r="A73" s="2" t="s">
        <v>3173</v>
      </c>
      <c r="B73" s="2" t="s">
        <v>3174</v>
      </c>
      <c r="C73" s="2"/>
      <c r="D73" s="2"/>
      <c r="E73" s="2">
        <v>2005</v>
      </c>
    </row>
    <row r="74" spans="1:5" x14ac:dyDescent="0.25">
      <c r="A74" s="2" t="s">
        <v>3175</v>
      </c>
      <c r="B74" s="2" t="s">
        <v>3176</v>
      </c>
      <c r="C74" s="2"/>
      <c r="D74" s="2"/>
      <c r="E74" s="2">
        <v>2005</v>
      </c>
    </row>
    <row r="75" spans="1:5" x14ac:dyDescent="0.25">
      <c r="A75" s="2" t="s">
        <v>3177</v>
      </c>
      <c r="B75" s="2" t="s">
        <v>3178</v>
      </c>
      <c r="C75" s="2"/>
      <c r="D75" s="2"/>
      <c r="E75" s="2">
        <v>2005</v>
      </c>
    </row>
    <row r="76" spans="1:5" x14ac:dyDescent="0.25">
      <c r="A76" s="2" t="s">
        <v>3179</v>
      </c>
      <c r="B76" s="2" t="s">
        <v>3180</v>
      </c>
      <c r="C76" s="2"/>
      <c r="D76" s="2"/>
      <c r="E76" s="2"/>
    </row>
    <row r="77" spans="1:5" x14ac:dyDescent="0.25">
      <c r="A77" s="2" t="s">
        <v>3181</v>
      </c>
      <c r="B77" s="2" t="s">
        <v>3182</v>
      </c>
      <c r="C77" s="2"/>
      <c r="D77" s="2"/>
      <c r="E77" s="2">
        <v>2005</v>
      </c>
    </row>
    <row r="78" spans="1:5" x14ac:dyDescent="0.25">
      <c r="A78" s="2" t="s">
        <v>3183</v>
      </c>
      <c r="B78" s="2" t="s">
        <v>3184</v>
      </c>
      <c r="C78" s="2"/>
      <c r="D78" s="2"/>
      <c r="E78" s="2">
        <v>2005</v>
      </c>
    </row>
    <row r="79" spans="1:5" x14ac:dyDescent="0.25">
      <c r="A79" s="2" t="s">
        <v>3185</v>
      </c>
      <c r="B79" s="2" t="s">
        <v>3186</v>
      </c>
      <c r="C79" s="2"/>
      <c r="D79" s="2"/>
      <c r="E79" s="2">
        <v>2005</v>
      </c>
    </row>
    <row r="80" spans="1:5" x14ac:dyDescent="0.25">
      <c r="A80" s="2" t="s">
        <v>3187</v>
      </c>
      <c r="B80" s="2" t="s">
        <v>3188</v>
      </c>
      <c r="C80" s="2"/>
      <c r="D80" s="2"/>
      <c r="E80" s="2">
        <v>2005</v>
      </c>
    </row>
    <row r="81" spans="1:5" x14ac:dyDescent="0.25">
      <c r="A81" s="2" t="s">
        <v>3189</v>
      </c>
      <c r="B81" s="2" t="s">
        <v>3190</v>
      </c>
      <c r="C81" s="2"/>
      <c r="D81" s="2"/>
      <c r="E81" s="2"/>
    </row>
    <row r="82" spans="1:5" x14ac:dyDescent="0.25">
      <c r="A82" s="2" t="s">
        <v>3191</v>
      </c>
      <c r="B82" s="2" t="s">
        <v>3192</v>
      </c>
      <c r="C82" s="2"/>
      <c r="D82" s="2"/>
      <c r="E82" s="2"/>
    </row>
    <row r="83" spans="1:5" x14ac:dyDescent="0.25">
      <c r="A83" s="2" t="s">
        <v>3193</v>
      </c>
      <c r="B83" s="2" t="s">
        <v>3194</v>
      </c>
      <c r="C83" s="2"/>
      <c r="D83" s="2"/>
      <c r="E83" s="2"/>
    </row>
    <row r="84" spans="1:5" x14ac:dyDescent="0.25">
      <c r="A84" s="2" t="s">
        <v>3195</v>
      </c>
      <c r="B84" s="2" t="s">
        <v>3196</v>
      </c>
      <c r="C84" s="2"/>
      <c r="D84" s="2"/>
      <c r="E84" s="2">
        <v>2005</v>
      </c>
    </row>
    <row r="85" spans="1:5" x14ac:dyDescent="0.25">
      <c r="A85" s="2" t="s">
        <v>3197</v>
      </c>
      <c r="B85" s="2" t="s">
        <v>3198</v>
      </c>
      <c r="C85" s="2"/>
      <c r="D85" s="2"/>
      <c r="E85" s="2">
        <v>2005</v>
      </c>
    </row>
    <row r="86" spans="1:5" x14ac:dyDescent="0.25">
      <c r="A86" s="2" t="s">
        <v>3199</v>
      </c>
      <c r="B86" s="2" t="s">
        <v>3200</v>
      </c>
      <c r="C86" s="2"/>
      <c r="D86" s="2"/>
      <c r="E86" s="2">
        <v>2005</v>
      </c>
    </row>
    <row r="87" spans="1:5" x14ac:dyDescent="0.25">
      <c r="A87" s="2" t="s">
        <v>3201</v>
      </c>
      <c r="B87" s="2" t="s">
        <v>3202</v>
      </c>
      <c r="C87" s="2"/>
      <c r="D87" s="2"/>
      <c r="E87" s="2">
        <v>2005</v>
      </c>
    </row>
    <row r="88" spans="1:5" x14ac:dyDescent="0.25">
      <c r="A88" s="2" t="s">
        <v>3203</v>
      </c>
      <c r="B88" s="2" t="s">
        <v>3204</v>
      </c>
      <c r="C88" s="2"/>
      <c r="D88" s="2"/>
      <c r="E88" s="2">
        <v>2005</v>
      </c>
    </row>
    <row r="89" spans="1:5" x14ac:dyDescent="0.25">
      <c r="A89" s="2" t="s">
        <v>3205</v>
      </c>
      <c r="B89" s="2" t="s">
        <v>3206</v>
      </c>
      <c r="C89" s="2"/>
      <c r="D89" s="2"/>
      <c r="E89" s="2">
        <v>2005</v>
      </c>
    </row>
    <row r="90" spans="1:5" x14ac:dyDescent="0.25">
      <c r="A90" s="2" t="s">
        <v>3207</v>
      </c>
      <c r="B90" s="2" t="s">
        <v>3208</v>
      </c>
      <c r="C90" s="2"/>
      <c r="D90" s="2"/>
      <c r="E90" s="2">
        <v>2005</v>
      </c>
    </row>
    <row r="91" spans="1:5" x14ac:dyDescent="0.25">
      <c r="A91" s="2" t="s">
        <v>3209</v>
      </c>
      <c r="B91" s="2" t="s">
        <v>3210</v>
      </c>
      <c r="C91" s="2"/>
      <c r="D91" s="2"/>
      <c r="E91" s="2"/>
    </row>
    <row r="92" spans="1:5" x14ac:dyDescent="0.25">
      <c r="A92" s="2" t="s">
        <v>3211</v>
      </c>
      <c r="B92" s="2" t="s">
        <v>3212</v>
      </c>
      <c r="C92" s="2"/>
      <c r="D92" s="2"/>
      <c r="E92" s="2">
        <v>2005</v>
      </c>
    </row>
    <row r="93" spans="1:5" x14ac:dyDescent="0.25">
      <c r="A93" s="2" t="s">
        <v>3213</v>
      </c>
      <c r="B93" s="2" t="s">
        <v>3214</v>
      </c>
      <c r="C93" s="2"/>
      <c r="D93" s="2"/>
      <c r="E93" s="2">
        <v>2005</v>
      </c>
    </row>
    <row r="94" spans="1:5" x14ac:dyDescent="0.25">
      <c r="A94" s="2" t="s">
        <v>3215</v>
      </c>
      <c r="B94" s="2" t="s">
        <v>3216</v>
      </c>
      <c r="C94" s="2"/>
      <c r="D94" s="2"/>
      <c r="E94" s="2">
        <v>2005</v>
      </c>
    </row>
    <row r="95" spans="1:5" x14ac:dyDescent="0.25">
      <c r="A95" s="2" t="s">
        <v>3217</v>
      </c>
      <c r="B95" s="2" t="s">
        <v>3218</v>
      </c>
      <c r="C95" s="2"/>
      <c r="D95" s="2"/>
      <c r="E95" s="2">
        <v>2005</v>
      </c>
    </row>
  </sheetData>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7BA55-2E47-4323-A398-7C1918706EA1}">
  <sheetPr codeName="Sheet26">
    <tabColor theme="4" tint="0.39997558519241921"/>
  </sheetPr>
  <dimension ref="A1:I11"/>
  <sheetViews>
    <sheetView workbookViewId="0"/>
  </sheetViews>
  <sheetFormatPr defaultRowHeight="15" x14ac:dyDescent="0.25"/>
  <cols>
    <col min="1" max="1" width="12.7109375" customWidth="1"/>
    <col min="2" max="2" width="40.7109375" bestFit="1" customWidth="1"/>
    <col min="3" max="3" width="17.140625" customWidth="1"/>
    <col min="4" max="4" width="15.42578125" customWidth="1"/>
    <col min="6" max="9" width="25" customWidth="1"/>
  </cols>
  <sheetData>
    <row r="1" spans="1:9" ht="45" x14ac:dyDescent="0.25">
      <c r="A1" s="6" t="s">
        <v>3219</v>
      </c>
      <c r="B1" s="6" t="s">
        <v>2424</v>
      </c>
      <c r="C1" s="6" t="s">
        <v>3220</v>
      </c>
      <c r="D1" s="6" t="s">
        <v>2437</v>
      </c>
      <c r="F1" s="6"/>
      <c r="G1" s="6"/>
      <c r="H1" s="6"/>
      <c r="I1" s="6"/>
    </row>
    <row r="2" spans="1:9" x14ac:dyDescent="0.25">
      <c r="A2" s="2">
        <v>1</v>
      </c>
      <c r="B2" s="2" t="s">
        <v>3221</v>
      </c>
      <c r="C2" s="2" t="s">
        <v>3222</v>
      </c>
      <c r="D2" s="2"/>
      <c r="F2" s="2"/>
      <c r="G2" s="2"/>
      <c r="H2" s="2"/>
      <c r="I2" s="2"/>
    </row>
    <row r="3" spans="1:9" x14ac:dyDescent="0.25">
      <c r="A3" s="2">
        <v>2</v>
      </c>
      <c r="B3" s="2" t="s">
        <v>3223</v>
      </c>
      <c r="C3" s="2" t="s">
        <v>3224</v>
      </c>
      <c r="D3" s="2"/>
      <c r="F3" s="2"/>
      <c r="G3" s="2"/>
      <c r="H3" s="2"/>
      <c r="I3" s="2"/>
    </row>
    <row r="4" spans="1:9" x14ac:dyDescent="0.25">
      <c r="A4" s="2">
        <v>3</v>
      </c>
      <c r="B4" s="2" t="s">
        <v>3225</v>
      </c>
      <c r="C4" s="2" t="s">
        <v>3224</v>
      </c>
      <c r="D4" s="2"/>
      <c r="F4" s="2"/>
      <c r="G4" s="2"/>
      <c r="H4" s="2"/>
      <c r="I4" s="2"/>
    </row>
    <row r="5" spans="1:9" x14ac:dyDescent="0.25">
      <c r="A5" s="2">
        <v>4</v>
      </c>
      <c r="B5" s="2" t="s">
        <v>3226</v>
      </c>
      <c r="C5" s="2" t="s">
        <v>3224</v>
      </c>
      <c r="D5" s="2"/>
      <c r="F5" s="2"/>
      <c r="G5" s="2"/>
      <c r="H5" s="2"/>
      <c r="I5" s="2"/>
    </row>
    <row r="6" spans="1:9" x14ac:dyDescent="0.25">
      <c r="A6" s="2">
        <v>5</v>
      </c>
      <c r="B6" s="2" t="s">
        <v>3227</v>
      </c>
      <c r="C6" s="2" t="s">
        <v>3224</v>
      </c>
      <c r="D6" s="2"/>
      <c r="F6" s="2"/>
      <c r="G6" s="2"/>
      <c r="H6" s="2"/>
      <c r="I6" s="2"/>
    </row>
    <row r="7" spans="1:9" x14ac:dyDescent="0.25">
      <c r="A7" s="2">
        <v>6</v>
      </c>
      <c r="B7" s="2" t="s">
        <v>3228</v>
      </c>
      <c r="C7" s="2" t="s">
        <v>3224</v>
      </c>
      <c r="D7" s="2"/>
      <c r="F7" s="2"/>
      <c r="G7" s="2"/>
      <c r="H7" s="2"/>
      <c r="I7" s="2"/>
    </row>
    <row r="8" spans="1:9" x14ac:dyDescent="0.25">
      <c r="A8" s="2">
        <v>7</v>
      </c>
      <c r="B8" s="2" t="s">
        <v>3229</v>
      </c>
      <c r="C8" s="2" t="s">
        <v>3222</v>
      </c>
      <c r="D8" s="2"/>
      <c r="F8" s="2"/>
      <c r="G8" s="2"/>
      <c r="H8" s="2"/>
      <c r="I8" s="2"/>
    </row>
    <row r="9" spans="1:9" x14ac:dyDescent="0.25">
      <c r="A9" s="2">
        <v>8</v>
      </c>
      <c r="B9" s="2" t="s">
        <v>3230</v>
      </c>
      <c r="C9" s="2" t="s">
        <v>3224</v>
      </c>
      <c r="D9" s="2"/>
      <c r="F9" s="2"/>
      <c r="G9" s="2"/>
      <c r="H9" s="2"/>
      <c r="I9" s="2"/>
    </row>
    <row r="10" spans="1:9" x14ac:dyDescent="0.25">
      <c r="A10" s="2">
        <v>9</v>
      </c>
      <c r="B10" s="2" t="s">
        <v>3231</v>
      </c>
      <c r="C10" s="2" t="s">
        <v>3222</v>
      </c>
      <c r="D10" s="2"/>
      <c r="F10" s="2"/>
      <c r="G10" s="2"/>
      <c r="H10" s="2"/>
      <c r="I10" s="2"/>
    </row>
    <row r="11" spans="1:9" x14ac:dyDescent="0.25">
      <c r="A11" s="2">
        <v>99</v>
      </c>
      <c r="B11" s="2" t="s">
        <v>1955</v>
      </c>
      <c r="C11" s="2" t="s">
        <v>3224</v>
      </c>
      <c r="D11" s="2">
        <v>2002</v>
      </c>
      <c r="F11" s="2"/>
      <c r="G11" s="2"/>
      <c r="H11" s="2"/>
      <c r="I11" s="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7FC8-CE50-43AF-AC56-C8CCAA3FCA8D}">
  <sheetPr codeName="Sheet27">
    <tabColor theme="4" tint="0.39997558519241921"/>
  </sheetPr>
  <dimension ref="A1:F71"/>
  <sheetViews>
    <sheetView workbookViewId="0"/>
  </sheetViews>
  <sheetFormatPr defaultRowHeight="15" x14ac:dyDescent="0.25"/>
  <cols>
    <col min="1" max="1" width="25.140625" customWidth="1"/>
    <col min="2" max="2" width="27.85546875" bestFit="1" customWidth="1"/>
    <col min="3" max="3" width="8.42578125" bestFit="1" customWidth="1"/>
    <col min="5" max="5" width="12.5703125" customWidth="1"/>
  </cols>
  <sheetData>
    <row r="1" spans="1:6" ht="35.450000000000003" customHeight="1" x14ac:dyDescent="0.25">
      <c r="A1" s="6" t="s">
        <v>3232</v>
      </c>
      <c r="B1" s="6" t="s">
        <v>2424</v>
      </c>
      <c r="C1" s="6" t="s">
        <v>2805</v>
      </c>
      <c r="D1" s="6" t="s">
        <v>2436</v>
      </c>
      <c r="E1" s="6" t="s">
        <v>2437</v>
      </c>
      <c r="F1" s="7"/>
    </row>
    <row r="2" spans="1:6" x14ac:dyDescent="0.25">
      <c r="A2" s="2" t="s">
        <v>3233</v>
      </c>
      <c r="B2" s="2" t="s">
        <v>3234</v>
      </c>
      <c r="C2" s="2"/>
      <c r="D2" s="2"/>
      <c r="E2" s="2"/>
    </row>
    <row r="3" spans="1:6" x14ac:dyDescent="0.25">
      <c r="A3" s="2" t="s">
        <v>3235</v>
      </c>
      <c r="B3" s="2" t="s">
        <v>3236</v>
      </c>
      <c r="C3" s="2"/>
      <c r="D3" s="2"/>
      <c r="E3" s="2"/>
    </row>
    <row r="4" spans="1:6" x14ac:dyDescent="0.25">
      <c r="A4" s="2" t="s">
        <v>3237</v>
      </c>
      <c r="B4" s="2" t="s">
        <v>3238</v>
      </c>
      <c r="C4" s="2"/>
      <c r="D4" s="2"/>
      <c r="E4" s="2"/>
    </row>
    <row r="5" spans="1:6" x14ac:dyDescent="0.25">
      <c r="A5" s="2" t="s">
        <v>3239</v>
      </c>
      <c r="B5" s="2" t="s">
        <v>3240</v>
      </c>
      <c r="C5" s="2"/>
      <c r="D5" s="2"/>
      <c r="E5" s="2"/>
    </row>
    <row r="6" spans="1:6" x14ac:dyDescent="0.25">
      <c r="A6" s="2" t="s">
        <v>3241</v>
      </c>
      <c r="B6" s="2" t="s">
        <v>3242</v>
      </c>
      <c r="C6" s="2"/>
      <c r="D6" s="2"/>
      <c r="E6" s="2"/>
    </row>
    <row r="7" spans="1:6" x14ac:dyDescent="0.25">
      <c r="A7" s="2" t="s">
        <v>3243</v>
      </c>
      <c r="B7" s="2" t="s">
        <v>3244</v>
      </c>
      <c r="C7" s="2"/>
      <c r="D7" s="2"/>
      <c r="E7" s="2"/>
    </row>
    <row r="8" spans="1:6" x14ac:dyDescent="0.25">
      <c r="A8" s="2" t="s">
        <v>3037</v>
      </c>
      <c r="B8" s="2" t="s">
        <v>3038</v>
      </c>
      <c r="C8" s="2"/>
      <c r="D8" s="2"/>
      <c r="E8" s="2"/>
    </row>
    <row r="9" spans="1:6" x14ac:dyDescent="0.25">
      <c r="A9" s="2" t="s">
        <v>3245</v>
      </c>
      <c r="B9" s="2" t="s">
        <v>3246</v>
      </c>
      <c r="C9" s="2"/>
      <c r="D9" s="2"/>
      <c r="E9" s="2"/>
    </row>
    <row r="10" spans="1:6" x14ac:dyDescent="0.25">
      <c r="A10" s="2" t="s">
        <v>3247</v>
      </c>
      <c r="B10" s="2" t="s">
        <v>3248</v>
      </c>
      <c r="C10" s="2"/>
      <c r="D10" s="2"/>
      <c r="E10" s="2"/>
    </row>
    <row r="11" spans="1:6" x14ac:dyDescent="0.25">
      <c r="A11" s="2" t="s">
        <v>3249</v>
      </c>
      <c r="B11" s="2" t="s">
        <v>3250</v>
      </c>
      <c r="C11" s="2"/>
      <c r="D11" s="2"/>
      <c r="E11" s="2"/>
    </row>
    <row r="12" spans="1:6" x14ac:dyDescent="0.25">
      <c r="A12" s="2" t="s">
        <v>3251</v>
      </c>
      <c r="B12" s="2" t="s">
        <v>3252</v>
      </c>
      <c r="C12" s="2"/>
      <c r="D12" s="2"/>
      <c r="E12" s="2"/>
    </row>
    <row r="13" spans="1:6" x14ac:dyDescent="0.25">
      <c r="A13" s="2" t="s">
        <v>3253</v>
      </c>
      <c r="B13" s="2" t="s">
        <v>3253</v>
      </c>
      <c r="C13" s="2"/>
      <c r="D13" s="2"/>
      <c r="E13" s="2"/>
    </row>
    <row r="14" spans="1:6" x14ac:dyDescent="0.25">
      <c r="A14" s="2" t="s">
        <v>3254</v>
      </c>
      <c r="B14" s="2" t="s">
        <v>3255</v>
      </c>
      <c r="C14" s="2"/>
      <c r="D14" s="2"/>
      <c r="E14" s="2"/>
    </row>
    <row r="15" spans="1:6" x14ac:dyDescent="0.25">
      <c r="A15" s="2" t="s">
        <v>3256</v>
      </c>
      <c r="B15" s="2" t="s">
        <v>3257</v>
      </c>
      <c r="C15" s="2"/>
      <c r="D15" s="2"/>
      <c r="E15" s="2"/>
    </row>
    <row r="16" spans="1:6" x14ac:dyDescent="0.25">
      <c r="A16" s="2" t="s">
        <v>3258</v>
      </c>
      <c r="B16" s="2" t="s">
        <v>3259</v>
      </c>
      <c r="C16" s="2"/>
      <c r="D16" s="2"/>
      <c r="E16" s="2"/>
    </row>
    <row r="17" spans="1:5" x14ac:dyDescent="0.25">
      <c r="A17" s="2" t="s">
        <v>3260</v>
      </c>
      <c r="B17" s="2" t="s">
        <v>3261</v>
      </c>
      <c r="C17" s="2"/>
      <c r="D17" s="2"/>
      <c r="E17" s="2"/>
    </row>
    <row r="18" spans="1:5" x14ac:dyDescent="0.25">
      <c r="A18" s="2" t="s">
        <v>3262</v>
      </c>
      <c r="B18" s="2" t="s">
        <v>3263</v>
      </c>
      <c r="C18" s="2"/>
      <c r="D18" s="2"/>
      <c r="E18" s="2"/>
    </row>
    <row r="19" spans="1:5" x14ac:dyDescent="0.25">
      <c r="A19" s="2" t="s">
        <v>3264</v>
      </c>
      <c r="B19" s="2" t="s">
        <v>3265</v>
      </c>
      <c r="C19" s="2"/>
      <c r="D19" s="2"/>
      <c r="E19" s="2"/>
    </row>
    <row r="20" spans="1:5" x14ac:dyDescent="0.25">
      <c r="A20" s="2" t="s">
        <v>3266</v>
      </c>
      <c r="B20" s="2" t="s">
        <v>3267</v>
      </c>
      <c r="C20" s="2"/>
      <c r="D20" s="2"/>
      <c r="E20" s="2"/>
    </row>
    <row r="21" spans="1:5" x14ac:dyDescent="0.25">
      <c r="A21" s="2" t="s">
        <v>3268</v>
      </c>
      <c r="B21" s="2" t="s">
        <v>3269</v>
      </c>
      <c r="C21" s="2"/>
      <c r="D21" s="2"/>
      <c r="E21" s="2">
        <v>2005</v>
      </c>
    </row>
    <row r="22" spans="1:5" x14ac:dyDescent="0.25">
      <c r="A22" s="2" t="s">
        <v>3270</v>
      </c>
      <c r="B22" s="2" t="s">
        <v>3271</v>
      </c>
      <c r="C22" s="2"/>
      <c r="D22" s="2"/>
      <c r="E22" s="2"/>
    </row>
    <row r="23" spans="1:5" x14ac:dyDescent="0.25">
      <c r="A23" s="2" t="s">
        <v>3272</v>
      </c>
      <c r="B23" s="2" t="s">
        <v>3273</v>
      </c>
      <c r="C23" s="2"/>
      <c r="D23" s="2"/>
      <c r="E23" s="2"/>
    </row>
    <row r="24" spans="1:5" x14ac:dyDescent="0.25">
      <c r="A24" s="2" t="s">
        <v>3274</v>
      </c>
      <c r="B24" s="2" t="s">
        <v>3275</v>
      </c>
      <c r="C24" s="2"/>
      <c r="D24" s="2"/>
      <c r="E24" s="2"/>
    </row>
    <row r="25" spans="1:5" x14ac:dyDescent="0.25">
      <c r="A25" s="2" t="s">
        <v>3276</v>
      </c>
      <c r="B25" s="2" t="s">
        <v>3277</v>
      </c>
      <c r="C25" s="2"/>
      <c r="D25" s="2"/>
      <c r="E25" s="2"/>
    </row>
    <row r="26" spans="1:5" x14ac:dyDescent="0.25">
      <c r="A26" s="2" t="s">
        <v>3278</v>
      </c>
      <c r="B26" s="2" t="s">
        <v>3279</v>
      </c>
      <c r="C26" s="2"/>
      <c r="D26" s="2"/>
      <c r="E26" s="2"/>
    </row>
    <row r="27" spans="1:5" x14ac:dyDescent="0.25">
      <c r="A27" s="2" t="s">
        <v>3280</v>
      </c>
      <c r="B27" s="2" t="s">
        <v>3281</v>
      </c>
      <c r="C27" s="2"/>
      <c r="D27" s="2"/>
      <c r="E27" s="2"/>
    </row>
    <row r="28" spans="1:5" x14ac:dyDescent="0.25">
      <c r="A28" s="2" t="s">
        <v>3282</v>
      </c>
      <c r="B28" s="2" t="s">
        <v>3283</v>
      </c>
      <c r="C28" s="2"/>
      <c r="D28" s="2"/>
      <c r="E28" s="2"/>
    </row>
    <row r="29" spans="1:5" x14ac:dyDescent="0.25">
      <c r="A29" s="2" t="s">
        <v>3284</v>
      </c>
      <c r="B29" s="2" t="s">
        <v>3285</v>
      </c>
      <c r="C29" s="2"/>
      <c r="D29" s="2"/>
      <c r="E29" s="2"/>
    </row>
    <row r="30" spans="1:5" x14ac:dyDescent="0.25">
      <c r="A30" s="2" t="s">
        <v>3286</v>
      </c>
      <c r="B30" s="2" t="s">
        <v>3287</v>
      </c>
      <c r="C30" s="2"/>
      <c r="D30" s="2"/>
      <c r="E30" s="2"/>
    </row>
    <row r="31" spans="1:5" x14ac:dyDescent="0.25">
      <c r="A31" s="2" t="s">
        <v>3288</v>
      </c>
      <c r="B31" s="2" t="s">
        <v>3289</v>
      </c>
      <c r="C31" s="2"/>
      <c r="D31" s="2"/>
      <c r="E31" s="2"/>
    </row>
    <row r="32" spans="1:5" x14ac:dyDescent="0.25">
      <c r="A32" s="2" t="s">
        <v>3290</v>
      </c>
      <c r="B32" s="2" t="s">
        <v>3291</v>
      </c>
      <c r="C32" s="2"/>
      <c r="D32" s="2"/>
      <c r="E32" s="2"/>
    </row>
    <row r="33" spans="1:5" x14ac:dyDescent="0.25">
      <c r="A33" s="2" t="s">
        <v>3292</v>
      </c>
      <c r="B33" s="2" t="s">
        <v>3293</v>
      </c>
      <c r="C33" s="2"/>
      <c r="D33" s="2"/>
      <c r="E33" s="2"/>
    </row>
    <row r="34" spans="1:5" x14ac:dyDescent="0.25">
      <c r="A34" s="2" t="s">
        <v>3294</v>
      </c>
      <c r="B34" s="2" t="s">
        <v>3295</v>
      </c>
      <c r="C34" s="2"/>
      <c r="D34" s="2"/>
      <c r="E34" s="2"/>
    </row>
    <row r="35" spans="1:5" x14ac:dyDescent="0.25">
      <c r="A35" s="2" t="s">
        <v>3296</v>
      </c>
      <c r="B35" s="2" t="s">
        <v>3297</v>
      </c>
      <c r="C35" s="2"/>
      <c r="D35" s="2"/>
      <c r="E35" s="2"/>
    </row>
    <row r="36" spans="1:5" x14ac:dyDescent="0.25">
      <c r="A36" s="2" t="s">
        <v>3298</v>
      </c>
      <c r="B36" s="2" t="s">
        <v>3299</v>
      </c>
      <c r="C36" s="2"/>
      <c r="D36" s="2"/>
      <c r="E36" s="2"/>
    </row>
    <row r="37" spans="1:5" x14ac:dyDescent="0.25">
      <c r="A37" s="2" t="s">
        <v>3300</v>
      </c>
      <c r="B37" s="2" t="s">
        <v>3301</v>
      </c>
      <c r="C37" s="2"/>
      <c r="D37" s="2"/>
      <c r="E37" s="2"/>
    </row>
    <row r="38" spans="1:5" x14ac:dyDescent="0.25">
      <c r="A38" s="2" t="s">
        <v>3302</v>
      </c>
      <c r="B38" s="2" t="s">
        <v>3303</v>
      </c>
      <c r="C38" s="2"/>
      <c r="D38" s="2"/>
      <c r="E38" s="2"/>
    </row>
    <row r="39" spans="1:5" x14ac:dyDescent="0.25">
      <c r="A39" s="2" t="s">
        <v>3304</v>
      </c>
      <c r="B39" s="2" t="s">
        <v>3305</v>
      </c>
      <c r="C39" s="2"/>
      <c r="D39" s="2"/>
      <c r="E39" s="2"/>
    </row>
    <row r="40" spans="1:5" x14ac:dyDescent="0.25">
      <c r="A40" s="2" t="s">
        <v>3306</v>
      </c>
      <c r="B40" s="2" t="s">
        <v>3307</v>
      </c>
      <c r="C40" s="2"/>
      <c r="D40" s="2"/>
      <c r="E40" s="2"/>
    </row>
    <row r="41" spans="1:5" x14ac:dyDescent="0.25">
      <c r="A41" s="2" t="s">
        <v>3308</v>
      </c>
      <c r="B41" s="2" t="s">
        <v>3309</v>
      </c>
      <c r="C41" s="2"/>
      <c r="D41" s="2"/>
      <c r="E41" s="2"/>
    </row>
    <row r="42" spans="1:5" x14ac:dyDescent="0.25">
      <c r="A42" s="2" t="s">
        <v>3310</v>
      </c>
      <c r="B42" s="2" t="s">
        <v>3311</v>
      </c>
      <c r="C42" s="2"/>
      <c r="D42" s="2"/>
      <c r="E42" s="2"/>
    </row>
    <row r="43" spans="1:5" x14ac:dyDescent="0.25">
      <c r="A43" s="2" t="s">
        <v>3312</v>
      </c>
      <c r="B43" s="2" t="s">
        <v>3313</v>
      </c>
      <c r="C43" s="2"/>
      <c r="D43" s="2"/>
      <c r="E43" s="2"/>
    </row>
    <row r="44" spans="1:5" x14ac:dyDescent="0.25">
      <c r="A44" s="2" t="s">
        <v>3314</v>
      </c>
      <c r="B44" s="2" t="s">
        <v>3315</v>
      </c>
      <c r="C44" s="2"/>
      <c r="D44" s="2"/>
      <c r="E44" s="2"/>
    </row>
    <row r="45" spans="1:5" x14ac:dyDescent="0.25">
      <c r="A45" s="2" t="s">
        <v>3316</v>
      </c>
      <c r="B45" s="2" t="s">
        <v>3317</v>
      </c>
      <c r="C45" s="2"/>
      <c r="D45" s="2"/>
      <c r="E45" s="2"/>
    </row>
    <row r="46" spans="1:5" x14ac:dyDescent="0.25">
      <c r="A46" s="2" t="s">
        <v>3318</v>
      </c>
      <c r="B46" s="2" t="s">
        <v>3318</v>
      </c>
      <c r="C46" s="2"/>
      <c r="D46" s="2"/>
      <c r="E46" s="2"/>
    </row>
    <row r="47" spans="1:5" x14ac:dyDescent="0.25">
      <c r="A47" s="2" t="s">
        <v>3319</v>
      </c>
      <c r="B47" s="2" t="s">
        <v>3320</v>
      </c>
      <c r="C47" s="2"/>
      <c r="D47" s="2"/>
      <c r="E47" s="2"/>
    </row>
    <row r="48" spans="1:5" x14ac:dyDescent="0.25">
      <c r="A48" s="2" t="s">
        <v>3321</v>
      </c>
      <c r="B48" s="2" t="s">
        <v>3322</v>
      </c>
      <c r="C48" s="2"/>
      <c r="D48" s="2"/>
      <c r="E48" s="2"/>
    </row>
    <row r="49" spans="1:5" x14ac:dyDescent="0.25">
      <c r="A49" s="2" t="s">
        <v>3323</v>
      </c>
      <c r="B49" s="2" t="s">
        <v>3324</v>
      </c>
      <c r="C49" s="2"/>
      <c r="D49" s="2"/>
      <c r="E49" s="2"/>
    </row>
    <row r="50" spans="1:5" x14ac:dyDescent="0.25">
      <c r="A50" s="2" t="s">
        <v>3325</v>
      </c>
      <c r="B50" s="2" t="s">
        <v>3326</v>
      </c>
      <c r="C50" s="2"/>
      <c r="D50" s="2"/>
      <c r="E50" s="2"/>
    </row>
    <row r="51" spans="1:5" x14ac:dyDescent="0.25">
      <c r="A51" s="2" t="s">
        <v>3327</v>
      </c>
      <c r="B51" s="2" t="s">
        <v>3328</v>
      </c>
      <c r="C51" s="2"/>
      <c r="D51" s="2"/>
      <c r="E51" s="2"/>
    </row>
    <row r="52" spans="1:5" x14ac:dyDescent="0.25">
      <c r="A52" s="2" t="s">
        <v>3329</v>
      </c>
      <c r="B52" s="2" t="s">
        <v>3330</v>
      </c>
      <c r="C52" s="2"/>
      <c r="D52" s="2"/>
      <c r="E52" s="2"/>
    </row>
    <row r="53" spans="1:5" x14ac:dyDescent="0.25">
      <c r="A53" s="2" t="s">
        <v>3179</v>
      </c>
      <c r="B53" s="2" t="s">
        <v>3180</v>
      </c>
      <c r="C53" s="2"/>
      <c r="D53" s="2"/>
      <c r="E53" s="2"/>
    </row>
    <row r="54" spans="1:5" x14ac:dyDescent="0.25">
      <c r="A54" s="2" t="s">
        <v>3331</v>
      </c>
      <c r="B54" s="2" t="s">
        <v>3332</v>
      </c>
      <c r="C54" s="2"/>
      <c r="D54" s="2"/>
      <c r="E54" s="2"/>
    </row>
    <row r="55" spans="1:5" x14ac:dyDescent="0.25">
      <c r="A55" s="2" t="s">
        <v>3333</v>
      </c>
      <c r="B55" s="2" t="s">
        <v>3334</v>
      </c>
      <c r="C55" s="2"/>
      <c r="D55" s="2"/>
      <c r="E55" s="2"/>
    </row>
    <row r="56" spans="1:5" x14ac:dyDescent="0.25">
      <c r="A56" s="2" t="s">
        <v>3335</v>
      </c>
      <c r="B56" s="2" t="s">
        <v>3336</v>
      </c>
      <c r="C56" s="2"/>
      <c r="D56" s="2"/>
      <c r="E56" s="2"/>
    </row>
    <row r="57" spans="1:5" x14ac:dyDescent="0.25">
      <c r="A57" s="2" t="s">
        <v>3337</v>
      </c>
      <c r="B57" s="2" t="s">
        <v>3338</v>
      </c>
      <c r="C57" s="2"/>
      <c r="D57" s="2"/>
      <c r="E57" s="2"/>
    </row>
    <row r="58" spans="1:5" x14ac:dyDescent="0.25">
      <c r="A58" s="2" t="s">
        <v>3339</v>
      </c>
      <c r="B58" s="2" t="s">
        <v>3340</v>
      </c>
      <c r="C58" s="2"/>
      <c r="D58" s="2"/>
      <c r="E58" s="2"/>
    </row>
    <row r="59" spans="1:5" x14ac:dyDescent="0.25">
      <c r="A59" s="2" t="s">
        <v>3341</v>
      </c>
      <c r="B59" s="2" t="s">
        <v>3342</v>
      </c>
      <c r="C59" s="2"/>
      <c r="D59" s="2"/>
      <c r="E59" s="2"/>
    </row>
    <row r="60" spans="1:5" x14ac:dyDescent="0.25">
      <c r="A60" s="2" t="s">
        <v>3343</v>
      </c>
      <c r="B60" s="2" t="s">
        <v>3344</v>
      </c>
      <c r="C60" s="2"/>
      <c r="D60" s="2"/>
      <c r="E60" s="2"/>
    </row>
    <row r="61" spans="1:5" x14ac:dyDescent="0.25">
      <c r="A61" s="2" t="s">
        <v>3345</v>
      </c>
      <c r="B61" s="2" t="s">
        <v>3346</v>
      </c>
      <c r="C61" s="2"/>
      <c r="D61" s="2"/>
      <c r="E61" s="2"/>
    </row>
    <row r="62" spans="1:5" x14ac:dyDescent="0.25">
      <c r="A62" s="2" t="s">
        <v>3347</v>
      </c>
      <c r="B62" s="2" t="s">
        <v>3348</v>
      </c>
      <c r="C62" s="2"/>
      <c r="D62" s="2"/>
      <c r="E62" s="2"/>
    </row>
    <row r="63" spans="1:5" x14ac:dyDescent="0.25">
      <c r="A63" s="2" t="s">
        <v>3349</v>
      </c>
      <c r="B63" s="2" t="s">
        <v>3350</v>
      </c>
      <c r="C63" s="2"/>
      <c r="D63" s="2"/>
      <c r="E63" s="2"/>
    </row>
    <row r="64" spans="1:5" x14ac:dyDescent="0.25">
      <c r="A64" s="2" t="s">
        <v>3351</v>
      </c>
      <c r="B64" s="2" t="s">
        <v>3301</v>
      </c>
      <c r="C64" s="2"/>
      <c r="D64" s="2" t="s">
        <v>3300</v>
      </c>
      <c r="E64" s="2">
        <v>2005</v>
      </c>
    </row>
    <row r="65" spans="1:5" x14ac:dyDescent="0.25">
      <c r="A65" s="2" t="s">
        <v>3352</v>
      </c>
      <c r="B65" s="2" t="s">
        <v>3353</v>
      </c>
      <c r="C65" s="2"/>
      <c r="D65" s="2"/>
      <c r="E65" s="2"/>
    </row>
    <row r="66" spans="1:5" x14ac:dyDescent="0.25">
      <c r="A66" s="2" t="s">
        <v>3354</v>
      </c>
      <c r="B66" s="2" t="s">
        <v>3355</v>
      </c>
      <c r="C66" s="2"/>
      <c r="D66" s="2"/>
      <c r="E66" s="2"/>
    </row>
    <row r="67" spans="1:5" x14ac:dyDescent="0.25">
      <c r="A67" s="2" t="s">
        <v>3356</v>
      </c>
      <c r="B67" s="2" t="s">
        <v>3357</v>
      </c>
      <c r="C67" s="2"/>
      <c r="D67" s="2"/>
      <c r="E67" s="2"/>
    </row>
    <row r="68" spans="1:5" x14ac:dyDescent="0.25">
      <c r="A68" s="2" t="s">
        <v>3358</v>
      </c>
      <c r="B68" s="2" t="s">
        <v>3359</v>
      </c>
      <c r="C68" s="2"/>
      <c r="D68" s="2"/>
      <c r="E68" s="2"/>
    </row>
    <row r="69" spans="1:5" x14ac:dyDescent="0.25">
      <c r="A69" s="2" t="s">
        <v>3360</v>
      </c>
      <c r="B69" s="2" t="s">
        <v>3361</v>
      </c>
      <c r="C69" s="2"/>
      <c r="D69" s="2"/>
      <c r="E69" s="2"/>
    </row>
    <row r="70" spans="1:5" x14ac:dyDescent="0.25">
      <c r="A70" s="2" t="s">
        <v>3362</v>
      </c>
      <c r="B70" s="2" t="s">
        <v>3363</v>
      </c>
      <c r="C70" s="2"/>
      <c r="D70" s="2"/>
      <c r="E70" s="2"/>
    </row>
    <row r="71" spans="1:5" x14ac:dyDescent="0.25">
      <c r="A71" s="2" t="s">
        <v>3364</v>
      </c>
      <c r="B71" s="2" t="s">
        <v>3365</v>
      </c>
      <c r="C71" s="2"/>
      <c r="D71" s="2"/>
      <c r="E71" s="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4F6B8-25AF-46D7-BADB-E5E35EFD4C1D}">
  <sheetPr codeName="Sheet28">
    <tabColor theme="4" tint="0.39997558519241921"/>
  </sheetPr>
  <dimension ref="A1:E10"/>
  <sheetViews>
    <sheetView workbookViewId="0"/>
  </sheetViews>
  <sheetFormatPr defaultRowHeight="15" x14ac:dyDescent="0.25"/>
  <cols>
    <col min="1" max="1" width="15.140625" customWidth="1"/>
    <col min="2" max="2" width="12.85546875" bestFit="1" customWidth="1"/>
    <col min="5" max="5" width="15.7109375" customWidth="1"/>
  </cols>
  <sheetData>
    <row r="1" spans="1:5" ht="48.95" customHeight="1" x14ac:dyDescent="0.25">
      <c r="A1" s="6" t="s">
        <v>3366</v>
      </c>
      <c r="B1" s="6" t="s">
        <v>2424</v>
      </c>
      <c r="C1" s="6" t="s">
        <v>2805</v>
      </c>
      <c r="D1" s="6" t="s">
        <v>2436</v>
      </c>
      <c r="E1" s="6" t="s">
        <v>2437</v>
      </c>
    </row>
    <row r="2" spans="1:5" x14ac:dyDescent="0.25">
      <c r="A2" s="2" t="s">
        <v>3367</v>
      </c>
      <c r="B2" s="2" t="s">
        <v>3368</v>
      </c>
      <c r="C2" s="2"/>
      <c r="D2" s="2"/>
      <c r="E2" s="2"/>
    </row>
    <row r="3" spans="1:5" x14ac:dyDescent="0.25">
      <c r="A3" s="2" t="s">
        <v>3369</v>
      </c>
      <c r="B3" s="2" t="s">
        <v>3370</v>
      </c>
      <c r="C3" s="2"/>
      <c r="D3" s="2"/>
      <c r="E3" s="2"/>
    </row>
    <row r="4" spans="1:5" x14ac:dyDescent="0.25">
      <c r="A4" s="2" t="s">
        <v>3337</v>
      </c>
      <c r="B4" s="2" t="s">
        <v>3338</v>
      </c>
      <c r="C4" s="2"/>
      <c r="D4" s="2"/>
      <c r="E4" s="2"/>
    </row>
    <row r="5" spans="1:5" x14ac:dyDescent="0.25">
      <c r="A5" s="2" t="s">
        <v>3341</v>
      </c>
      <c r="B5" s="2" t="s">
        <v>3342</v>
      </c>
      <c r="C5" s="2"/>
      <c r="D5" s="2"/>
      <c r="E5" s="2"/>
    </row>
    <row r="6" spans="1:5" x14ac:dyDescent="0.25">
      <c r="A6" s="2" t="s">
        <v>3345</v>
      </c>
      <c r="B6" s="2" t="s">
        <v>3346</v>
      </c>
      <c r="C6" s="2"/>
      <c r="D6" s="2"/>
      <c r="E6" s="2"/>
    </row>
    <row r="7" spans="1:5" x14ac:dyDescent="0.25">
      <c r="A7" s="2" t="s">
        <v>3371</v>
      </c>
      <c r="B7" s="2" t="s">
        <v>3372</v>
      </c>
      <c r="C7" s="2"/>
      <c r="D7" s="2"/>
      <c r="E7" s="2"/>
    </row>
    <row r="8" spans="1:5" x14ac:dyDescent="0.25">
      <c r="A8" s="2" t="s">
        <v>3373</v>
      </c>
      <c r="B8" s="2" t="s">
        <v>3374</v>
      </c>
      <c r="C8" s="2"/>
      <c r="D8" s="2"/>
      <c r="E8" s="2"/>
    </row>
    <row r="9" spans="1:5" x14ac:dyDescent="0.25">
      <c r="A9" s="2" t="s">
        <v>3356</v>
      </c>
      <c r="B9" s="2" t="s">
        <v>3357</v>
      </c>
      <c r="C9" s="2"/>
      <c r="D9" s="2"/>
      <c r="E9" s="2"/>
    </row>
    <row r="10" spans="1:5" x14ac:dyDescent="0.25">
      <c r="A10" s="2" t="s">
        <v>3375</v>
      </c>
      <c r="B10" s="2" t="s">
        <v>3376</v>
      </c>
      <c r="C10" s="2"/>
      <c r="D10" s="2"/>
      <c r="E10" s="2"/>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8C532-080A-4164-972E-ECA2EE238CD7}">
  <sheetPr codeName="Sheet29">
    <tabColor theme="4" tint="0.39997558519241921"/>
  </sheetPr>
  <dimension ref="A1:C24"/>
  <sheetViews>
    <sheetView workbookViewId="0"/>
  </sheetViews>
  <sheetFormatPr defaultRowHeight="15" x14ac:dyDescent="0.25"/>
  <cols>
    <col min="1" max="1" width="17.5703125" customWidth="1"/>
    <col min="2" max="2" width="57.85546875" bestFit="1" customWidth="1"/>
    <col min="3" max="3" width="140" bestFit="1" customWidth="1"/>
  </cols>
  <sheetData>
    <row r="1" spans="1:3" ht="45" x14ac:dyDescent="0.25">
      <c r="A1" s="6" t="s">
        <v>3377</v>
      </c>
      <c r="B1" s="6" t="s">
        <v>2424</v>
      </c>
      <c r="C1" s="6" t="s">
        <v>1482</v>
      </c>
    </row>
    <row r="2" spans="1:3" x14ac:dyDescent="0.25">
      <c r="A2" s="2">
        <v>1</v>
      </c>
      <c r="B2" s="2" t="s">
        <v>3378</v>
      </c>
      <c r="C2" s="2"/>
    </row>
    <row r="3" spans="1:3" x14ac:dyDescent="0.25">
      <c r="A3" s="2">
        <v>10</v>
      </c>
      <c r="B3" s="2" t="s">
        <v>3379</v>
      </c>
      <c r="C3" s="2" t="s">
        <v>3380</v>
      </c>
    </row>
    <row r="4" spans="1:3" x14ac:dyDescent="0.25">
      <c r="A4" s="2">
        <v>11</v>
      </c>
      <c r="B4" s="2" t="s">
        <v>3381</v>
      </c>
      <c r="C4" s="2" t="s">
        <v>3380</v>
      </c>
    </row>
    <row r="5" spans="1:3" x14ac:dyDescent="0.25">
      <c r="A5" s="2">
        <v>12</v>
      </c>
      <c r="B5" s="2" t="s">
        <v>3382</v>
      </c>
      <c r="C5" s="2" t="s">
        <v>3380</v>
      </c>
    </row>
    <row r="6" spans="1:3" x14ac:dyDescent="0.25">
      <c r="A6" s="2">
        <v>13</v>
      </c>
      <c r="B6" s="2" t="s">
        <v>3383</v>
      </c>
      <c r="C6" s="2" t="s">
        <v>3380</v>
      </c>
    </row>
    <row r="7" spans="1:3" x14ac:dyDescent="0.25">
      <c r="A7" s="2">
        <v>2</v>
      </c>
      <c r="B7" s="2" t="s">
        <v>3384</v>
      </c>
      <c r="C7" s="2"/>
    </row>
    <row r="8" spans="1:3" x14ac:dyDescent="0.25">
      <c r="A8" s="2">
        <v>24</v>
      </c>
      <c r="B8" s="2" t="s">
        <v>3385</v>
      </c>
      <c r="C8" s="2" t="s">
        <v>3386</v>
      </c>
    </row>
    <row r="9" spans="1:3" x14ac:dyDescent="0.25">
      <c r="A9" s="2">
        <v>28</v>
      </c>
      <c r="B9" s="2" t="s">
        <v>3387</v>
      </c>
      <c r="C9" s="2" t="s">
        <v>3388</v>
      </c>
    </row>
    <row r="10" spans="1:3" x14ac:dyDescent="0.25">
      <c r="A10" s="2">
        <v>29</v>
      </c>
      <c r="B10" s="2" t="s">
        <v>3389</v>
      </c>
      <c r="C10" s="2" t="s">
        <v>3388</v>
      </c>
    </row>
    <row r="11" spans="1:3" x14ac:dyDescent="0.25">
      <c r="A11" s="2">
        <v>3</v>
      </c>
      <c r="B11" s="2" t="s">
        <v>3390</v>
      </c>
      <c r="C11" s="2"/>
    </row>
    <row r="12" spans="1:3" x14ac:dyDescent="0.25">
      <c r="A12" s="2">
        <v>30</v>
      </c>
      <c r="B12" s="2" t="s">
        <v>3391</v>
      </c>
      <c r="C12" s="2" t="s">
        <v>3388</v>
      </c>
    </row>
    <row r="13" spans="1:3" x14ac:dyDescent="0.25">
      <c r="A13" s="2">
        <v>31</v>
      </c>
      <c r="B13" s="2" t="s">
        <v>3392</v>
      </c>
      <c r="C13" s="2" t="s">
        <v>3388</v>
      </c>
    </row>
    <row r="14" spans="1:3" x14ac:dyDescent="0.25">
      <c r="A14" s="2">
        <v>32</v>
      </c>
      <c r="B14" s="2" t="s">
        <v>3393</v>
      </c>
      <c r="C14" s="2" t="s">
        <v>3388</v>
      </c>
    </row>
    <row r="15" spans="1:3" x14ac:dyDescent="0.25">
      <c r="A15" s="2">
        <v>33</v>
      </c>
      <c r="B15" s="2" t="s">
        <v>3394</v>
      </c>
      <c r="C15" s="2" t="s">
        <v>3388</v>
      </c>
    </row>
    <row r="16" spans="1:3" x14ac:dyDescent="0.25">
      <c r="A16" s="2">
        <v>4</v>
      </c>
      <c r="B16" s="2" t="s">
        <v>3395</v>
      </c>
      <c r="C16" s="2" t="s">
        <v>3396</v>
      </c>
    </row>
    <row r="17" spans="1:3" x14ac:dyDescent="0.25">
      <c r="A17" s="2">
        <v>40</v>
      </c>
      <c r="B17" s="2" t="s">
        <v>3397</v>
      </c>
      <c r="C17" s="2"/>
    </row>
    <row r="18" spans="1:3" x14ac:dyDescent="0.25">
      <c r="A18" s="2">
        <v>41</v>
      </c>
      <c r="B18" s="2" t="s">
        <v>3398</v>
      </c>
      <c r="C18" s="2"/>
    </row>
    <row r="19" spans="1:3" x14ac:dyDescent="0.25">
      <c r="A19" s="2">
        <v>42</v>
      </c>
      <c r="B19" s="2" t="s">
        <v>3399</v>
      </c>
      <c r="C19" s="2"/>
    </row>
    <row r="20" spans="1:3" x14ac:dyDescent="0.25">
      <c r="A20" s="2">
        <v>5</v>
      </c>
      <c r="B20" s="2" t="s">
        <v>3400</v>
      </c>
      <c r="C20" s="2" t="s">
        <v>3401</v>
      </c>
    </row>
    <row r="21" spans="1:3" x14ac:dyDescent="0.25">
      <c r="A21" s="2">
        <v>6</v>
      </c>
      <c r="B21" s="2" t="s">
        <v>3402</v>
      </c>
      <c r="C21" s="2" t="s">
        <v>3401</v>
      </c>
    </row>
    <row r="22" spans="1:3" x14ac:dyDescent="0.25">
      <c r="A22" s="2">
        <v>7</v>
      </c>
      <c r="B22" s="2" t="s">
        <v>3403</v>
      </c>
      <c r="C22" s="2"/>
    </row>
    <row r="23" spans="1:3" x14ac:dyDescent="0.25">
      <c r="A23" s="2">
        <v>8</v>
      </c>
      <c r="B23" s="2" t="s">
        <v>3404</v>
      </c>
      <c r="C23" s="2" t="s">
        <v>3380</v>
      </c>
    </row>
    <row r="24" spans="1:3" x14ac:dyDescent="0.25">
      <c r="A24" s="2">
        <v>9</v>
      </c>
      <c r="B24" s="2" t="s">
        <v>3405</v>
      </c>
      <c r="C24" s="2" t="s">
        <v>3380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C48E5-C8B8-4475-AA5A-3EB137B93982}">
  <sheetPr codeName="Sheet3">
    <tabColor theme="9"/>
  </sheetPr>
  <dimension ref="A1:B14"/>
  <sheetViews>
    <sheetView workbookViewId="0">
      <selection activeCell="B37" sqref="B37"/>
    </sheetView>
  </sheetViews>
  <sheetFormatPr defaultRowHeight="15" x14ac:dyDescent="0.25"/>
  <cols>
    <col min="1" max="1" width="30.85546875" customWidth="1"/>
    <col min="2" max="2" width="211.7109375" customWidth="1"/>
  </cols>
  <sheetData>
    <row r="1" spans="1:2" x14ac:dyDescent="0.25">
      <c r="A1" s="1" t="s">
        <v>5054</v>
      </c>
    </row>
    <row r="2" spans="1:2" x14ac:dyDescent="0.25">
      <c r="A2" t="s">
        <v>5067</v>
      </c>
    </row>
    <row r="3" spans="1:2" x14ac:dyDescent="0.25">
      <c r="A3" t="s">
        <v>5256</v>
      </c>
    </row>
    <row r="6" spans="1:2" x14ac:dyDescent="0.25">
      <c r="A6" s="283" t="s">
        <v>5058</v>
      </c>
      <c r="B6" s="283" t="s">
        <v>2424</v>
      </c>
    </row>
    <row r="7" spans="1:2" ht="30" x14ac:dyDescent="0.25">
      <c r="A7" s="284" t="s">
        <v>5059</v>
      </c>
      <c r="B7" s="7" t="s">
        <v>5069</v>
      </c>
    </row>
    <row r="8" spans="1:2" x14ac:dyDescent="0.25">
      <c r="A8" s="284" t="s">
        <v>5060</v>
      </c>
      <c r="B8" t="s">
        <v>5081</v>
      </c>
    </row>
    <row r="9" spans="1:2" x14ac:dyDescent="0.25">
      <c r="A9" s="284" t="s">
        <v>5061</v>
      </c>
      <c r="B9" t="s">
        <v>5082</v>
      </c>
    </row>
    <row r="10" spans="1:2" x14ac:dyDescent="0.25">
      <c r="A10" s="281" t="s">
        <v>5062</v>
      </c>
      <c r="B10" t="s">
        <v>5083</v>
      </c>
    </row>
    <row r="11" spans="1:2" x14ac:dyDescent="0.25">
      <c r="A11" s="284" t="s">
        <v>5063</v>
      </c>
      <c r="B11" t="s">
        <v>5084</v>
      </c>
    </row>
    <row r="12" spans="1:2" x14ac:dyDescent="0.25">
      <c r="A12" s="284" t="s">
        <v>5064</v>
      </c>
      <c r="B12" t="s">
        <v>5085</v>
      </c>
    </row>
    <row r="13" spans="1:2" x14ac:dyDescent="0.25">
      <c r="A13" s="284" t="s">
        <v>5065</v>
      </c>
      <c r="B13" t="s">
        <v>5068</v>
      </c>
    </row>
    <row r="14" spans="1:2" x14ac:dyDescent="0.25">
      <c r="A14" s="284" t="s">
        <v>5066</v>
      </c>
      <c r="B14" t="s">
        <v>5070</v>
      </c>
    </row>
  </sheetData>
  <sheetProtection sheet="1" objects="1" scenarios="1" formatCells="0" formatColumns="0" formatRows="0"/>
  <hyperlinks>
    <hyperlink ref="A7" location="'Byproduct Conc'!A1" display="Byproduct Conc" xr:uid="{783E8ED8-9B53-41E4-A0C3-408E3D456C3B}"/>
    <hyperlink ref="A8" location="Water_TRI!A1" display="Water_TRI" xr:uid="{4D0D39C3-2D5D-4DE8-AFBE-2898444ADA6F}"/>
    <hyperlink ref="A9" location="Water_DMR!A1" display="Water_DMR" xr:uid="{8DF95FDC-E195-424F-BD1D-DC28C0AB9908}"/>
    <hyperlink ref="A11" location="Air_TRI!A1" display="Air_TRI" xr:uid="{A633D462-8E3D-4A46-9550-703DFB431DF5}"/>
    <hyperlink ref="A12" location="Air_NEI!A1" display="Air_NEI" xr:uid="{80956060-DC83-4B3B-942D-71CC89A74C0C}"/>
    <hyperlink ref="A13" location="'Release Summary'!A1" display="Release Summary" xr:uid="{FB3F44F8-F582-49C0-AA0E-3099A1B43172}"/>
    <hyperlink ref="A14" location="'Compiled Data- DMR TRI Direct'!A1" display="Compiled Data- DMR TRI Water" xr:uid="{3DEBF7DB-EF9A-4FE7-95C4-B9875AF5E8B0}"/>
    <hyperlink ref="A10" location="Land_TRI!A1" display="Land_TRI" xr:uid="{3AFE79D9-66E0-49F0-BBED-67976B389F7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0DC8-8BB4-4AFE-8741-C63635D0998B}">
  <sheetPr codeName="Sheet30">
    <tabColor theme="4" tint="0.39997558519241921"/>
  </sheetPr>
  <dimension ref="A1:F212"/>
  <sheetViews>
    <sheetView workbookViewId="0"/>
  </sheetViews>
  <sheetFormatPr defaultRowHeight="15" x14ac:dyDescent="0.25"/>
  <cols>
    <col min="2" max="2" width="40.140625" customWidth="1"/>
    <col min="3" max="3" width="10" customWidth="1"/>
    <col min="5" max="5" width="11" customWidth="1"/>
    <col min="6" max="6" width="16.140625" bestFit="1" customWidth="1"/>
  </cols>
  <sheetData>
    <row r="1" spans="1:6" ht="45" x14ac:dyDescent="0.25">
      <c r="A1" s="6" t="s">
        <v>3406</v>
      </c>
      <c r="B1" s="6" t="s">
        <v>2424</v>
      </c>
      <c r="C1" s="6" t="s">
        <v>3407</v>
      </c>
      <c r="D1" s="6" t="s">
        <v>2436</v>
      </c>
      <c r="E1" s="6" t="s">
        <v>2437</v>
      </c>
      <c r="F1" s="6" t="s">
        <v>3408</v>
      </c>
    </row>
    <row r="2" spans="1:6" x14ac:dyDescent="0.25">
      <c r="A2" s="2">
        <v>0</v>
      </c>
      <c r="B2" s="2" t="s">
        <v>3409</v>
      </c>
      <c r="C2" s="2"/>
      <c r="D2" s="2"/>
      <c r="E2" s="2">
        <v>2005</v>
      </c>
      <c r="F2" s="4">
        <v>41544</v>
      </c>
    </row>
    <row r="3" spans="1:6" x14ac:dyDescent="0.25">
      <c r="A3" s="2">
        <v>1</v>
      </c>
      <c r="B3" s="2" t="s">
        <v>3410</v>
      </c>
      <c r="C3" s="2"/>
      <c r="D3" s="2">
        <v>141</v>
      </c>
      <c r="E3" s="2">
        <v>2005</v>
      </c>
      <c r="F3" s="4">
        <v>41544</v>
      </c>
    </row>
    <row r="4" spans="1:6" x14ac:dyDescent="0.25">
      <c r="A4" s="2">
        <v>10</v>
      </c>
      <c r="B4" s="2" t="s">
        <v>3411</v>
      </c>
      <c r="C4" s="2"/>
      <c r="D4" s="2">
        <v>128</v>
      </c>
      <c r="E4" s="2">
        <v>2005</v>
      </c>
      <c r="F4" s="4">
        <v>41544</v>
      </c>
    </row>
    <row r="5" spans="1:6" x14ac:dyDescent="0.25">
      <c r="A5" s="2">
        <v>100</v>
      </c>
      <c r="B5" s="2" t="s">
        <v>3412</v>
      </c>
      <c r="C5" s="2" t="s">
        <v>3413</v>
      </c>
      <c r="D5" s="2">
        <v>127</v>
      </c>
      <c r="E5" s="2">
        <v>2013</v>
      </c>
      <c r="F5" s="4">
        <v>41827</v>
      </c>
    </row>
    <row r="6" spans="1:6" x14ac:dyDescent="0.25">
      <c r="A6" s="2">
        <v>101</v>
      </c>
      <c r="B6" s="2" t="s">
        <v>3414</v>
      </c>
      <c r="C6" s="2" t="s">
        <v>3413</v>
      </c>
      <c r="D6" s="2"/>
      <c r="E6" s="2"/>
      <c r="F6" s="4">
        <v>43118</v>
      </c>
    </row>
    <row r="7" spans="1:6" x14ac:dyDescent="0.25">
      <c r="A7" s="2">
        <v>102</v>
      </c>
      <c r="B7" s="2" t="s">
        <v>3415</v>
      </c>
      <c r="C7" s="2" t="s">
        <v>3413</v>
      </c>
      <c r="D7" s="2"/>
      <c r="E7" s="2"/>
      <c r="F7" s="4">
        <v>43118</v>
      </c>
    </row>
    <row r="8" spans="1:6" x14ac:dyDescent="0.25">
      <c r="A8" s="2">
        <v>103</v>
      </c>
      <c r="B8" s="2" t="s">
        <v>3416</v>
      </c>
      <c r="C8" s="2" t="s">
        <v>3413</v>
      </c>
      <c r="D8" s="2"/>
      <c r="E8" s="2"/>
      <c r="F8" s="4">
        <v>43118</v>
      </c>
    </row>
    <row r="9" spans="1:6" x14ac:dyDescent="0.25">
      <c r="A9" s="2">
        <v>104</v>
      </c>
      <c r="B9" s="2" t="s">
        <v>3417</v>
      </c>
      <c r="C9" s="2" t="s">
        <v>3413</v>
      </c>
      <c r="D9" s="2"/>
      <c r="E9" s="2"/>
      <c r="F9" s="4">
        <v>43118</v>
      </c>
    </row>
    <row r="10" spans="1:6" x14ac:dyDescent="0.25">
      <c r="A10" s="2">
        <v>105</v>
      </c>
      <c r="B10" s="2" t="s">
        <v>3418</v>
      </c>
      <c r="C10" s="2"/>
      <c r="D10" s="2">
        <v>218</v>
      </c>
      <c r="E10" s="2">
        <v>2005</v>
      </c>
      <c r="F10" s="4">
        <v>41544</v>
      </c>
    </row>
    <row r="11" spans="1:6" x14ac:dyDescent="0.25">
      <c r="A11" s="2">
        <v>106</v>
      </c>
      <c r="B11" s="2" t="s">
        <v>3419</v>
      </c>
      <c r="C11" s="2"/>
      <c r="D11" s="2">
        <v>217</v>
      </c>
      <c r="E11" s="2">
        <v>2005</v>
      </c>
      <c r="F11" s="4">
        <v>41544</v>
      </c>
    </row>
    <row r="12" spans="1:6" x14ac:dyDescent="0.25">
      <c r="A12" s="2">
        <v>107</v>
      </c>
      <c r="B12" s="2" t="s">
        <v>3420</v>
      </c>
      <c r="C12" s="2"/>
      <c r="D12" s="2">
        <v>140</v>
      </c>
      <c r="E12" s="2">
        <v>2005</v>
      </c>
      <c r="F12" s="4">
        <v>41544</v>
      </c>
    </row>
    <row r="13" spans="1:6" x14ac:dyDescent="0.25">
      <c r="A13" s="2">
        <v>108</v>
      </c>
      <c r="B13" s="2" t="s">
        <v>3421</v>
      </c>
      <c r="C13" s="2"/>
      <c r="D13" s="2">
        <v>217</v>
      </c>
      <c r="E13" s="2">
        <v>2005</v>
      </c>
      <c r="F13" s="4">
        <v>41544</v>
      </c>
    </row>
    <row r="14" spans="1:6" x14ac:dyDescent="0.25">
      <c r="A14" s="2">
        <v>109</v>
      </c>
      <c r="B14" s="2" t="s">
        <v>3422</v>
      </c>
      <c r="C14" s="2" t="s">
        <v>3413</v>
      </c>
      <c r="D14" s="2"/>
      <c r="E14" s="2"/>
      <c r="F14" s="4">
        <v>43118</v>
      </c>
    </row>
    <row r="15" spans="1:6" x14ac:dyDescent="0.25">
      <c r="A15" s="2">
        <v>11</v>
      </c>
      <c r="B15" s="2" t="s">
        <v>3423</v>
      </c>
      <c r="C15" s="2"/>
      <c r="D15" s="2">
        <v>128</v>
      </c>
      <c r="E15" s="2">
        <v>2005</v>
      </c>
      <c r="F15" s="4">
        <v>41544</v>
      </c>
    </row>
    <row r="16" spans="1:6" x14ac:dyDescent="0.25">
      <c r="A16" s="2">
        <v>110</v>
      </c>
      <c r="B16" s="2" t="s">
        <v>3424</v>
      </c>
      <c r="C16" s="2" t="s">
        <v>3413</v>
      </c>
      <c r="D16" s="2"/>
      <c r="E16" s="2"/>
      <c r="F16" s="4">
        <v>43118</v>
      </c>
    </row>
    <row r="17" spans="1:6" x14ac:dyDescent="0.25">
      <c r="A17" s="2">
        <v>112</v>
      </c>
      <c r="B17" s="2" t="s">
        <v>3425</v>
      </c>
      <c r="C17" s="2" t="s">
        <v>3413</v>
      </c>
      <c r="D17" s="2"/>
      <c r="E17" s="2"/>
      <c r="F17" s="4">
        <v>43118</v>
      </c>
    </row>
    <row r="18" spans="1:6" x14ac:dyDescent="0.25">
      <c r="A18" s="2">
        <v>113</v>
      </c>
      <c r="B18" s="2" t="s">
        <v>3426</v>
      </c>
      <c r="C18" s="2" t="s">
        <v>3413</v>
      </c>
      <c r="D18" s="2"/>
      <c r="E18" s="2"/>
      <c r="F18" s="4">
        <v>43118</v>
      </c>
    </row>
    <row r="19" spans="1:6" x14ac:dyDescent="0.25">
      <c r="A19" s="2">
        <v>115</v>
      </c>
      <c r="B19" s="2" t="s">
        <v>3427</v>
      </c>
      <c r="C19" s="2"/>
      <c r="D19" s="2">
        <v>141</v>
      </c>
      <c r="E19" s="2">
        <v>2005</v>
      </c>
      <c r="F19" s="4">
        <v>41544</v>
      </c>
    </row>
    <row r="20" spans="1:6" x14ac:dyDescent="0.25">
      <c r="A20" s="2">
        <v>116</v>
      </c>
      <c r="B20" s="2" t="s">
        <v>3428</v>
      </c>
      <c r="C20" s="2"/>
      <c r="D20" s="2">
        <v>109</v>
      </c>
      <c r="E20" s="2">
        <v>2005</v>
      </c>
      <c r="F20" s="4">
        <v>41544</v>
      </c>
    </row>
    <row r="21" spans="1:6" x14ac:dyDescent="0.25">
      <c r="A21" s="2">
        <v>117</v>
      </c>
      <c r="B21" s="2" t="s">
        <v>3429</v>
      </c>
      <c r="C21" s="2"/>
      <c r="D21" s="2">
        <v>141</v>
      </c>
      <c r="E21" s="2">
        <v>2005</v>
      </c>
      <c r="F21" s="4">
        <v>43305</v>
      </c>
    </row>
    <row r="22" spans="1:6" x14ac:dyDescent="0.25">
      <c r="A22" s="2">
        <v>118</v>
      </c>
      <c r="B22" s="2" t="s">
        <v>3430</v>
      </c>
      <c r="C22" s="2"/>
      <c r="D22" s="2">
        <v>129</v>
      </c>
      <c r="E22" s="2">
        <v>2005</v>
      </c>
      <c r="F22" s="4">
        <v>41544</v>
      </c>
    </row>
    <row r="23" spans="1:6" x14ac:dyDescent="0.25">
      <c r="A23" s="2">
        <v>119</v>
      </c>
      <c r="B23" s="2" t="s">
        <v>3431</v>
      </c>
      <c r="C23" s="2" t="s">
        <v>3413</v>
      </c>
      <c r="D23" s="2"/>
      <c r="E23" s="2"/>
      <c r="F23" s="4">
        <v>43118</v>
      </c>
    </row>
    <row r="24" spans="1:6" x14ac:dyDescent="0.25">
      <c r="A24" s="2">
        <v>12</v>
      </c>
      <c r="B24" s="2" t="s">
        <v>3432</v>
      </c>
      <c r="C24" s="2"/>
      <c r="D24" s="2">
        <v>128</v>
      </c>
      <c r="E24" s="2">
        <v>2005</v>
      </c>
      <c r="F24" s="4">
        <v>41544</v>
      </c>
    </row>
    <row r="25" spans="1:6" x14ac:dyDescent="0.25">
      <c r="A25" s="2">
        <v>120</v>
      </c>
      <c r="B25" s="2" t="s">
        <v>3433</v>
      </c>
      <c r="C25" s="2"/>
      <c r="D25" s="2">
        <v>141</v>
      </c>
      <c r="E25" s="2">
        <v>2005</v>
      </c>
      <c r="F25" s="4">
        <v>43305</v>
      </c>
    </row>
    <row r="26" spans="1:6" x14ac:dyDescent="0.25">
      <c r="A26" s="2">
        <v>121</v>
      </c>
      <c r="B26" s="2" t="s">
        <v>3434</v>
      </c>
      <c r="C26" s="2" t="s">
        <v>3413</v>
      </c>
      <c r="D26" s="2"/>
      <c r="E26" s="2"/>
      <c r="F26" s="4">
        <v>43118</v>
      </c>
    </row>
    <row r="27" spans="1:6" x14ac:dyDescent="0.25">
      <c r="A27" s="2">
        <v>122</v>
      </c>
      <c r="B27" s="2" t="s">
        <v>3435</v>
      </c>
      <c r="C27" s="2" t="s">
        <v>3413</v>
      </c>
      <c r="D27" s="2"/>
      <c r="E27" s="2">
        <v>2013</v>
      </c>
      <c r="F27" s="4">
        <v>41827</v>
      </c>
    </row>
    <row r="28" spans="1:6" x14ac:dyDescent="0.25">
      <c r="A28" s="2">
        <v>123</v>
      </c>
      <c r="B28" s="2" t="s">
        <v>3436</v>
      </c>
      <c r="C28" s="2"/>
      <c r="D28" s="2">
        <v>141</v>
      </c>
      <c r="E28" s="2">
        <v>2005</v>
      </c>
      <c r="F28" s="4">
        <v>43305</v>
      </c>
    </row>
    <row r="29" spans="1:6" x14ac:dyDescent="0.25">
      <c r="A29" s="2">
        <v>124</v>
      </c>
      <c r="B29" s="2" t="s">
        <v>3437</v>
      </c>
      <c r="C29" s="2"/>
      <c r="D29" s="2">
        <v>141</v>
      </c>
      <c r="E29" s="2">
        <v>2005</v>
      </c>
      <c r="F29" s="4">
        <v>43305</v>
      </c>
    </row>
    <row r="30" spans="1:6" x14ac:dyDescent="0.25">
      <c r="A30" s="2">
        <v>125</v>
      </c>
      <c r="B30" s="2" t="s">
        <v>3438</v>
      </c>
      <c r="C30" s="2"/>
      <c r="D30" s="2">
        <v>141</v>
      </c>
      <c r="E30" s="2">
        <v>2005</v>
      </c>
      <c r="F30" s="4">
        <v>43305</v>
      </c>
    </row>
    <row r="31" spans="1:6" x14ac:dyDescent="0.25">
      <c r="A31" s="2">
        <v>127</v>
      </c>
      <c r="B31" s="2" t="s">
        <v>3439</v>
      </c>
      <c r="C31" s="2" t="s">
        <v>3413</v>
      </c>
      <c r="D31" s="2"/>
      <c r="E31" s="2"/>
      <c r="F31" s="4">
        <v>43118</v>
      </c>
    </row>
    <row r="32" spans="1:6" x14ac:dyDescent="0.25">
      <c r="A32" s="2">
        <v>128</v>
      </c>
      <c r="B32" s="2" t="s">
        <v>3440</v>
      </c>
      <c r="C32" s="2" t="s">
        <v>3413</v>
      </c>
      <c r="D32" s="2"/>
      <c r="E32" s="2"/>
      <c r="F32" s="4">
        <v>43118</v>
      </c>
    </row>
    <row r="33" spans="1:6" x14ac:dyDescent="0.25">
      <c r="A33" s="2">
        <v>129</v>
      </c>
      <c r="B33" s="2" t="s">
        <v>3441</v>
      </c>
      <c r="C33" s="2" t="s">
        <v>3413</v>
      </c>
      <c r="D33" s="2" t="s">
        <v>3442</v>
      </c>
      <c r="E33" s="2">
        <v>2013</v>
      </c>
      <c r="F33" s="4">
        <v>43305</v>
      </c>
    </row>
    <row r="34" spans="1:6" x14ac:dyDescent="0.25">
      <c r="A34" s="2">
        <v>13</v>
      </c>
      <c r="B34" s="2" t="s">
        <v>3443</v>
      </c>
      <c r="C34" s="2"/>
      <c r="D34" s="2" t="s">
        <v>3442</v>
      </c>
      <c r="E34" s="2">
        <v>2005</v>
      </c>
      <c r="F34" s="4">
        <v>43305</v>
      </c>
    </row>
    <row r="35" spans="1:6" x14ac:dyDescent="0.25">
      <c r="A35" s="2">
        <v>130</v>
      </c>
      <c r="B35" s="2" t="s">
        <v>3444</v>
      </c>
      <c r="C35" s="2"/>
      <c r="D35" s="2">
        <v>141</v>
      </c>
      <c r="E35" s="2">
        <v>2005</v>
      </c>
      <c r="F35" s="4">
        <v>43305</v>
      </c>
    </row>
    <row r="36" spans="1:6" x14ac:dyDescent="0.25">
      <c r="A36" s="2">
        <v>131</v>
      </c>
      <c r="B36" s="2" t="s">
        <v>3445</v>
      </c>
      <c r="C36" s="2" t="s">
        <v>3413</v>
      </c>
      <c r="D36" s="8">
        <v>317319133</v>
      </c>
      <c r="E36" s="2">
        <v>2013</v>
      </c>
      <c r="F36" s="4">
        <v>43038</v>
      </c>
    </row>
    <row r="37" spans="1:6" x14ac:dyDescent="0.25">
      <c r="A37" s="2">
        <v>132</v>
      </c>
      <c r="B37" s="2" t="s">
        <v>3446</v>
      </c>
      <c r="C37" s="2" t="s">
        <v>3413</v>
      </c>
      <c r="D37" s="2"/>
      <c r="E37" s="2"/>
      <c r="F37" s="4">
        <v>43118</v>
      </c>
    </row>
    <row r="38" spans="1:6" x14ac:dyDescent="0.25">
      <c r="A38" s="2">
        <v>133</v>
      </c>
      <c r="B38" s="2" t="s">
        <v>3447</v>
      </c>
      <c r="C38" s="2" t="s">
        <v>3413</v>
      </c>
      <c r="D38" s="2"/>
      <c r="E38" s="2"/>
      <c r="F38" s="4">
        <v>43118</v>
      </c>
    </row>
    <row r="39" spans="1:6" x14ac:dyDescent="0.25">
      <c r="A39" s="2">
        <v>134</v>
      </c>
      <c r="B39" s="2" t="s">
        <v>3448</v>
      </c>
      <c r="C39" s="2"/>
      <c r="D39" s="2">
        <v>211</v>
      </c>
      <c r="E39" s="2">
        <v>2005</v>
      </c>
      <c r="F39" s="4">
        <v>41544</v>
      </c>
    </row>
    <row r="40" spans="1:6" x14ac:dyDescent="0.25">
      <c r="A40" s="2">
        <v>137</v>
      </c>
      <c r="B40" s="2" t="s">
        <v>3449</v>
      </c>
      <c r="C40" s="2"/>
      <c r="D40" s="2"/>
      <c r="E40" s="2">
        <v>2005</v>
      </c>
      <c r="F40" s="4">
        <v>41544</v>
      </c>
    </row>
    <row r="41" spans="1:6" x14ac:dyDescent="0.25">
      <c r="A41" s="2">
        <v>138</v>
      </c>
      <c r="B41" s="2" t="s">
        <v>3450</v>
      </c>
      <c r="C41" s="2" t="s">
        <v>3413</v>
      </c>
      <c r="D41" s="2"/>
      <c r="E41" s="2">
        <v>2013</v>
      </c>
      <c r="F41" s="4">
        <v>41827</v>
      </c>
    </row>
    <row r="42" spans="1:6" x14ac:dyDescent="0.25">
      <c r="A42" s="2">
        <v>139</v>
      </c>
      <c r="B42" s="2" t="s">
        <v>3451</v>
      </c>
      <c r="C42" s="2" t="s">
        <v>3413</v>
      </c>
      <c r="D42" s="2"/>
      <c r="E42" s="2"/>
      <c r="F42" s="4">
        <v>43118</v>
      </c>
    </row>
    <row r="43" spans="1:6" x14ac:dyDescent="0.25">
      <c r="A43" s="2">
        <v>14</v>
      </c>
      <c r="B43" s="2" t="s">
        <v>3452</v>
      </c>
      <c r="C43" s="2"/>
      <c r="D43" s="2">
        <v>211</v>
      </c>
      <c r="E43" s="2">
        <v>2005</v>
      </c>
      <c r="F43" s="4">
        <v>41544</v>
      </c>
    </row>
    <row r="44" spans="1:6" x14ac:dyDescent="0.25">
      <c r="A44" s="2">
        <v>140</v>
      </c>
      <c r="B44" s="2" t="s">
        <v>3453</v>
      </c>
      <c r="C44" s="2" t="s">
        <v>3413</v>
      </c>
      <c r="D44" s="2"/>
      <c r="E44" s="2"/>
      <c r="F44" s="4">
        <v>43118</v>
      </c>
    </row>
    <row r="45" spans="1:6" x14ac:dyDescent="0.25">
      <c r="A45" s="2">
        <v>141</v>
      </c>
      <c r="B45" s="2" t="s">
        <v>3454</v>
      </c>
      <c r="C45" s="2" t="s">
        <v>3413</v>
      </c>
      <c r="D45" s="2"/>
      <c r="E45" s="2"/>
      <c r="F45" s="4">
        <v>43118</v>
      </c>
    </row>
    <row r="46" spans="1:6" x14ac:dyDescent="0.25">
      <c r="A46" s="2">
        <v>143</v>
      </c>
      <c r="B46" s="2" t="s">
        <v>3455</v>
      </c>
      <c r="C46" s="2" t="s">
        <v>3456</v>
      </c>
      <c r="D46" s="2">
        <v>217</v>
      </c>
      <c r="E46" s="2">
        <v>2013</v>
      </c>
      <c r="F46" s="4">
        <v>41827</v>
      </c>
    </row>
    <row r="47" spans="1:6" x14ac:dyDescent="0.25">
      <c r="A47" s="2">
        <v>144</v>
      </c>
      <c r="B47" s="2" t="s">
        <v>3457</v>
      </c>
      <c r="C47" s="2" t="s">
        <v>3413</v>
      </c>
      <c r="D47" s="2"/>
      <c r="E47" s="2">
        <v>2013</v>
      </c>
      <c r="F47" s="4">
        <v>41827</v>
      </c>
    </row>
    <row r="48" spans="1:6" x14ac:dyDescent="0.25">
      <c r="A48" s="2">
        <v>145</v>
      </c>
      <c r="B48" s="2" t="s">
        <v>3458</v>
      </c>
      <c r="C48" s="2"/>
      <c r="D48" s="2"/>
      <c r="E48" s="2">
        <v>2005</v>
      </c>
      <c r="F48" s="4">
        <v>41544</v>
      </c>
    </row>
    <row r="49" spans="1:6" x14ac:dyDescent="0.25">
      <c r="A49" s="2">
        <v>146</v>
      </c>
      <c r="B49" s="2" t="s">
        <v>3459</v>
      </c>
      <c r="C49" s="2" t="s">
        <v>3413</v>
      </c>
      <c r="D49" s="2"/>
      <c r="E49" s="2"/>
      <c r="F49" s="4">
        <v>43118</v>
      </c>
    </row>
    <row r="50" spans="1:6" x14ac:dyDescent="0.25">
      <c r="A50" s="2">
        <v>147</v>
      </c>
      <c r="B50" s="2" t="s">
        <v>3460</v>
      </c>
      <c r="C50" s="2" t="s">
        <v>3456</v>
      </c>
      <c r="D50" s="2"/>
      <c r="E50" s="2"/>
      <c r="F50" s="4">
        <v>43118</v>
      </c>
    </row>
    <row r="51" spans="1:6" x14ac:dyDescent="0.25">
      <c r="A51" s="2">
        <v>148</v>
      </c>
      <c r="B51" s="2" t="s">
        <v>3461</v>
      </c>
      <c r="C51" s="2" t="s">
        <v>3413</v>
      </c>
      <c r="D51" s="2"/>
      <c r="E51" s="2">
        <v>2013</v>
      </c>
      <c r="F51" s="4">
        <v>41827</v>
      </c>
    </row>
    <row r="52" spans="1:6" x14ac:dyDescent="0.25">
      <c r="A52" s="2">
        <v>149</v>
      </c>
      <c r="B52" s="2" t="s">
        <v>3462</v>
      </c>
      <c r="C52" s="2" t="s">
        <v>3413</v>
      </c>
      <c r="D52" s="2"/>
      <c r="E52" s="2"/>
      <c r="F52" s="4">
        <v>43118</v>
      </c>
    </row>
    <row r="53" spans="1:6" x14ac:dyDescent="0.25">
      <c r="A53" s="2">
        <v>15</v>
      </c>
      <c r="B53" s="2" t="s">
        <v>3463</v>
      </c>
      <c r="C53" s="2"/>
      <c r="D53" s="2">
        <v>211</v>
      </c>
      <c r="E53" s="2">
        <v>2005</v>
      </c>
      <c r="F53" s="4">
        <v>41544</v>
      </c>
    </row>
    <row r="54" spans="1:6" x14ac:dyDescent="0.25">
      <c r="A54" s="2">
        <v>150</v>
      </c>
      <c r="B54" s="2" t="s">
        <v>3464</v>
      </c>
      <c r="C54" s="2" t="s">
        <v>3413</v>
      </c>
      <c r="D54" s="2">
        <v>75</v>
      </c>
      <c r="E54" s="2">
        <v>2013</v>
      </c>
      <c r="F54" s="4">
        <v>41827</v>
      </c>
    </row>
    <row r="55" spans="1:6" x14ac:dyDescent="0.25">
      <c r="A55" s="2">
        <v>151</v>
      </c>
      <c r="B55" s="2" t="s">
        <v>3465</v>
      </c>
      <c r="C55" s="2"/>
      <c r="D55" s="2">
        <v>211</v>
      </c>
      <c r="E55" s="2">
        <v>2005</v>
      </c>
      <c r="F55" s="4">
        <v>41544</v>
      </c>
    </row>
    <row r="56" spans="1:6" x14ac:dyDescent="0.25">
      <c r="A56" s="2">
        <v>152</v>
      </c>
      <c r="B56" s="2" t="s">
        <v>3466</v>
      </c>
      <c r="C56" s="2"/>
      <c r="D56" s="2">
        <v>211</v>
      </c>
      <c r="E56" s="2">
        <v>2005</v>
      </c>
      <c r="F56" s="4">
        <v>41544</v>
      </c>
    </row>
    <row r="57" spans="1:6" x14ac:dyDescent="0.25">
      <c r="A57" s="2">
        <v>153</v>
      </c>
      <c r="B57" s="2" t="s">
        <v>3467</v>
      </c>
      <c r="C57" s="2"/>
      <c r="D57" s="2">
        <v>217</v>
      </c>
      <c r="E57" s="2">
        <v>2005</v>
      </c>
      <c r="F57" s="4">
        <v>41544</v>
      </c>
    </row>
    <row r="58" spans="1:6" x14ac:dyDescent="0.25">
      <c r="A58" s="2">
        <v>154</v>
      </c>
      <c r="B58" s="2" t="s">
        <v>3468</v>
      </c>
      <c r="C58" s="2" t="s">
        <v>3413</v>
      </c>
      <c r="D58" s="2"/>
      <c r="E58" s="2"/>
      <c r="F58" s="4">
        <v>43118</v>
      </c>
    </row>
    <row r="59" spans="1:6" x14ac:dyDescent="0.25">
      <c r="A59" s="2">
        <v>155</v>
      </c>
      <c r="B59" s="2" t="s">
        <v>3469</v>
      </c>
      <c r="C59" s="2"/>
      <c r="D59" s="2">
        <v>141</v>
      </c>
      <c r="E59" s="2">
        <v>2005</v>
      </c>
      <c r="F59" s="4">
        <v>43305</v>
      </c>
    </row>
    <row r="60" spans="1:6" x14ac:dyDescent="0.25">
      <c r="A60" s="2">
        <v>157</v>
      </c>
      <c r="B60" s="2" t="s">
        <v>3009</v>
      </c>
      <c r="C60" s="2" t="s">
        <v>3413</v>
      </c>
      <c r="D60" s="2"/>
      <c r="E60" s="2"/>
      <c r="F60" s="4">
        <v>43118</v>
      </c>
    </row>
    <row r="61" spans="1:6" x14ac:dyDescent="0.25">
      <c r="A61" s="2">
        <v>158</v>
      </c>
      <c r="B61" s="2" t="s">
        <v>3470</v>
      </c>
      <c r="C61" s="2"/>
      <c r="D61" s="2">
        <v>141</v>
      </c>
      <c r="E61" s="2">
        <v>2005</v>
      </c>
      <c r="F61" s="4">
        <v>41544</v>
      </c>
    </row>
    <row r="62" spans="1:6" x14ac:dyDescent="0.25">
      <c r="A62" s="2">
        <v>159</v>
      </c>
      <c r="B62" s="2" t="s">
        <v>3471</v>
      </c>
      <c r="C62" s="2"/>
      <c r="D62" s="2">
        <v>129</v>
      </c>
      <c r="E62" s="2">
        <v>2005</v>
      </c>
      <c r="F62" s="4">
        <v>41544</v>
      </c>
    </row>
    <row r="63" spans="1:6" x14ac:dyDescent="0.25">
      <c r="A63" s="2">
        <v>16</v>
      </c>
      <c r="B63" s="2" t="s">
        <v>3472</v>
      </c>
      <c r="C63" s="2"/>
      <c r="D63" s="2">
        <v>127</v>
      </c>
      <c r="E63" s="2">
        <v>2005</v>
      </c>
      <c r="F63" s="4">
        <v>41544</v>
      </c>
    </row>
    <row r="64" spans="1:6" x14ac:dyDescent="0.25">
      <c r="A64" s="2">
        <v>17</v>
      </c>
      <c r="B64" s="2" t="s">
        <v>3473</v>
      </c>
      <c r="C64" s="2"/>
      <c r="D64" s="2">
        <v>127</v>
      </c>
      <c r="E64" s="2">
        <v>2005</v>
      </c>
      <c r="F64" s="4">
        <v>41544</v>
      </c>
    </row>
    <row r="65" spans="1:6" x14ac:dyDescent="0.25">
      <c r="A65" s="2">
        <v>18</v>
      </c>
      <c r="B65" s="2" t="s">
        <v>3474</v>
      </c>
      <c r="C65" s="2"/>
      <c r="D65" s="2">
        <v>127</v>
      </c>
      <c r="E65" s="2">
        <v>2005</v>
      </c>
      <c r="F65" s="4">
        <v>41544</v>
      </c>
    </row>
    <row r="66" spans="1:6" x14ac:dyDescent="0.25">
      <c r="A66" s="2">
        <v>19</v>
      </c>
      <c r="B66" s="2" t="s">
        <v>3475</v>
      </c>
      <c r="C66" s="2" t="s">
        <v>3413</v>
      </c>
      <c r="D66" s="2"/>
      <c r="E66" s="2"/>
      <c r="F66" s="4">
        <v>43118</v>
      </c>
    </row>
    <row r="67" spans="1:6" x14ac:dyDescent="0.25">
      <c r="A67" s="2">
        <v>2</v>
      </c>
      <c r="B67" s="2" t="s">
        <v>3476</v>
      </c>
      <c r="C67" s="2"/>
      <c r="D67" s="2">
        <v>141</v>
      </c>
      <c r="E67" s="2">
        <v>2005</v>
      </c>
      <c r="F67" s="4">
        <v>41544</v>
      </c>
    </row>
    <row r="68" spans="1:6" x14ac:dyDescent="0.25">
      <c r="A68" s="2">
        <v>20</v>
      </c>
      <c r="B68" s="2" t="s">
        <v>3477</v>
      </c>
      <c r="C68" s="2" t="s">
        <v>3413</v>
      </c>
      <c r="D68" s="2"/>
      <c r="E68" s="2"/>
      <c r="F68" s="4">
        <v>43118</v>
      </c>
    </row>
    <row r="69" spans="1:6" x14ac:dyDescent="0.25">
      <c r="A69" s="2">
        <v>201</v>
      </c>
      <c r="B69" s="2" t="s">
        <v>3478</v>
      </c>
      <c r="C69" s="2" t="s">
        <v>3413</v>
      </c>
      <c r="D69" s="2"/>
      <c r="E69" s="2"/>
      <c r="F69" s="4">
        <v>43118</v>
      </c>
    </row>
    <row r="70" spans="1:6" x14ac:dyDescent="0.25">
      <c r="A70" s="2">
        <v>202</v>
      </c>
      <c r="B70" s="2" t="s">
        <v>3479</v>
      </c>
      <c r="C70" s="2" t="s">
        <v>3413</v>
      </c>
      <c r="D70" s="2"/>
      <c r="E70" s="2"/>
      <c r="F70" s="4">
        <v>43118</v>
      </c>
    </row>
    <row r="71" spans="1:6" x14ac:dyDescent="0.25">
      <c r="A71" s="2">
        <v>203</v>
      </c>
      <c r="B71" s="2" t="s">
        <v>3480</v>
      </c>
      <c r="C71" s="2" t="s">
        <v>3413</v>
      </c>
      <c r="D71" s="2"/>
      <c r="E71" s="2"/>
      <c r="F71" s="4">
        <v>43118</v>
      </c>
    </row>
    <row r="72" spans="1:6" x14ac:dyDescent="0.25">
      <c r="A72" s="2">
        <v>204</v>
      </c>
      <c r="B72" s="2" t="s">
        <v>3481</v>
      </c>
      <c r="C72" s="2" t="s">
        <v>3413</v>
      </c>
      <c r="D72" s="2"/>
      <c r="E72" s="2"/>
      <c r="F72" s="4">
        <v>43118</v>
      </c>
    </row>
    <row r="73" spans="1:6" x14ac:dyDescent="0.25">
      <c r="A73" s="2">
        <v>205</v>
      </c>
      <c r="B73" s="2" t="s">
        <v>3482</v>
      </c>
      <c r="C73" s="2" t="s">
        <v>3413</v>
      </c>
      <c r="D73" s="2"/>
      <c r="E73" s="2"/>
      <c r="F73" s="4">
        <v>43118</v>
      </c>
    </row>
    <row r="74" spans="1:6" x14ac:dyDescent="0.25">
      <c r="A74" s="2">
        <v>206</v>
      </c>
      <c r="B74" s="2" t="s">
        <v>3483</v>
      </c>
      <c r="C74" s="2" t="s">
        <v>3413</v>
      </c>
      <c r="D74" s="2"/>
      <c r="E74" s="2"/>
      <c r="F74" s="4">
        <v>43118</v>
      </c>
    </row>
    <row r="75" spans="1:6" x14ac:dyDescent="0.25">
      <c r="A75" s="2">
        <v>207</v>
      </c>
      <c r="B75" s="2" t="s">
        <v>3484</v>
      </c>
      <c r="C75" s="2" t="s">
        <v>3413</v>
      </c>
      <c r="D75" s="2"/>
      <c r="E75" s="2"/>
      <c r="F75" s="4">
        <v>43118</v>
      </c>
    </row>
    <row r="76" spans="1:6" x14ac:dyDescent="0.25">
      <c r="A76" s="2">
        <v>208</v>
      </c>
      <c r="B76" s="2" t="s">
        <v>3485</v>
      </c>
      <c r="C76" s="2" t="s">
        <v>3413</v>
      </c>
      <c r="D76" s="2"/>
      <c r="E76" s="2"/>
      <c r="F76" s="4">
        <v>43118</v>
      </c>
    </row>
    <row r="77" spans="1:6" x14ac:dyDescent="0.25">
      <c r="A77" s="2">
        <v>209</v>
      </c>
      <c r="B77" s="2" t="s">
        <v>3486</v>
      </c>
      <c r="C77" s="2" t="s">
        <v>3413</v>
      </c>
      <c r="D77" s="2"/>
      <c r="E77" s="2"/>
      <c r="F77" s="4">
        <v>43118</v>
      </c>
    </row>
    <row r="78" spans="1:6" x14ac:dyDescent="0.25">
      <c r="A78" s="2">
        <v>21</v>
      </c>
      <c r="B78" s="2" t="s">
        <v>3487</v>
      </c>
      <c r="C78" s="2" t="s">
        <v>3413</v>
      </c>
      <c r="D78" s="2"/>
      <c r="E78" s="2"/>
      <c r="F78" s="4">
        <v>43118</v>
      </c>
    </row>
    <row r="79" spans="1:6" x14ac:dyDescent="0.25">
      <c r="A79" s="2">
        <v>210</v>
      </c>
      <c r="B79" s="2" t="s">
        <v>3488</v>
      </c>
      <c r="C79" s="2" t="s">
        <v>3413</v>
      </c>
      <c r="D79" s="2">
        <v>75</v>
      </c>
      <c r="E79" s="2">
        <v>2013</v>
      </c>
      <c r="F79" s="4">
        <v>41827</v>
      </c>
    </row>
    <row r="80" spans="1:6" x14ac:dyDescent="0.25">
      <c r="A80" s="2">
        <v>211</v>
      </c>
      <c r="B80" s="2" t="s">
        <v>3489</v>
      </c>
      <c r="C80" s="2" t="s">
        <v>3413</v>
      </c>
      <c r="D80" s="2"/>
      <c r="E80" s="2"/>
      <c r="F80" s="4">
        <v>43118</v>
      </c>
    </row>
    <row r="81" spans="1:6" x14ac:dyDescent="0.25">
      <c r="A81" s="2">
        <v>212</v>
      </c>
      <c r="B81" s="2" t="s">
        <v>3490</v>
      </c>
      <c r="C81" s="2" t="s">
        <v>3413</v>
      </c>
      <c r="D81" s="2"/>
      <c r="E81" s="2"/>
      <c r="F81" s="4">
        <v>43118</v>
      </c>
    </row>
    <row r="82" spans="1:6" x14ac:dyDescent="0.25">
      <c r="A82" s="2">
        <v>213</v>
      </c>
      <c r="B82" s="2" t="s">
        <v>3491</v>
      </c>
      <c r="C82" s="2" t="s">
        <v>3413</v>
      </c>
      <c r="D82" s="2"/>
      <c r="E82" s="2"/>
      <c r="F82" s="4">
        <v>43118</v>
      </c>
    </row>
    <row r="83" spans="1:6" x14ac:dyDescent="0.25">
      <c r="A83" s="2">
        <v>214</v>
      </c>
      <c r="B83" s="2" t="s">
        <v>3492</v>
      </c>
      <c r="C83" s="2" t="s">
        <v>3456</v>
      </c>
      <c r="D83" s="2"/>
      <c r="E83" s="2"/>
      <c r="F83" s="4">
        <v>43118</v>
      </c>
    </row>
    <row r="84" spans="1:6" x14ac:dyDescent="0.25">
      <c r="A84" s="2">
        <v>215</v>
      </c>
      <c r="B84" s="2" t="s">
        <v>3493</v>
      </c>
      <c r="C84" s="2" t="s">
        <v>3413</v>
      </c>
      <c r="D84" s="2"/>
      <c r="E84" s="2"/>
      <c r="F84" s="4">
        <v>43118</v>
      </c>
    </row>
    <row r="85" spans="1:6" x14ac:dyDescent="0.25">
      <c r="A85" s="2">
        <v>216</v>
      </c>
      <c r="B85" s="2" t="s">
        <v>3494</v>
      </c>
      <c r="C85" s="2" t="s">
        <v>3413</v>
      </c>
      <c r="D85" s="2"/>
      <c r="E85" s="2">
        <v>2013</v>
      </c>
      <c r="F85" s="4">
        <v>41827</v>
      </c>
    </row>
    <row r="86" spans="1:6" x14ac:dyDescent="0.25">
      <c r="A86" s="2">
        <v>217</v>
      </c>
      <c r="B86" s="2" t="s">
        <v>3495</v>
      </c>
      <c r="C86" s="2" t="s">
        <v>3413</v>
      </c>
      <c r="D86" s="2"/>
      <c r="E86" s="2"/>
      <c r="F86" s="4">
        <v>43118</v>
      </c>
    </row>
    <row r="87" spans="1:6" x14ac:dyDescent="0.25">
      <c r="A87" s="2">
        <v>218</v>
      </c>
      <c r="B87" s="2" t="s">
        <v>3496</v>
      </c>
      <c r="C87" s="2" t="s">
        <v>3413</v>
      </c>
      <c r="D87" s="2"/>
      <c r="E87" s="2"/>
      <c r="F87" s="4">
        <v>43118</v>
      </c>
    </row>
    <row r="88" spans="1:6" x14ac:dyDescent="0.25">
      <c r="A88" s="2">
        <v>219</v>
      </c>
      <c r="B88" s="2" t="s">
        <v>3497</v>
      </c>
      <c r="C88" s="2" t="s">
        <v>3456</v>
      </c>
      <c r="D88" s="2"/>
      <c r="E88" s="2">
        <v>2013</v>
      </c>
      <c r="F88" s="4">
        <v>41827</v>
      </c>
    </row>
    <row r="89" spans="1:6" x14ac:dyDescent="0.25">
      <c r="A89" s="2">
        <v>22</v>
      </c>
      <c r="B89" s="2" t="s">
        <v>3498</v>
      </c>
      <c r="C89" s="2" t="s">
        <v>3413</v>
      </c>
      <c r="D89" s="2"/>
      <c r="E89" s="2"/>
      <c r="F89" s="4">
        <v>43118</v>
      </c>
    </row>
    <row r="90" spans="1:6" x14ac:dyDescent="0.25">
      <c r="A90" s="2">
        <v>220</v>
      </c>
      <c r="B90" s="2" t="s">
        <v>3499</v>
      </c>
      <c r="C90" s="2" t="s">
        <v>3456</v>
      </c>
      <c r="D90" s="2"/>
      <c r="E90" s="2">
        <v>2013</v>
      </c>
      <c r="F90" s="4">
        <v>41827</v>
      </c>
    </row>
    <row r="91" spans="1:6" x14ac:dyDescent="0.25">
      <c r="A91" s="2">
        <v>23</v>
      </c>
      <c r="B91" s="2" t="s">
        <v>3500</v>
      </c>
      <c r="C91" s="2" t="s">
        <v>3413</v>
      </c>
      <c r="D91" s="2"/>
      <c r="E91" s="2"/>
      <c r="F91" s="4">
        <v>43118</v>
      </c>
    </row>
    <row r="92" spans="1:6" x14ac:dyDescent="0.25">
      <c r="A92" s="2">
        <v>24</v>
      </c>
      <c r="B92" s="2" t="s">
        <v>3501</v>
      </c>
      <c r="C92" s="2" t="s">
        <v>3413</v>
      </c>
      <c r="D92" s="2"/>
      <c r="E92" s="2">
        <v>2013</v>
      </c>
      <c r="F92" s="4">
        <v>41827</v>
      </c>
    </row>
    <row r="93" spans="1:6" x14ac:dyDescent="0.25">
      <c r="A93" s="2">
        <v>25</v>
      </c>
      <c r="B93" s="2" t="s">
        <v>3502</v>
      </c>
      <c r="C93" s="2" t="s">
        <v>3413</v>
      </c>
      <c r="D93" s="2"/>
      <c r="E93" s="2"/>
      <c r="F93" s="4">
        <v>43118</v>
      </c>
    </row>
    <row r="94" spans="1:6" x14ac:dyDescent="0.25">
      <c r="A94" s="2">
        <v>26</v>
      </c>
      <c r="B94" s="2" t="s">
        <v>3503</v>
      </c>
      <c r="C94" s="2" t="s">
        <v>3413</v>
      </c>
      <c r="D94" s="2"/>
      <c r="E94" s="2"/>
      <c r="F94" s="4">
        <v>43118</v>
      </c>
    </row>
    <row r="95" spans="1:6" x14ac:dyDescent="0.25">
      <c r="A95" s="2">
        <v>27</v>
      </c>
      <c r="B95" s="2" t="s">
        <v>3504</v>
      </c>
      <c r="C95" s="2" t="s">
        <v>3413</v>
      </c>
      <c r="D95" s="2"/>
      <c r="E95" s="2">
        <v>2013</v>
      </c>
      <c r="F95" s="4">
        <v>41827</v>
      </c>
    </row>
    <row r="96" spans="1:6" x14ac:dyDescent="0.25">
      <c r="A96" s="2">
        <v>28</v>
      </c>
      <c r="B96" s="2" t="s">
        <v>3505</v>
      </c>
      <c r="C96" s="2"/>
      <c r="D96" s="2">
        <v>213</v>
      </c>
      <c r="E96" s="2">
        <v>2005</v>
      </c>
      <c r="F96" s="4">
        <v>41544</v>
      </c>
    </row>
    <row r="97" spans="1:6" x14ac:dyDescent="0.25">
      <c r="A97" s="2">
        <v>29</v>
      </c>
      <c r="B97" s="2" t="s">
        <v>3506</v>
      </c>
      <c r="C97" s="2" t="s">
        <v>3413</v>
      </c>
      <c r="D97" s="2"/>
      <c r="E97" s="2"/>
      <c r="F97" s="4">
        <v>43118</v>
      </c>
    </row>
    <row r="98" spans="1:6" x14ac:dyDescent="0.25">
      <c r="A98" s="2">
        <v>3</v>
      </c>
      <c r="B98" s="2" t="s">
        <v>3507</v>
      </c>
      <c r="C98" s="2"/>
      <c r="D98" s="2">
        <v>141</v>
      </c>
      <c r="E98" s="2">
        <v>2005</v>
      </c>
      <c r="F98" s="4">
        <v>41544</v>
      </c>
    </row>
    <row r="99" spans="1:6" x14ac:dyDescent="0.25">
      <c r="A99" s="2">
        <v>30</v>
      </c>
      <c r="B99" s="2" t="s">
        <v>3508</v>
      </c>
      <c r="C99" s="2"/>
      <c r="D99" s="2">
        <v>214</v>
      </c>
      <c r="E99" s="2">
        <v>2005</v>
      </c>
      <c r="F99" s="4">
        <v>41544</v>
      </c>
    </row>
    <row r="100" spans="1:6" x14ac:dyDescent="0.25">
      <c r="A100" s="2">
        <v>300</v>
      </c>
      <c r="B100" s="2" t="s">
        <v>3509</v>
      </c>
      <c r="C100" s="2" t="s">
        <v>3413</v>
      </c>
      <c r="D100" s="2"/>
      <c r="E100" s="2"/>
      <c r="F100" s="4">
        <v>43118</v>
      </c>
    </row>
    <row r="101" spans="1:6" x14ac:dyDescent="0.25">
      <c r="A101" s="2">
        <v>301</v>
      </c>
      <c r="B101" s="2" t="s">
        <v>3510</v>
      </c>
      <c r="C101" s="2" t="s">
        <v>3456</v>
      </c>
      <c r="D101" s="2"/>
      <c r="E101" s="2"/>
      <c r="F101" s="4">
        <v>43118</v>
      </c>
    </row>
    <row r="102" spans="1:6" x14ac:dyDescent="0.25">
      <c r="A102" s="2">
        <v>302</v>
      </c>
      <c r="B102" s="2" t="s">
        <v>3511</v>
      </c>
      <c r="C102" s="2" t="s">
        <v>3413</v>
      </c>
      <c r="D102" s="2"/>
      <c r="E102" s="2"/>
      <c r="F102" s="4">
        <v>43118</v>
      </c>
    </row>
    <row r="103" spans="1:6" x14ac:dyDescent="0.25">
      <c r="A103" s="2">
        <v>303</v>
      </c>
      <c r="B103" s="2" t="s">
        <v>3512</v>
      </c>
      <c r="C103" s="2" t="s">
        <v>3456</v>
      </c>
      <c r="D103" s="2"/>
      <c r="E103" s="2"/>
      <c r="F103" s="4">
        <v>43118</v>
      </c>
    </row>
    <row r="104" spans="1:6" x14ac:dyDescent="0.25">
      <c r="A104" s="2">
        <v>304</v>
      </c>
      <c r="B104" s="2" t="s">
        <v>3513</v>
      </c>
      <c r="C104" s="2" t="s">
        <v>3413</v>
      </c>
      <c r="D104" s="2"/>
      <c r="E104" s="2"/>
      <c r="F104" s="4">
        <v>43118</v>
      </c>
    </row>
    <row r="105" spans="1:6" x14ac:dyDescent="0.25">
      <c r="A105" s="2">
        <v>305</v>
      </c>
      <c r="B105" s="2" t="s">
        <v>3514</v>
      </c>
      <c r="C105" s="2" t="s">
        <v>3413</v>
      </c>
      <c r="D105" s="2"/>
      <c r="E105" s="2"/>
      <c r="F105" s="4">
        <v>43118</v>
      </c>
    </row>
    <row r="106" spans="1:6" x14ac:dyDescent="0.25">
      <c r="A106" s="2">
        <v>306</v>
      </c>
      <c r="B106" s="2" t="s">
        <v>3515</v>
      </c>
      <c r="C106" s="2" t="s">
        <v>3456</v>
      </c>
      <c r="D106" s="2"/>
      <c r="E106" s="2"/>
      <c r="F106" s="4">
        <v>43118</v>
      </c>
    </row>
    <row r="107" spans="1:6" x14ac:dyDescent="0.25">
      <c r="A107" s="2">
        <v>307</v>
      </c>
      <c r="B107" s="2" t="s">
        <v>3516</v>
      </c>
      <c r="C107" s="2" t="s">
        <v>3456</v>
      </c>
      <c r="D107" s="2"/>
      <c r="E107" s="2"/>
      <c r="F107" s="4">
        <v>43118</v>
      </c>
    </row>
    <row r="108" spans="1:6" x14ac:dyDescent="0.25">
      <c r="A108" s="2">
        <v>308</v>
      </c>
      <c r="B108" s="2" t="s">
        <v>3517</v>
      </c>
      <c r="C108" s="2" t="s">
        <v>3413</v>
      </c>
      <c r="D108" s="2"/>
      <c r="E108" s="2"/>
      <c r="F108" s="4">
        <v>43118</v>
      </c>
    </row>
    <row r="109" spans="1:6" x14ac:dyDescent="0.25">
      <c r="A109" s="2">
        <v>309</v>
      </c>
      <c r="B109" s="2" t="s">
        <v>3518</v>
      </c>
      <c r="C109" s="2" t="s">
        <v>3456</v>
      </c>
      <c r="D109" s="2"/>
      <c r="E109" s="2"/>
      <c r="F109" s="4">
        <v>43118</v>
      </c>
    </row>
    <row r="110" spans="1:6" x14ac:dyDescent="0.25">
      <c r="A110" s="2">
        <v>31</v>
      </c>
      <c r="B110" s="2" t="s">
        <v>3519</v>
      </c>
      <c r="C110" s="2" t="s">
        <v>3413</v>
      </c>
      <c r="D110" s="2"/>
      <c r="E110" s="2"/>
      <c r="F110" s="4">
        <v>43118</v>
      </c>
    </row>
    <row r="111" spans="1:6" x14ac:dyDescent="0.25">
      <c r="A111" s="2">
        <v>310</v>
      </c>
      <c r="B111" s="2" t="s">
        <v>3520</v>
      </c>
      <c r="C111" s="2" t="s">
        <v>3413</v>
      </c>
      <c r="D111" s="2"/>
      <c r="E111" s="2"/>
      <c r="F111" s="4">
        <v>43118</v>
      </c>
    </row>
    <row r="112" spans="1:6" x14ac:dyDescent="0.25">
      <c r="A112" s="2">
        <v>311</v>
      </c>
      <c r="B112" s="2" t="s">
        <v>3521</v>
      </c>
      <c r="C112" s="2" t="s">
        <v>3456</v>
      </c>
      <c r="D112" s="2"/>
      <c r="E112" s="2"/>
      <c r="F112" s="4">
        <v>43118</v>
      </c>
    </row>
    <row r="113" spans="1:6" x14ac:dyDescent="0.25">
      <c r="A113" s="2">
        <v>312</v>
      </c>
      <c r="B113" s="2" t="s">
        <v>3522</v>
      </c>
      <c r="C113" s="2" t="s">
        <v>3456</v>
      </c>
      <c r="D113" s="2"/>
      <c r="E113" s="2"/>
      <c r="F113" s="4">
        <v>43118</v>
      </c>
    </row>
    <row r="114" spans="1:6" x14ac:dyDescent="0.25">
      <c r="A114" s="2">
        <v>313</v>
      </c>
      <c r="B114" s="2" t="s">
        <v>3523</v>
      </c>
      <c r="C114" s="2" t="s">
        <v>3413</v>
      </c>
      <c r="D114" s="2"/>
      <c r="E114" s="2"/>
      <c r="F114" s="4">
        <v>43118</v>
      </c>
    </row>
    <row r="115" spans="1:6" x14ac:dyDescent="0.25">
      <c r="A115" s="2">
        <v>314</v>
      </c>
      <c r="B115" s="2" t="s">
        <v>3524</v>
      </c>
      <c r="C115" s="2" t="s">
        <v>3413</v>
      </c>
      <c r="D115" s="2"/>
      <c r="E115" s="2"/>
      <c r="F115" s="4">
        <v>43118</v>
      </c>
    </row>
    <row r="116" spans="1:6" x14ac:dyDescent="0.25">
      <c r="A116" s="2">
        <v>315</v>
      </c>
      <c r="B116" s="2" t="s">
        <v>3525</v>
      </c>
      <c r="C116" s="2" t="s">
        <v>3413</v>
      </c>
      <c r="D116" s="2"/>
      <c r="E116" s="2"/>
      <c r="F116" s="4">
        <v>43118</v>
      </c>
    </row>
    <row r="117" spans="1:6" x14ac:dyDescent="0.25">
      <c r="A117" s="2">
        <v>316</v>
      </c>
      <c r="B117" s="2" t="s">
        <v>3526</v>
      </c>
      <c r="C117" s="2" t="s">
        <v>3413</v>
      </c>
      <c r="D117" s="2"/>
      <c r="E117" s="2"/>
      <c r="F117" s="4">
        <v>43118</v>
      </c>
    </row>
    <row r="118" spans="1:6" x14ac:dyDescent="0.25">
      <c r="A118" s="2">
        <v>317</v>
      </c>
      <c r="B118" s="2" t="s">
        <v>3527</v>
      </c>
      <c r="C118" s="2" t="s">
        <v>3413</v>
      </c>
      <c r="D118" s="2"/>
      <c r="E118" s="2"/>
      <c r="F118" s="4">
        <v>43118</v>
      </c>
    </row>
    <row r="119" spans="1:6" x14ac:dyDescent="0.25">
      <c r="A119" s="2">
        <v>318</v>
      </c>
      <c r="B119" s="2" t="s">
        <v>3528</v>
      </c>
      <c r="C119" s="2" t="s">
        <v>3456</v>
      </c>
      <c r="D119" s="2"/>
      <c r="E119" s="2"/>
      <c r="F119" s="4">
        <v>43118</v>
      </c>
    </row>
    <row r="120" spans="1:6" x14ac:dyDescent="0.25">
      <c r="A120" s="2">
        <v>319</v>
      </c>
      <c r="B120" s="2" t="s">
        <v>3529</v>
      </c>
      <c r="C120" s="2" t="s">
        <v>3413</v>
      </c>
      <c r="D120" s="2"/>
      <c r="E120" s="2"/>
      <c r="F120" s="4">
        <v>43118</v>
      </c>
    </row>
    <row r="121" spans="1:6" x14ac:dyDescent="0.25">
      <c r="A121" s="2">
        <v>32</v>
      </c>
      <c r="B121" s="2" t="s">
        <v>3530</v>
      </c>
      <c r="C121" s="2" t="s">
        <v>3413</v>
      </c>
      <c r="D121" s="2" t="s">
        <v>3531</v>
      </c>
      <c r="E121" s="2">
        <v>2013</v>
      </c>
      <c r="F121" s="4">
        <v>41827</v>
      </c>
    </row>
    <row r="122" spans="1:6" x14ac:dyDescent="0.25">
      <c r="A122" s="2">
        <v>320</v>
      </c>
      <c r="B122" s="2" t="s">
        <v>3532</v>
      </c>
      <c r="C122" s="2" t="s">
        <v>3413</v>
      </c>
      <c r="D122" s="2"/>
      <c r="E122" s="2"/>
      <c r="F122" s="4">
        <v>43118</v>
      </c>
    </row>
    <row r="123" spans="1:6" x14ac:dyDescent="0.25">
      <c r="A123" s="2">
        <v>321</v>
      </c>
      <c r="B123" s="2" t="s">
        <v>3533</v>
      </c>
      <c r="C123" s="2"/>
      <c r="D123" s="2"/>
      <c r="E123" s="2"/>
      <c r="F123" s="4">
        <v>43118</v>
      </c>
    </row>
    <row r="124" spans="1:6" x14ac:dyDescent="0.25">
      <c r="A124" s="2">
        <v>322</v>
      </c>
      <c r="B124" s="2" t="s">
        <v>3534</v>
      </c>
      <c r="C124" s="2" t="s">
        <v>3413</v>
      </c>
      <c r="D124" s="2"/>
      <c r="E124" s="2"/>
      <c r="F124" s="4">
        <v>43118</v>
      </c>
    </row>
    <row r="125" spans="1:6" x14ac:dyDescent="0.25">
      <c r="A125" s="2">
        <v>323</v>
      </c>
      <c r="B125" s="2" t="s">
        <v>3535</v>
      </c>
      <c r="C125" s="2" t="s">
        <v>3413</v>
      </c>
      <c r="D125" s="2"/>
      <c r="E125" s="2"/>
      <c r="F125" s="4">
        <v>43118</v>
      </c>
    </row>
    <row r="126" spans="1:6" x14ac:dyDescent="0.25">
      <c r="A126" s="2">
        <v>324</v>
      </c>
      <c r="B126" s="2" t="s">
        <v>3536</v>
      </c>
      <c r="C126" s="2" t="s">
        <v>3413</v>
      </c>
      <c r="D126" s="2"/>
      <c r="E126" s="2"/>
      <c r="F126" s="4">
        <v>43118</v>
      </c>
    </row>
    <row r="127" spans="1:6" x14ac:dyDescent="0.25">
      <c r="A127" s="2">
        <v>325</v>
      </c>
      <c r="B127" s="2" t="s">
        <v>3537</v>
      </c>
      <c r="C127" s="2" t="s">
        <v>3413</v>
      </c>
      <c r="D127" s="2"/>
      <c r="E127" s="2"/>
      <c r="F127" s="4">
        <v>43118</v>
      </c>
    </row>
    <row r="128" spans="1:6" x14ac:dyDescent="0.25">
      <c r="A128" s="2">
        <v>326</v>
      </c>
      <c r="B128" s="2" t="s">
        <v>3538</v>
      </c>
      <c r="C128" s="2"/>
      <c r="D128" s="2"/>
      <c r="E128" s="2"/>
      <c r="F128" s="4">
        <v>43118</v>
      </c>
    </row>
    <row r="129" spans="1:6" x14ac:dyDescent="0.25">
      <c r="A129" s="2">
        <v>327</v>
      </c>
      <c r="B129" s="2" t="s">
        <v>3539</v>
      </c>
      <c r="C129" s="2" t="s">
        <v>3413</v>
      </c>
      <c r="D129" s="2"/>
      <c r="E129" s="2"/>
      <c r="F129" s="4">
        <v>43118</v>
      </c>
    </row>
    <row r="130" spans="1:6" x14ac:dyDescent="0.25">
      <c r="A130" s="2">
        <v>328</v>
      </c>
      <c r="B130" s="2" t="s">
        <v>3540</v>
      </c>
      <c r="C130" s="2" t="s">
        <v>3413</v>
      </c>
      <c r="D130" s="2"/>
      <c r="E130" s="2"/>
      <c r="F130" s="4">
        <v>43118</v>
      </c>
    </row>
    <row r="131" spans="1:6" x14ac:dyDescent="0.25">
      <c r="A131" s="2">
        <v>329</v>
      </c>
      <c r="B131" s="2" t="s">
        <v>3541</v>
      </c>
      <c r="C131" s="2"/>
      <c r="D131" s="2"/>
      <c r="E131" s="2"/>
      <c r="F131" s="4">
        <v>43118</v>
      </c>
    </row>
    <row r="132" spans="1:6" x14ac:dyDescent="0.25">
      <c r="A132" s="2">
        <v>33</v>
      </c>
      <c r="B132" s="2" t="s">
        <v>3542</v>
      </c>
      <c r="C132" s="2" t="s">
        <v>3413</v>
      </c>
      <c r="D132" s="2"/>
      <c r="E132" s="2">
        <v>2013</v>
      </c>
      <c r="F132" s="4">
        <v>41827</v>
      </c>
    </row>
    <row r="133" spans="1:6" x14ac:dyDescent="0.25">
      <c r="A133" s="2">
        <v>330</v>
      </c>
      <c r="B133" s="2" t="s">
        <v>3543</v>
      </c>
      <c r="C133" s="2" t="s">
        <v>3413</v>
      </c>
      <c r="D133" s="2"/>
      <c r="E133" s="2"/>
      <c r="F133" s="4">
        <v>43118</v>
      </c>
    </row>
    <row r="134" spans="1:6" x14ac:dyDescent="0.25">
      <c r="A134" s="2">
        <v>331</v>
      </c>
      <c r="B134" s="2" t="s">
        <v>3544</v>
      </c>
      <c r="C134" s="2" t="s">
        <v>3456</v>
      </c>
      <c r="D134" s="2"/>
      <c r="E134" s="2"/>
      <c r="F134" s="4">
        <v>43118</v>
      </c>
    </row>
    <row r="135" spans="1:6" x14ac:dyDescent="0.25">
      <c r="A135" s="2">
        <v>332</v>
      </c>
      <c r="B135" s="2" t="s">
        <v>3545</v>
      </c>
      <c r="C135" s="2" t="s">
        <v>3456</v>
      </c>
      <c r="D135" s="2"/>
      <c r="E135" s="2"/>
      <c r="F135" s="4">
        <v>43118</v>
      </c>
    </row>
    <row r="136" spans="1:6" x14ac:dyDescent="0.25">
      <c r="A136" s="2">
        <v>333</v>
      </c>
      <c r="B136" s="2" t="s">
        <v>3546</v>
      </c>
      <c r="C136" s="2" t="s">
        <v>3413</v>
      </c>
      <c r="D136" s="2"/>
      <c r="E136" s="2"/>
      <c r="F136" s="4">
        <v>43118</v>
      </c>
    </row>
    <row r="137" spans="1:6" x14ac:dyDescent="0.25">
      <c r="A137" s="2">
        <v>334</v>
      </c>
      <c r="B137" s="2" t="s">
        <v>3547</v>
      </c>
      <c r="C137" s="2" t="s">
        <v>3413</v>
      </c>
      <c r="D137" s="2"/>
      <c r="E137" s="2"/>
      <c r="F137" s="4">
        <v>43118</v>
      </c>
    </row>
    <row r="138" spans="1:6" x14ac:dyDescent="0.25">
      <c r="A138" s="2">
        <v>335</v>
      </c>
      <c r="B138" s="2" t="s">
        <v>3548</v>
      </c>
      <c r="C138" s="2" t="s">
        <v>3456</v>
      </c>
      <c r="D138" s="2"/>
      <c r="E138" s="2"/>
      <c r="F138" s="4">
        <v>43118</v>
      </c>
    </row>
    <row r="139" spans="1:6" x14ac:dyDescent="0.25">
      <c r="A139" s="2">
        <v>336</v>
      </c>
      <c r="B139" s="2" t="s">
        <v>3549</v>
      </c>
      <c r="C139" s="2" t="s">
        <v>3456</v>
      </c>
      <c r="D139" s="2"/>
      <c r="E139" s="2"/>
      <c r="F139" s="4">
        <v>43118</v>
      </c>
    </row>
    <row r="140" spans="1:6" x14ac:dyDescent="0.25">
      <c r="A140" s="2">
        <v>337</v>
      </c>
      <c r="B140" s="2" t="s">
        <v>3550</v>
      </c>
      <c r="C140" s="2" t="s">
        <v>3413</v>
      </c>
      <c r="D140" s="2"/>
      <c r="E140" s="2"/>
      <c r="F140" s="4">
        <v>43118</v>
      </c>
    </row>
    <row r="141" spans="1:6" x14ac:dyDescent="0.25">
      <c r="A141" s="2">
        <v>34</v>
      </c>
      <c r="B141" s="2" t="s">
        <v>3551</v>
      </c>
      <c r="C141" s="2"/>
      <c r="D141" s="2">
        <v>129</v>
      </c>
      <c r="E141" s="2">
        <v>2005</v>
      </c>
      <c r="F141" s="4">
        <v>41544</v>
      </c>
    </row>
    <row r="142" spans="1:6" x14ac:dyDescent="0.25">
      <c r="A142" s="2">
        <v>35</v>
      </c>
      <c r="B142" s="2" t="s">
        <v>3552</v>
      </c>
      <c r="C142" s="2" t="s">
        <v>3413</v>
      </c>
      <c r="D142" s="2"/>
      <c r="E142" s="2"/>
      <c r="F142" s="4">
        <v>43118</v>
      </c>
    </row>
    <row r="143" spans="1:6" x14ac:dyDescent="0.25">
      <c r="A143" s="2">
        <v>36</v>
      </c>
      <c r="B143" s="2" t="s">
        <v>3553</v>
      </c>
      <c r="C143" s="2" t="s">
        <v>3413</v>
      </c>
      <c r="D143" s="2"/>
      <c r="E143" s="2"/>
      <c r="F143" s="4">
        <v>43118</v>
      </c>
    </row>
    <row r="144" spans="1:6" x14ac:dyDescent="0.25">
      <c r="A144" s="2">
        <v>37</v>
      </c>
      <c r="B144" s="2" t="s">
        <v>3554</v>
      </c>
      <c r="C144" s="2"/>
      <c r="D144" s="2">
        <v>129</v>
      </c>
      <c r="E144" s="2">
        <v>2005</v>
      </c>
      <c r="F144" s="4">
        <v>41544</v>
      </c>
    </row>
    <row r="145" spans="1:6" x14ac:dyDescent="0.25">
      <c r="A145" s="2">
        <v>38</v>
      </c>
      <c r="B145" s="2" t="s">
        <v>3555</v>
      </c>
      <c r="C145" s="2" t="s">
        <v>3413</v>
      </c>
      <c r="D145" s="2"/>
      <c r="E145" s="2"/>
      <c r="F145" s="4">
        <v>43118</v>
      </c>
    </row>
    <row r="146" spans="1:6" x14ac:dyDescent="0.25">
      <c r="A146" s="2">
        <v>39</v>
      </c>
      <c r="B146" s="2" t="s">
        <v>3556</v>
      </c>
      <c r="C146" s="2"/>
      <c r="D146" s="2">
        <v>215</v>
      </c>
      <c r="E146" s="2">
        <v>2005</v>
      </c>
      <c r="F146" s="4">
        <v>41544</v>
      </c>
    </row>
    <row r="147" spans="1:6" x14ac:dyDescent="0.25">
      <c r="A147" s="2">
        <v>4</v>
      </c>
      <c r="B147" s="2" t="s">
        <v>3557</v>
      </c>
      <c r="C147" s="2"/>
      <c r="D147" s="2">
        <v>209</v>
      </c>
      <c r="E147" s="2">
        <v>2005</v>
      </c>
      <c r="F147" s="4">
        <v>41544</v>
      </c>
    </row>
    <row r="148" spans="1:6" x14ac:dyDescent="0.25">
      <c r="A148" s="2">
        <v>40</v>
      </c>
      <c r="B148" s="2" t="s">
        <v>3558</v>
      </c>
      <c r="C148" s="2" t="s">
        <v>3413</v>
      </c>
      <c r="D148" s="2"/>
      <c r="E148" s="2">
        <v>2013</v>
      </c>
      <c r="F148" s="4">
        <v>41827</v>
      </c>
    </row>
    <row r="149" spans="1:6" x14ac:dyDescent="0.25">
      <c r="A149" s="2">
        <v>41</v>
      </c>
      <c r="B149" s="2" t="s">
        <v>3559</v>
      </c>
      <c r="C149" s="2" t="s">
        <v>3413</v>
      </c>
      <c r="D149" s="2"/>
      <c r="E149" s="2"/>
      <c r="F149" s="4">
        <v>43118</v>
      </c>
    </row>
    <row r="150" spans="1:6" x14ac:dyDescent="0.25">
      <c r="A150" s="2">
        <v>42</v>
      </c>
      <c r="B150" s="2" t="s">
        <v>3560</v>
      </c>
      <c r="C150" s="2" t="s">
        <v>3413</v>
      </c>
      <c r="D150" s="2"/>
      <c r="E150" s="2"/>
      <c r="F150" s="4">
        <v>43118</v>
      </c>
    </row>
    <row r="151" spans="1:6" x14ac:dyDescent="0.25">
      <c r="A151" s="2">
        <v>43</v>
      </c>
      <c r="B151" s="2" t="s">
        <v>3561</v>
      </c>
      <c r="C151" s="2"/>
      <c r="D151" s="2">
        <v>216</v>
      </c>
      <c r="E151" s="2">
        <v>2005</v>
      </c>
      <c r="F151" s="4">
        <v>41544</v>
      </c>
    </row>
    <row r="152" spans="1:6" x14ac:dyDescent="0.25">
      <c r="A152" s="2">
        <v>44</v>
      </c>
      <c r="B152" s="2" t="s">
        <v>3562</v>
      </c>
      <c r="C152" s="2"/>
      <c r="D152" s="2">
        <v>216</v>
      </c>
      <c r="E152" s="2">
        <v>2005</v>
      </c>
      <c r="F152" s="4">
        <v>41544</v>
      </c>
    </row>
    <row r="153" spans="1:6" x14ac:dyDescent="0.25">
      <c r="A153" s="2">
        <v>45</v>
      </c>
      <c r="B153" s="2" t="s">
        <v>3563</v>
      </c>
      <c r="C153" s="2" t="s">
        <v>3413</v>
      </c>
      <c r="D153" s="2"/>
      <c r="E153" s="2"/>
      <c r="F153" s="4">
        <v>43118</v>
      </c>
    </row>
    <row r="154" spans="1:6" x14ac:dyDescent="0.25">
      <c r="A154" s="2">
        <v>46</v>
      </c>
      <c r="B154" s="2" t="s">
        <v>3564</v>
      </c>
      <c r="C154" s="2" t="s">
        <v>3456</v>
      </c>
      <c r="D154" s="2"/>
      <c r="E154" s="2"/>
      <c r="F154" s="4">
        <v>43118</v>
      </c>
    </row>
    <row r="155" spans="1:6" x14ac:dyDescent="0.25">
      <c r="A155" s="2">
        <v>47</v>
      </c>
      <c r="B155" s="2" t="s">
        <v>3565</v>
      </c>
      <c r="C155" s="2"/>
      <c r="D155" s="2">
        <v>110</v>
      </c>
      <c r="E155" s="2">
        <v>2005</v>
      </c>
      <c r="F155" s="4">
        <v>41544</v>
      </c>
    </row>
    <row r="156" spans="1:6" x14ac:dyDescent="0.25">
      <c r="A156" s="2">
        <v>48</v>
      </c>
      <c r="B156" s="2" t="s">
        <v>3566</v>
      </c>
      <c r="C156" s="2" t="s">
        <v>3413</v>
      </c>
      <c r="D156" s="2"/>
      <c r="E156" s="2"/>
      <c r="F156" s="4">
        <v>43118</v>
      </c>
    </row>
    <row r="157" spans="1:6" x14ac:dyDescent="0.25">
      <c r="A157" s="2">
        <v>49</v>
      </c>
      <c r="B157" s="2" t="s">
        <v>3567</v>
      </c>
      <c r="C157" s="2" t="s">
        <v>3413</v>
      </c>
      <c r="D157" s="2"/>
      <c r="E157" s="2"/>
      <c r="F157" s="4">
        <v>43118</v>
      </c>
    </row>
    <row r="158" spans="1:6" x14ac:dyDescent="0.25">
      <c r="A158" s="2">
        <v>5</v>
      </c>
      <c r="B158" s="2" t="s">
        <v>3568</v>
      </c>
      <c r="C158" s="2"/>
      <c r="D158" s="2">
        <v>209</v>
      </c>
      <c r="E158" s="2">
        <v>2005</v>
      </c>
      <c r="F158" s="4">
        <v>41544</v>
      </c>
    </row>
    <row r="159" spans="1:6" x14ac:dyDescent="0.25">
      <c r="A159" s="2">
        <v>50</v>
      </c>
      <c r="B159" s="2" t="s">
        <v>3569</v>
      </c>
      <c r="C159" s="2" t="s">
        <v>3413</v>
      </c>
      <c r="D159" s="2"/>
      <c r="E159" s="2"/>
      <c r="F159" s="4">
        <v>43118</v>
      </c>
    </row>
    <row r="160" spans="1:6" x14ac:dyDescent="0.25">
      <c r="A160" s="2">
        <v>51</v>
      </c>
      <c r="B160" s="2" t="s">
        <v>3570</v>
      </c>
      <c r="C160" s="2" t="s">
        <v>3413</v>
      </c>
      <c r="D160" s="2"/>
      <c r="E160" s="2"/>
      <c r="F160" s="4">
        <v>43118</v>
      </c>
    </row>
    <row r="161" spans="1:6" x14ac:dyDescent="0.25">
      <c r="A161" s="2">
        <v>52</v>
      </c>
      <c r="B161" s="2" t="s">
        <v>3571</v>
      </c>
      <c r="C161" s="2" t="s">
        <v>3413</v>
      </c>
      <c r="D161" s="2"/>
      <c r="E161" s="2"/>
      <c r="F161" s="4">
        <v>43118</v>
      </c>
    </row>
    <row r="162" spans="1:6" x14ac:dyDescent="0.25">
      <c r="A162" s="2">
        <v>53</v>
      </c>
      <c r="B162" s="2" t="s">
        <v>3572</v>
      </c>
      <c r="C162" s="2"/>
      <c r="D162" s="2">
        <v>141</v>
      </c>
      <c r="E162" s="2">
        <v>2005</v>
      </c>
      <c r="F162" s="4">
        <v>43305</v>
      </c>
    </row>
    <row r="163" spans="1:6" x14ac:dyDescent="0.25">
      <c r="A163" s="2">
        <v>54</v>
      </c>
      <c r="B163" s="2" t="s">
        <v>3573</v>
      </c>
      <c r="C163" s="2" t="s">
        <v>3413</v>
      </c>
      <c r="D163" s="2"/>
      <c r="E163" s="2"/>
      <c r="F163" s="4">
        <v>43118</v>
      </c>
    </row>
    <row r="164" spans="1:6" x14ac:dyDescent="0.25">
      <c r="A164" s="2">
        <v>55</v>
      </c>
      <c r="B164" s="2" t="s">
        <v>3574</v>
      </c>
      <c r="C164" s="2"/>
      <c r="D164" s="2">
        <v>141</v>
      </c>
      <c r="E164" s="2">
        <v>2005</v>
      </c>
      <c r="F164" s="4">
        <v>43305</v>
      </c>
    </row>
    <row r="165" spans="1:6" x14ac:dyDescent="0.25">
      <c r="A165" s="2">
        <v>56</v>
      </c>
      <c r="B165" s="2" t="s">
        <v>3575</v>
      </c>
      <c r="C165" s="2" t="s">
        <v>3413</v>
      </c>
      <c r="D165" s="2"/>
      <c r="E165" s="2"/>
      <c r="F165" s="4">
        <v>43118</v>
      </c>
    </row>
    <row r="166" spans="1:6" x14ac:dyDescent="0.25">
      <c r="A166" s="2">
        <v>57</v>
      </c>
      <c r="B166" s="2" t="s">
        <v>3576</v>
      </c>
      <c r="C166" s="2" t="s">
        <v>3413</v>
      </c>
      <c r="D166" s="2"/>
      <c r="E166" s="2"/>
      <c r="F166" s="4">
        <v>43118</v>
      </c>
    </row>
    <row r="167" spans="1:6" x14ac:dyDescent="0.25">
      <c r="A167" s="2">
        <v>58</v>
      </c>
      <c r="B167" s="2" t="s">
        <v>3577</v>
      </c>
      <c r="C167" s="2" t="s">
        <v>3413</v>
      </c>
      <c r="D167" s="2"/>
      <c r="E167" s="2"/>
      <c r="F167" s="4">
        <v>43118</v>
      </c>
    </row>
    <row r="168" spans="1:6" x14ac:dyDescent="0.25">
      <c r="A168" s="2">
        <v>59</v>
      </c>
      <c r="B168" s="2" t="s">
        <v>3578</v>
      </c>
      <c r="C168" s="2" t="s">
        <v>3413</v>
      </c>
      <c r="D168" s="2"/>
      <c r="E168" s="2"/>
      <c r="F168" s="4">
        <v>43118</v>
      </c>
    </row>
    <row r="169" spans="1:6" x14ac:dyDescent="0.25">
      <c r="A169" s="2">
        <v>6</v>
      </c>
      <c r="B169" s="2" t="s">
        <v>3579</v>
      </c>
      <c r="C169" s="2"/>
      <c r="D169" s="2">
        <v>209</v>
      </c>
      <c r="E169" s="2">
        <v>2005</v>
      </c>
      <c r="F169" s="4">
        <v>41544</v>
      </c>
    </row>
    <row r="170" spans="1:6" x14ac:dyDescent="0.25">
      <c r="A170" s="2">
        <v>60</v>
      </c>
      <c r="B170" s="2" t="s">
        <v>3580</v>
      </c>
      <c r="C170" s="2" t="s">
        <v>3413</v>
      </c>
      <c r="D170" s="2"/>
      <c r="E170" s="2"/>
      <c r="F170" s="4">
        <v>43118</v>
      </c>
    </row>
    <row r="171" spans="1:6" x14ac:dyDescent="0.25">
      <c r="A171" s="2">
        <v>61</v>
      </c>
      <c r="B171" s="2" t="s">
        <v>3581</v>
      </c>
      <c r="C171" s="2"/>
      <c r="D171" s="2">
        <v>217</v>
      </c>
      <c r="E171" s="2">
        <v>2005</v>
      </c>
      <c r="F171" s="4">
        <v>41544</v>
      </c>
    </row>
    <row r="172" spans="1:6" x14ac:dyDescent="0.25">
      <c r="A172" s="2">
        <v>62</v>
      </c>
      <c r="B172" s="2" t="s">
        <v>3582</v>
      </c>
      <c r="C172" s="2"/>
      <c r="D172" s="2">
        <v>217</v>
      </c>
      <c r="E172" s="2">
        <v>2005</v>
      </c>
      <c r="F172" s="4">
        <v>41544</v>
      </c>
    </row>
    <row r="173" spans="1:6" x14ac:dyDescent="0.25">
      <c r="A173" s="2">
        <v>63</v>
      </c>
      <c r="B173" s="2" t="s">
        <v>3583</v>
      </c>
      <c r="C173" s="2" t="s">
        <v>3413</v>
      </c>
      <c r="D173" s="2"/>
      <c r="E173" s="2"/>
      <c r="F173" s="4">
        <v>43118</v>
      </c>
    </row>
    <row r="174" spans="1:6" x14ac:dyDescent="0.25">
      <c r="A174" s="2">
        <v>64</v>
      </c>
      <c r="B174" s="2" t="s">
        <v>3584</v>
      </c>
      <c r="C174" s="2" t="s">
        <v>3413</v>
      </c>
      <c r="D174" s="2"/>
      <c r="E174" s="2"/>
      <c r="F174" s="4">
        <v>43118</v>
      </c>
    </row>
    <row r="175" spans="1:6" x14ac:dyDescent="0.25">
      <c r="A175" s="2">
        <v>65</v>
      </c>
      <c r="B175" s="2" t="s">
        <v>3585</v>
      </c>
      <c r="C175" s="2" t="s">
        <v>3413</v>
      </c>
      <c r="D175" s="2"/>
      <c r="E175" s="2"/>
      <c r="F175" s="4">
        <v>43118</v>
      </c>
    </row>
    <row r="176" spans="1:6" x14ac:dyDescent="0.25">
      <c r="A176" s="2">
        <v>66</v>
      </c>
      <c r="B176" s="2" t="s">
        <v>3586</v>
      </c>
      <c r="C176" s="2" t="s">
        <v>3413</v>
      </c>
      <c r="D176" s="2"/>
      <c r="E176" s="2"/>
      <c r="F176" s="4">
        <v>43118</v>
      </c>
    </row>
    <row r="177" spans="1:6" x14ac:dyDescent="0.25">
      <c r="A177" s="2">
        <v>67</v>
      </c>
      <c r="B177" s="2" t="s">
        <v>3587</v>
      </c>
      <c r="C177" s="2" t="s">
        <v>3413</v>
      </c>
      <c r="D177" s="2"/>
      <c r="E177" s="2"/>
      <c r="F177" s="4">
        <v>43118</v>
      </c>
    </row>
    <row r="178" spans="1:6" x14ac:dyDescent="0.25">
      <c r="A178" s="2">
        <v>68</v>
      </c>
      <c r="B178" s="2" t="s">
        <v>3588</v>
      </c>
      <c r="C178" s="2" t="s">
        <v>3413</v>
      </c>
      <c r="D178" s="2"/>
      <c r="E178" s="2"/>
      <c r="F178" s="4">
        <v>43118</v>
      </c>
    </row>
    <row r="179" spans="1:6" x14ac:dyDescent="0.25">
      <c r="A179" s="2">
        <v>69</v>
      </c>
      <c r="B179" s="2" t="s">
        <v>3589</v>
      </c>
      <c r="C179" s="2" t="s">
        <v>3413</v>
      </c>
      <c r="D179" s="2"/>
      <c r="E179" s="2"/>
      <c r="F179" s="4">
        <v>43118</v>
      </c>
    </row>
    <row r="180" spans="1:6" x14ac:dyDescent="0.25">
      <c r="A180" s="2">
        <v>7</v>
      </c>
      <c r="B180" s="2" t="s">
        <v>3590</v>
      </c>
      <c r="C180" s="2"/>
      <c r="D180" s="2">
        <v>75</v>
      </c>
      <c r="E180" s="2">
        <v>2005</v>
      </c>
      <c r="F180" s="4">
        <v>43125</v>
      </c>
    </row>
    <row r="181" spans="1:6" x14ac:dyDescent="0.25">
      <c r="A181" s="2">
        <v>70</v>
      </c>
      <c r="B181" s="2" t="s">
        <v>3591</v>
      </c>
      <c r="C181" s="2" t="s">
        <v>3413</v>
      </c>
      <c r="D181" s="2"/>
      <c r="E181" s="2"/>
      <c r="F181" s="4">
        <v>43118</v>
      </c>
    </row>
    <row r="182" spans="1:6" x14ac:dyDescent="0.25">
      <c r="A182" s="2">
        <v>71</v>
      </c>
      <c r="B182" s="2" t="s">
        <v>3592</v>
      </c>
      <c r="C182" s="2"/>
      <c r="D182" s="2">
        <v>119</v>
      </c>
      <c r="E182" s="2">
        <v>2005</v>
      </c>
      <c r="F182" s="4">
        <v>41544</v>
      </c>
    </row>
    <row r="183" spans="1:6" x14ac:dyDescent="0.25">
      <c r="A183" s="2">
        <v>72</v>
      </c>
      <c r="B183" s="2" t="s">
        <v>3593</v>
      </c>
      <c r="C183" s="2"/>
      <c r="D183" s="2">
        <v>132</v>
      </c>
      <c r="E183" s="2">
        <v>2005</v>
      </c>
      <c r="F183" s="4">
        <v>41544</v>
      </c>
    </row>
    <row r="184" spans="1:6" x14ac:dyDescent="0.25">
      <c r="A184" s="2">
        <v>73</v>
      </c>
      <c r="B184" s="2" t="s">
        <v>3594</v>
      </c>
      <c r="C184" s="2"/>
      <c r="D184" s="2">
        <v>132</v>
      </c>
      <c r="E184" s="2">
        <v>2005</v>
      </c>
      <c r="F184" s="4">
        <v>41544</v>
      </c>
    </row>
    <row r="185" spans="1:6" x14ac:dyDescent="0.25">
      <c r="A185" s="2">
        <v>74</v>
      </c>
      <c r="B185" s="2" t="s">
        <v>3595</v>
      </c>
      <c r="C185" s="2"/>
      <c r="D185" s="2">
        <v>132</v>
      </c>
      <c r="E185" s="2">
        <v>2005</v>
      </c>
      <c r="F185" s="4">
        <v>41544</v>
      </c>
    </row>
    <row r="186" spans="1:6" x14ac:dyDescent="0.25">
      <c r="A186" s="2">
        <v>75</v>
      </c>
      <c r="B186" s="2" t="s">
        <v>3596</v>
      </c>
      <c r="C186" s="2" t="s">
        <v>3413</v>
      </c>
      <c r="D186" s="2"/>
      <c r="E186" s="2"/>
      <c r="F186" s="4">
        <v>43118</v>
      </c>
    </row>
    <row r="187" spans="1:6" x14ac:dyDescent="0.25">
      <c r="A187" s="2">
        <v>76</v>
      </c>
      <c r="B187" s="2" t="s">
        <v>3597</v>
      </c>
      <c r="C187" s="2"/>
      <c r="D187" s="2">
        <v>121</v>
      </c>
      <c r="E187" s="2">
        <v>2005</v>
      </c>
      <c r="F187" s="4">
        <v>41544</v>
      </c>
    </row>
    <row r="188" spans="1:6" x14ac:dyDescent="0.25">
      <c r="A188" s="2">
        <v>77</v>
      </c>
      <c r="B188" s="2" t="s">
        <v>3598</v>
      </c>
      <c r="C188" s="2"/>
      <c r="D188" s="2">
        <v>121</v>
      </c>
      <c r="E188" s="2">
        <v>2005</v>
      </c>
      <c r="F188" s="4">
        <v>41544</v>
      </c>
    </row>
    <row r="189" spans="1:6" x14ac:dyDescent="0.25">
      <c r="A189" s="2">
        <v>78</v>
      </c>
      <c r="B189" s="2" t="s">
        <v>3599</v>
      </c>
      <c r="C189" s="2" t="s">
        <v>3413</v>
      </c>
      <c r="D189" s="2"/>
      <c r="E189" s="2">
        <v>2013</v>
      </c>
      <c r="F189" s="4">
        <v>41827</v>
      </c>
    </row>
    <row r="190" spans="1:6" x14ac:dyDescent="0.25">
      <c r="A190" s="2">
        <v>79</v>
      </c>
      <c r="B190" s="2" t="s">
        <v>3600</v>
      </c>
      <c r="C190" s="2" t="s">
        <v>3413</v>
      </c>
      <c r="D190" s="2"/>
      <c r="E190" s="2"/>
      <c r="F190" s="4">
        <v>43118</v>
      </c>
    </row>
    <row r="191" spans="1:6" x14ac:dyDescent="0.25">
      <c r="A191" s="2">
        <v>8</v>
      </c>
      <c r="B191" s="2" t="s">
        <v>3601</v>
      </c>
      <c r="C191" s="2"/>
      <c r="D191" s="2">
        <v>75</v>
      </c>
      <c r="E191" s="2">
        <v>2005</v>
      </c>
      <c r="F191" s="4">
        <v>43125</v>
      </c>
    </row>
    <row r="192" spans="1:6" x14ac:dyDescent="0.25">
      <c r="A192" s="2">
        <v>80</v>
      </c>
      <c r="B192" s="2" t="s">
        <v>3602</v>
      </c>
      <c r="C192" s="2" t="s">
        <v>3413</v>
      </c>
      <c r="D192" s="2"/>
      <c r="E192" s="2">
        <v>2013</v>
      </c>
      <c r="F192" s="4">
        <v>41827</v>
      </c>
    </row>
    <row r="193" spans="1:6" x14ac:dyDescent="0.25">
      <c r="A193" s="2">
        <v>81</v>
      </c>
      <c r="B193" s="2" t="s">
        <v>3603</v>
      </c>
      <c r="C193" s="2" t="s">
        <v>3413</v>
      </c>
      <c r="D193" s="2"/>
      <c r="E193" s="2">
        <v>2013</v>
      </c>
      <c r="F193" s="4">
        <v>41827</v>
      </c>
    </row>
    <row r="194" spans="1:6" x14ac:dyDescent="0.25">
      <c r="A194" s="2">
        <v>82</v>
      </c>
      <c r="B194" s="2" t="s">
        <v>3604</v>
      </c>
      <c r="C194" s="2" t="s">
        <v>3413</v>
      </c>
      <c r="D194" s="2"/>
      <c r="E194" s="2"/>
      <c r="F194" s="4">
        <v>43118</v>
      </c>
    </row>
    <row r="195" spans="1:6" x14ac:dyDescent="0.25">
      <c r="A195" s="2">
        <v>83</v>
      </c>
      <c r="B195" s="2" t="s">
        <v>3605</v>
      </c>
      <c r="C195" s="2" t="s">
        <v>3413</v>
      </c>
      <c r="D195" s="2"/>
      <c r="E195" s="2">
        <v>2013</v>
      </c>
      <c r="F195" s="4">
        <v>41827</v>
      </c>
    </row>
    <row r="196" spans="1:6" x14ac:dyDescent="0.25">
      <c r="A196" s="2">
        <v>84</v>
      </c>
      <c r="B196" s="2" t="s">
        <v>3606</v>
      </c>
      <c r="C196" s="2" t="s">
        <v>3413</v>
      </c>
      <c r="D196" s="2">
        <v>48</v>
      </c>
      <c r="E196" s="2">
        <v>2013</v>
      </c>
      <c r="F196" s="4">
        <v>41827</v>
      </c>
    </row>
    <row r="197" spans="1:6" x14ac:dyDescent="0.25">
      <c r="A197" s="2">
        <v>85</v>
      </c>
      <c r="B197" s="2" t="s">
        <v>3607</v>
      </c>
      <c r="C197" s="2" t="s">
        <v>3413</v>
      </c>
      <c r="D197" s="2"/>
      <c r="E197" s="2"/>
      <c r="F197" s="4">
        <v>43118</v>
      </c>
    </row>
    <row r="198" spans="1:6" x14ac:dyDescent="0.25">
      <c r="A198" s="2">
        <v>86</v>
      </c>
      <c r="B198" s="2" t="s">
        <v>3608</v>
      </c>
      <c r="C198" s="2" t="s">
        <v>3413</v>
      </c>
      <c r="D198" s="2"/>
      <c r="E198" s="2"/>
      <c r="F198" s="4">
        <v>43118</v>
      </c>
    </row>
    <row r="199" spans="1:6" x14ac:dyDescent="0.25">
      <c r="A199" s="2">
        <v>87</v>
      </c>
      <c r="B199" s="2" t="s">
        <v>3609</v>
      </c>
      <c r="C199" s="2" t="s">
        <v>3413</v>
      </c>
      <c r="D199" s="2"/>
      <c r="E199" s="2"/>
      <c r="F199" s="4">
        <v>43118</v>
      </c>
    </row>
    <row r="200" spans="1:6" x14ac:dyDescent="0.25">
      <c r="A200" s="2">
        <v>88</v>
      </c>
      <c r="B200" s="2" t="s">
        <v>3610</v>
      </c>
      <c r="C200" s="2" t="s">
        <v>3413</v>
      </c>
      <c r="D200" s="2"/>
      <c r="E200" s="2"/>
      <c r="F200" s="4">
        <v>43118</v>
      </c>
    </row>
    <row r="201" spans="1:6" x14ac:dyDescent="0.25">
      <c r="A201" s="2">
        <v>89</v>
      </c>
      <c r="B201" s="2" t="s">
        <v>3611</v>
      </c>
      <c r="C201" s="2" t="s">
        <v>3456</v>
      </c>
      <c r="D201" s="2"/>
      <c r="E201" s="2"/>
      <c r="F201" s="4">
        <v>43118</v>
      </c>
    </row>
    <row r="202" spans="1:6" x14ac:dyDescent="0.25">
      <c r="A202" s="2">
        <v>9</v>
      </c>
      <c r="B202" s="2" t="s">
        <v>3612</v>
      </c>
      <c r="C202" s="2"/>
      <c r="D202" s="2">
        <v>75</v>
      </c>
      <c r="E202" s="2">
        <v>2005</v>
      </c>
      <c r="F202" s="4">
        <v>43125</v>
      </c>
    </row>
    <row r="203" spans="1:6" x14ac:dyDescent="0.25">
      <c r="A203" s="2">
        <v>90</v>
      </c>
      <c r="B203" s="2" t="s">
        <v>3613</v>
      </c>
      <c r="C203" s="2" t="s">
        <v>3456</v>
      </c>
      <c r="D203" s="2"/>
      <c r="E203" s="2">
        <v>2013</v>
      </c>
      <c r="F203" s="4">
        <v>41827</v>
      </c>
    </row>
    <row r="204" spans="1:6" x14ac:dyDescent="0.25">
      <c r="A204" s="2">
        <v>91</v>
      </c>
      <c r="B204" s="2" t="s">
        <v>3614</v>
      </c>
      <c r="C204" s="2" t="s">
        <v>3456</v>
      </c>
      <c r="D204" s="2"/>
      <c r="E204" s="2">
        <v>2013</v>
      </c>
      <c r="F204" s="4">
        <v>41827</v>
      </c>
    </row>
    <row r="205" spans="1:6" x14ac:dyDescent="0.25">
      <c r="A205" s="2">
        <v>92</v>
      </c>
      <c r="B205" s="2" t="s">
        <v>3615</v>
      </c>
      <c r="C205" s="2" t="s">
        <v>3456</v>
      </c>
      <c r="D205" s="2"/>
      <c r="E205" s="2">
        <v>2013</v>
      </c>
      <c r="F205" s="4">
        <v>41827</v>
      </c>
    </row>
    <row r="206" spans="1:6" x14ac:dyDescent="0.25">
      <c r="A206" s="2">
        <v>93</v>
      </c>
      <c r="B206" s="2" t="s">
        <v>3616</v>
      </c>
      <c r="C206" s="2" t="s">
        <v>3456</v>
      </c>
      <c r="D206" s="2"/>
      <c r="E206" s="2"/>
      <c r="F206" s="4">
        <v>43118</v>
      </c>
    </row>
    <row r="207" spans="1:6" x14ac:dyDescent="0.25">
      <c r="A207" s="2">
        <v>94</v>
      </c>
      <c r="B207" s="2" t="s">
        <v>3617</v>
      </c>
      <c r="C207" s="2" t="s">
        <v>3456</v>
      </c>
      <c r="D207" s="2"/>
      <c r="E207" s="2">
        <v>2013</v>
      </c>
      <c r="F207" s="4">
        <v>41827</v>
      </c>
    </row>
    <row r="208" spans="1:6" x14ac:dyDescent="0.25">
      <c r="A208" s="2">
        <v>95</v>
      </c>
      <c r="B208" s="2" t="s">
        <v>3618</v>
      </c>
      <c r="C208" s="2" t="s">
        <v>3413</v>
      </c>
      <c r="D208" s="2"/>
      <c r="E208" s="2"/>
      <c r="F208" s="4">
        <v>43118</v>
      </c>
    </row>
    <row r="209" spans="1:6" x14ac:dyDescent="0.25">
      <c r="A209" s="2">
        <v>96</v>
      </c>
      <c r="B209" s="2" t="s">
        <v>3619</v>
      </c>
      <c r="C209" s="2" t="s">
        <v>3413</v>
      </c>
      <c r="D209" s="2"/>
      <c r="E209" s="2"/>
      <c r="F209" s="4">
        <v>43118</v>
      </c>
    </row>
    <row r="210" spans="1:6" x14ac:dyDescent="0.25">
      <c r="A210" s="2">
        <v>97</v>
      </c>
      <c r="B210" s="2" t="s">
        <v>3620</v>
      </c>
      <c r="C210" s="2" t="s">
        <v>3413</v>
      </c>
      <c r="D210" s="2"/>
      <c r="E210" s="2"/>
      <c r="F210" s="4">
        <v>43118</v>
      </c>
    </row>
    <row r="211" spans="1:6" x14ac:dyDescent="0.25">
      <c r="A211" s="2">
        <v>98</v>
      </c>
      <c r="B211" s="2" t="s">
        <v>3621</v>
      </c>
      <c r="C211" s="2"/>
      <c r="D211" s="2">
        <v>119</v>
      </c>
      <c r="E211" s="2">
        <v>2005</v>
      </c>
      <c r="F211" s="4">
        <v>41544</v>
      </c>
    </row>
    <row r="212" spans="1:6" x14ac:dyDescent="0.25">
      <c r="A212" s="2">
        <v>99</v>
      </c>
      <c r="B212" s="2" t="s">
        <v>3622</v>
      </c>
      <c r="C212" s="2" t="s">
        <v>3413</v>
      </c>
      <c r="D212" s="2"/>
      <c r="E212" s="2"/>
      <c r="F212" s="4">
        <v>43118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C94C9-53E4-4728-80E6-CD1249805E4E}">
  <sheetPr codeName="Sheet31">
    <tabColor theme="4" tint="0.39997558519241921"/>
  </sheetPr>
  <dimension ref="A1:J274"/>
  <sheetViews>
    <sheetView workbookViewId="0"/>
  </sheetViews>
  <sheetFormatPr defaultRowHeight="15" x14ac:dyDescent="0.25"/>
  <cols>
    <col min="1" max="1" width="21.42578125" bestFit="1" customWidth="1"/>
    <col min="2" max="2" width="49.5703125" style="7" customWidth="1"/>
    <col min="3" max="3" width="19.28515625" bestFit="1" customWidth="1"/>
    <col min="4" max="4" width="14.42578125" bestFit="1" customWidth="1"/>
    <col min="5" max="5" width="17.5703125" bestFit="1" customWidth="1"/>
    <col min="6" max="6" width="13.85546875" bestFit="1" customWidth="1"/>
    <col min="7" max="7" width="16.5703125" bestFit="1" customWidth="1"/>
    <col min="8" max="8" width="52.140625" customWidth="1"/>
    <col min="9" max="9" width="17" customWidth="1"/>
  </cols>
  <sheetData>
    <row r="1" spans="1:10" x14ac:dyDescent="0.25">
      <c r="A1" s="3" t="s">
        <v>2435</v>
      </c>
      <c r="B1" s="6" t="s">
        <v>2424</v>
      </c>
      <c r="C1" s="3" t="s">
        <v>3623</v>
      </c>
      <c r="D1" s="3" t="s">
        <v>3624</v>
      </c>
      <c r="E1" s="3" t="s">
        <v>3625</v>
      </c>
      <c r="F1" s="3" t="s">
        <v>3626</v>
      </c>
      <c r="G1" s="3" t="s">
        <v>3627</v>
      </c>
      <c r="H1" s="3" t="s">
        <v>2805</v>
      </c>
      <c r="I1" s="3" t="s">
        <v>2437</v>
      </c>
      <c r="J1" s="3" t="s">
        <v>2436</v>
      </c>
    </row>
    <row r="2" spans="1:10" x14ac:dyDescent="0.25">
      <c r="A2" s="2" t="s">
        <v>3628</v>
      </c>
      <c r="B2" s="5" t="s">
        <v>3629</v>
      </c>
      <c r="C2" s="2" t="s">
        <v>3630</v>
      </c>
      <c r="D2" s="2">
        <v>59</v>
      </c>
      <c r="E2" s="2" t="s">
        <v>3631</v>
      </c>
      <c r="F2" s="2" t="s">
        <v>1548</v>
      </c>
      <c r="G2" s="2" t="s">
        <v>1548</v>
      </c>
      <c r="H2" s="2"/>
      <c r="I2" s="2"/>
      <c r="J2" s="2"/>
    </row>
    <row r="3" spans="1:10" x14ac:dyDescent="0.25">
      <c r="A3" s="2" t="s">
        <v>3632</v>
      </c>
      <c r="B3" s="5" t="s">
        <v>3633</v>
      </c>
      <c r="C3" s="2" t="s">
        <v>3630</v>
      </c>
      <c r="D3" s="2">
        <v>59</v>
      </c>
      <c r="E3" s="2" t="s">
        <v>3634</v>
      </c>
      <c r="F3" s="2" t="s">
        <v>1548</v>
      </c>
      <c r="G3" s="2" t="s">
        <v>1548</v>
      </c>
      <c r="H3" s="2"/>
      <c r="I3" s="2"/>
      <c r="J3" s="2"/>
    </row>
    <row r="4" spans="1:10" ht="30" x14ac:dyDescent="0.25">
      <c r="A4" s="2" t="s">
        <v>3635</v>
      </c>
      <c r="B4" s="5" t="s">
        <v>3636</v>
      </c>
      <c r="C4" s="2" t="s">
        <v>3630</v>
      </c>
      <c r="D4" s="2">
        <v>59</v>
      </c>
      <c r="E4" s="2" t="s">
        <v>3637</v>
      </c>
      <c r="F4" s="2" t="s">
        <v>1548</v>
      </c>
      <c r="G4" s="2" t="s">
        <v>1548</v>
      </c>
      <c r="H4" s="2"/>
      <c r="I4" s="2"/>
      <c r="J4" s="2"/>
    </row>
    <row r="5" spans="1:10" x14ac:dyDescent="0.25">
      <c r="A5" s="2" t="s">
        <v>3638</v>
      </c>
      <c r="B5" s="5" t="s">
        <v>3639</v>
      </c>
      <c r="C5" s="2" t="s">
        <v>3630</v>
      </c>
      <c r="D5" s="2">
        <v>59</v>
      </c>
      <c r="E5" s="2" t="s">
        <v>3640</v>
      </c>
      <c r="F5" s="2" t="s">
        <v>1548</v>
      </c>
      <c r="G5" s="2" t="s">
        <v>1548</v>
      </c>
      <c r="H5" s="2"/>
      <c r="I5" s="2"/>
      <c r="J5" s="2"/>
    </row>
    <row r="6" spans="1:10" ht="30" x14ac:dyDescent="0.25">
      <c r="A6" s="2" t="s">
        <v>3641</v>
      </c>
      <c r="B6" s="5" t="s">
        <v>3642</v>
      </c>
      <c r="C6" s="2" t="s">
        <v>3643</v>
      </c>
      <c r="D6" s="2">
        <v>63</v>
      </c>
      <c r="E6" s="2" t="s">
        <v>3644</v>
      </c>
      <c r="F6" s="2" t="s">
        <v>1548</v>
      </c>
      <c r="G6" s="2" t="s">
        <v>1548</v>
      </c>
      <c r="H6" s="2"/>
      <c r="I6" s="2"/>
      <c r="J6" s="2"/>
    </row>
    <row r="7" spans="1:10" ht="30" x14ac:dyDescent="0.25">
      <c r="A7" s="2" t="s">
        <v>3645</v>
      </c>
      <c r="B7" s="5" t="s">
        <v>3646</v>
      </c>
      <c r="C7" s="2" t="s">
        <v>3643</v>
      </c>
      <c r="D7" s="2">
        <v>63</v>
      </c>
      <c r="E7" s="2" t="s">
        <v>3647</v>
      </c>
      <c r="F7" s="2" t="s">
        <v>1548</v>
      </c>
      <c r="G7" s="2" t="s">
        <v>1548</v>
      </c>
      <c r="H7" s="2"/>
      <c r="I7" s="2"/>
      <c r="J7" s="2"/>
    </row>
    <row r="8" spans="1:10" x14ac:dyDescent="0.25">
      <c r="A8" s="2" t="s">
        <v>3648</v>
      </c>
      <c r="B8" s="5" t="s">
        <v>3649</v>
      </c>
      <c r="C8" s="2" t="s">
        <v>3643</v>
      </c>
      <c r="D8" s="2">
        <v>63</v>
      </c>
      <c r="E8" s="2" t="s">
        <v>3650</v>
      </c>
      <c r="F8" s="2" t="s">
        <v>1548</v>
      </c>
      <c r="G8" s="2" t="s">
        <v>1548</v>
      </c>
      <c r="H8" s="2"/>
      <c r="I8" s="2"/>
      <c r="J8" s="2"/>
    </row>
    <row r="9" spans="1:10" x14ac:dyDescent="0.25">
      <c r="A9" s="2" t="s">
        <v>3651</v>
      </c>
      <c r="B9" s="5" t="s">
        <v>3652</v>
      </c>
      <c r="C9" s="2" t="s">
        <v>3643</v>
      </c>
      <c r="D9" s="2">
        <v>63</v>
      </c>
      <c r="E9" s="2" t="s">
        <v>3653</v>
      </c>
      <c r="F9" s="2" t="s">
        <v>1548</v>
      </c>
      <c r="G9" s="2" t="s">
        <v>1548</v>
      </c>
      <c r="H9" s="2"/>
      <c r="I9" s="2"/>
      <c r="J9" s="2"/>
    </row>
    <row r="10" spans="1:10" ht="30" x14ac:dyDescent="0.25">
      <c r="A10" s="2" t="s">
        <v>3654</v>
      </c>
      <c r="B10" s="5" t="s">
        <v>3655</v>
      </c>
      <c r="C10" s="2" t="s">
        <v>3643</v>
      </c>
      <c r="D10" s="2">
        <v>63</v>
      </c>
      <c r="E10" s="2" t="s">
        <v>3656</v>
      </c>
      <c r="F10" s="2" t="s">
        <v>1548</v>
      </c>
      <c r="G10" s="2" t="s">
        <v>1548</v>
      </c>
      <c r="H10" s="2"/>
      <c r="I10" s="2"/>
      <c r="J10" s="2"/>
    </row>
    <row r="11" spans="1:10" ht="30" x14ac:dyDescent="0.25">
      <c r="A11" s="2" t="s">
        <v>3657</v>
      </c>
      <c r="B11" s="5" t="s">
        <v>3658</v>
      </c>
      <c r="C11" s="2" t="s">
        <v>3643</v>
      </c>
      <c r="D11" s="2">
        <v>63</v>
      </c>
      <c r="E11" s="2" t="s">
        <v>3659</v>
      </c>
      <c r="F11" s="2" t="s">
        <v>1548</v>
      </c>
      <c r="G11" s="2" t="s">
        <v>1548</v>
      </c>
      <c r="H11" s="2"/>
      <c r="I11" s="2"/>
      <c r="J11" s="2"/>
    </row>
    <row r="12" spans="1:10" x14ac:dyDescent="0.25">
      <c r="A12" s="2" t="s">
        <v>3660</v>
      </c>
      <c r="B12" s="5" t="s">
        <v>3661</v>
      </c>
      <c r="C12" s="2" t="s">
        <v>3643</v>
      </c>
      <c r="D12" s="2">
        <v>63</v>
      </c>
      <c r="E12" s="2" t="s">
        <v>3662</v>
      </c>
      <c r="F12" s="2" t="s">
        <v>1548</v>
      </c>
      <c r="G12" s="2" t="s">
        <v>1548</v>
      </c>
      <c r="H12" s="2"/>
      <c r="I12" s="2"/>
      <c r="J12" s="2"/>
    </row>
    <row r="13" spans="1:10" x14ac:dyDescent="0.25">
      <c r="A13" s="2" t="s">
        <v>3663</v>
      </c>
      <c r="B13" s="5" t="s">
        <v>3664</v>
      </c>
      <c r="C13" s="2" t="s">
        <v>3643</v>
      </c>
      <c r="D13" s="2">
        <v>63</v>
      </c>
      <c r="E13" s="2" t="s">
        <v>3665</v>
      </c>
      <c r="F13" s="2" t="s">
        <v>1548</v>
      </c>
      <c r="G13" s="2" t="s">
        <v>1548</v>
      </c>
      <c r="H13" s="2"/>
      <c r="I13" s="2"/>
      <c r="J13" s="2"/>
    </row>
    <row r="14" spans="1:10" ht="30" x14ac:dyDescent="0.25">
      <c r="A14" s="2" t="s">
        <v>3666</v>
      </c>
      <c r="B14" s="5" t="s">
        <v>3667</v>
      </c>
      <c r="C14" s="2" t="s">
        <v>3643</v>
      </c>
      <c r="D14" s="2">
        <v>63</v>
      </c>
      <c r="E14" s="2" t="s">
        <v>3668</v>
      </c>
      <c r="F14" s="2" t="s">
        <v>1548</v>
      </c>
      <c r="G14" s="2" t="s">
        <v>1548</v>
      </c>
      <c r="H14" s="2"/>
      <c r="I14" s="2"/>
      <c r="J14" s="2"/>
    </row>
    <row r="15" spans="1:10" x14ac:dyDescent="0.25">
      <c r="A15" s="2" t="s">
        <v>3669</v>
      </c>
      <c r="B15" s="5" t="s">
        <v>3670</v>
      </c>
      <c r="C15" s="2" t="s">
        <v>3643</v>
      </c>
      <c r="D15" s="2">
        <v>63</v>
      </c>
      <c r="E15" s="2" t="s">
        <v>3671</v>
      </c>
      <c r="F15" s="2" t="s">
        <v>1548</v>
      </c>
      <c r="G15" s="2" t="s">
        <v>1548</v>
      </c>
      <c r="H15" s="2"/>
      <c r="I15" s="2"/>
      <c r="J15" s="2"/>
    </row>
    <row r="16" spans="1:10" ht="30" x14ac:dyDescent="0.25">
      <c r="A16" s="2" t="s">
        <v>3672</v>
      </c>
      <c r="B16" s="5" t="s">
        <v>3673</v>
      </c>
      <c r="C16" s="2" t="s">
        <v>3643</v>
      </c>
      <c r="D16" s="2">
        <v>63</v>
      </c>
      <c r="E16" s="2" t="s">
        <v>3674</v>
      </c>
      <c r="F16" s="2" t="s">
        <v>1548</v>
      </c>
      <c r="G16" s="2" t="s">
        <v>1548</v>
      </c>
      <c r="H16" s="2"/>
      <c r="I16" s="2"/>
      <c r="J16" s="2"/>
    </row>
    <row r="17" spans="1:10" x14ac:dyDescent="0.25">
      <c r="A17" s="2" t="s">
        <v>3675</v>
      </c>
      <c r="B17" s="5" t="s">
        <v>3676</v>
      </c>
      <c r="C17" s="2" t="s">
        <v>3643</v>
      </c>
      <c r="D17" s="2">
        <v>63</v>
      </c>
      <c r="E17" s="2" t="s">
        <v>3677</v>
      </c>
      <c r="F17" s="2" t="s">
        <v>1548</v>
      </c>
      <c r="G17" s="2" t="s">
        <v>1548</v>
      </c>
      <c r="H17" s="2"/>
      <c r="I17" s="2"/>
      <c r="J17" s="2"/>
    </row>
    <row r="18" spans="1:10" x14ac:dyDescent="0.25">
      <c r="A18" s="2" t="s">
        <v>3678</v>
      </c>
      <c r="B18" s="5" t="s">
        <v>3679</v>
      </c>
      <c r="C18" s="2" t="s">
        <v>3643</v>
      </c>
      <c r="D18" s="2">
        <v>63</v>
      </c>
      <c r="E18" s="2" t="s">
        <v>3680</v>
      </c>
      <c r="F18" s="2" t="s">
        <v>1548</v>
      </c>
      <c r="G18" s="2" t="s">
        <v>1548</v>
      </c>
      <c r="H18" s="2"/>
      <c r="I18" s="2"/>
      <c r="J18" s="2"/>
    </row>
    <row r="19" spans="1:10" ht="30" x14ac:dyDescent="0.25">
      <c r="A19" s="2" t="s">
        <v>3681</v>
      </c>
      <c r="B19" s="5" t="s">
        <v>3682</v>
      </c>
      <c r="C19" s="2" t="s">
        <v>3643</v>
      </c>
      <c r="D19" s="2">
        <v>63</v>
      </c>
      <c r="E19" s="2" t="s">
        <v>3680</v>
      </c>
      <c r="F19" s="2" t="s">
        <v>1548</v>
      </c>
      <c r="G19" s="2" t="s">
        <v>1548</v>
      </c>
      <c r="H19" s="2"/>
      <c r="I19" s="2"/>
      <c r="J19" s="2"/>
    </row>
    <row r="20" spans="1:10" ht="30" x14ac:dyDescent="0.25">
      <c r="A20" s="2" t="s">
        <v>3683</v>
      </c>
      <c r="B20" s="5" t="s">
        <v>3684</v>
      </c>
      <c r="C20" s="2" t="s">
        <v>3643</v>
      </c>
      <c r="D20" s="2">
        <v>63</v>
      </c>
      <c r="E20" s="2" t="s">
        <v>3685</v>
      </c>
      <c r="F20" s="2" t="s">
        <v>1548</v>
      </c>
      <c r="G20" s="2" t="s">
        <v>1548</v>
      </c>
      <c r="H20" s="2"/>
      <c r="I20" s="2"/>
      <c r="J20" s="2"/>
    </row>
    <row r="21" spans="1:10" ht="30" x14ac:dyDescent="0.25">
      <c r="A21" s="2" t="s">
        <v>3686</v>
      </c>
      <c r="B21" s="5" t="s">
        <v>3687</v>
      </c>
      <c r="C21" s="2" t="s">
        <v>3643</v>
      </c>
      <c r="D21" s="2">
        <v>63</v>
      </c>
      <c r="E21" s="2" t="s">
        <v>3688</v>
      </c>
      <c r="F21" s="2" t="s">
        <v>1548</v>
      </c>
      <c r="G21" s="2" t="s">
        <v>1548</v>
      </c>
      <c r="H21" s="2"/>
      <c r="I21" s="2"/>
      <c r="J21" s="2"/>
    </row>
    <row r="22" spans="1:10" x14ac:dyDescent="0.25">
      <c r="A22" s="2" t="s">
        <v>3689</v>
      </c>
      <c r="B22" s="5" t="s">
        <v>3690</v>
      </c>
      <c r="C22" s="2" t="s">
        <v>3643</v>
      </c>
      <c r="D22" s="2">
        <v>63</v>
      </c>
      <c r="E22" s="2" t="s">
        <v>3691</v>
      </c>
      <c r="F22" s="2" t="s">
        <v>1548</v>
      </c>
      <c r="G22" s="2" t="s">
        <v>1548</v>
      </c>
      <c r="H22" s="2"/>
      <c r="I22" s="2"/>
      <c r="J22" s="2"/>
    </row>
    <row r="23" spans="1:10" x14ac:dyDescent="0.25">
      <c r="A23" s="2" t="s">
        <v>3692</v>
      </c>
      <c r="B23" s="5" t="s">
        <v>3693</v>
      </c>
      <c r="C23" s="2" t="s">
        <v>3643</v>
      </c>
      <c r="D23" s="2">
        <v>63</v>
      </c>
      <c r="E23" s="2" t="s">
        <v>3694</v>
      </c>
      <c r="F23" s="2" t="s">
        <v>1548</v>
      </c>
      <c r="G23" s="2" t="s">
        <v>1548</v>
      </c>
      <c r="H23" s="2"/>
      <c r="I23" s="2"/>
      <c r="J23" s="2"/>
    </row>
    <row r="24" spans="1:10" ht="30" x14ac:dyDescent="0.25">
      <c r="A24" s="2" t="s">
        <v>3695</v>
      </c>
      <c r="B24" s="5" t="s">
        <v>3696</v>
      </c>
      <c r="C24" s="2" t="s">
        <v>3643</v>
      </c>
      <c r="D24" s="2">
        <v>63</v>
      </c>
      <c r="E24" s="2" t="s">
        <v>3697</v>
      </c>
      <c r="F24" s="2" t="s">
        <v>1548</v>
      </c>
      <c r="G24" s="2" t="s">
        <v>1548</v>
      </c>
      <c r="H24" s="2"/>
      <c r="I24" s="2"/>
      <c r="J24" s="2"/>
    </row>
    <row r="25" spans="1:10" ht="30" x14ac:dyDescent="0.25">
      <c r="A25" s="2" t="s">
        <v>3698</v>
      </c>
      <c r="B25" s="5" t="s">
        <v>3699</v>
      </c>
      <c r="C25" s="2" t="s">
        <v>3643</v>
      </c>
      <c r="D25" s="2">
        <v>63</v>
      </c>
      <c r="E25" s="2" t="s">
        <v>3700</v>
      </c>
      <c r="F25" s="2" t="s">
        <v>1548</v>
      </c>
      <c r="G25" s="2" t="s">
        <v>1548</v>
      </c>
      <c r="H25" s="2"/>
      <c r="I25" s="2"/>
      <c r="J25" s="2"/>
    </row>
    <row r="26" spans="1:10" ht="30" x14ac:dyDescent="0.25">
      <c r="A26" s="2" t="s">
        <v>3701</v>
      </c>
      <c r="B26" s="5" t="s">
        <v>3702</v>
      </c>
      <c r="C26" s="2" t="s">
        <v>3643</v>
      </c>
      <c r="D26" s="2">
        <v>63</v>
      </c>
      <c r="E26" s="2" t="s">
        <v>3700</v>
      </c>
      <c r="F26" s="2" t="s">
        <v>1548</v>
      </c>
      <c r="G26" s="2" t="s">
        <v>1548</v>
      </c>
      <c r="H26" s="2"/>
      <c r="I26" s="2"/>
      <c r="J26" s="2"/>
    </row>
    <row r="27" spans="1:10" x14ac:dyDescent="0.25">
      <c r="A27" s="2" t="s">
        <v>3703</v>
      </c>
      <c r="B27" s="5" t="s">
        <v>3704</v>
      </c>
      <c r="C27" s="2" t="s">
        <v>3643</v>
      </c>
      <c r="D27" s="2">
        <v>63</v>
      </c>
      <c r="E27" s="2" t="s">
        <v>3705</v>
      </c>
      <c r="F27" s="2" t="s">
        <v>1548</v>
      </c>
      <c r="G27" s="2" t="s">
        <v>1548</v>
      </c>
      <c r="H27" s="2"/>
      <c r="I27" s="2"/>
      <c r="J27" s="2"/>
    </row>
    <row r="28" spans="1:10" x14ac:dyDescent="0.25">
      <c r="A28" s="2" t="s">
        <v>3706</v>
      </c>
      <c r="B28" s="5" t="s">
        <v>3707</v>
      </c>
      <c r="C28" s="2" t="s">
        <v>3643</v>
      </c>
      <c r="D28" s="2">
        <v>63</v>
      </c>
      <c r="E28" s="2" t="s">
        <v>3708</v>
      </c>
      <c r="F28" s="2" t="s">
        <v>1548</v>
      </c>
      <c r="G28" s="2" t="s">
        <v>1548</v>
      </c>
      <c r="H28" s="2"/>
      <c r="I28" s="2"/>
      <c r="J28" s="2"/>
    </row>
    <row r="29" spans="1:10" x14ac:dyDescent="0.25">
      <c r="A29" s="2" t="s">
        <v>3709</v>
      </c>
      <c r="B29" s="5" t="s">
        <v>3710</v>
      </c>
      <c r="C29" s="2" t="s">
        <v>3643</v>
      </c>
      <c r="D29" s="2">
        <v>63</v>
      </c>
      <c r="E29" s="2" t="s">
        <v>3711</v>
      </c>
      <c r="F29" s="2" t="s">
        <v>1548</v>
      </c>
      <c r="G29" s="2" t="s">
        <v>1548</v>
      </c>
      <c r="H29" s="2"/>
      <c r="I29" s="2"/>
      <c r="J29" s="2"/>
    </row>
    <row r="30" spans="1:10" x14ac:dyDescent="0.25">
      <c r="A30" s="2" t="s">
        <v>3712</v>
      </c>
      <c r="B30" s="5" t="s">
        <v>3713</v>
      </c>
      <c r="C30" s="2" t="s">
        <v>3643</v>
      </c>
      <c r="D30" s="2">
        <v>63</v>
      </c>
      <c r="E30" s="2" t="s">
        <v>3714</v>
      </c>
      <c r="F30" s="2" t="s">
        <v>1548</v>
      </c>
      <c r="G30" s="2" t="s">
        <v>1548</v>
      </c>
      <c r="H30" s="2"/>
      <c r="I30" s="2"/>
      <c r="J30" s="2"/>
    </row>
    <row r="31" spans="1:10" x14ac:dyDescent="0.25">
      <c r="A31" s="2" t="s">
        <v>3715</v>
      </c>
      <c r="B31" s="5" t="s">
        <v>3716</v>
      </c>
      <c r="C31" s="2" t="s">
        <v>3643</v>
      </c>
      <c r="D31" s="2">
        <v>63</v>
      </c>
      <c r="E31" s="2" t="s">
        <v>3717</v>
      </c>
      <c r="F31" s="2" t="s">
        <v>1548</v>
      </c>
      <c r="G31" s="2" t="s">
        <v>1548</v>
      </c>
      <c r="H31" s="2"/>
      <c r="I31" s="2"/>
      <c r="J31" s="2"/>
    </row>
    <row r="32" spans="1:10" x14ac:dyDescent="0.25">
      <c r="A32" s="2" t="s">
        <v>3718</v>
      </c>
      <c r="B32" s="5" t="s">
        <v>3719</v>
      </c>
      <c r="C32" s="2" t="s">
        <v>3643</v>
      </c>
      <c r="D32" s="2">
        <v>63</v>
      </c>
      <c r="E32" s="2" t="s">
        <v>3720</v>
      </c>
      <c r="F32" s="2" t="s">
        <v>1548</v>
      </c>
      <c r="G32" s="2" t="s">
        <v>1548</v>
      </c>
      <c r="H32" s="2"/>
      <c r="I32" s="2"/>
      <c r="J32" s="2"/>
    </row>
    <row r="33" spans="1:10" x14ac:dyDescent="0.25">
      <c r="A33" s="2" t="s">
        <v>3721</v>
      </c>
      <c r="B33" s="5" t="s">
        <v>3722</v>
      </c>
      <c r="C33" s="2" t="s">
        <v>3643</v>
      </c>
      <c r="D33" s="2">
        <v>63</v>
      </c>
      <c r="E33" s="2" t="s">
        <v>3723</v>
      </c>
      <c r="F33" s="2" t="s">
        <v>1548</v>
      </c>
      <c r="G33" s="2" t="s">
        <v>1548</v>
      </c>
      <c r="H33" s="2"/>
      <c r="I33" s="2"/>
      <c r="J33" s="2"/>
    </row>
    <row r="34" spans="1:10" x14ac:dyDescent="0.25">
      <c r="A34" s="2" t="s">
        <v>3724</v>
      </c>
      <c r="B34" s="5" t="s">
        <v>3725</v>
      </c>
      <c r="C34" s="2" t="s">
        <v>3643</v>
      </c>
      <c r="D34" s="2">
        <v>63</v>
      </c>
      <c r="E34" s="2" t="s">
        <v>3726</v>
      </c>
      <c r="F34" s="2" t="s">
        <v>1548</v>
      </c>
      <c r="G34" s="2" t="s">
        <v>1548</v>
      </c>
      <c r="H34" s="2"/>
      <c r="I34" s="2"/>
      <c r="J34" s="2"/>
    </row>
    <row r="35" spans="1:10" ht="30" x14ac:dyDescent="0.25">
      <c r="A35" s="2" t="s">
        <v>3727</v>
      </c>
      <c r="B35" s="5" t="s">
        <v>3728</v>
      </c>
      <c r="C35" s="2" t="s">
        <v>3643</v>
      </c>
      <c r="D35" s="2">
        <v>63</v>
      </c>
      <c r="E35" s="2" t="s">
        <v>3729</v>
      </c>
      <c r="F35" s="2" t="s">
        <v>1548</v>
      </c>
      <c r="G35" s="2" t="s">
        <v>1548</v>
      </c>
      <c r="H35" s="2"/>
      <c r="I35" s="2"/>
      <c r="J35" s="2"/>
    </row>
    <row r="36" spans="1:10" ht="30" x14ac:dyDescent="0.25">
      <c r="A36" s="2" t="s">
        <v>3730</v>
      </c>
      <c r="B36" s="5" t="s">
        <v>3731</v>
      </c>
      <c r="C36" s="2" t="s">
        <v>3643</v>
      </c>
      <c r="D36" s="2">
        <v>63</v>
      </c>
      <c r="E36" s="2" t="s">
        <v>3732</v>
      </c>
      <c r="F36" s="2" t="s">
        <v>1548</v>
      </c>
      <c r="G36" s="2" t="s">
        <v>1548</v>
      </c>
      <c r="H36" s="2"/>
      <c r="I36" s="2"/>
      <c r="J36" s="2"/>
    </row>
    <row r="37" spans="1:10" x14ac:dyDescent="0.25">
      <c r="A37" s="2" t="s">
        <v>3733</v>
      </c>
      <c r="B37" s="5" t="s">
        <v>3734</v>
      </c>
      <c r="C37" s="2" t="s">
        <v>3643</v>
      </c>
      <c r="D37" s="2">
        <v>63</v>
      </c>
      <c r="E37" s="2" t="s">
        <v>3735</v>
      </c>
      <c r="F37" s="2" t="s">
        <v>1548</v>
      </c>
      <c r="G37" s="2" t="s">
        <v>1548</v>
      </c>
      <c r="H37" s="2"/>
      <c r="I37" s="2"/>
      <c r="J37" s="2"/>
    </row>
    <row r="38" spans="1:10" x14ac:dyDescent="0.25">
      <c r="A38" s="2" t="s">
        <v>3736</v>
      </c>
      <c r="B38" s="5" t="s">
        <v>3737</v>
      </c>
      <c r="C38" s="2" t="s">
        <v>3643</v>
      </c>
      <c r="D38" s="2">
        <v>63</v>
      </c>
      <c r="E38" s="2" t="s">
        <v>3738</v>
      </c>
      <c r="F38" s="2" t="s">
        <v>1548</v>
      </c>
      <c r="G38" s="2" t="s">
        <v>1548</v>
      </c>
      <c r="H38" s="2"/>
      <c r="I38" s="2"/>
      <c r="J38" s="2"/>
    </row>
    <row r="39" spans="1:10" ht="30" x14ac:dyDescent="0.25">
      <c r="A39" s="2" t="s">
        <v>3739</v>
      </c>
      <c r="B39" s="5" t="s">
        <v>3740</v>
      </c>
      <c r="C39" s="2" t="s">
        <v>3643</v>
      </c>
      <c r="D39" s="2">
        <v>63</v>
      </c>
      <c r="E39" s="2" t="s">
        <v>3741</v>
      </c>
      <c r="F39" s="2" t="s">
        <v>1548</v>
      </c>
      <c r="G39" s="2" t="s">
        <v>1548</v>
      </c>
      <c r="H39" s="2"/>
      <c r="I39" s="2"/>
      <c r="J39" s="2"/>
    </row>
    <row r="40" spans="1:10" x14ac:dyDescent="0.25">
      <c r="A40" s="2" t="s">
        <v>3742</v>
      </c>
      <c r="B40" s="5" t="s">
        <v>3743</v>
      </c>
      <c r="C40" s="2" t="s">
        <v>3744</v>
      </c>
      <c r="D40" s="2">
        <v>63</v>
      </c>
      <c r="E40" s="2" t="s">
        <v>3745</v>
      </c>
      <c r="F40" s="2" t="s">
        <v>1548</v>
      </c>
      <c r="G40" s="2" t="s">
        <v>1548</v>
      </c>
      <c r="H40" s="2"/>
      <c r="I40" s="2"/>
      <c r="J40" s="2"/>
    </row>
    <row r="41" spans="1:10" x14ac:dyDescent="0.25">
      <c r="A41" s="2" t="s">
        <v>3746</v>
      </c>
      <c r="B41" s="5" t="s">
        <v>3747</v>
      </c>
      <c r="C41" s="2" t="s">
        <v>3744</v>
      </c>
      <c r="D41" s="2">
        <v>63</v>
      </c>
      <c r="E41" s="2" t="s">
        <v>3748</v>
      </c>
      <c r="F41" s="2" t="s">
        <v>1548</v>
      </c>
      <c r="G41" s="2" t="s">
        <v>1548</v>
      </c>
      <c r="H41" s="2"/>
      <c r="I41" s="2"/>
      <c r="J41" s="2"/>
    </row>
    <row r="42" spans="1:10" x14ac:dyDescent="0.25">
      <c r="A42" s="2" t="s">
        <v>3749</v>
      </c>
      <c r="B42" s="5" t="s">
        <v>311</v>
      </c>
      <c r="C42" s="2" t="s">
        <v>3744</v>
      </c>
      <c r="D42" s="2">
        <v>63</v>
      </c>
      <c r="E42" s="2" t="s">
        <v>3750</v>
      </c>
      <c r="F42" s="2" t="s">
        <v>1548</v>
      </c>
      <c r="G42" s="2" t="s">
        <v>1548</v>
      </c>
      <c r="H42" s="2"/>
      <c r="I42" s="2"/>
      <c r="J42" s="2"/>
    </row>
    <row r="43" spans="1:10" x14ac:dyDescent="0.25">
      <c r="A43" s="2" t="s">
        <v>3751</v>
      </c>
      <c r="B43" s="5" t="s">
        <v>3752</v>
      </c>
      <c r="C43" s="2" t="s">
        <v>3744</v>
      </c>
      <c r="D43" s="2">
        <v>63</v>
      </c>
      <c r="E43" s="2" t="s">
        <v>3753</v>
      </c>
      <c r="F43" s="2" t="s">
        <v>1548</v>
      </c>
      <c r="G43" s="2" t="s">
        <v>1548</v>
      </c>
      <c r="H43" s="2"/>
      <c r="I43" s="2"/>
      <c r="J43" s="2"/>
    </row>
    <row r="44" spans="1:10" x14ac:dyDescent="0.25">
      <c r="A44" s="2" t="s">
        <v>3754</v>
      </c>
      <c r="B44" s="5" t="s">
        <v>3755</v>
      </c>
      <c r="C44" s="2" t="s">
        <v>3744</v>
      </c>
      <c r="D44" s="2">
        <v>63</v>
      </c>
      <c r="E44" s="2" t="s">
        <v>3756</v>
      </c>
      <c r="F44" s="2" t="s">
        <v>1548</v>
      </c>
      <c r="G44" s="2" t="s">
        <v>1548</v>
      </c>
      <c r="H44" s="2"/>
      <c r="I44" s="2"/>
      <c r="J44" s="2"/>
    </row>
    <row r="45" spans="1:10" ht="30" x14ac:dyDescent="0.25">
      <c r="A45" s="2" t="s">
        <v>3757</v>
      </c>
      <c r="B45" s="5" t="s">
        <v>3758</v>
      </c>
      <c r="C45" s="2" t="s">
        <v>3744</v>
      </c>
      <c r="D45" s="2">
        <v>63</v>
      </c>
      <c r="E45" s="2" t="s">
        <v>3759</v>
      </c>
      <c r="F45" s="2" t="s">
        <v>1548</v>
      </c>
      <c r="G45" s="2" t="s">
        <v>1548</v>
      </c>
      <c r="H45" s="2"/>
      <c r="I45" s="2"/>
      <c r="J45" s="2"/>
    </row>
    <row r="46" spans="1:10" ht="30" x14ac:dyDescent="0.25">
      <c r="A46" s="2" t="s">
        <v>3760</v>
      </c>
      <c r="B46" s="5" t="s">
        <v>3761</v>
      </c>
      <c r="C46" s="2" t="s">
        <v>3744</v>
      </c>
      <c r="D46" s="2">
        <v>63</v>
      </c>
      <c r="E46" s="2" t="s">
        <v>3762</v>
      </c>
      <c r="F46" s="2" t="s">
        <v>1548</v>
      </c>
      <c r="G46" s="2" t="s">
        <v>1548</v>
      </c>
      <c r="H46" s="2"/>
      <c r="I46" s="2"/>
      <c r="J46" s="2"/>
    </row>
    <row r="47" spans="1:10" x14ac:dyDescent="0.25">
      <c r="A47" s="2" t="s">
        <v>3763</v>
      </c>
      <c r="B47" s="5" t="s">
        <v>3764</v>
      </c>
      <c r="C47" s="2" t="s">
        <v>3744</v>
      </c>
      <c r="D47" s="2">
        <v>63</v>
      </c>
      <c r="E47" s="2" t="s">
        <v>3765</v>
      </c>
      <c r="F47" s="2" t="s">
        <v>1548</v>
      </c>
      <c r="G47" s="2" t="s">
        <v>1548</v>
      </c>
      <c r="H47" s="2"/>
      <c r="I47" s="2"/>
      <c r="J47" s="2"/>
    </row>
    <row r="48" spans="1:10" x14ac:dyDescent="0.25">
      <c r="A48" s="2" t="s">
        <v>3766</v>
      </c>
      <c r="B48" s="5" t="s">
        <v>3767</v>
      </c>
      <c r="C48" s="2" t="s">
        <v>3744</v>
      </c>
      <c r="D48" s="2">
        <v>63</v>
      </c>
      <c r="E48" s="2" t="s">
        <v>3768</v>
      </c>
      <c r="F48" s="2" t="s">
        <v>1548</v>
      </c>
      <c r="G48" s="2" t="s">
        <v>1548</v>
      </c>
      <c r="H48" s="2"/>
      <c r="I48" s="2"/>
      <c r="J48" s="2"/>
    </row>
    <row r="49" spans="1:10" x14ac:dyDescent="0.25">
      <c r="A49" s="2" t="s">
        <v>3769</v>
      </c>
      <c r="B49" s="5" t="s">
        <v>3770</v>
      </c>
      <c r="C49" s="2" t="s">
        <v>3744</v>
      </c>
      <c r="D49" s="2">
        <v>63</v>
      </c>
      <c r="E49" s="2" t="s">
        <v>3771</v>
      </c>
      <c r="F49" s="2" t="s">
        <v>1548</v>
      </c>
      <c r="G49" s="2" t="s">
        <v>1548</v>
      </c>
      <c r="H49" s="2"/>
      <c r="I49" s="2"/>
      <c r="J49" s="2"/>
    </row>
    <row r="50" spans="1:10" x14ac:dyDescent="0.25">
      <c r="A50" s="2" t="s">
        <v>3772</v>
      </c>
      <c r="B50" s="5" t="s">
        <v>3773</v>
      </c>
      <c r="C50" s="2" t="s">
        <v>3744</v>
      </c>
      <c r="D50" s="2">
        <v>63</v>
      </c>
      <c r="E50" s="2" t="s">
        <v>3774</v>
      </c>
      <c r="F50" s="2" t="s">
        <v>1548</v>
      </c>
      <c r="G50" s="2" t="s">
        <v>1548</v>
      </c>
      <c r="H50" s="2"/>
      <c r="I50" s="2"/>
      <c r="J50" s="2"/>
    </row>
    <row r="51" spans="1:10" x14ac:dyDescent="0.25">
      <c r="A51" s="2" t="s">
        <v>3775</v>
      </c>
      <c r="B51" s="5" t="s">
        <v>3776</v>
      </c>
      <c r="C51" s="2" t="s">
        <v>3744</v>
      </c>
      <c r="D51" s="2">
        <v>63</v>
      </c>
      <c r="E51" s="2" t="s">
        <v>3777</v>
      </c>
      <c r="F51" s="2" t="s">
        <v>1548</v>
      </c>
      <c r="G51" s="2" t="s">
        <v>1548</v>
      </c>
      <c r="H51" s="2"/>
      <c r="I51" s="2"/>
      <c r="J51" s="2"/>
    </row>
    <row r="52" spans="1:10" ht="30" x14ac:dyDescent="0.25">
      <c r="A52" s="2" t="s">
        <v>3778</v>
      </c>
      <c r="B52" s="5" t="s">
        <v>3779</v>
      </c>
      <c r="C52" s="2" t="s">
        <v>3744</v>
      </c>
      <c r="D52" s="2">
        <v>63</v>
      </c>
      <c r="E52" s="2" t="s">
        <v>3780</v>
      </c>
      <c r="F52" s="2" t="s">
        <v>1548</v>
      </c>
      <c r="G52" s="2" t="s">
        <v>1548</v>
      </c>
      <c r="H52" s="2"/>
      <c r="I52" s="2"/>
      <c r="J52" s="2"/>
    </row>
    <row r="53" spans="1:10" x14ac:dyDescent="0.25">
      <c r="A53" s="2" t="s">
        <v>3781</v>
      </c>
      <c r="B53" s="5" t="s">
        <v>3782</v>
      </c>
      <c r="C53" s="2" t="s">
        <v>3744</v>
      </c>
      <c r="D53" s="2">
        <v>63</v>
      </c>
      <c r="E53" s="2" t="s">
        <v>3783</v>
      </c>
      <c r="F53" s="2" t="s">
        <v>1548</v>
      </c>
      <c r="G53" s="2" t="s">
        <v>1548</v>
      </c>
      <c r="H53" s="2"/>
      <c r="I53" s="2"/>
      <c r="J53" s="2"/>
    </row>
    <row r="54" spans="1:10" x14ac:dyDescent="0.25">
      <c r="A54" s="2" t="s">
        <v>3784</v>
      </c>
      <c r="B54" s="5" t="s">
        <v>3785</v>
      </c>
      <c r="C54" s="2" t="s">
        <v>3744</v>
      </c>
      <c r="D54" s="2">
        <v>63</v>
      </c>
      <c r="E54" s="2" t="s">
        <v>3786</v>
      </c>
      <c r="F54" s="2" t="s">
        <v>1548</v>
      </c>
      <c r="G54" s="2" t="s">
        <v>1548</v>
      </c>
      <c r="H54" s="2"/>
      <c r="I54" s="2"/>
      <c r="J54" s="2"/>
    </row>
    <row r="55" spans="1:10" x14ac:dyDescent="0.25">
      <c r="A55" s="2" t="s">
        <v>3787</v>
      </c>
      <c r="B55" s="5" t="s">
        <v>3788</v>
      </c>
      <c r="C55" s="2" t="s">
        <v>3744</v>
      </c>
      <c r="D55" s="2">
        <v>63</v>
      </c>
      <c r="E55" s="2" t="s">
        <v>3789</v>
      </c>
      <c r="F55" s="2" t="s">
        <v>1548</v>
      </c>
      <c r="G55" s="2" t="s">
        <v>1548</v>
      </c>
      <c r="H55" s="2"/>
      <c r="I55" s="2"/>
      <c r="J55" s="2"/>
    </row>
    <row r="56" spans="1:10" x14ac:dyDescent="0.25">
      <c r="A56" s="2" t="s">
        <v>3790</v>
      </c>
      <c r="B56" s="5" t="s">
        <v>3791</v>
      </c>
      <c r="C56" s="2" t="s">
        <v>3744</v>
      </c>
      <c r="D56" s="2">
        <v>63</v>
      </c>
      <c r="E56" s="2" t="s">
        <v>3792</v>
      </c>
      <c r="F56" s="2" t="s">
        <v>1548</v>
      </c>
      <c r="G56" s="2" t="s">
        <v>1548</v>
      </c>
      <c r="H56" s="2"/>
      <c r="I56" s="2"/>
      <c r="J56" s="2"/>
    </row>
    <row r="57" spans="1:10" x14ac:dyDescent="0.25">
      <c r="A57" s="2" t="s">
        <v>3793</v>
      </c>
      <c r="B57" s="5" t="s">
        <v>3794</v>
      </c>
      <c r="C57" s="2" t="s">
        <v>3744</v>
      </c>
      <c r="D57" s="2">
        <v>63</v>
      </c>
      <c r="E57" s="2" t="s">
        <v>3795</v>
      </c>
      <c r="F57" s="2" t="s">
        <v>1548</v>
      </c>
      <c r="G57" s="2" t="s">
        <v>1548</v>
      </c>
      <c r="H57" s="2"/>
      <c r="I57" s="2"/>
      <c r="J57" s="2"/>
    </row>
    <row r="58" spans="1:10" ht="30" x14ac:dyDescent="0.25">
      <c r="A58" s="2" t="s">
        <v>3796</v>
      </c>
      <c r="B58" s="5" t="s">
        <v>3797</v>
      </c>
      <c r="C58" s="2" t="s">
        <v>3744</v>
      </c>
      <c r="D58" s="2">
        <v>63</v>
      </c>
      <c r="E58" s="2" t="s">
        <v>3798</v>
      </c>
      <c r="F58" s="2" t="s">
        <v>1548</v>
      </c>
      <c r="G58" s="2" t="s">
        <v>1548</v>
      </c>
      <c r="H58" s="2"/>
      <c r="I58" s="2"/>
      <c r="J58" s="2"/>
    </row>
    <row r="59" spans="1:10" x14ac:dyDescent="0.25">
      <c r="A59" s="2" t="s">
        <v>3799</v>
      </c>
      <c r="B59" s="5" t="s">
        <v>3800</v>
      </c>
      <c r="C59" s="2" t="s">
        <v>3744</v>
      </c>
      <c r="D59" s="2">
        <v>63</v>
      </c>
      <c r="E59" s="2" t="s">
        <v>3801</v>
      </c>
      <c r="F59" s="2" t="s">
        <v>1548</v>
      </c>
      <c r="G59" s="2" t="s">
        <v>1548</v>
      </c>
      <c r="H59" s="2"/>
      <c r="I59" s="2"/>
      <c r="J59" s="2"/>
    </row>
    <row r="60" spans="1:10" ht="30" x14ac:dyDescent="0.25">
      <c r="A60" s="2" t="s">
        <v>3802</v>
      </c>
      <c r="B60" s="5" t="s">
        <v>3803</v>
      </c>
      <c r="C60" s="2" t="s">
        <v>3744</v>
      </c>
      <c r="D60" s="2">
        <v>63</v>
      </c>
      <c r="E60" s="2" t="s">
        <v>3804</v>
      </c>
      <c r="F60" s="2" t="s">
        <v>1548</v>
      </c>
      <c r="G60" s="2" t="s">
        <v>1548</v>
      </c>
      <c r="H60" s="2"/>
      <c r="I60" s="2"/>
      <c r="J60" s="2"/>
    </row>
    <row r="61" spans="1:10" x14ac:dyDescent="0.25">
      <c r="A61" s="2" t="s">
        <v>3805</v>
      </c>
      <c r="B61" s="5" t="s">
        <v>3806</v>
      </c>
      <c r="C61" s="2" t="s">
        <v>3744</v>
      </c>
      <c r="D61" s="2">
        <v>63</v>
      </c>
      <c r="E61" s="2" t="s">
        <v>3807</v>
      </c>
      <c r="F61" s="2" t="s">
        <v>1548</v>
      </c>
      <c r="G61" s="2" t="s">
        <v>1548</v>
      </c>
      <c r="H61" s="2"/>
      <c r="I61" s="2"/>
      <c r="J61" s="2"/>
    </row>
    <row r="62" spans="1:10" x14ac:dyDescent="0.25">
      <c r="A62" s="2" t="s">
        <v>3808</v>
      </c>
      <c r="B62" s="5" t="s">
        <v>3809</v>
      </c>
      <c r="C62" s="2" t="s">
        <v>3744</v>
      </c>
      <c r="D62" s="2">
        <v>63</v>
      </c>
      <c r="E62" s="2" t="s">
        <v>3810</v>
      </c>
      <c r="F62" s="2" t="s">
        <v>1548</v>
      </c>
      <c r="G62" s="2" t="s">
        <v>1548</v>
      </c>
      <c r="H62" s="2"/>
      <c r="I62" s="2"/>
      <c r="J62" s="2"/>
    </row>
    <row r="63" spans="1:10" x14ac:dyDescent="0.25">
      <c r="A63" s="2" t="s">
        <v>3811</v>
      </c>
      <c r="B63" s="5" t="s">
        <v>3812</v>
      </c>
      <c r="C63" s="2" t="s">
        <v>3744</v>
      </c>
      <c r="D63" s="2">
        <v>63</v>
      </c>
      <c r="E63" s="2" t="s">
        <v>3813</v>
      </c>
      <c r="F63" s="2" t="s">
        <v>1548</v>
      </c>
      <c r="G63" s="2" t="s">
        <v>1548</v>
      </c>
      <c r="H63" s="2"/>
      <c r="I63" s="2"/>
      <c r="J63" s="2"/>
    </row>
    <row r="64" spans="1:10" x14ac:dyDescent="0.25">
      <c r="A64" s="2" t="s">
        <v>3814</v>
      </c>
      <c r="B64" s="5" t="s">
        <v>3815</v>
      </c>
      <c r="C64" s="2" t="s">
        <v>3744</v>
      </c>
      <c r="D64" s="2">
        <v>63</v>
      </c>
      <c r="E64" s="2" t="s">
        <v>3677</v>
      </c>
      <c r="F64" s="2" t="s">
        <v>1548</v>
      </c>
      <c r="G64" s="2" t="s">
        <v>1548</v>
      </c>
      <c r="H64" s="2"/>
      <c r="I64" s="2"/>
      <c r="J64" s="2"/>
    </row>
    <row r="65" spans="1:10" x14ac:dyDescent="0.25">
      <c r="A65" s="2" t="s">
        <v>3816</v>
      </c>
      <c r="B65" s="5" t="s">
        <v>3817</v>
      </c>
      <c r="C65" s="2" t="s">
        <v>3744</v>
      </c>
      <c r="D65" s="2">
        <v>63</v>
      </c>
      <c r="E65" s="2" t="s">
        <v>3818</v>
      </c>
      <c r="F65" s="2" t="s">
        <v>1548</v>
      </c>
      <c r="G65" s="2" t="s">
        <v>1548</v>
      </c>
      <c r="H65" s="2"/>
      <c r="I65" s="2"/>
      <c r="J65" s="2"/>
    </row>
    <row r="66" spans="1:10" x14ac:dyDescent="0.25">
      <c r="A66" s="2" t="s">
        <v>3819</v>
      </c>
      <c r="B66" s="5" t="s">
        <v>3820</v>
      </c>
      <c r="C66" s="2" t="s">
        <v>3744</v>
      </c>
      <c r="D66" s="2">
        <v>63</v>
      </c>
      <c r="E66" s="2" t="s">
        <v>3821</v>
      </c>
      <c r="F66" s="2" t="s">
        <v>1548</v>
      </c>
      <c r="G66" s="2" t="s">
        <v>1548</v>
      </c>
      <c r="H66" s="2"/>
      <c r="I66" s="2"/>
      <c r="J66" s="2"/>
    </row>
    <row r="67" spans="1:10" x14ac:dyDescent="0.25">
      <c r="A67" s="2" t="s">
        <v>3822</v>
      </c>
      <c r="B67" s="5" t="s">
        <v>3823</v>
      </c>
      <c r="C67" s="2" t="s">
        <v>3744</v>
      </c>
      <c r="D67" s="2">
        <v>63</v>
      </c>
      <c r="E67" s="2" t="s">
        <v>3824</v>
      </c>
      <c r="F67" s="2" t="s">
        <v>1548</v>
      </c>
      <c r="G67" s="2" t="s">
        <v>1548</v>
      </c>
      <c r="H67" s="2"/>
      <c r="I67" s="2"/>
      <c r="J67" s="2"/>
    </row>
    <row r="68" spans="1:10" ht="30" x14ac:dyDescent="0.25">
      <c r="A68" s="2" t="s">
        <v>3825</v>
      </c>
      <c r="B68" s="5" t="s">
        <v>3826</v>
      </c>
      <c r="C68" s="2" t="s">
        <v>3744</v>
      </c>
      <c r="D68" s="2">
        <v>63</v>
      </c>
      <c r="E68" s="2" t="s">
        <v>3827</v>
      </c>
      <c r="F68" s="2" t="s">
        <v>1548</v>
      </c>
      <c r="G68" s="2" t="s">
        <v>1548</v>
      </c>
      <c r="H68" s="2"/>
      <c r="I68" s="2"/>
      <c r="J68" s="2"/>
    </row>
    <row r="69" spans="1:10" x14ac:dyDescent="0.25">
      <c r="A69" s="2" t="s">
        <v>3828</v>
      </c>
      <c r="B69" s="5" t="s">
        <v>3829</v>
      </c>
      <c r="C69" s="2" t="s">
        <v>3744</v>
      </c>
      <c r="D69" s="2">
        <v>63</v>
      </c>
      <c r="E69" s="2" t="s">
        <v>3830</v>
      </c>
      <c r="F69" s="2" t="s">
        <v>1548</v>
      </c>
      <c r="G69" s="2" t="s">
        <v>1548</v>
      </c>
      <c r="H69" s="2"/>
      <c r="I69" s="2"/>
      <c r="J69" s="2"/>
    </row>
    <row r="70" spans="1:10" ht="30" x14ac:dyDescent="0.25">
      <c r="A70" s="2" t="s">
        <v>3831</v>
      </c>
      <c r="B70" s="5" t="s">
        <v>3832</v>
      </c>
      <c r="C70" s="2" t="s">
        <v>3744</v>
      </c>
      <c r="D70" s="2">
        <v>63</v>
      </c>
      <c r="E70" s="2" t="s">
        <v>3833</v>
      </c>
      <c r="F70" s="2" t="s">
        <v>1548</v>
      </c>
      <c r="G70" s="2" t="s">
        <v>1548</v>
      </c>
      <c r="H70" s="2"/>
      <c r="I70" s="2"/>
      <c r="J70" s="2"/>
    </row>
    <row r="71" spans="1:10" x14ac:dyDescent="0.25">
      <c r="A71" s="2" t="s">
        <v>3834</v>
      </c>
      <c r="B71" s="5" t="s">
        <v>3835</v>
      </c>
      <c r="C71" s="2" t="s">
        <v>3744</v>
      </c>
      <c r="D71" s="2">
        <v>63</v>
      </c>
      <c r="E71" s="2" t="s">
        <v>3836</v>
      </c>
      <c r="F71" s="2" t="s">
        <v>1548</v>
      </c>
      <c r="G71" s="2" t="s">
        <v>1548</v>
      </c>
      <c r="H71" s="2"/>
      <c r="I71" s="2"/>
      <c r="J71" s="2"/>
    </row>
    <row r="72" spans="1:10" x14ac:dyDescent="0.25">
      <c r="A72" s="2" t="s">
        <v>3837</v>
      </c>
      <c r="B72" s="5" t="s">
        <v>3838</v>
      </c>
      <c r="C72" s="2" t="s">
        <v>3744</v>
      </c>
      <c r="D72" s="2">
        <v>63</v>
      </c>
      <c r="E72" s="2" t="s">
        <v>3839</v>
      </c>
      <c r="F72" s="2" t="s">
        <v>1548</v>
      </c>
      <c r="G72" s="2" t="s">
        <v>1548</v>
      </c>
      <c r="H72" s="2"/>
      <c r="I72" s="2"/>
      <c r="J72" s="2"/>
    </row>
    <row r="73" spans="1:10" x14ac:dyDescent="0.25">
      <c r="A73" s="2" t="s">
        <v>3840</v>
      </c>
      <c r="B73" s="5" t="s">
        <v>3841</v>
      </c>
      <c r="C73" s="2" t="s">
        <v>3744</v>
      </c>
      <c r="D73" s="2">
        <v>63</v>
      </c>
      <c r="E73" s="2" t="s">
        <v>3842</v>
      </c>
      <c r="F73" s="2" t="s">
        <v>1548</v>
      </c>
      <c r="G73" s="2" t="s">
        <v>1548</v>
      </c>
      <c r="H73" s="2"/>
      <c r="I73" s="2"/>
      <c r="J73" s="2"/>
    </row>
    <row r="74" spans="1:10" ht="30" x14ac:dyDescent="0.25">
      <c r="A74" s="2" t="s">
        <v>3843</v>
      </c>
      <c r="B74" s="5" t="s">
        <v>3844</v>
      </c>
      <c r="C74" s="2" t="s">
        <v>3744</v>
      </c>
      <c r="D74" s="2">
        <v>63</v>
      </c>
      <c r="E74" s="2" t="s">
        <v>3845</v>
      </c>
      <c r="F74" s="2" t="s">
        <v>1548</v>
      </c>
      <c r="G74" s="2" t="s">
        <v>1548</v>
      </c>
      <c r="H74" s="2"/>
      <c r="I74" s="2"/>
      <c r="J74" s="2"/>
    </row>
    <row r="75" spans="1:10" ht="30" x14ac:dyDescent="0.25">
      <c r="A75" s="2" t="s">
        <v>3846</v>
      </c>
      <c r="B75" s="5" t="s">
        <v>3847</v>
      </c>
      <c r="C75" s="2" t="s">
        <v>3744</v>
      </c>
      <c r="D75" s="2">
        <v>63</v>
      </c>
      <c r="E75" s="2" t="s">
        <v>3845</v>
      </c>
      <c r="F75" s="2" t="s">
        <v>1548</v>
      </c>
      <c r="G75" s="2" t="s">
        <v>1548</v>
      </c>
      <c r="H75" s="2"/>
      <c r="I75" s="2"/>
      <c r="J75" s="2"/>
    </row>
    <row r="76" spans="1:10" ht="30" x14ac:dyDescent="0.25">
      <c r="A76" s="2" t="s">
        <v>3848</v>
      </c>
      <c r="B76" s="5" t="s">
        <v>3849</v>
      </c>
      <c r="C76" s="2" t="s">
        <v>3744</v>
      </c>
      <c r="D76" s="2">
        <v>63</v>
      </c>
      <c r="E76" s="2" t="s">
        <v>3845</v>
      </c>
      <c r="F76" s="2" t="s">
        <v>1548</v>
      </c>
      <c r="G76" s="2" t="s">
        <v>1548</v>
      </c>
      <c r="H76" s="2"/>
      <c r="I76" s="2"/>
      <c r="J76" s="2"/>
    </row>
    <row r="77" spans="1:10" x14ac:dyDescent="0.25">
      <c r="A77" s="2" t="s">
        <v>3850</v>
      </c>
      <c r="B77" s="5" t="s">
        <v>3851</v>
      </c>
      <c r="C77" s="2" t="s">
        <v>3744</v>
      </c>
      <c r="D77" s="2">
        <v>63</v>
      </c>
      <c r="E77" s="2" t="s">
        <v>3845</v>
      </c>
      <c r="F77" s="2" t="s">
        <v>1548</v>
      </c>
      <c r="G77" s="2" t="s">
        <v>1548</v>
      </c>
      <c r="H77" s="2"/>
      <c r="I77" s="2"/>
      <c r="J77" s="2"/>
    </row>
    <row r="78" spans="1:10" ht="30" x14ac:dyDescent="0.25">
      <c r="A78" s="2" t="s">
        <v>3852</v>
      </c>
      <c r="B78" s="5" t="s">
        <v>3853</v>
      </c>
      <c r="C78" s="2" t="s">
        <v>3744</v>
      </c>
      <c r="D78" s="2">
        <v>63</v>
      </c>
      <c r="E78" s="2" t="s">
        <v>3845</v>
      </c>
      <c r="F78" s="2" t="s">
        <v>1548</v>
      </c>
      <c r="G78" s="2" t="s">
        <v>1548</v>
      </c>
      <c r="H78" s="2"/>
      <c r="I78" s="2"/>
      <c r="J78" s="2"/>
    </row>
    <row r="79" spans="1:10" x14ac:dyDescent="0.25">
      <c r="A79" s="2" t="s">
        <v>3854</v>
      </c>
      <c r="B79" s="5" t="s">
        <v>3855</v>
      </c>
      <c r="C79" s="2" t="s">
        <v>3744</v>
      </c>
      <c r="D79" s="2">
        <v>63</v>
      </c>
      <c r="E79" s="2" t="s">
        <v>3845</v>
      </c>
      <c r="F79" s="2" t="s">
        <v>1548</v>
      </c>
      <c r="G79" s="2" t="s">
        <v>1548</v>
      </c>
      <c r="H79" s="2"/>
      <c r="I79" s="2"/>
      <c r="J79" s="2"/>
    </row>
    <row r="80" spans="1:10" ht="30" x14ac:dyDescent="0.25">
      <c r="A80" s="2" t="s">
        <v>3856</v>
      </c>
      <c r="B80" s="5" t="s">
        <v>3857</v>
      </c>
      <c r="C80" s="2" t="s">
        <v>3744</v>
      </c>
      <c r="D80" s="2">
        <v>63</v>
      </c>
      <c r="E80" s="2" t="s">
        <v>3845</v>
      </c>
      <c r="F80" s="2" t="s">
        <v>1548</v>
      </c>
      <c r="G80" s="2" t="s">
        <v>1548</v>
      </c>
      <c r="H80" s="2"/>
      <c r="I80" s="2"/>
      <c r="J80" s="2"/>
    </row>
    <row r="81" spans="1:10" x14ac:dyDescent="0.25">
      <c r="A81" s="2" t="s">
        <v>3858</v>
      </c>
      <c r="B81" s="5" t="s">
        <v>3859</v>
      </c>
      <c r="C81" s="2" t="s">
        <v>3744</v>
      </c>
      <c r="D81" s="2">
        <v>63</v>
      </c>
      <c r="E81" s="2" t="s">
        <v>3860</v>
      </c>
      <c r="F81" s="2" t="s">
        <v>1548</v>
      </c>
      <c r="G81" s="2" t="s">
        <v>1548</v>
      </c>
      <c r="H81" s="2"/>
      <c r="I81" s="2"/>
      <c r="J81" s="2"/>
    </row>
    <row r="82" spans="1:10" x14ac:dyDescent="0.25">
      <c r="A82" s="2" t="s">
        <v>3861</v>
      </c>
      <c r="B82" s="5" t="s">
        <v>3862</v>
      </c>
      <c r="C82" s="2" t="s">
        <v>3744</v>
      </c>
      <c r="D82" s="2">
        <v>63</v>
      </c>
      <c r="E82" s="2" t="s">
        <v>3863</v>
      </c>
      <c r="F82" s="2" t="s">
        <v>1548</v>
      </c>
      <c r="G82" s="2" t="s">
        <v>1548</v>
      </c>
      <c r="H82" s="2"/>
      <c r="I82" s="2"/>
      <c r="J82" s="2"/>
    </row>
    <row r="83" spans="1:10" x14ac:dyDescent="0.25">
      <c r="A83" s="2" t="s">
        <v>3864</v>
      </c>
      <c r="B83" s="5" t="s">
        <v>3865</v>
      </c>
      <c r="C83" s="2" t="s">
        <v>3744</v>
      </c>
      <c r="D83" s="2">
        <v>63</v>
      </c>
      <c r="E83" s="2" t="s">
        <v>3866</v>
      </c>
      <c r="F83" s="2" t="s">
        <v>1548</v>
      </c>
      <c r="G83" s="2" t="s">
        <v>1548</v>
      </c>
      <c r="H83" s="2"/>
      <c r="I83" s="2"/>
      <c r="J83" s="2"/>
    </row>
    <row r="84" spans="1:10" x14ac:dyDescent="0.25">
      <c r="A84" s="2" t="s">
        <v>3867</v>
      </c>
      <c r="B84" s="5" t="s">
        <v>3868</v>
      </c>
      <c r="C84" s="2" t="s">
        <v>3744</v>
      </c>
      <c r="D84" s="2">
        <v>63</v>
      </c>
      <c r="E84" s="2" t="s">
        <v>3869</v>
      </c>
      <c r="F84" s="2" t="s">
        <v>1548</v>
      </c>
      <c r="G84" s="2" t="s">
        <v>1548</v>
      </c>
      <c r="H84" s="2"/>
      <c r="I84" s="2"/>
      <c r="J84" s="2"/>
    </row>
    <row r="85" spans="1:10" x14ac:dyDescent="0.25">
      <c r="A85" s="2" t="s">
        <v>3870</v>
      </c>
      <c r="B85" s="5" t="s">
        <v>3871</v>
      </c>
      <c r="C85" s="2" t="s">
        <v>3744</v>
      </c>
      <c r="D85" s="2">
        <v>63</v>
      </c>
      <c r="E85" s="2" t="s">
        <v>3872</v>
      </c>
      <c r="F85" s="2" t="s">
        <v>1548</v>
      </c>
      <c r="G85" s="2" t="s">
        <v>1548</v>
      </c>
      <c r="H85" s="2"/>
      <c r="I85" s="2"/>
      <c r="J85" s="2"/>
    </row>
    <row r="86" spans="1:10" x14ac:dyDescent="0.25">
      <c r="A86" s="2" t="s">
        <v>3873</v>
      </c>
      <c r="B86" s="5" t="s">
        <v>3874</v>
      </c>
      <c r="C86" s="2" t="s">
        <v>3744</v>
      </c>
      <c r="D86" s="2">
        <v>63</v>
      </c>
      <c r="E86" s="2" t="s">
        <v>3875</v>
      </c>
      <c r="F86" s="2" t="s">
        <v>1548</v>
      </c>
      <c r="G86" s="2" t="s">
        <v>1548</v>
      </c>
      <c r="H86" s="2"/>
      <c r="I86" s="2"/>
      <c r="J86" s="2"/>
    </row>
    <row r="87" spans="1:10" x14ac:dyDescent="0.25">
      <c r="A87" s="2" t="s">
        <v>3876</v>
      </c>
      <c r="B87" s="5" t="s">
        <v>3877</v>
      </c>
      <c r="C87" s="2" t="s">
        <v>3744</v>
      </c>
      <c r="D87" s="2">
        <v>63</v>
      </c>
      <c r="E87" s="2" t="s">
        <v>3878</v>
      </c>
      <c r="F87" s="2" t="s">
        <v>1548</v>
      </c>
      <c r="G87" s="2" t="s">
        <v>1548</v>
      </c>
      <c r="H87" s="2"/>
      <c r="I87" s="2"/>
      <c r="J87" s="2"/>
    </row>
    <row r="88" spans="1:10" x14ac:dyDescent="0.25">
      <c r="A88" s="2" t="s">
        <v>3879</v>
      </c>
      <c r="B88" s="5" t="s">
        <v>3880</v>
      </c>
      <c r="C88" s="2" t="s">
        <v>3744</v>
      </c>
      <c r="D88" s="2">
        <v>63</v>
      </c>
      <c r="E88" s="2" t="s">
        <v>3881</v>
      </c>
      <c r="F88" s="2" t="s">
        <v>1548</v>
      </c>
      <c r="G88" s="2" t="s">
        <v>1548</v>
      </c>
      <c r="H88" s="2"/>
      <c r="I88" s="2"/>
      <c r="J88" s="2"/>
    </row>
    <row r="89" spans="1:10" ht="30" x14ac:dyDescent="0.25">
      <c r="A89" s="2" t="s">
        <v>3882</v>
      </c>
      <c r="B89" s="5" t="s">
        <v>3883</v>
      </c>
      <c r="C89" s="2" t="s">
        <v>3744</v>
      </c>
      <c r="D89" s="2">
        <v>63</v>
      </c>
      <c r="E89" s="2" t="s">
        <v>3884</v>
      </c>
      <c r="F89" s="2" t="s">
        <v>1548</v>
      </c>
      <c r="G89" s="2" t="s">
        <v>1548</v>
      </c>
      <c r="H89" s="2"/>
      <c r="I89" s="2"/>
      <c r="J89" s="2"/>
    </row>
    <row r="90" spans="1:10" x14ac:dyDescent="0.25">
      <c r="A90" s="2" t="s">
        <v>3885</v>
      </c>
      <c r="B90" s="5" t="s">
        <v>3886</v>
      </c>
      <c r="C90" s="2" t="s">
        <v>3744</v>
      </c>
      <c r="D90" s="2">
        <v>63</v>
      </c>
      <c r="E90" s="2" t="s">
        <v>3887</v>
      </c>
      <c r="F90" s="2" t="s">
        <v>1548</v>
      </c>
      <c r="G90" s="2" t="s">
        <v>1548</v>
      </c>
      <c r="H90" s="2"/>
      <c r="I90" s="2"/>
      <c r="J90" s="2"/>
    </row>
    <row r="91" spans="1:10" ht="45" x14ac:dyDescent="0.25">
      <c r="A91" s="2" t="s">
        <v>3888</v>
      </c>
      <c r="B91" s="5" t="s">
        <v>3889</v>
      </c>
      <c r="C91" s="2" t="s">
        <v>3744</v>
      </c>
      <c r="D91" s="2">
        <v>63</v>
      </c>
      <c r="E91" s="2" t="s">
        <v>3890</v>
      </c>
      <c r="F91" s="2" t="s">
        <v>1548</v>
      </c>
      <c r="G91" s="2" t="s">
        <v>1548</v>
      </c>
      <c r="H91" s="2"/>
      <c r="I91" s="2"/>
      <c r="J91" s="2"/>
    </row>
    <row r="92" spans="1:10" x14ac:dyDescent="0.25">
      <c r="A92" s="2" t="s">
        <v>3891</v>
      </c>
      <c r="B92" s="5" t="s">
        <v>3892</v>
      </c>
      <c r="C92" s="2" t="s">
        <v>3744</v>
      </c>
      <c r="D92" s="2">
        <v>63</v>
      </c>
      <c r="E92" s="2" t="s">
        <v>3893</v>
      </c>
      <c r="F92" s="2" t="s">
        <v>1548</v>
      </c>
      <c r="G92" s="2" t="s">
        <v>1548</v>
      </c>
      <c r="H92" s="2"/>
      <c r="I92" s="2"/>
      <c r="J92" s="2"/>
    </row>
    <row r="93" spans="1:10" ht="30" x14ac:dyDescent="0.25">
      <c r="A93" s="2" t="s">
        <v>3894</v>
      </c>
      <c r="B93" s="5" t="s">
        <v>3895</v>
      </c>
      <c r="C93" s="2" t="s">
        <v>3744</v>
      </c>
      <c r="D93" s="2">
        <v>63</v>
      </c>
      <c r="E93" s="2" t="s">
        <v>3896</v>
      </c>
      <c r="F93" s="2" t="s">
        <v>1548</v>
      </c>
      <c r="G93" s="2" t="s">
        <v>1548</v>
      </c>
      <c r="H93" s="2"/>
      <c r="I93" s="2"/>
      <c r="J93" s="2"/>
    </row>
    <row r="94" spans="1:10" ht="30" x14ac:dyDescent="0.25">
      <c r="A94" s="2" t="s">
        <v>3897</v>
      </c>
      <c r="B94" s="5" t="s">
        <v>3898</v>
      </c>
      <c r="C94" s="2" t="s">
        <v>3744</v>
      </c>
      <c r="D94" s="2">
        <v>63</v>
      </c>
      <c r="E94" s="2" t="s">
        <v>3899</v>
      </c>
      <c r="F94" s="2" t="s">
        <v>1548</v>
      </c>
      <c r="G94" s="2" t="s">
        <v>1548</v>
      </c>
      <c r="H94" s="2"/>
      <c r="I94" s="2"/>
      <c r="J94" s="2"/>
    </row>
    <row r="95" spans="1:10" ht="30" x14ac:dyDescent="0.25">
      <c r="A95" s="2" t="s">
        <v>3900</v>
      </c>
      <c r="B95" s="5" t="s">
        <v>3901</v>
      </c>
      <c r="C95" s="2" t="s">
        <v>3744</v>
      </c>
      <c r="D95" s="2">
        <v>63</v>
      </c>
      <c r="E95" s="2" t="s">
        <v>3902</v>
      </c>
      <c r="F95" s="2" t="s">
        <v>1548</v>
      </c>
      <c r="G95" s="2" t="s">
        <v>1548</v>
      </c>
      <c r="H95" s="2"/>
      <c r="I95" s="2"/>
      <c r="J95" s="2"/>
    </row>
    <row r="96" spans="1:10" x14ac:dyDescent="0.25">
      <c r="A96" s="2" t="s">
        <v>3903</v>
      </c>
      <c r="B96" s="5" t="s">
        <v>3904</v>
      </c>
      <c r="C96" s="2" t="s">
        <v>3744</v>
      </c>
      <c r="D96" s="2">
        <v>63</v>
      </c>
      <c r="E96" s="2" t="s">
        <v>3905</v>
      </c>
      <c r="F96" s="2" t="s">
        <v>1548</v>
      </c>
      <c r="G96" s="2" t="s">
        <v>1548</v>
      </c>
      <c r="H96" s="2"/>
      <c r="I96" s="2"/>
      <c r="J96" s="2"/>
    </row>
    <row r="97" spans="1:10" x14ac:dyDescent="0.25">
      <c r="A97" s="2" t="s">
        <v>3906</v>
      </c>
      <c r="B97" s="5" t="s">
        <v>3907</v>
      </c>
      <c r="C97" s="2" t="s">
        <v>3744</v>
      </c>
      <c r="D97" s="2">
        <v>63</v>
      </c>
      <c r="E97" s="2" t="s">
        <v>3908</v>
      </c>
      <c r="F97" s="2" t="s">
        <v>1548</v>
      </c>
      <c r="G97" s="2" t="s">
        <v>1548</v>
      </c>
      <c r="H97" s="2"/>
      <c r="I97" s="2"/>
      <c r="J97" s="2"/>
    </row>
    <row r="98" spans="1:10" x14ac:dyDescent="0.25">
      <c r="A98" s="2" t="s">
        <v>3909</v>
      </c>
      <c r="B98" s="5" t="s">
        <v>3910</v>
      </c>
      <c r="C98" s="2" t="s">
        <v>3744</v>
      </c>
      <c r="D98" s="2">
        <v>63</v>
      </c>
      <c r="E98" s="2" t="s">
        <v>3911</v>
      </c>
      <c r="F98" s="2" t="s">
        <v>1548</v>
      </c>
      <c r="G98" s="2" t="s">
        <v>1548</v>
      </c>
      <c r="H98" s="2"/>
      <c r="I98" s="2"/>
      <c r="J98" s="2"/>
    </row>
    <row r="99" spans="1:10" x14ac:dyDescent="0.25">
      <c r="A99" s="2" t="s">
        <v>3912</v>
      </c>
      <c r="B99" s="5" t="s">
        <v>3913</v>
      </c>
      <c r="C99" s="2" t="s">
        <v>3744</v>
      </c>
      <c r="D99" s="2">
        <v>63</v>
      </c>
      <c r="E99" s="2" t="s">
        <v>3914</v>
      </c>
      <c r="F99" s="2" t="s">
        <v>1548</v>
      </c>
      <c r="G99" s="2" t="s">
        <v>1548</v>
      </c>
      <c r="H99" s="2"/>
      <c r="I99" s="2"/>
      <c r="J99" s="2"/>
    </row>
    <row r="100" spans="1:10" x14ac:dyDescent="0.25">
      <c r="A100" s="2" t="s">
        <v>3915</v>
      </c>
      <c r="B100" s="5" t="s">
        <v>3916</v>
      </c>
      <c r="C100" s="2" t="s">
        <v>3744</v>
      </c>
      <c r="D100" s="2">
        <v>63</v>
      </c>
      <c r="E100" s="2" t="s">
        <v>3917</v>
      </c>
      <c r="F100" s="2" t="s">
        <v>1548</v>
      </c>
      <c r="G100" s="2" t="s">
        <v>1548</v>
      </c>
      <c r="H100" s="2"/>
      <c r="I100" s="2"/>
      <c r="J100" s="2"/>
    </row>
    <row r="101" spans="1:10" ht="30" x14ac:dyDescent="0.25">
      <c r="A101" s="2" t="s">
        <v>3918</v>
      </c>
      <c r="B101" s="5" t="s">
        <v>3919</v>
      </c>
      <c r="C101" s="2" t="s">
        <v>3744</v>
      </c>
      <c r="D101" s="2">
        <v>63</v>
      </c>
      <c r="E101" s="2" t="s">
        <v>3920</v>
      </c>
      <c r="F101" s="2" t="s">
        <v>1548</v>
      </c>
      <c r="G101" s="2" t="s">
        <v>1548</v>
      </c>
      <c r="H101" s="2"/>
      <c r="I101" s="2"/>
      <c r="J101" s="2"/>
    </row>
    <row r="102" spans="1:10" ht="30" x14ac:dyDescent="0.25">
      <c r="A102" s="2" t="s">
        <v>3921</v>
      </c>
      <c r="B102" s="5" t="s">
        <v>3922</v>
      </c>
      <c r="C102" s="2" t="s">
        <v>3744</v>
      </c>
      <c r="D102" s="2">
        <v>63</v>
      </c>
      <c r="E102" s="2" t="s">
        <v>3923</v>
      </c>
      <c r="F102" s="2" t="s">
        <v>1548</v>
      </c>
      <c r="G102" s="2" t="s">
        <v>1548</v>
      </c>
      <c r="H102" s="2"/>
      <c r="I102" s="2"/>
      <c r="J102" s="2"/>
    </row>
    <row r="103" spans="1:10" x14ac:dyDescent="0.25">
      <c r="A103" s="2" t="s">
        <v>3924</v>
      </c>
      <c r="B103" s="5" t="s">
        <v>3925</v>
      </c>
      <c r="C103" s="2" t="s">
        <v>3744</v>
      </c>
      <c r="D103" s="2">
        <v>63</v>
      </c>
      <c r="E103" s="2" t="s">
        <v>3926</v>
      </c>
      <c r="F103" s="2" t="s">
        <v>1548</v>
      </c>
      <c r="G103" s="2" t="s">
        <v>1548</v>
      </c>
      <c r="H103" s="2"/>
      <c r="I103" s="2"/>
      <c r="J103" s="2"/>
    </row>
    <row r="104" spans="1:10" x14ac:dyDescent="0.25">
      <c r="A104" s="2" t="s">
        <v>3927</v>
      </c>
      <c r="B104" s="5" t="s">
        <v>3928</v>
      </c>
      <c r="C104" s="2" t="s">
        <v>3744</v>
      </c>
      <c r="D104" s="2">
        <v>63</v>
      </c>
      <c r="E104" s="2" t="s">
        <v>3929</v>
      </c>
      <c r="F104" s="2" t="s">
        <v>1548</v>
      </c>
      <c r="G104" s="2" t="s">
        <v>1548</v>
      </c>
      <c r="H104" s="2"/>
      <c r="I104" s="2"/>
      <c r="J104" s="2"/>
    </row>
    <row r="105" spans="1:10" x14ac:dyDescent="0.25">
      <c r="A105" s="2" t="s">
        <v>3930</v>
      </c>
      <c r="B105" s="5" t="s">
        <v>3931</v>
      </c>
      <c r="C105" s="2" t="s">
        <v>3744</v>
      </c>
      <c r="D105" s="2">
        <v>63</v>
      </c>
      <c r="E105" s="2" t="s">
        <v>3932</v>
      </c>
      <c r="F105" s="2" t="s">
        <v>1548</v>
      </c>
      <c r="G105" s="2" t="s">
        <v>1548</v>
      </c>
      <c r="H105" s="2"/>
      <c r="I105" s="2"/>
      <c r="J105" s="2"/>
    </row>
    <row r="106" spans="1:10" x14ac:dyDescent="0.25">
      <c r="A106" s="2" t="s">
        <v>3933</v>
      </c>
      <c r="B106" s="5" t="s">
        <v>3934</v>
      </c>
      <c r="C106" s="2" t="s">
        <v>3744</v>
      </c>
      <c r="D106" s="2">
        <v>63</v>
      </c>
      <c r="E106" s="2" t="s">
        <v>3935</v>
      </c>
      <c r="F106" s="2" t="s">
        <v>1548</v>
      </c>
      <c r="G106" s="2" t="s">
        <v>1548</v>
      </c>
      <c r="H106" s="2"/>
      <c r="I106" s="2"/>
      <c r="J106" s="2"/>
    </row>
    <row r="107" spans="1:10" x14ac:dyDescent="0.25">
      <c r="A107" s="2" t="s">
        <v>3936</v>
      </c>
      <c r="B107" s="5" t="s">
        <v>3937</v>
      </c>
      <c r="C107" s="2" t="s">
        <v>3744</v>
      </c>
      <c r="D107" s="2">
        <v>63</v>
      </c>
      <c r="E107" s="2" t="s">
        <v>3938</v>
      </c>
      <c r="F107" s="2" t="s">
        <v>1548</v>
      </c>
      <c r="G107" s="2" t="s">
        <v>1548</v>
      </c>
      <c r="H107" s="2"/>
      <c r="I107" s="2"/>
      <c r="J107" s="2"/>
    </row>
    <row r="108" spans="1:10" x14ac:dyDescent="0.25">
      <c r="A108" s="2" t="s">
        <v>3939</v>
      </c>
      <c r="B108" s="5" t="s">
        <v>3940</v>
      </c>
      <c r="C108" s="2" t="s">
        <v>3744</v>
      </c>
      <c r="D108" s="2">
        <v>63</v>
      </c>
      <c r="E108" s="2" t="s">
        <v>3941</v>
      </c>
      <c r="F108" s="2" t="s">
        <v>1548</v>
      </c>
      <c r="G108" s="2" t="s">
        <v>1548</v>
      </c>
      <c r="H108" s="2"/>
      <c r="I108" s="2"/>
      <c r="J108" s="2"/>
    </row>
    <row r="109" spans="1:10" x14ac:dyDescent="0.25">
      <c r="A109" s="2" t="s">
        <v>3942</v>
      </c>
      <c r="B109" s="5" t="s">
        <v>3943</v>
      </c>
      <c r="C109" s="2" t="s">
        <v>3744</v>
      </c>
      <c r="D109" s="2">
        <v>63</v>
      </c>
      <c r="E109" s="2" t="s">
        <v>3944</v>
      </c>
      <c r="F109" s="2" t="s">
        <v>1548</v>
      </c>
      <c r="G109" s="2" t="s">
        <v>1548</v>
      </c>
      <c r="H109" s="2"/>
      <c r="I109" s="2"/>
      <c r="J109" s="2"/>
    </row>
    <row r="110" spans="1:10" x14ac:dyDescent="0.25">
      <c r="A110" s="2" t="s">
        <v>3945</v>
      </c>
      <c r="B110" s="5" t="s">
        <v>3946</v>
      </c>
      <c r="C110" s="2" t="s">
        <v>3744</v>
      </c>
      <c r="D110" s="2">
        <v>63</v>
      </c>
      <c r="E110" s="2" t="s">
        <v>3947</v>
      </c>
      <c r="F110" s="2" t="s">
        <v>1548</v>
      </c>
      <c r="G110" s="2" t="s">
        <v>1548</v>
      </c>
      <c r="H110" s="2"/>
      <c r="I110" s="2"/>
      <c r="J110" s="2"/>
    </row>
    <row r="111" spans="1:10" x14ac:dyDescent="0.25">
      <c r="A111" s="2" t="s">
        <v>3948</v>
      </c>
      <c r="B111" s="5" t="s">
        <v>3949</v>
      </c>
      <c r="C111" s="2" t="s">
        <v>3744</v>
      </c>
      <c r="D111" s="2">
        <v>63</v>
      </c>
      <c r="E111" s="2" t="s">
        <v>3950</v>
      </c>
      <c r="F111" s="2" t="s">
        <v>1548</v>
      </c>
      <c r="G111" s="2" t="s">
        <v>1548</v>
      </c>
      <c r="H111" s="2"/>
      <c r="I111" s="2"/>
      <c r="J111" s="2"/>
    </row>
    <row r="112" spans="1:10" ht="30" x14ac:dyDescent="0.25">
      <c r="A112" s="2" t="s">
        <v>3951</v>
      </c>
      <c r="B112" s="5" t="s">
        <v>3952</v>
      </c>
      <c r="C112" s="2" t="s">
        <v>3744</v>
      </c>
      <c r="D112" s="2">
        <v>63</v>
      </c>
      <c r="E112" s="2" t="s">
        <v>1134</v>
      </c>
      <c r="F112" s="2" t="s">
        <v>1548</v>
      </c>
      <c r="G112" s="2" t="s">
        <v>1548</v>
      </c>
      <c r="H112" s="2"/>
      <c r="I112" s="2"/>
      <c r="J112" s="2"/>
    </row>
    <row r="113" spans="1:10" x14ac:dyDescent="0.25">
      <c r="A113" s="2" t="s">
        <v>3953</v>
      </c>
      <c r="B113" s="5" t="s">
        <v>3954</v>
      </c>
      <c r="C113" s="2" t="s">
        <v>3744</v>
      </c>
      <c r="D113" s="2">
        <v>63</v>
      </c>
      <c r="E113" s="2" t="s">
        <v>3955</v>
      </c>
      <c r="F113" s="2" t="s">
        <v>1548</v>
      </c>
      <c r="G113" s="2" t="s">
        <v>1548</v>
      </c>
      <c r="H113" s="2"/>
      <c r="I113" s="2"/>
      <c r="J113" s="2"/>
    </row>
    <row r="114" spans="1:10" x14ac:dyDescent="0.25">
      <c r="A114" s="2" t="s">
        <v>3956</v>
      </c>
      <c r="B114" s="5" t="s">
        <v>3957</v>
      </c>
      <c r="C114" s="2" t="s">
        <v>3744</v>
      </c>
      <c r="D114" s="2">
        <v>63</v>
      </c>
      <c r="E114" s="2" t="s">
        <v>3958</v>
      </c>
      <c r="F114" s="2" t="s">
        <v>1548</v>
      </c>
      <c r="G114" s="2" t="s">
        <v>1548</v>
      </c>
      <c r="H114" s="2"/>
      <c r="I114" s="2"/>
      <c r="J114" s="2"/>
    </row>
    <row r="115" spans="1:10" x14ac:dyDescent="0.25">
      <c r="A115" s="2" t="s">
        <v>3959</v>
      </c>
      <c r="B115" s="5" t="s">
        <v>3960</v>
      </c>
      <c r="C115" s="2" t="s">
        <v>3744</v>
      </c>
      <c r="D115" s="2">
        <v>63</v>
      </c>
      <c r="E115" s="2" t="s">
        <v>3961</v>
      </c>
      <c r="F115" s="2" t="s">
        <v>1548</v>
      </c>
      <c r="G115" s="2" t="s">
        <v>1548</v>
      </c>
      <c r="H115" s="2"/>
      <c r="I115" s="2"/>
      <c r="J115" s="2"/>
    </row>
    <row r="116" spans="1:10" x14ac:dyDescent="0.25">
      <c r="A116" s="2" t="s">
        <v>3962</v>
      </c>
      <c r="B116" s="5" t="s">
        <v>3963</v>
      </c>
      <c r="C116" s="2" t="s">
        <v>3744</v>
      </c>
      <c r="D116" s="2">
        <v>63</v>
      </c>
      <c r="E116" s="2" t="s">
        <v>3964</v>
      </c>
      <c r="F116" s="2" t="s">
        <v>1548</v>
      </c>
      <c r="G116" s="2" t="s">
        <v>1548</v>
      </c>
      <c r="H116" s="2"/>
      <c r="I116" s="2"/>
      <c r="J116" s="2"/>
    </row>
    <row r="117" spans="1:10" ht="45" x14ac:dyDescent="0.25">
      <c r="A117" s="2" t="s">
        <v>3965</v>
      </c>
      <c r="B117" s="5" t="s">
        <v>3966</v>
      </c>
      <c r="C117" s="2" t="s">
        <v>3744</v>
      </c>
      <c r="D117" s="2">
        <v>63</v>
      </c>
      <c r="E117" s="2" t="s">
        <v>3967</v>
      </c>
      <c r="F117" s="2" t="s">
        <v>1548</v>
      </c>
      <c r="G117" s="2" t="s">
        <v>1548</v>
      </c>
      <c r="H117" s="2"/>
      <c r="I117" s="2"/>
      <c r="J117" s="2"/>
    </row>
    <row r="118" spans="1:10" ht="30" x14ac:dyDescent="0.25">
      <c r="A118" s="2" t="s">
        <v>3968</v>
      </c>
      <c r="B118" s="5" t="s">
        <v>3969</v>
      </c>
      <c r="C118" s="2" t="s">
        <v>3744</v>
      </c>
      <c r="D118" s="2">
        <v>63</v>
      </c>
      <c r="E118" s="2" t="s">
        <v>3970</v>
      </c>
      <c r="F118" s="2" t="s">
        <v>1548</v>
      </c>
      <c r="G118" s="2" t="s">
        <v>1548</v>
      </c>
      <c r="H118" s="2"/>
      <c r="I118" s="2"/>
      <c r="J118" s="2"/>
    </row>
    <row r="119" spans="1:10" x14ac:dyDescent="0.25">
      <c r="A119" s="2" t="s">
        <v>3971</v>
      </c>
      <c r="B119" s="5" t="s">
        <v>3972</v>
      </c>
      <c r="C119" s="2" t="s">
        <v>3744</v>
      </c>
      <c r="D119" s="2">
        <v>63</v>
      </c>
      <c r="E119" s="2" t="s">
        <v>3973</v>
      </c>
      <c r="F119" s="2" t="s">
        <v>1548</v>
      </c>
      <c r="G119" s="2" t="s">
        <v>1548</v>
      </c>
      <c r="H119" s="2"/>
      <c r="I119" s="2"/>
      <c r="J119" s="2"/>
    </row>
    <row r="120" spans="1:10" x14ac:dyDescent="0.25">
      <c r="A120" s="2" t="s">
        <v>3974</v>
      </c>
      <c r="B120" s="5" t="s">
        <v>3975</v>
      </c>
      <c r="C120" s="2" t="s">
        <v>3744</v>
      </c>
      <c r="D120" s="2">
        <v>63</v>
      </c>
      <c r="E120" s="2" t="s">
        <v>3976</v>
      </c>
      <c r="F120" s="2" t="s">
        <v>1548</v>
      </c>
      <c r="G120" s="2" t="s">
        <v>1548</v>
      </c>
      <c r="H120" s="2"/>
      <c r="I120" s="2"/>
      <c r="J120" s="2"/>
    </row>
    <row r="121" spans="1:10" x14ac:dyDescent="0.25">
      <c r="A121" s="2" t="s">
        <v>3977</v>
      </c>
      <c r="B121" s="5" t="s">
        <v>3978</v>
      </c>
      <c r="C121" s="2" t="s">
        <v>3744</v>
      </c>
      <c r="D121" s="2">
        <v>63</v>
      </c>
      <c r="E121" s="2" t="s">
        <v>3979</v>
      </c>
      <c r="F121" s="2" t="s">
        <v>1548</v>
      </c>
      <c r="G121" s="2" t="s">
        <v>1548</v>
      </c>
      <c r="H121" s="2"/>
      <c r="I121" s="2"/>
      <c r="J121" s="2"/>
    </row>
    <row r="122" spans="1:10" x14ac:dyDescent="0.25">
      <c r="A122" s="2" t="s">
        <v>3980</v>
      </c>
      <c r="B122" s="5" t="s">
        <v>3981</v>
      </c>
      <c r="C122" s="2" t="s">
        <v>3744</v>
      </c>
      <c r="D122" s="2">
        <v>63</v>
      </c>
      <c r="E122" s="2" t="s">
        <v>3982</v>
      </c>
      <c r="F122" s="2" t="s">
        <v>1548</v>
      </c>
      <c r="G122" s="2" t="s">
        <v>1548</v>
      </c>
      <c r="H122" s="2"/>
      <c r="I122" s="2"/>
      <c r="J122" s="2"/>
    </row>
    <row r="123" spans="1:10" x14ac:dyDescent="0.25">
      <c r="A123" s="2" t="s">
        <v>3983</v>
      </c>
      <c r="B123" s="5" t="s">
        <v>3984</v>
      </c>
      <c r="C123" s="2" t="s">
        <v>3744</v>
      </c>
      <c r="D123" s="2">
        <v>63</v>
      </c>
      <c r="E123" s="2" t="s">
        <v>3985</v>
      </c>
      <c r="F123" s="2" t="s">
        <v>1548</v>
      </c>
      <c r="G123" s="2" t="s">
        <v>1548</v>
      </c>
      <c r="H123" s="2"/>
      <c r="I123" s="2"/>
      <c r="J123" s="2"/>
    </row>
    <row r="124" spans="1:10" x14ac:dyDescent="0.25">
      <c r="A124" s="2" t="s">
        <v>3986</v>
      </c>
      <c r="B124" s="5" t="s">
        <v>3987</v>
      </c>
      <c r="C124" s="2" t="s">
        <v>3744</v>
      </c>
      <c r="D124" s="2">
        <v>63</v>
      </c>
      <c r="E124" s="2" t="s">
        <v>3988</v>
      </c>
      <c r="F124" s="2" t="s">
        <v>1548</v>
      </c>
      <c r="G124" s="2" t="s">
        <v>1548</v>
      </c>
      <c r="H124" s="2"/>
      <c r="I124" s="2"/>
      <c r="J124" s="2"/>
    </row>
    <row r="125" spans="1:10" x14ac:dyDescent="0.25">
      <c r="A125" s="2" t="s">
        <v>3989</v>
      </c>
      <c r="B125" s="5" t="s">
        <v>3990</v>
      </c>
      <c r="C125" s="2" t="s">
        <v>3744</v>
      </c>
      <c r="D125" s="2">
        <v>63</v>
      </c>
      <c r="E125" s="2" t="s">
        <v>3991</v>
      </c>
      <c r="F125" s="2" t="s">
        <v>1548</v>
      </c>
      <c r="G125" s="2" t="s">
        <v>1548</v>
      </c>
      <c r="H125" s="2"/>
      <c r="I125" s="2"/>
      <c r="J125" s="2"/>
    </row>
    <row r="126" spans="1:10" x14ac:dyDescent="0.25">
      <c r="A126" s="2" t="s">
        <v>3992</v>
      </c>
      <c r="B126" s="5" t="s">
        <v>3993</v>
      </c>
      <c r="C126" s="2" t="s">
        <v>3744</v>
      </c>
      <c r="D126" s="2">
        <v>63</v>
      </c>
      <c r="E126" s="2" t="s">
        <v>1586</v>
      </c>
      <c r="F126" s="2" t="s">
        <v>1548</v>
      </c>
      <c r="G126" s="2" t="s">
        <v>1548</v>
      </c>
      <c r="H126" s="2"/>
      <c r="I126" s="2"/>
      <c r="J126" s="2"/>
    </row>
    <row r="127" spans="1:10" ht="30" x14ac:dyDescent="0.25">
      <c r="A127" s="2" t="s">
        <v>3994</v>
      </c>
      <c r="B127" s="5" t="s">
        <v>3995</v>
      </c>
      <c r="C127" s="2" t="s">
        <v>3744</v>
      </c>
      <c r="D127" s="2">
        <v>63</v>
      </c>
      <c r="E127" s="2" t="s">
        <v>1586</v>
      </c>
      <c r="F127" s="2" t="s">
        <v>1548</v>
      </c>
      <c r="G127" s="2" t="s">
        <v>1548</v>
      </c>
      <c r="H127" s="2"/>
      <c r="I127" s="2"/>
      <c r="J127" s="2"/>
    </row>
    <row r="128" spans="1:10" ht="30" x14ac:dyDescent="0.25">
      <c r="A128" s="2" t="s">
        <v>3996</v>
      </c>
      <c r="B128" s="5" t="s">
        <v>3997</v>
      </c>
      <c r="C128" s="2" t="s">
        <v>3744</v>
      </c>
      <c r="D128" s="2">
        <v>63</v>
      </c>
      <c r="E128" s="2" t="s">
        <v>1586</v>
      </c>
      <c r="F128" s="2" t="s">
        <v>1548</v>
      </c>
      <c r="G128" s="2" t="s">
        <v>1548</v>
      </c>
      <c r="H128" s="2"/>
      <c r="I128" s="2"/>
      <c r="J128" s="2"/>
    </row>
    <row r="129" spans="1:10" x14ac:dyDescent="0.25">
      <c r="A129" s="2" t="s">
        <v>3998</v>
      </c>
      <c r="B129" s="5" t="s">
        <v>3999</v>
      </c>
      <c r="C129" s="2" t="s">
        <v>3744</v>
      </c>
      <c r="D129" s="2">
        <v>63</v>
      </c>
      <c r="E129" s="2" t="s">
        <v>1586</v>
      </c>
      <c r="F129" s="2" t="s">
        <v>1548</v>
      </c>
      <c r="G129" s="2" t="s">
        <v>1548</v>
      </c>
      <c r="H129" s="2"/>
      <c r="I129" s="2"/>
      <c r="J129" s="2"/>
    </row>
    <row r="130" spans="1:10" ht="30" x14ac:dyDescent="0.25">
      <c r="A130" s="2" t="s">
        <v>4000</v>
      </c>
      <c r="B130" s="5" t="s">
        <v>4001</v>
      </c>
      <c r="C130" s="2" t="s">
        <v>3744</v>
      </c>
      <c r="D130" s="2">
        <v>63</v>
      </c>
      <c r="E130" s="2" t="s">
        <v>1586</v>
      </c>
      <c r="F130" s="2" t="s">
        <v>1548</v>
      </c>
      <c r="G130" s="2" t="s">
        <v>1548</v>
      </c>
      <c r="H130" s="2"/>
      <c r="I130" s="2"/>
      <c r="J130" s="2"/>
    </row>
    <row r="131" spans="1:10" x14ac:dyDescent="0.25">
      <c r="A131" s="2" t="s">
        <v>4002</v>
      </c>
      <c r="B131" s="5" t="s">
        <v>4003</v>
      </c>
      <c r="C131" s="2" t="s">
        <v>3744</v>
      </c>
      <c r="D131" s="2">
        <v>63</v>
      </c>
      <c r="E131" s="2" t="s">
        <v>1586</v>
      </c>
      <c r="F131" s="2" t="s">
        <v>1548</v>
      </c>
      <c r="G131" s="2" t="s">
        <v>1548</v>
      </c>
      <c r="H131" s="2"/>
      <c r="I131" s="2"/>
      <c r="J131" s="2"/>
    </row>
    <row r="132" spans="1:10" ht="30" x14ac:dyDescent="0.25">
      <c r="A132" s="2" t="s">
        <v>4004</v>
      </c>
      <c r="B132" s="5" t="s">
        <v>4005</v>
      </c>
      <c r="C132" s="2" t="s">
        <v>3744</v>
      </c>
      <c r="D132" s="2">
        <v>63</v>
      </c>
      <c r="E132" s="2" t="s">
        <v>1586</v>
      </c>
      <c r="F132" s="2" t="s">
        <v>1548</v>
      </c>
      <c r="G132" s="2" t="s">
        <v>1548</v>
      </c>
      <c r="H132" s="2"/>
      <c r="I132" s="2"/>
      <c r="J132" s="2"/>
    </row>
    <row r="133" spans="1:10" x14ac:dyDescent="0.25">
      <c r="A133" s="2" t="s">
        <v>4006</v>
      </c>
      <c r="B133" s="5" t="s">
        <v>4007</v>
      </c>
      <c r="C133" s="2" t="s">
        <v>3744</v>
      </c>
      <c r="D133" s="2">
        <v>63</v>
      </c>
      <c r="E133" s="2" t="s">
        <v>1586</v>
      </c>
      <c r="F133" s="2" t="s">
        <v>1548</v>
      </c>
      <c r="G133" s="2" t="s">
        <v>1548</v>
      </c>
      <c r="H133" s="2"/>
      <c r="I133" s="2"/>
      <c r="J133" s="2"/>
    </row>
    <row r="134" spans="1:10" ht="30" x14ac:dyDescent="0.25">
      <c r="A134" s="2" t="s">
        <v>4008</v>
      </c>
      <c r="B134" s="5" t="s">
        <v>4009</v>
      </c>
      <c r="C134" s="2" t="s">
        <v>3744</v>
      </c>
      <c r="D134" s="2">
        <v>63</v>
      </c>
      <c r="E134" s="2" t="s">
        <v>1586</v>
      </c>
      <c r="F134" s="2" t="s">
        <v>1548</v>
      </c>
      <c r="G134" s="2" t="s">
        <v>1548</v>
      </c>
      <c r="H134" s="2"/>
      <c r="I134" s="2"/>
      <c r="J134" s="2"/>
    </row>
    <row r="135" spans="1:10" x14ac:dyDescent="0.25">
      <c r="A135" s="2" t="s">
        <v>4010</v>
      </c>
      <c r="B135" s="5" t="s">
        <v>4011</v>
      </c>
      <c r="C135" s="2" t="s">
        <v>3744</v>
      </c>
      <c r="D135" s="2">
        <v>63</v>
      </c>
      <c r="E135" s="2" t="s">
        <v>4012</v>
      </c>
      <c r="F135" s="2" t="s">
        <v>1548</v>
      </c>
      <c r="G135" s="2" t="s">
        <v>1548</v>
      </c>
      <c r="H135" s="2"/>
      <c r="I135" s="2"/>
      <c r="J135" s="2"/>
    </row>
    <row r="136" spans="1:10" ht="30" x14ac:dyDescent="0.25">
      <c r="A136" s="2" t="s">
        <v>4013</v>
      </c>
      <c r="B136" s="5" t="s">
        <v>4014</v>
      </c>
      <c r="C136" s="2" t="s">
        <v>3744</v>
      </c>
      <c r="D136" s="2">
        <v>63</v>
      </c>
      <c r="E136" s="2" t="s">
        <v>4015</v>
      </c>
      <c r="F136" s="2" t="s">
        <v>1548</v>
      </c>
      <c r="G136" s="2" t="s">
        <v>1548</v>
      </c>
      <c r="H136" s="2"/>
      <c r="I136" s="2"/>
      <c r="J136" s="2"/>
    </row>
    <row r="137" spans="1:10" x14ac:dyDescent="0.25">
      <c r="A137" s="2" t="s">
        <v>4016</v>
      </c>
      <c r="B137" s="5" t="s">
        <v>4017</v>
      </c>
      <c r="C137" s="2" t="s">
        <v>3744</v>
      </c>
      <c r="D137" s="2">
        <v>63</v>
      </c>
      <c r="E137" s="2" t="s">
        <v>4018</v>
      </c>
      <c r="F137" s="2" t="s">
        <v>1548</v>
      </c>
      <c r="G137" s="2" t="s">
        <v>1548</v>
      </c>
      <c r="H137" s="2"/>
      <c r="I137" s="2"/>
      <c r="J137" s="2"/>
    </row>
    <row r="138" spans="1:10" ht="30" x14ac:dyDescent="0.25">
      <c r="A138" s="2" t="s">
        <v>4019</v>
      </c>
      <c r="B138" s="5" t="s">
        <v>4020</v>
      </c>
      <c r="C138" s="2" t="s">
        <v>3744</v>
      </c>
      <c r="D138" s="2">
        <v>63</v>
      </c>
      <c r="E138" s="2" t="s">
        <v>4021</v>
      </c>
      <c r="F138" s="2" t="s">
        <v>1548</v>
      </c>
      <c r="G138" s="2" t="s">
        <v>1548</v>
      </c>
      <c r="H138" s="2"/>
      <c r="I138" s="2"/>
      <c r="J138" s="2"/>
    </row>
    <row r="139" spans="1:10" x14ac:dyDescent="0.25">
      <c r="A139" s="2" t="s">
        <v>4022</v>
      </c>
      <c r="B139" s="5" t="s">
        <v>4023</v>
      </c>
      <c r="C139" s="2" t="s">
        <v>3744</v>
      </c>
      <c r="D139" s="2">
        <v>63</v>
      </c>
      <c r="E139" s="2" t="s">
        <v>4024</v>
      </c>
      <c r="F139" s="2" t="s">
        <v>1548</v>
      </c>
      <c r="G139" s="2" t="s">
        <v>1548</v>
      </c>
      <c r="H139" s="2"/>
      <c r="I139" s="2"/>
      <c r="J139" s="2"/>
    </row>
    <row r="140" spans="1:10" x14ac:dyDescent="0.25">
      <c r="A140" s="2" t="s">
        <v>4025</v>
      </c>
      <c r="B140" s="5" t="s">
        <v>4026</v>
      </c>
      <c r="C140" s="2" t="s">
        <v>3744</v>
      </c>
      <c r="D140" s="2">
        <v>63</v>
      </c>
      <c r="E140" s="2" t="s">
        <v>4027</v>
      </c>
      <c r="F140" s="2" t="s">
        <v>1548</v>
      </c>
      <c r="G140" s="2" t="s">
        <v>1548</v>
      </c>
      <c r="H140" s="2"/>
      <c r="I140" s="2"/>
      <c r="J140" s="2"/>
    </row>
    <row r="141" spans="1:10" x14ac:dyDescent="0.25">
      <c r="A141" s="2" t="s">
        <v>4028</v>
      </c>
      <c r="B141" s="5" t="s">
        <v>4029</v>
      </c>
      <c r="C141" s="2" t="s">
        <v>3744</v>
      </c>
      <c r="D141" s="2">
        <v>63</v>
      </c>
      <c r="E141" s="2" t="s">
        <v>4030</v>
      </c>
      <c r="F141" s="2" t="s">
        <v>1548</v>
      </c>
      <c r="G141" s="2" t="s">
        <v>1548</v>
      </c>
      <c r="H141" s="2"/>
      <c r="I141" s="2"/>
      <c r="J141" s="2"/>
    </row>
    <row r="142" spans="1:10" x14ac:dyDescent="0.25">
      <c r="A142" s="2" t="s">
        <v>4031</v>
      </c>
      <c r="B142" s="5" t="s">
        <v>4032</v>
      </c>
      <c r="C142" s="2" t="s">
        <v>3744</v>
      </c>
      <c r="D142" s="2">
        <v>63</v>
      </c>
      <c r="E142" s="2" t="s">
        <v>4033</v>
      </c>
      <c r="F142" s="2" t="s">
        <v>1548</v>
      </c>
      <c r="G142" s="2" t="s">
        <v>1548</v>
      </c>
      <c r="H142" s="2"/>
      <c r="I142" s="2"/>
      <c r="J142" s="2"/>
    </row>
    <row r="143" spans="1:10" ht="30" x14ac:dyDescent="0.25">
      <c r="A143" s="2" t="s">
        <v>4034</v>
      </c>
      <c r="B143" s="5" t="s">
        <v>4035</v>
      </c>
      <c r="C143" s="2" t="s">
        <v>3744</v>
      </c>
      <c r="D143" s="2">
        <v>63</v>
      </c>
      <c r="E143" s="2" t="s">
        <v>4033</v>
      </c>
      <c r="F143" s="2" t="s">
        <v>1548</v>
      </c>
      <c r="G143" s="2" t="s">
        <v>1548</v>
      </c>
      <c r="H143" s="2"/>
      <c r="I143" s="2"/>
      <c r="J143" s="2"/>
    </row>
    <row r="144" spans="1:10" x14ac:dyDescent="0.25">
      <c r="A144" s="2" t="s">
        <v>4036</v>
      </c>
      <c r="B144" s="5" t="s">
        <v>4037</v>
      </c>
      <c r="C144" s="2" t="s">
        <v>3744</v>
      </c>
      <c r="D144" s="2">
        <v>63</v>
      </c>
      <c r="E144" s="2" t="s">
        <v>4038</v>
      </c>
      <c r="F144" s="2" t="s">
        <v>1548</v>
      </c>
      <c r="G144" s="2" t="s">
        <v>1548</v>
      </c>
      <c r="H144" s="2"/>
      <c r="I144" s="2"/>
      <c r="J144" s="2"/>
    </row>
    <row r="145" spans="1:10" x14ac:dyDescent="0.25">
      <c r="A145" s="2" t="s">
        <v>4039</v>
      </c>
      <c r="B145" s="5" t="s">
        <v>4040</v>
      </c>
      <c r="C145" s="2" t="s">
        <v>3744</v>
      </c>
      <c r="D145" s="2">
        <v>63</v>
      </c>
      <c r="E145" s="2" t="s">
        <v>4041</v>
      </c>
      <c r="F145" s="2" t="s">
        <v>1548</v>
      </c>
      <c r="G145" s="2" t="s">
        <v>1548</v>
      </c>
      <c r="H145" s="2"/>
      <c r="I145" s="2"/>
      <c r="J145" s="2"/>
    </row>
    <row r="146" spans="1:10" x14ac:dyDescent="0.25">
      <c r="A146" s="2" t="s">
        <v>4042</v>
      </c>
      <c r="B146" s="5" t="s">
        <v>4043</v>
      </c>
      <c r="C146" s="2" t="s">
        <v>3744</v>
      </c>
      <c r="D146" s="2">
        <v>63</v>
      </c>
      <c r="E146" s="2" t="s">
        <v>4044</v>
      </c>
      <c r="F146" s="2" t="s">
        <v>1548</v>
      </c>
      <c r="G146" s="2" t="s">
        <v>1548</v>
      </c>
      <c r="H146" s="2"/>
      <c r="I146" s="2"/>
      <c r="J146" s="2"/>
    </row>
    <row r="147" spans="1:10" ht="30" x14ac:dyDescent="0.25">
      <c r="A147" s="2" t="s">
        <v>4045</v>
      </c>
      <c r="B147" s="5" t="s">
        <v>4046</v>
      </c>
      <c r="C147" s="2" t="s">
        <v>3744</v>
      </c>
      <c r="D147" s="2">
        <v>63</v>
      </c>
      <c r="E147" s="2" t="s">
        <v>4047</v>
      </c>
      <c r="F147" s="2" t="s">
        <v>1548</v>
      </c>
      <c r="G147" s="2" t="s">
        <v>1548</v>
      </c>
      <c r="H147" s="2"/>
      <c r="I147" s="2"/>
      <c r="J147" s="2"/>
    </row>
    <row r="148" spans="1:10" x14ac:dyDescent="0.25">
      <c r="A148" s="2" t="s">
        <v>4048</v>
      </c>
      <c r="B148" s="5" t="s">
        <v>4049</v>
      </c>
      <c r="C148" s="2" t="s">
        <v>3744</v>
      </c>
      <c r="D148" s="2">
        <v>63</v>
      </c>
      <c r="E148" s="2" t="s">
        <v>4050</v>
      </c>
      <c r="F148" s="2" t="s">
        <v>1548</v>
      </c>
      <c r="G148" s="2" t="s">
        <v>1548</v>
      </c>
      <c r="H148" s="2"/>
      <c r="I148" s="2"/>
      <c r="J148" s="2"/>
    </row>
    <row r="149" spans="1:10" x14ac:dyDescent="0.25">
      <c r="A149" s="2" t="s">
        <v>4051</v>
      </c>
      <c r="B149" s="5" t="s">
        <v>4052</v>
      </c>
      <c r="C149" s="2" t="s">
        <v>3744</v>
      </c>
      <c r="D149" s="2">
        <v>63</v>
      </c>
      <c r="E149" s="2" t="s">
        <v>4053</v>
      </c>
      <c r="F149" s="2" t="s">
        <v>1548</v>
      </c>
      <c r="G149" s="2" t="s">
        <v>1548</v>
      </c>
      <c r="H149" s="2"/>
      <c r="I149" s="2"/>
      <c r="J149" s="2"/>
    </row>
    <row r="150" spans="1:10" x14ac:dyDescent="0.25">
      <c r="A150" s="2" t="s">
        <v>4054</v>
      </c>
      <c r="B150" s="5" t="s">
        <v>4055</v>
      </c>
      <c r="C150" s="2" t="s">
        <v>3744</v>
      </c>
      <c r="D150" s="2">
        <v>63</v>
      </c>
      <c r="E150" s="2" t="s">
        <v>4056</v>
      </c>
      <c r="F150" s="2" t="s">
        <v>1548</v>
      </c>
      <c r="G150" s="2" t="s">
        <v>1548</v>
      </c>
      <c r="H150" s="2"/>
      <c r="I150" s="2"/>
      <c r="J150" s="2"/>
    </row>
    <row r="151" spans="1:10" x14ac:dyDescent="0.25">
      <c r="A151" s="2" t="s">
        <v>4057</v>
      </c>
      <c r="B151" s="5" t="s">
        <v>4058</v>
      </c>
      <c r="C151" s="2" t="s">
        <v>3744</v>
      </c>
      <c r="D151" s="2">
        <v>63</v>
      </c>
      <c r="E151" s="2" t="s">
        <v>4059</v>
      </c>
      <c r="F151" s="2" t="s">
        <v>1548</v>
      </c>
      <c r="G151" s="2" t="s">
        <v>1548</v>
      </c>
      <c r="H151" s="2"/>
      <c r="I151" s="2"/>
      <c r="J151" s="2"/>
    </row>
    <row r="152" spans="1:10" x14ac:dyDescent="0.25">
      <c r="A152" s="2" t="s">
        <v>4060</v>
      </c>
      <c r="B152" s="5" t="s">
        <v>4061</v>
      </c>
      <c r="C152" s="2" t="s">
        <v>3744</v>
      </c>
      <c r="D152" s="2">
        <v>63</v>
      </c>
      <c r="E152" s="2" t="s">
        <v>4059</v>
      </c>
      <c r="F152" s="2" t="s">
        <v>1548</v>
      </c>
      <c r="G152" s="2" t="s">
        <v>1548</v>
      </c>
      <c r="H152" s="2"/>
      <c r="I152" s="2"/>
      <c r="J152" s="2"/>
    </row>
    <row r="153" spans="1:10" x14ac:dyDescent="0.25">
      <c r="A153" s="2" t="s">
        <v>4062</v>
      </c>
      <c r="B153" s="5" t="s">
        <v>4063</v>
      </c>
      <c r="C153" s="2" t="s">
        <v>3744</v>
      </c>
      <c r="D153" s="2">
        <v>63</v>
      </c>
      <c r="E153" s="2" t="s">
        <v>4059</v>
      </c>
      <c r="F153" s="2" t="s">
        <v>1548</v>
      </c>
      <c r="G153" s="2" t="s">
        <v>1548</v>
      </c>
      <c r="H153" s="2"/>
      <c r="I153" s="2"/>
      <c r="J153" s="2"/>
    </row>
    <row r="154" spans="1:10" x14ac:dyDescent="0.25">
      <c r="A154" s="2" t="s">
        <v>4064</v>
      </c>
      <c r="B154" s="5" t="s">
        <v>4065</v>
      </c>
      <c r="C154" s="2" t="s">
        <v>3744</v>
      </c>
      <c r="D154" s="2">
        <v>63</v>
      </c>
      <c r="E154" s="2" t="s">
        <v>4059</v>
      </c>
      <c r="F154" s="2" t="s">
        <v>1548</v>
      </c>
      <c r="G154" s="2" t="s">
        <v>1548</v>
      </c>
      <c r="H154" s="2"/>
      <c r="I154" s="2"/>
      <c r="J154" s="2"/>
    </row>
    <row r="155" spans="1:10" x14ac:dyDescent="0.25">
      <c r="A155" s="2" t="s">
        <v>4066</v>
      </c>
      <c r="B155" s="5" t="s">
        <v>4067</v>
      </c>
      <c r="C155" s="2" t="s">
        <v>3744</v>
      </c>
      <c r="D155" s="2">
        <v>63</v>
      </c>
      <c r="E155" s="2" t="s">
        <v>4059</v>
      </c>
      <c r="F155" s="2" t="s">
        <v>1548</v>
      </c>
      <c r="G155" s="2" t="s">
        <v>1548</v>
      </c>
      <c r="H155" s="2"/>
      <c r="I155" s="2"/>
      <c r="J155" s="2"/>
    </row>
    <row r="156" spans="1:10" x14ac:dyDescent="0.25">
      <c r="A156" s="2" t="s">
        <v>4068</v>
      </c>
      <c r="B156" s="5" t="s">
        <v>4069</v>
      </c>
      <c r="C156" s="2" t="s">
        <v>3744</v>
      </c>
      <c r="D156" s="2">
        <v>63</v>
      </c>
      <c r="E156" s="2" t="s">
        <v>4059</v>
      </c>
      <c r="F156" s="2" t="s">
        <v>1548</v>
      </c>
      <c r="G156" s="2" t="s">
        <v>1548</v>
      </c>
      <c r="H156" s="2"/>
      <c r="I156" s="2"/>
      <c r="J156" s="2"/>
    </row>
    <row r="157" spans="1:10" x14ac:dyDescent="0.25">
      <c r="A157" s="2" t="s">
        <v>4070</v>
      </c>
      <c r="B157" s="5" t="s">
        <v>4071</v>
      </c>
      <c r="C157" s="2" t="s">
        <v>3744</v>
      </c>
      <c r="D157" s="2">
        <v>63</v>
      </c>
      <c r="E157" s="2" t="s">
        <v>4059</v>
      </c>
      <c r="F157" s="2" t="s">
        <v>1548</v>
      </c>
      <c r="G157" s="2" t="s">
        <v>1548</v>
      </c>
      <c r="H157" s="2"/>
      <c r="I157" s="2"/>
      <c r="J157" s="2"/>
    </row>
    <row r="158" spans="1:10" x14ac:dyDescent="0.25">
      <c r="A158" s="2" t="s">
        <v>4072</v>
      </c>
      <c r="B158" s="5" t="s">
        <v>4073</v>
      </c>
      <c r="C158" s="2" t="s">
        <v>3744</v>
      </c>
      <c r="D158" s="2">
        <v>63</v>
      </c>
      <c r="E158" s="2" t="s">
        <v>4074</v>
      </c>
      <c r="F158" s="2" t="s">
        <v>1548</v>
      </c>
      <c r="G158" s="2" t="s">
        <v>1548</v>
      </c>
      <c r="H158" s="2"/>
      <c r="I158" s="2"/>
      <c r="J158" s="2"/>
    </row>
    <row r="159" spans="1:10" ht="30" x14ac:dyDescent="0.25">
      <c r="A159" s="2" t="s">
        <v>4075</v>
      </c>
      <c r="B159" s="5" t="s">
        <v>4076</v>
      </c>
      <c r="C159" s="2" t="s">
        <v>3744</v>
      </c>
      <c r="D159" s="2">
        <v>63</v>
      </c>
      <c r="E159" s="2" t="s">
        <v>4077</v>
      </c>
      <c r="F159" s="2" t="s">
        <v>1548</v>
      </c>
      <c r="G159" s="2" t="s">
        <v>1548</v>
      </c>
      <c r="H159" s="2"/>
      <c r="I159" s="2"/>
      <c r="J159" s="2"/>
    </row>
    <row r="160" spans="1:10" ht="30" x14ac:dyDescent="0.25">
      <c r="A160" s="2" t="s">
        <v>4078</v>
      </c>
      <c r="B160" s="5" t="s">
        <v>4079</v>
      </c>
      <c r="C160" s="2" t="s">
        <v>4080</v>
      </c>
      <c r="D160" s="2">
        <v>63</v>
      </c>
      <c r="E160" s="2" t="s">
        <v>1781</v>
      </c>
      <c r="F160" s="2" t="s">
        <v>1548</v>
      </c>
      <c r="G160" s="2" t="s">
        <v>1548</v>
      </c>
      <c r="H160" s="2"/>
      <c r="I160" s="2"/>
      <c r="J160" s="2"/>
    </row>
    <row r="161" spans="1:10" ht="30" x14ac:dyDescent="0.25">
      <c r="A161" s="2" t="s">
        <v>4081</v>
      </c>
      <c r="B161" s="5" t="s">
        <v>4082</v>
      </c>
      <c r="C161" s="2" t="s">
        <v>4080</v>
      </c>
      <c r="D161" s="2">
        <v>65</v>
      </c>
      <c r="E161" s="2" t="s">
        <v>4083</v>
      </c>
      <c r="F161" s="2" t="s">
        <v>1548</v>
      </c>
      <c r="G161" s="2" t="s">
        <v>1548</v>
      </c>
      <c r="H161" s="2"/>
      <c r="I161" s="2"/>
      <c r="J161" s="2"/>
    </row>
    <row r="162" spans="1:10" ht="30" x14ac:dyDescent="0.25">
      <c r="A162" s="2" t="s">
        <v>4084</v>
      </c>
      <c r="B162" s="5" t="s">
        <v>4085</v>
      </c>
      <c r="C162" s="2" t="s">
        <v>4080</v>
      </c>
      <c r="D162" s="2">
        <v>65</v>
      </c>
      <c r="E162" s="2" t="s">
        <v>4086</v>
      </c>
      <c r="F162" s="2" t="s">
        <v>1548</v>
      </c>
      <c r="G162" s="2" t="s">
        <v>1548</v>
      </c>
      <c r="H162" s="2"/>
      <c r="I162" s="2"/>
      <c r="J162" s="2"/>
    </row>
    <row r="163" spans="1:10" ht="30" x14ac:dyDescent="0.25">
      <c r="A163" s="2" t="s">
        <v>4087</v>
      </c>
      <c r="B163" s="5" t="s">
        <v>4088</v>
      </c>
      <c r="C163" s="2" t="s">
        <v>4080</v>
      </c>
      <c r="D163" s="2">
        <v>65</v>
      </c>
      <c r="E163" s="2" t="s">
        <v>4089</v>
      </c>
      <c r="F163" s="2" t="s">
        <v>1548</v>
      </c>
      <c r="G163" s="2" t="s">
        <v>1548</v>
      </c>
      <c r="H163" s="2"/>
      <c r="I163" s="2"/>
      <c r="J163" s="2"/>
    </row>
    <row r="164" spans="1:10" ht="30" x14ac:dyDescent="0.25">
      <c r="A164" s="2" t="s">
        <v>4090</v>
      </c>
      <c r="B164" s="5" t="s">
        <v>4091</v>
      </c>
      <c r="C164" s="2" t="s">
        <v>4080</v>
      </c>
      <c r="D164" s="2">
        <v>65</v>
      </c>
      <c r="E164" s="2" t="s">
        <v>4092</v>
      </c>
      <c r="F164" s="2" t="s">
        <v>1548</v>
      </c>
      <c r="G164" s="2" t="s">
        <v>1548</v>
      </c>
      <c r="H164" s="2"/>
      <c r="I164" s="2"/>
      <c r="J164" s="2"/>
    </row>
    <row r="165" spans="1:10" ht="30" x14ac:dyDescent="0.25">
      <c r="A165" s="2" t="s">
        <v>4093</v>
      </c>
      <c r="B165" s="5" t="s">
        <v>4094</v>
      </c>
      <c r="C165" s="2" t="s">
        <v>4080</v>
      </c>
      <c r="D165" s="2">
        <v>65</v>
      </c>
      <c r="E165" s="2" t="s">
        <v>3875</v>
      </c>
      <c r="F165" s="2" t="s">
        <v>1548</v>
      </c>
      <c r="G165" s="2" t="s">
        <v>1548</v>
      </c>
      <c r="H165" s="2"/>
      <c r="I165" s="2"/>
      <c r="J165" s="2"/>
    </row>
    <row r="166" spans="1:10" ht="30" x14ac:dyDescent="0.25">
      <c r="A166" s="2" t="s">
        <v>4095</v>
      </c>
      <c r="B166" s="5" t="s">
        <v>4096</v>
      </c>
      <c r="C166" s="2" t="s">
        <v>4080</v>
      </c>
      <c r="D166" s="2">
        <v>65</v>
      </c>
      <c r="E166" s="2" t="s">
        <v>3887</v>
      </c>
      <c r="F166" s="2" t="s">
        <v>1548</v>
      </c>
      <c r="G166" s="2" t="s">
        <v>1548</v>
      </c>
      <c r="H166" s="2"/>
      <c r="I166" s="2"/>
      <c r="J166" s="2"/>
    </row>
    <row r="167" spans="1:10" x14ac:dyDescent="0.25">
      <c r="A167" s="2" t="s">
        <v>4097</v>
      </c>
      <c r="B167" s="5" t="s">
        <v>4098</v>
      </c>
      <c r="C167" s="2" t="s">
        <v>4099</v>
      </c>
      <c r="D167" s="2">
        <v>61</v>
      </c>
      <c r="E167" s="2" t="s">
        <v>3631</v>
      </c>
      <c r="F167" s="2" t="s">
        <v>1548</v>
      </c>
      <c r="G167" s="2" t="s">
        <v>1548</v>
      </c>
      <c r="H167" s="2"/>
      <c r="I167" s="2"/>
      <c r="J167" s="2"/>
    </row>
    <row r="168" spans="1:10" x14ac:dyDescent="0.25">
      <c r="A168" s="2" t="s">
        <v>4100</v>
      </c>
      <c r="B168" s="5" t="s">
        <v>4101</v>
      </c>
      <c r="C168" s="2" t="s">
        <v>4099</v>
      </c>
      <c r="D168" s="2">
        <v>61</v>
      </c>
      <c r="E168" s="2" t="s">
        <v>3753</v>
      </c>
      <c r="F168" s="2" t="s">
        <v>1548</v>
      </c>
      <c r="G168" s="2" t="s">
        <v>1548</v>
      </c>
      <c r="H168" s="2"/>
      <c r="I168" s="2"/>
      <c r="J168" s="2"/>
    </row>
    <row r="169" spans="1:10" x14ac:dyDescent="0.25">
      <c r="A169" s="2" t="s">
        <v>4102</v>
      </c>
      <c r="B169" s="5" t="s">
        <v>4103</v>
      </c>
      <c r="C169" s="2" t="s">
        <v>4099</v>
      </c>
      <c r="D169" s="2">
        <v>61</v>
      </c>
      <c r="E169" s="2" t="s">
        <v>3634</v>
      </c>
      <c r="F169" s="2" t="s">
        <v>1548</v>
      </c>
      <c r="G169" s="2" t="s">
        <v>1548</v>
      </c>
      <c r="H169" s="2"/>
      <c r="I169" s="2"/>
      <c r="J169" s="2"/>
    </row>
    <row r="170" spans="1:10" x14ac:dyDescent="0.25">
      <c r="A170" s="2" t="s">
        <v>4104</v>
      </c>
      <c r="B170" s="5" t="s">
        <v>4105</v>
      </c>
      <c r="C170" s="2" t="s">
        <v>4099</v>
      </c>
      <c r="D170" s="2">
        <v>61</v>
      </c>
      <c r="E170" s="2" t="s">
        <v>3637</v>
      </c>
      <c r="F170" s="2" t="s">
        <v>1548</v>
      </c>
      <c r="G170" s="2" t="s">
        <v>1548</v>
      </c>
      <c r="H170" s="2"/>
      <c r="I170" s="2"/>
      <c r="J170" s="2"/>
    </row>
    <row r="171" spans="1:10" x14ac:dyDescent="0.25">
      <c r="A171" s="2" t="s">
        <v>4106</v>
      </c>
      <c r="B171" s="5" t="s">
        <v>4107</v>
      </c>
      <c r="C171" s="2" t="s">
        <v>4099</v>
      </c>
      <c r="D171" s="2">
        <v>61</v>
      </c>
      <c r="E171" s="2" t="s">
        <v>3640</v>
      </c>
      <c r="F171" s="2" t="s">
        <v>1548</v>
      </c>
      <c r="G171" s="2" t="s">
        <v>1548</v>
      </c>
      <c r="H171" s="2"/>
      <c r="I171" s="2"/>
      <c r="J171" s="2"/>
    </row>
    <row r="172" spans="1:10" x14ac:dyDescent="0.25">
      <c r="A172" s="2" t="s">
        <v>4108</v>
      </c>
      <c r="B172" s="5" t="s">
        <v>4109</v>
      </c>
      <c r="C172" s="2" t="s">
        <v>4099</v>
      </c>
      <c r="D172" s="2">
        <v>61</v>
      </c>
      <c r="E172" s="2" t="s">
        <v>4110</v>
      </c>
      <c r="F172" s="2" t="s">
        <v>1548</v>
      </c>
      <c r="G172" s="2" t="s">
        <v>1548</v>
      </c>
      <c r="H172" s="2"/>
      <c r="I172" s="2"/>
      <c r="J172" s="2"/>
    </row>
    <row r="173" spans="1:10" x14ac:dyDescent="0.25">
      <c r="A173" s="2" t="s">
        <v>4111</v>
      </c>
      <c r="B173" s="5" t="s">
        <v>4112</v>
      </c>
      <c r="C173" s="2" t="s">
        <v>4099</v>
      </c>
      <c r="D173" s="2">
        <v>61</v>
      </c>
      <c r="E173" s="2" t="s">
        <v>4113</v>
      </c>
      <c r="F173" s="2" t="s">
        <v>1548</v>
      </c>
      <c r="G173" s="2" t="s">
        <v>1548</v>
      </c>
      <c r="H173" s="2"/>
      <c r="I173" s="2"/>
      <c r="J173" s="2"/>
    </row>
    <row r="174" spans="1:10" ht="30" x14ac:dyDescent="0.25">
      <c r="A174" s="2" t="s">
        <v>4114</v>
      </c>
      <c r="B174" s="5" t="s">
        <v>4115</v>
      </c>
      <c r="C174" s="2" t="s">
        <v>4099</v>
      </c>
      <c r="D174" s="2">
        <v>61</v>
      </c>
      <c r="E174" s="2" t="s">
        <v>4083</v>
      </c>
      <c r="F174" s="2" t="s">
        <v>1548</v>
      </c>
      <c r="G174" s="2" t="s">
        <v>1548</v>
      </c>
      <c r="H174" s="2"/>
      <c r="I174" s="2"/>
      <c r="J174" s="2"/>
    </row>
    <row r="175" spans="1:10" ht="30" x14ac:dyDescent="0.25">
      <c r="A175" s="2" t="s">
        <v>4116</v>
      </c>
      <c r="B175" s="5" t="s">
        <v>4117</v>
      </c>
      <c r="C175" s="2" t="s">
        <v>4099</v>
      </c>
      <c r="D175" s="2">
        <v>61</v>
      </c>
      <c r="E175" s="2" t="s">
        <v>4086</v>
      </c>
      <c r="F175" s="2" t="s">
        <v>1548</v>
      </c>
      <c r="G175" s="2" t="s">
        <v>1548</v>
      </c>
      <c r="H175" s="2"/>
      <c r="I175" s="2"/>
      <c r="J175" s="2"/>
    </row>
    <row r="176" spans="1:10" x14ac:dyDescent="0.25">
      <c r="A176" s="2" t="s">
        <v>4118</v>
      </c>
      <c r="B176" s="5" t="s">
        <v>4119</v>
      </c>
      <c r="C176" s="2" t="s">
        <v>4099</v>
      </c>
      <c r="D176" s="2">
        <v>61</v>
      </c>
      <c r="E176" s="2" t="s">
        <v>4120</v>
      </c>
      <c r="F176" s="2" t="s">
        <v>1548</v>
      </c>
      <c r="G176" s="2" t="s">
        <v>1548</v>
      </c>
      <c r="H176" s="2"/>
      <c r="I176" s="2"/>
      <c r="J176" s="2"/>
    </row>
    <row r="177" spans="1:10" x14ac:dyDescent="0.25">
      <c r="A177" s="2" t="s">
        <v>4121</v>
      </c>
      <c r="B177" s="5" t="s">
        <v>4122</v>
      </c>
      <c r="C177" s="2" t="s">
        <v>4099</v>
      </c>
      <c r="D177" s="2">
        <v>61</v>
      </c>
      <c r="E177" s="2" t="s">
        <v>4092</v>
      </c>
      <c r="F177" s="2" t="s">
        <v>1548</v>
      </c>
      <c r="G177" s="2" t="s">
        <v>1548</v>
      </c>
      <c r="H177" s="2"/>
      <c r="I177" s="2"/>
      <c r="J177" s="2"/>
    </row>
    <row r="178" spans="1:10" x14ac:dyDescent="0.25">
      <c r="A178" s="2" t="s">
        <v>4123</v>
      </c>
      <c r="B178" s="5" t="s">
        <v>4124</v>
      </c>
      <c r="C178" s="2" t="s">
        <v>4099</v>
      </c>
      <c r="D178" s="2">
        <v>61</v>
      </c>
      <c r="E178" s="2" t="s">
        <v>3875</v>
      </c>
      <c r="F178" s="2" t="s">
        <v>1548</v>
      </c>
      <c r="G178" s="2" t="s">
        <v>1548</v>
      </c>
      <c r="H178" s="2"/>
      <c r="I178" s="2"/>
      <c r="J178" s="2"/>
    </row>
    <row r="179" spans="1:10" x14ac:dyDescent="0.25">
      <c r="A179" s="2" t="s">
        <v>4125</v>
      </c>
      <c r="B179" s="5" t="s">
        <v>4126</v>
      </c>
      <c r="C179" s="2" t="s">
        <v>4099</v>
      </c>
      <c r="D179" s="2">
        <v>61</v>
      </c>
      <c r="E179" s="2" t="s">
        <v>3887</v>
      </c>
      <c r="F179" s="2" t="s">
        <v>1548</v>
      </c>
      <c r="G179" s="2" t="s">
        <v>1548</v>
      </c>
      <c r="H179" s="2"/>
      <c r="I179" s="2"/>
      <c r="J179" s="2"/>
    </row>
    <row r="180" spans="1:10" x14ac:dyDescent="0.25">
      <c r="A180" s="2" t="s">
        <v>4127</v>
      </c>
      <c r="B180" s="5" t="s">
        <v>4128</v>
      </c>
      <c r="C180" s="2" t="s">
        <v>4099</v>
      </c>
      <c r="D180" s="2">
        <v>61</v>
      </c>
      <c r="E180" s="2" t="s">
        <v>3902</v>
      </c>
      <c r="F180" s="2" t="s">
        <v>1548</v>
      </c>
      <c r="G180" s="2" t="s">
        <v>1548</v>
      </c>
      <c r="H180" s="2"/>
      <c r="I180" s="2"/>
      <c r="J180" s="2"/>
    </row>
    <row r="181" spans="1:10" x14ac:dyDescent="0.25">
      <c r="A181" s="2" t="s">
        <v>4129</v>
      </c>
      <c r="B181" s="5" t="s">
        <v>4130</v>
      </c>
      <c r="C181" s="2" t="s">
        <v>4099</v>
      </c>
      <c r="D181" s="2">
        <v>61</v>
      </c>
      <c r="E181" s="2" t="s">
        <v>3914</v>
      </c>
      <c r="F181" s="2" t="s">
        <v>1548</v>
      </c>
      <c r="G181" s="2" t="s">
        <v>1548</v>
      </c>
      <c r="H181" s="2"/>
      <c r="I181" s="2"/>
      <c r="J181" s="2"/>
    </row>
    <row r="182" spans="1:10" ht="30" x14ac:dyDescent="0.25">
      <c r="A182" s="2" t="s">
        <v>4131</v>
      </c>
      <c r="B182" s="5" t="s">
        <v>4132</v>
      </c>
      <c r="C182" s="2" t="s">
        <v>4099</v>
      </c>
      <c r="D182" s="2">
        <v>61</v>
      </c>
      <c r="E182" s="2" t="s">
        <v>4133</v>
      </c>
      <c r="F182" s="2" t="s">
        <v>1548</v>
      </c>
      <c r="G182" s="2" t="s">
        <v>1548</v>
      </c>
      <c r="H182" s="2"/>
      <c r="I182" s="2"/>
      <c r="J182" s="2"/>
    </row>
    <row r="183" spans="1:10" x14ac:dyDescent="0.25">
      <c r="A183" s="2" t="s">
        <v>4134</v>
      </c>
      <c r="B183" s="5" t="s">
        <v>4135</v>
      </c>
      <c r="C183" s="2" t="s">
        <v>4099</v>
      </c>
      <c r="D183" s="2">
        <v>61</v>
      </c>
      <c r="E183" s="2" t="s">
        <v>3938</v>
      </c>
      <c r="F183" s="2" t="s">
        <v>1548</v>
      </c>
      <c r="G183" s="2" t="s">
        <v>1548</v>
      </c>
      <c r="H183" s="2"/>
      <c r="I183" s="2"/>
      <c r="J183" s="2"/>
    </row>
    <row r="184" spans="1:10" x14ac:dyDescent="0.25">
      <c r="A184" s="2" t="s">
        <v>4136</v>
      </c>
      <c r="B184" s="5" t="s">
        <v>4137</v>
      </c>
      <c r="C184" s="2" t="s">
        <v>4099</v>
      </c>
      <c r="D184" s="2">
        <v>61</v>
      </c>
      <c r="E184" s="2" t="s">
        <v>1134</v>
      </c>
      <c r="F184" s="2" t="s">
        <v>1548</v>
      </c>
      <c r="G184" s="2" t="s">
        <v>1548</v>
      </c>
      <c r="H184" s="2"/>
      <c r="I184" s="2"/>
      <c r="J184" s="2"/>
    </row>
    <row r="185" spans="1:10" x14ac:dyDescent="0.25">
      <c r="A185" s="2" t="s">
        <v>4138</v>
      </c>
      <c r="B185" s="5" t="s">
        <v>4139</v>
      </c>
      <c r="C185" s="2" t="s">
        <v>4099</v>
      </c>
      <c r="D185" s="2">
        <v>61</v>
      </c>
      <c r="E185" s="2" t="s">
        <v>3979</v>
      </c>
      <c r="F185" s="2" t="s">
        <v>1548</v>
      </c>
      <c r="G185" s="2" t="s">
        <v>1548</v>
      </c>
      <c r="H185" s="2"/>
      <c r="I185" s="2"/>
      <c r="J185" s="2"/>
    </row>
    <row r="186" spans="1:10" x14ac:dyDescent="0.25">
      <c r="A186" s="2" t="s">
        <v>4140</v>
      </c>
      <c r="B186" s="5" t="s">
        <v>4141</v>
      </c>
      <c r="C186" s="2" t="s">
        <v>4099</v>
      </c>
      <c r="D186" s="2">
        <v>61</v>
      </c>
      <c r="E186" s="2" t="s">
        <v>4033</v>
      </c>
      <c r="F186" s="2" t="s">
        <v>1548</v>
      </c>
      <c r="G186" s="2" t="s">
        <v>1548</v>
      </c>
      <c r="H186" s="2"/>
      <c r="I186" s="2"/>
      <c r="J186" s="2"/>
    </row>
    <row r="187" spans="1:10" x14ac:dyDescent="0.25">
      <c r="A187" s="2" t="s">
        <v>4142</v>
      </c>
      <c r="B187" s="5" t="s">
        <v>4143</v>
      </c>
      <c r="C187" s="2" t="s">
        <v>4099</v>
      </c>
      <c r="D187" s="2">
        <v>61</v>
      </c>
      <c r="E187" s="2" t="s">
        <v>4053</v>
      </c>
      <c r="F187" s="2" t="s">
        <v>1548</v>
      </c>
      <c r="G187" s="2" t="s">
        <v>1548</v>
      </c>
      <c r="H187" s="2"/>
      <c r="I187" s="2"/>
      <c r="J187" s="2"/>
    </row>
    <row r="188" spans="1:10" ht="30" x14ac:dyDescent="0.25">
      <c r="A188" s="2" t="s">
        <v>4144</v>
      </c>
      <c r="B188" s="5" t="s">
        <v>4145</v>
      </c>
      <c r="C188" s="2" t="s">
        <v>4146</v>
      </c>
      <c r="D188" s="2">
        <v>60</v>
      </c>
      <c r="E188" s="2" t="s">
        <v>4147</v>
      </c>
      <c r="F188" s="2" t="s">
        <v>1548</v>
      </c>
      <c r="G188" s="2" t="s">
        <v>1548</v>
      </c>
      <c r="H188" s="2"/>
      <c r="I188" s="2"/>
      <c r="J188" s="2"/>
    </row>
    <row r="189" spans="1:10" x14ac:dyDescent="0.25">
      <c r="A189" s="2" t="s">
        <v>4148</v>
      </c>
      <c r="B189" s="5" t="s">
        <v>4149</v>
      </c>
      <c r="C189" s="2" t="s">
        <v>4146</v>
      </c>
      <c r="D189" s="2">
        <v>60</v>
      </c>
      <c r="E189" s="2" t="s">
        <v>4150</v>
      </c>
      <c r="F189" s="2" t="s">
        <v>1548</v>
      </c>
      <c r="G189" s="2" t="s">
        <v>1548</v>
      </c>
      <c r="H189" s="2"/>
      <c r="I189" s="2"/>
      <c r="J189" s="2"/>
    </row>
    <row r="190" spans="1:10" x14ac:dyDescent="0.25">
      <c r="A190" s="2" t="s">
        <v>4151</v>
      </c>
      <c r="B190" s="5" t="s">
        <v>4152</v>
      </c>
      <c r="C190" s="2" t="s">
        <v>4146</v>
      </c>
      <c r="D190" s="2">
        <v>60</v>
      </c>
      <c r="E190" s="2" t="s">
        <v>3753</v>
      </c>
      <c r="F190" s="2" t="s">
        <v>1548</v>
      </c>
      <c r="G190" s="2" t="s">
        <v>1548</v>
      </c>
      <c r="H190" s="2"/>
      <c r="I190" s="2"/>
      <c r="J190" s="2"/>
    </row>
    <row r="191" spans="1:10" x14ac:dyDescent="0.25">
      <c r="A191" s="2" t="s">
        <v>4153</v>
      </c>
      <c r="B191" s="5" t="s">
        <v>4049</v>
      </c>
      <c r="C191" s="2" t="s">
        <v>4146</v>
      </c>
      <c r="D191" s="2">
        <v>60</v>
      </c>
      <c r="E191" s="2" t="s">
        <v>4154</v>
      </c>
      <c r="F191" s="2" t="s">
        <v>1548</v>
      </c>
      <c r="G191" s="2" t="s">
        <v>1548</v>
      </c>
      <c r="H191" s="2"/>
      <c r="I191" s="2"/>
      <c r="J191" s="2"/>
    </row>
    <row r="192" spans="1:10" x14ac:dyDescent="0.25">
      <c r="A192" s="2" t="s">
        <v>4155</v>
      </c>
      <c r="B192" s="5" t="s">
        <v>4156</v>
      </c>
      <c r="C192" s="2" t="s">
        <v>4146</v>
      </c>
      <c r="D192" s="2">
        <v>60</v>
      </c>
      <c r="E192" s="2" t="s">
        <v>3759</v>
      </c>
      <c r="F192" s="2" t="s">
        <v>1548</v>
      </c>
      <c r="G192" s="2" t="s">
        <v>1548</v>
      </c>
      <c r="H192" s="2"/>
      <c r="I192" s="2"/>
      <c r="J192" s="2"/>
    </row>
    <row r="193" spans="1:10" x14ac:dyDescent="0.25">
      <c r="A193" s="2" t="s">
        <v>4157</v>
      </c>
      <c r="B193" s="5" t="s">
        <v>4158</v>
      </c>
      <c r="C193" s="2" t="s">
        <v>4146</v>
      </c>
      <c r="D193" s="2">
        <v>60</v>
      </c>
      <c r="E193" s="2" t="s">
        <v>3771</v>
      </c>
      <c r="F193" s="2" t="s">
        <v>1548</v>
      </c>
      <c r="G193" s="2" t="s">
        <v>1548</v>
      </c>
      <c r="H193" s="2"/>
      <c r="I193" s="2"/>
      <c r="J193" s="2"/>
    </row>
    <row r="194" spans="1:10" x14ac:dyDescent="0.25">
      <c r="A194" s="2" t="s">
        <v>4159</v>
      </c>
      <c r="B194" s="5" t="s">
        <v>4160</v>
      </c>
      <c r="C194" s="2" t="s">
        <v>4146</v>
      </c>
      <c r="D194" s="2">
        <v>60</v>
      </c>
      <c r="E194" s="2" t="s">
        <v>3774</v>
      </c>
      <c r="F194" s="2" t="s">
        <v>1548</v>
      </c>
      <c r="G194" s="2" t="s">
        <v>1548</v>
      </c>
      <c r="H194" s="2"/>
      <c r="I194" s="2"/>
      <c r="J194" s="2"/>
    </row>
    <row r="195" spans="1:10" x14ac:dyDescent="0.25">
      <c r="A195" s="2" t="s">
        <v>4161</v>
      </c>
      <c r="B195" s="5" t="s">
        <v>4162</v>
      </c>
      <c r="C195" s="2" t="s">
        <v>4146</v>
      </c>
      <c r="D195" s="2">
        <v>60</v>
      </c>
      <c r="E195" s="2" t="s">
        <v>4163</v>
      </c>
      <c r="F195" s="2" t="s">
        <v>1548</v>
      </c>
      <c r="G195" s="2" t="s">
        <v>1548</v>
      </c>
      <c r="H195" s="2"/>
      <c r="I195" s="2"/>
      <c r="J195" s="2"/>
    </row>
    <row r="196" spans="1:10" ht="30" x14ac:dyDescent="0.25">
      <c r="A196" s="2" t="s">
        <v>4164</v>
      </c>
      <c r="B196" s="5" t="s">
        <v>4165</v>
      </c>
      <c r="C196" s="2" t="s">
        <v>4146</v>
      </c>
      <c r="D196" s="2">
        <v>60</v>
      </c>
      <c r="E196" s="2" t="s">
        <v>4166</v>
      </c>
      <c r="F196" s="2" t="s">
        <v>1548</v>
      </c>
      <c r="G196" s="2" t="s">
        <v>1548</v>
      </c>
      <c r="H196" s="2"/>
      <c r="I196" s="2"/>
      <c r="J196" s="2"/>
    </row>
    <row r="197" spans="1:10" x14ac:dyDescent="0.25">
      <c r="A197" s="2" t="s">
        <v>4167</v>
      </c>
      <c r="B197" s="5" t="s">
        <v>4168</v>
      </c>
      <c r="C197" s="2" t="s">
        <v>4146</v>
      </c>
      <c r="D197" s="2">
        <v>60</v>
      </c>
      <c r="E197" s="2" t="s">
        <v>3783</v>
      </c>
      <c r="F197" s="2" t="s">
        <v>1548</v>
      </c>
      <c r="G197" s="2" t="s">
        <v>1548</v>
      </c>
      <c r="H197" s="2"/>
      <c r="I197" s="2"/>
      <c r="J197" s="2"/>
    </row>
    <row r="198" spans="1:10" x14ac:dyDescent="0.25">
      <c r="A198" s="2" t="s">
        <v>4169</v>
      </c>
      <c r="B198" s="5" t="s">
        <v>2851</v>
      </c>
      <c r="C198" s="2" t="s">
        <v>4146</v>
      </c>
      <c r="D198" s="2">
        <v>60</v>
      </c>
      <c r="E198" s="2" t="s">
        <v>4110</v>
      </c>
      <c r="F198" s="2" t="s">
        <v>1548</v>
      </c>
      <c r="G198" s="2" t="s">
        <v>1548</v>
      </c>
      <c r="H198" s="2"/>
      <c r="I198" s="2"/>
      <c r="J198" s="2"/>
    </row>
    <row r="199" spans="1:10" x14ac:dyDescent="0.25">
      <c r="A199" s="2" t="s">
        <v>4170</v>
      </c>
      <c r="B199" s="5" t="s">
        <v>4171</v>
      </c>
      <c r="C199" s="2" t="s">
        <v>4146</v>
      </c>
      <c r="D199" s="2">
        <v>60</v>
      </c>
      <c r="E199" s="2" t="s">
        <v>4172</v>
      </c>
      <c r="F199" s="2" t="s">
        <v>1548</v>
      </c>
      <c r="G199" s="2" t="s">
        <v>1548</v>
      </c>
      <c r="H199" s="2"/>
      <c r="I199" s="2"/>
      <c r="J199" s="2"/>
    </row>
    <row r="200" spans="1:10" x14ac:dyDescent="0.25">
      <c r="A200" s="2" t="s">
        <v>4173</v>
      </c>
      <c r="B200" s="5" t="s">
        <v>4174</v>
      </c>
      <c r="C200" s="2" t="s">
        <v>4146</v>
      </c>
      <c r="D200" s="2">
        <v>60</v>
      </c>
      <c r="E200" s="2" t="s">
        <v>4175</v>
      </c>
      <c r="F200" s="2" t="s">
        <v>1548</v>
      </c>
      <c r="G200" s="2" t="s">
        <v>1548</v>
      </c>
      <c r="H200" s="2"/>
      <c r="I200" s="2"/>
      <c r="J200" s="2"/>
    </row>
    <row r="201" spans="1:10" x14ac:dyDescent="0.25">
      <c r="A201" s="2" t="s">
        <v>4176</v>
      </c>
      <c r="B201" s="5" t="s">
        <v>4177</v>
      </c>
      <c r="C201" s="2" t="s">
        <v>4146</v>
      </c>
      <c r="D201" s="2">
        <v>60</v>
      </c>
      <c r="E201" s="2" t="s">
        <v>3804</v>
      </c>
      <c r="F201" s="2" t="s">
        <v>1548</v>
      </c>
      <c r="G201" s="2" t="s">
        <v>1548</v>
      </c>
      <c r="H201" s="2"/>
      <c r="I201" s="2"/>
      <c r="J201" s="2"/>
    </row>
    <row r="202" spans="1:10" x14ac:dyDescent="0.25">
      <c r="A202" s="2" t="s">
        <v>4178</v>
      </c>
      <c r="B202" s="5" t="s">
        <v>4179</v>
      </c>
      <c r="C202" s="2" t="s">
        <v>4146</v>
      </c>
      <c r="D202" s="2">
        <v>60</v>
      </c>
      <c r="E202" s="2" t="s">
        <v>4180</v>
      </c>
      <c r="F202" s="2" t="s">
        <v>1548</v>
      </c>
      <c r="G202" s="2" t="s">
        <v>1548</v>
      </c>
      <c r="H202" s="2"/>
      <c r="I202" s="2"/>
      <c r="J202" s="2"/>
    </row>
    <row r="203" spans="1:10" x14ac:dyDescent="0.25">
      <c r="A203" s="2" t="s">
        <v>4181</v>
      </c>
      <c r="B203" s="5" t="s">
        <v>4182</v>
      </c>
      <c r="C203" s="2" t="s">
        <v>4146</v>
      </c>
      <c r="D203" s="2">
        <v>60</v>
      </c>
      <c r="E203" s="2" t="s">
        <v>4083</v>
      </c>
      <c r="F203" s="2" t="s">
        <v>1548</v>
      </c>
      <c r="G203" s="2" t="s">
        <v>1548</v>
      </c>
      <c r="H203" s="2"/>
      <c r="I203" s="2"/>
      <c r="J203" s="2"/>
    </row>
    <row r="204" spans="1:10" x14ac:dyDescent="0.25">
      <c r="A204" s="2" t="s">
        <v>4183</v>
      </c>
      <c r="B204" s="5" t="s">
        <v>4184</v>
      </c>
      <c r="C204" s="2" t="s">
        <v>4146</v>
      </c>
      <c r="D204" s="2">
        <v>60</v>
      </c>
      <c r="E204" s="2" t="s">
        <v>3677</v>
      </c>
      <c r="F204" s="2" t="s">
        <v>1548</v>
      </c>
      <c r="G204" s="2" t="s">
        <v>1548</v>
      </c>
      <c r="H204" s="2"/>
      <c r="I204" s="2"/>
      <c r="J204" s="2"/>
    </row>
    <row r="205" spans="1:10" x14ac:dyDescent="0.25">
      <c r="A205" s="2" t="s">
        <v>4185</v>
      </c>
      <c r="B205" s="5" t="s">
        <v>4186</v>
      </c>
      <c r="C205" s="2" t="s">
        <v>4146</v>
      </c>
      <c r="D205" s="2">
        <v>60</v>
      </c>
      <c r="E205" s="2" t="s">
        <v>3818</v>
      </c>
      <c r="F205" s="2" t="s">
        <v>1548</v>
      </c>
      <c r="G205" s="2" t="s">
        <v>1548</v>
      </c>
      <c r="H205" s="2"/>
      <c r="I205" s="2"/>
      <c r="J205" s="2"/>
    </row>
    <row r="206" spans="1:10" x14ac:dyDescent="0.25">
      <c r="A206" s="2" t="s">
        <v>4187</v>
      </c>
      <c r="B206" s="5" t="s">
        <v>4188</v>
      </c>
      <c r="C206" s="2" t="s">
        <v>4146</v>
      </c>
      <c r="D206" s="2">
        <v>60</v>
      </c>
      <c r="E206" s="2" t="s">
        <v>4086</v>
      </c>
      <c r="F206" s="2" t="s">
        <v>1548</v>
      </c>
      <c r="G206" s="2" t="s">
        <v>1548</v>
      </c>
      <c r="H206" s="2"/>
      <c r="I206" s="2"/>
      <c r="J206" s="2"/>
    </row>
    <row r="207" spans="1:10" x14ac:dyDescent="0.25">
      <c r="A207" s="2" t="s">
        <v>4189</v>
      </c>
      <c r="B207" s="5" t="s">
        <v>4190</v>
      </c>
      <c r="C207" s="2" t="s">
        <v>4146</v>
      </c>
      <c r="D207" s="2">
        <v>60</v>
      </c>
      <c r="E207" s="2" t="s">
        <v>3833</v>
      </c>
      <c r="F207" s="2" t="s">
        <v>1548</v>
      </c>
      <c r="G207" s="2" t="s">
        <v>1548</v>
      </c>
      <c r="H207" s="2"/>
      <c r="I207" s="2"/>
      <c r="J207" s="2"/>
    </row>
    <row r="208" spans="1:10" ht="30" x14ac:dyDescent="0.25">
      <c r="A208" s="2" t="s">
        <v>4191</v>
      </c>
      <c r="B208" s="5" t="s">
        <v>4192</v>
      </c>
      <c r="C208" s="2" t="s">
        <v>4146</v>
      </c>
      <c r="D208" s="2">
        <v>60</v>
      </c>
      <c r="E208" s="2" t="s">
        <v>3836</v>
      </c>
      <c r="F208" s="2" t="s">
        <v>1548</v>
      </c>
      <c r="G208" s="2" t="s">
        <v>1548</v>
      </c>
      <c r="H208" s="2"/>
      <c r="I208" s="2"/>
      <c r="J208" s="2"/>
    </row>
    <row r="209" spans="1:10" x14ac:dyDescent="0.25">
      <c r="A209" s="2" t="s">
        <v>4193</v>
      </c>
      <c r="B209" s="5" t="s">
        <v>250</v>
      </c>
      <c r="C209" s="2" t="s">
        <v>4146</v>
      </c>
      <c r="D209" s="2">
        <v>60</v>
      </c>
      <c r="E209" s="2" t="s">
        <v>4194</v>
      </c>
      <c r="F209" s="2" t="s">
        <v>1548</v>
      </c>
      <c r="G209" s="2" t="s">
        <v>1548</v>
      </c>
      <c r="H209" s="2"/>
      <c r="I209" s="2"/>
      <c r="J209" s="2"/>
    </row>
    <row r="210" spans="1:10" x14ac:dyDescent="0.25">
      <c r="A210" s="2" t="s">
        <v>4195</v>
      </c>
      <c r="B210" s="5" t="s">
        <v>4196</v>
      </c>
      <c r="C210" s="2" t="s">
        <v>4146</v>
      </c>
      <c r="D210" s="2">
        <v>60</v>
      </c>
      <c r="E210" s="2" t="s">
        <v>3845</v>
      </c>
      <c r="F210" s="2" t="s">
        <v>1548</v>
      </c>
      <c r="G210" s="2" t="s">
        <v>1548</v>
      </c>
      <c r="H210" s="2"/>
      <c r="I210" s="2"/>
      <c r="J210" s="2"/>
    </row>
    <row r="211" spans="1:10" ht="30" x14ac:dyDescent="0.25">
      <c r="A211" s="2" t="s">
        <v>4197</v>
      </c>
      <c r="B211" s="5" t="s">
        <v>4198</v>
      </c>
      <c r="C211" s="2" t="s">
        <v>4146</v>
      </c>
      <c r="D211" s="2">
        <v>60</v>
      </c>
      <c r="E211" s="2" t="s">
        <v>3860</v>
      </c>
      <c r="F211" s="2" t="s">
        <v>1548</v>
      </c>
      <c r="G211" s="2" t="s">
        <v>1548</v>
      </c>
      <c r="H211" s="2"/>
      <c r="I211" s="2"/>
      <c r="J211" s="2"/>
    </row>
    <row r="212" spans="1:10" ht="30" x14ac:dyDescent="0.25">
      <c r="A212" s="2" t="s">
        <v>4199</v>
      </c>
      <c r="B212" s="5" t="s">
        <v>4200</v>
      </c>
      <c r="C212" s="2" t="s">
        <v>4146</v>
      </c>
      <c r="D212" s="2">
        <v>60</v>
      </c>
      <c r="E212" s="2" t="s">
        <v>4201</v>
      </c>
      <c r="F212" s="2" t="s">
        <v>1548</v>
      </c>
      <c r="G212" s="2" t="s">
        <v>1548</v>
      </c>
      <c r="H212" s="2"/>
      <c r="I212" s="2"/>
      <c r="J212" s="2"/>
    </row>
    <row r="213" spans="1:10" x14ac:dyDescent="0.25">
      <c r="A213" s="2" t="s">
        <v>4202</v>
      </c>
      <c r="B213" s="5" t="s">
        <v>4203</v>
      </c>
      <c r="C213" s="2" t="s">
        <v>4146</v>
      </c>
      <c r="D213" s="2">
        <v>60</v>
      </c>
      <c r="E213" s="2" t="s">
        <v>3866</v>
      </c>
      <c r="F213" s="2" t="s">
        <v>1548</v>
      </c>
      <c r="G213" s="2" t="s">
        <v>1548</v>
      </c>
      <c r="H213" s="2"/>
      <c r="I213" s="2"/>
      <c r="J213" s="2"/>
    </row>
    <row r="214" spans="1:10" x14ac:dyDescent="0.25">
      <c r="A214" s="2" t="s">
        <v>4204</v>
      </c>
      <c r="B214" s="5" t="s">
        <v>4205</v>
      </c>
      <c r="C214" s="2" t="s">
        <v>4146</v>
      </c>
      <c r="D214" s="2">
        <v>60</v>
      </c>
      <c r="E214" s="2" t="s">
        <v>4206</v>
      </c>
      <c r="F214" s="2" t="s">
        <v>1548</v>
      </c>
      <c r="G214" s="2" t="s">
        <v>1548</v>
      </c>
      <c r="H214" s="2"/>
      <c r="I214" s="2"/>
      <c r="J214" s="2"/>
    </row>
    <row r="215" spans="1:10" x14ac:dyDescent="0.25">
      <c r="A215" s="2" t="s">
        <v>4207</v>
      </c>
      <c r="B215" s="5" t="s">
        <v>4073</v>
      </c>
      <c r="C215" s="2" t="s">
        <v>4146</v>
      </c>
      <c r="D215" s="2">
        <v>60</v>
      </c>
      <c r="E215" s="2" t="s">
        <v>3869</v>
      </c>
      <c r="F215" s="2" t="s">
        <v>1548</v>
      </c>
      <c r="G215" s="2" t="s">
        <v>1548</v>
      </c>
      <c r="H215" s="2"/>
      <c r="I215" s="2"/>
      <c r="J215" s="2"/>
    </row>
    <row r="216" spans="1:10" x14ac:dyDescent="0.25">
      <c r="A216" s="2" t="s">
        <v>4208</v>
      </c>
      <c r="B216" s="5" t="s">
        <v>4043</v>
      </c>
      <c r="C216" s="2" t="s">
        <v>4146</v>
      </c>
      <c r="D216" s="2">
        <v>60</v>
      </c>
      <c r="E216" s="2" t="s">
        <v>3875</v>
      </c>
      <c r="F216" s="2" t="s">
        <v>1548</v>
      </c>
      <c r="G216" s="2" t="s">
        <v>1548</v>
      </c>
      <c r="H216" s="2"/>
      <c r="I216" s="2"/>
      <c r="J216" s="2"/>
    </row>
    <row r="217" spans="1:10" x14ac:dyDescent="0.25">
      <c r="A217" s="2" t="s">
        <v>4209</v>
      </c>
      <c r="B217" s="5" t="s">
        <v>4210</v>
      </c>
      <c r="C217" s="2" t="s">
        <v>4146</v>
      </c>
      <c r="D217" s="2">
        <v>60</v>
      </c>
      <c r="E217" s="2" t="s">
        <v>3878</v>
      </c>
      <c r="F217" s="2" t="s">
        <v>1548</v>
      </c>
      <c r="G217" s="2" t="s">
        <v>1548</v>
      </c>
      <c r="H217" s="2"/>
      <c r="I217" s="2"/>
      <c r="J217" s="2"/>
    </row>
    <row r="218" spans="1:10" x14ac:dyDescent="0.25">
      <c r="A218" s="2" t="s">
        <v>4211</v>
      </c>
      <c r="B218" s="5" t="s">
        <v>4212</v>
      </c>
      <c r="C218" s="2" t="s">
        <v>4146</v>
      </c>
      <c r="D218" s="2">
        <v>60</v>
      </c>
      <c r="E218" s="2" t="s">
        <v>3881</v>
      </c>
      <c r="F218" s="2" t="s">
        <v>1548</v>
      </c>
      <c r="G218" s="2" t="s">
        <v>1548</v>
      </c>
      <c r="H218" s="2"/>
      <c r="I218" s="2"/>
      <c r="J218" s="2"/>
    </row>
    <row r="219" spans="1:10" x14ac:dyDescent="0.25">
      <c r="A219" s="2" t="s">
        <v>4213</v>
      </c>
      <c r="B219" s="5" t="s">
        <v>4214</v>
      </c>
      <c r="C219" s="2" t="s">
        <v>4146</v>
      </c>
      <c r="D219" s="2">
        <v>60</v>
      </c>
      <c r="E219" s="2" t="s">
        <v>3887</v>
      </c>
      <c r="F219" s="2" t="s">
        <v>1548</v>
      </c>
      <c r="G219" s="2" t="s">
        <v>1548</v>
      </c>
      <c r="H219" s="2"/>
      <c r="I219" s="2"/>
      <c r="J219" s="2"/>
    </row>
    <row r="220" spans="1:10" x14ac:dyDescent="0.25">
      <c r="A220" s="2" t="s">
        <v>4215</v>
      </c>
      <c r="B220" s="5" t="s">
        <v>4216</v>
      </c>
      <c r="C220" s="2" t="s">
        <v>4146</v>
      </c>
      <c r="D220" s="2">
        <v>60</v>
      </c>
      <c r="E220" s="2" t="s">
        <v>3890</v>
      </c>
      <c r="F220" s="2" t="s">
        <v>1548</v>
      </c>
      <c r="G220" s="2" t="s">
        <v>1548</v>
      </c>
      <c r="H220" s="2"/>
      <c r="I220" s="2"/>
      <c r="J220" s="2"/>
    </row>
    <row r="221" spans="1:10" ht="30" x14ac:dyDescent="0.25">
      <c r="A221" s="2" t="s">
        <v>4217</v>
      </c>
      <c r="B221" s="5" t="s">
        <v>4218</v>
      </c>
      <c r="C221" s="2" t="s">
        <v>4146</v>
      </c>
      <c r="D221" s="2">
        <v>60</v>
      </c>
      <c r="E221" s="2" t="s">
        <v>3902</v>
      </c>
      <c r="F221" s="2" t="s">
        <v>1548</v>
      </c>
      <c r="G221" s="2" t="s">
        <v>1548</v>
      </c>
      <c r="H221" s="2"/>
      <c r="I221" s="2"/>
      <c r="J221" s="2"/>
    </row>
    <row r="222" spans="1:10" x14ac:dyDescent="0.25">
      <c r="A222" s="2" t="s">
        <v>4219</v>
      </c>
      <c r="B222" s="5" t="s">
        <v>4220</v>
      </c>
      <c r="C222" s="2" t="s">
        <v>4146</v>
      </c>
      <c r="D222" s="2">
        <v>60</v>
      </c>
      <c r="E222" s="2" t="s">
        <v>3694</v>
      </c>
      <c r="F222" s="2" t="s">
        <v>1548</v>
      </c>
      <c r="G222" s="2" t="s">
        <v>1548</v>
      </c>
      <c r="H222" s="2"/>
      <c r="I222" s="2"/>
      <c r="J222" s="2"/>
    </row>
    <row r="223" spans="1:10" x14ac:dyDescent="0.25">
      <c r="A223" s="2" t="s">
        <v>4221</v>
      </c>
      <c r="B223" s="5" t="s">
        <v>4222</v>
      </c>
      <c r="C223" s="2" t="s">
        <v>4146</v>
      </c>
      <c r="D223" s="2">
        <v>60</v>
      </c>
      <c r="E223" s="2" t="s">
        <v>3905</v>
      </c>
      <c r="F223" s="2" t="s">
        <v>1548</v>
      </c>
      <c r="G223" s="2" t="s">
        <v>1548</v>
      </c>
      <c r="H223" s="2"/>
      <c r="I223" s="2"/>
      <c r="J223" s="2"/>
    </row>
    <row r="224" spans="1:10" ht="30" x14ac:dyDescent="0.25">
      <c r="A224" s="2" t="s">
        <v>4223</v>
      </c>
      <c r="B224" s="5" t="s">
        <v>4224</v>
      </c>
      <c r="C224" s="2" t="s">
        <v>4146</v>
      </c>
      <c r="D224" s="2">
        <v>60</v>
      </c>
      <c r="E224" s="2" t="s">
        <v>4225</v>
      </c>
      <c r="F224" s="2" t="s">
        <v>1548</v>
      </c>
      <c r="G224" s="2" t="s">
        <v>1548</v>
      </c>
      <c r="H224" s="2"/>
      <c r="I224" s="2"/>
      <c r="J224" s="2"/>
    </row>
    <row r="225" spans="1:10" x14ac:dyDescent="0.25">
      <c r="A225" s="2" t="s">
        <v>4226</v>
      </c>
      <c r="B225" s="5" t="s">
        <v>4227</v>
      </c>
      <c r="C225" s="2" t="s">
        <v>4146</v>
      </c>
      <c r="D225" s="2">
        <v>60</v>
      </c>
      <c r="E225" s="2" t="s">
        <v>3914</v>
      </c>
      <c r="F225" s="2" t="s">
        <v>1548</v>
      </c>
      <c r="G225" s="2" t="s">
        <v>1548</v>
      </c>
      <c r="H225" s="2"/>
      <c r="I225" s="2"/>
      <c r="J225" s="2"/>
    </row>
    <row r="226" spans="1:10" x14ac:dyDescent="0.25">
      <c r="A226" s="2" t="s">
        <v>4228</v>
      </c>
      <c r="B226" s="5" t="s">
        <v>4229</v>
      </c>
      <c r="C226" s="2" t="s">
        <v>4146</v>
      </c>
      <c r="D226" s="2">
        <v>60</v>
      </c>
      <c r="E226" s="2" t="s">
        <v>3920</v>
      </c>
      <c r="F226" s="2" t="s">
        <v>1548</v>
      </c>
      <c r="G226" s="2" t="s">
        <v>1548</v>
      </c>
      <c r="H226" s="2"/>
      <c r="I226" s="2"/>
      <c r="J226" s="2"/>
    </row>
    <row r="227" spans="1:10" ht="30" x14ac:dyDescent="0.25">
      <c r="A227" s="2" t="s">
        <v>4230</v>
      </c>
      <c r="B227" s="5" t="s">
        <v>4231</v>
      </c>
      <c r="C227" s="2" t="s">
        <v>4146</v>
      </c>
      <c r="D227" s="2">
        <v>60</v>
      </c>
      <c r="E227" s="2" t="s">
        <v>3923</v>
      </c>
      <c r="F227" s="2" t="s">
        <v>1548</v>
      </c>
      <c r="G227" s="2" t="s">
        <v>1548</v>
      </c>
      <c r="H227" s="2"/>
      <c r="I227" s="2"/>
      <c r="J227" s="2"/>
    </row>
    <row r="228" spans="1:10" x14ac:dyDescent="0.25">
      <c r="A228" s="2" t="s">
        <v>4232</v>
      </c>
      <c r="B228" s="5" t="s">
        <v>4233</v>
      </c>
      <c r="C228" s="2" t="s">
        <v>4146</v>
      </c>
      <c r="D228" s="2">
        <v>60</v>
      </c>
      <c r="E228" s="2" t="s">
        <v>4133</v>
      </c>
      <c r="F228" s="2" t="s">
        <v>1548</v>
      </c>
      <c r="G228" s="2" t="s">
        <v>1548</v>
      </c>
      <c r="H228" s="2"/>
      <c r="I228" s="2"/>
      <c r="J228" s="2"/>
    </row>
    <row r="229" spans="1:10" x14ac:dyDescent="0.25">
      <c r="A229" s="2" t="s">
        <v>4234</v>
      </c>
      <c r="B229" s="5" t="s">
        <v>4235</v>
      </c>
      <c r="C229" s="2" t="s">
        <v>4146</v>
      </c>
      <c r="D229" s="2">
        <v>60</v>
      </c>
      <c r="E229" s="2" t="s">
        <v>3926</v>
      </c>
      <c r="F229" s="2" t="s">
        <v>1548</v>
      </c>
      <c r="G229" s="2" t="s">
        <v>1548</v>
      </c>
      <c r="H229" s="2"/>
      <c r="I229" s="2"/>
      <c r="J229" s="2"/>
    </row>
    <row r="230" spans="1:10" x14ac:dyDescent="0.25">
      <c r="A230" s="2" t="s">
        <v>4236</v>
      </c>
      <c r="B230" s="5" t="s">
        <v>4237</v>
      </c>
      <c r="C230" s="2" t="s">
        <v>4146</v>
      </c>
      <c r="D230" s="2">
        <v>60</v>
      </c>
      <c r="E230" s="2" t="s">
        <v>3929</v>
      </c>
      <c r="F230" s="2" t="s">
        <v>1548</v>
      </c>
      <c r="G230" s="2" t="s">
        <v>1548</v>
      </c>
      <c r="H230" s="2"/>
      <c r="I230" s="2"/>
      <c r="J230" s="2"/>
    </row>
    <row r="231" spans="1:10" x14ac:dyDescent="0.25">
      <c r="A231" s="2" t="s">
        <v>4238</v>
      </c>
      <c r="B231" s="5" t="s">
        <v>4239</v>
      </c>
      <c r="C231" s="2" t="s">
        <v>4146</v>
      </c>
      <c r="D231" s="2">
        <v>60</v>
      </c>
      <c r="E231" s="2" t="s">
        <v>3938</v>
      </c>
      <c r="F231" s="2" t="s">
        <v>1548</v>
      </c>
      <c r="G231" s="2" t="s">
        <v>1548</v>
      </c>
      <c r="H231" s="2"/>
      <c r="I231" s="2"/>
      <c r="J231" s="2"/>
    </row>
    <row r="232" spans="1:10" ht="30" x14ac:dyDescent="0.25">
      <c r="A232" s="2" t="s">
        <v>4240</v>
      </c>
      <c r="B232" s="5" t="s">
        <v>4241</v>
      </c>
      <c r="C232" s="2" t="s">
        <v>4146</v>
      </c>
      <c r="D232" s="2">
        <v>60</v>
      </c>
      <c r="E232" s="2" t="s">
        <v>3941</v>
      </c>
      <c r="F232" s="2" t="s">
        <v>1548</v>
      </c>
      <c r="G232" s="2" t="s">
        <v>1548</v>
      </c>
      <c r="H232" s="2"/>
      <c r="I232" s="2"/>
      <c r="J232" s="2"/>
    </row>
    <row r="233" spans="1:10" x14ac:dyDescent="0.25">
      <c r="A233" s="2" t="s">
        <v>4242</v>
      </c>
      <c r="B233" s="5" t="s">
        <v>4243</v>
      </c>
      <c r="C233" s="2" t="s">
        <v>4146</v>
      </c>
      <c r="D233" s="2">
        <v>60</v>
      </c>
      <c r="E233" s="2" t="s">
        <v>3944</v>
      </c>
      <c r="F233" s="2" t="s">
        <v>1548</v>
      </c>
      <c r="G233" s="2" t="s">
        <v>1548</v>
      </c>
      <c r="H233" s="2"/>
      <c r="I233" s="2"/>
      <c r="J233" s="2"/>
    </row>
    <row r="234" spans="1:10" x14ac:dyDescent="0.25">
      <c r="A234" s="2" t="s">
        <v>4244</v>
      </c>
      <c r="B234" s="5" t="s">
        <v>4245</v>
      </c>
      <c r="C234" s="2" t="s">
        <v>4146</v>
      </c>
      <c r="D234" s="2">
        <v>60</v>
      </c>
      <c r="E234" s="2" t="s">
        <v>1134</v>
      </c>
      <c r="F234" s="2" t="s">
        <v>1548</v>
      </c>
      <c r="G234" s="2" t="s">
        <v>1548</v>
      </c>
      <c r="H234" s="2"/>
      <c r="I234" s="2"/>
      <c r="J234" s="2"/>
    </row>
    <row r="235" spans="1:10" x14ac:dyDescent="0.25">
      <c r="A235" s="2" t="s">
        <v>4246</v>
      </c>
      <c r="B235" s="5" t="s">
        <v>4247</v>
      </c>
      <c r="C235" s="2" t="s">
        <v>4146</v>
      </c>
      <c r="D235" s="2">
        <v>60</v>
      </c>
      <c r="E235" s="2" t="s">
        <v>3955</v>
      </c>
      <c r="F235" s="2" t="s">
        <v>1548</v>
      </c>
      <c r="G235" s="2" t="s">
        <v>1548</v>
      </c>
      <c r="H235" s="2"/>
      <c r="I235" s="2"/>
      <c r="J235" s="2"/>
    </row>
    <row r="236" spans="1:10" x14ac:dyDescent="0.25">
      <c r="A236" s="2" t="s">
        <v>4248</v>
      </c>
      <c r="B236" s="5" t="s">
        <v>4249</v>
      </c>
      <c r="C236" s="2" t="s">
        <v>4146</v>
      </c>
      <c r="D236" s="2">
        <v>60</v>
      </c>
      <c r="E236" s="2" t="s">
        <v>3958</v>
      </c>
      <c r="F236" s="2" t="s">
        <v>1548</v>
      </c>
      <c r="G236" s="2" t="s">
        <v>1548</v>
      </c>
      <c r="H236" s="2"/>
      <c r="I236" s="2"/>
      <c r="J236" s="2"/>
    </row>
    <row r="237" spans="1:10" x14ac:dyDescent="0.25">
      <c r="A237" s="2" t="s">
        <v>4250</v>
      </c>
      <c r="B237" s="5" t="s">
        <v>3877</v>
      </c>
      <c r="C237" s="2" t="s">
        <v>4146</v>
      </c>
      <c r="D237" s="2">
        <v>60</v>
      </c>
      <c r="E237" s="2" t="s">
        <v>3967</v>
      </c>
      <c r="F237" s="2" t="s">
        <v>1548</v>
      </c>
      <c r="G237" s="2" t="s">
        <v>1548</v>
      </c>
      <c r="H237" s="2"/>
      <c r="I237" s="2"/>
      <c r="J237" s="2"/>
    </row>
    <row r="238" spans="1:10" x14ac:dyDescent="0.25">
      <c r="A238" s="2" t="s">
        <v>4251</v>
      </c>
      <c r="B238" s="5" t="s">
        <v>4252</v>
      </c>
      <c r="C238" s="2" t="s">
        <v>4146</v>
      </c>
      <c r="D238" s="2">
        <v>60</v>
      </c>
      <c r="E238" s="2" t="s">
        <v>3970</v>
      </c>
      <c r="F238" s="2" t="s">
        <v>1548</v>
      </c>
      <c r="G238" s="2" t="s">
        <v>1548</v>
      </c>
      <c r="H238" s="2"/>
      <c r="I238" s="2"/>
      <c r="J238" s="2"/>
    </row>
    <row r="239" spans="1:10" x14ac:dyDescent="0.25">
      <c r="A239" s="2" t="s">
        <v>4253</v>
      </c>
      <c r="B239" s="5" t="s">
        <v>4254</v>
      </c>
      <c r="C239" s="2" t="s">
        <v>4146</v>
      </c>
      <c r="D239" s="2">
        <v>60</v>
      </c>
      <c r="E239" s="2" t="s">
        <v>4255</v>
      </c>
      <c r="F239" s="2" t="s">
        <v>1548</v>
      </c>
      <c r="G239" s="2" t="s">
        <v>1548</v>
      </c>
      <c r="H239" s="2"/>
      <c r="I239" s="2"/>
      <c r="J239" s="2"/>
    </row>
    <row r="240" spans="1:10" ht="30" x14ac:dyDescent="0.25">
      <c r="A240" s="2" t="s">
        <v>4256</v>
      </c>
      <c r="B240" s="5" t="s">
        <v>4257</v>
      </c>
      <c r="C240" s="2" t="s">
        <v>4146</v>
      </c>
      <c r="D240" s="2">
        <v>60</v>
      </c>
      <c r="E240" s="2" t="s">
        <v>3979</v>
      </c>
      <c r="F240" s="2" t="s">
        <v>1548</v>
      </c>
      <c r="G240" s="2" t="s">
        <v>1548</v>
      </c>
      <c r="H240" s="2"/>
      <c r="I240" s="2"/>
      <c r="J240" s="2"/>
    </row>
    <row r="241" spans="1:10" x14ac:dyDescent="0.25">
      <c r="A241" s="2" t="s">
        <v>4258</v>
      </c>
      <c r="B241" s="5" t="s">
        <v>4259</v>
      </c>
      <c r="C241" s="2" t="s">
        <v>4146</v>
      </c>
      <c r="D241" s="2">
        <v>60</v>
      </c>
      <c r="E241" s="2" t="s">
        <v>3982</v>
      </c>
      <c r="F241" s="2" t="s">
        <v>1548</v>
      </c>
      <c r="G241" s="2" t="s">
        <v>1548</v>
      </c>
      <c r="H241" s="2"/>
      <c r="I241" s="2"/>
      <c r="J241" s="2"/>
    </row>
    <row r="242" spans="1:10" x14ac:dyDescent="0.25">
      <c r="A242" s="2" t="s">
        <v>4260</v>
      </c>
      <c r="B242" s="5" t="s">
        <v>4261</v>
      </c>
      <c r="C242" s="2" t="s">
        <v>4146</v>
      </c>
      <c r="D242" s="2">
        <v>60</v>
      </c>
      <c r="E242" s="2" t="s">
        <v>3985</v>
      </c>
      <c r="F242" s="2" t="s">
        <v>1548</v>
      </c>
      <c r="G242" s="2" t="s">
        <v>1548</v>
      </c>
      <c r="H242" s="2"/>
      <c r="I242" s="2"/>
      <c r="J242" s="2"/>
    </row>
    <row r="243" spans="1:10" ht="30" x14ac:dyDescent="0.25">
      <c r="A243" s="2" t="s">
        <v>4262</v>
      </c>
      <c r="B243" s="5" t="s">
        <v>4263</v>
      </c>
      <c r="C243" s="2" t="s">
        <v>4146</v>
      </c>
      <c r="D243" s="2"/>
      <c r="E243" s="2"/>
      <c r="F243" s="2" t="s">
        <v>1548</v>
      </c>
      <c r="G243" s="2" t="s">
        <v>1548</v>
      </c>
      <c r="H243" s="2"/>
      <c r="I243" s="2"/>
      <c r="J243" s="2"/>
    </row>
    <row r="244" spans="1:10" x14ac:dyDescent="0.25">
      <c r="A244" s="2" t="s">
        <v>4264</v>
      </c>
      <c r="B244" s="5" t="s">
        <v>4265</v>
      </c>
      <c r="C244" s="2" t="s">
        <v>4146</v>
      </c>
      <c r="D244" s="2">
        <v>60</v>
      </c>
      <c r="E244" s="2" t="s">
        <v>1586</v>
      </c>
      <c r="F244" s="2" t="s">
        <v>1548</v>
      </c>
      <c r="G244" s="2" t="s">
        <v>1548</v>
      </c>
      <c r="H244" s="2"/>
      <c r="I244" s="2"/>
      <c r="J244" s="2"/>
    </row>
    <row r="245" spans="1:10" x14ac:dyDescent="0.25">
      <c r="A245" s="2" t="s">
        <v>4266</v>
      </c>
      <c r="B245" s="5" t="s">
        <v>4267</v>
      </c>
      <c r="C245" s="2" t="s">
        <v>4146</v>
      </c>
      <c r="D245" s="2">
        <v>60</v>
      </c>
      <c r="E245" s="2" t="s">
        <v>4012</v>
      </c>
      <c r="F245" s="2" t="s">
        <v>1548</v>
      </c>
      <c r="G245" s="2" t="s">
        <v>1548</v>
      </c>
      <c r="H245" s="2"/>
      <c r="I245" s="2"/>
      <c r="J245" s="2"/>
    </row>
    <row r="246" spans="1:10" x14ac:dyDescent="0.25">
      <c r="A246" s="2" t="s">
        <v>4268</v>
      </c>
      <c r="B246" s="5" t="s">
        <v>4269</v>
      </c>
      <c r="C246" s="2" t="s">
        <v>4146</v>
      </c>
      <c r="D246" s="2">
        <v>60</v>
      </c>
      <c r="E246" s="2" t="s">
        <v>4015</v>
      </c>
      <c r="F246" s="2" t="s">
        <v>1548</v>
      </c>
      <c r="G246" s="2" t="s">
        <v>1548</v>
      </c>
      <c r="H246" s="2"/>
      <c r="I246" s="2"/>
      <c r="J246" s="2"/>
    </row>
    <row r="247" spans="1:10" x14ac:dyDescent="0.25">
      <c r="A247" s="2" t="s">
        <v>4270</v>
      </c>
      <c r="B247" s="5" t="s">
        <v>4271</v>
      </c>
      <c r="C247" s="2" t="s">
        <v>4146</v>
      </c>
      <c r="D247" s="2"/>
      <c r="E247" s="2"/>
      <c r="F247" s="2" t="s">
        <v>1548</v>
      </c>
      <c r="G247" s="2" t="s">
        <v>1548</v>
      </c>
      <c r="H247" s="2"/>
      <c r="I247" s="2"/>
      <c r="J247" s="2"/>
    </row>
    <row r="248" spans="1:10" ht="30" x14ac:dyDescent="0.25">
      <c r="A248" s="2" t="s">
        <v>4272</v>
      </c>
      <c r="B248" s="5" t="s">
        <v>4273</v>
      </c>
      <c r="C248" s="2" t="s">
        <v>4146</v>
      </c>
      <c r="D248" s="2">
        <v>60</v>
      </c>
      <c r="E248" s="2" t="s">
        <v>4274</v>
      </c>
      <c r="F248" s="2" t="s">
        <v>1548</v>
      </c>
      <c r="G248" s="2" t="s">
        <v>1548</v>
      </c>
      <c r="H248" s="2"/>
      <c r="I248" s="2"/>
      <c r="J248" s="2"/>
    </row>
    <row r="249" spans="1:10" x14ac:dyDescent="0.25">
      <c r="A249" s="2" t="s">
        <v>4275</v>
      </c>
      <c r="B249" s="5" t="s">
        <v>4276</v>
      </c>
      <c r="C249" s="2" t="s">
        <v>4146</v>
      </c>
      <c r="D249" s="2">
        <v>60</v>
      </c>
      <c r="E249" s="2" t="s">
        <v>4277</v>
      </c>
      <c r="F249" s="2" t="s">
        <v>1548</v>
      </c>
      <c r="G249" s="2" t="s">
        <v>1548</v>
      </c>
      <c r="H249" s="2"/>
      <c r="I249" s="2"/>
      <c r="J249" s="2"/>
    </row>
    <row r="250" spans="1:10" x14ac:dyDescent="0.25">
      <c r="A250" s="2" t="s">
        <v>4278</v>
      </c>
      <c r="B250" s="5" t="s">
        <v>4279</v>
      </c>
      <c r="C250" s="2" t="s">
        <v>4146</v>
      </c>
      <c r="D250" s="2">
        <v>60</v>
      </c>
      <c r="E250" s="2" t="s">
        <v>4027</v>
      </c>
      <c r="F250" s="2" t="s">
        <v>1548</v>
      </c>
      <c r="G250" s="2" t="s">
        <v>1548</v>
      </c>
      <c r="H250" s="2"/>
      <c r="I250" s="2"/>
      <c r="J250" s="2"/>
    </row>
    <row r="251" spans="1:10" x14ac:dyDescent="0.25">
      <c r="A251" s="2" t="s">
        <v>4280</v>
      </c>
      <c r="B251" s="5" t="s">
        <v>4281</v>
      </c>
      <c r="C251" s="2" t="s">
        <v>4146</v>
      </c>
      <c r="D251" s="2">
        <v>60</v>
      </c>
      <c r="E251" s="2" t="s">
        <v>4033</v>
      </c>
      <c r="F251" s="2" t="s">
        <v>1548</v>
      </c>
      <c r="G251" s="2" t="s">
        <v>1548</v>
      </c>
      <c r="H251" s="2"/>
      <c r="I251" s="2"/>
      <c r="J251" s="2"/>
    </row>
    <row r="252" spans="1:10" x14ac:dyDescent="0.25">
      <c r="A252" s="2" t="s">
        <v>4282</v>
      </c>
      <c r="B252" s="5" t="s">
        <v>4283</v>
      </c>
      <c r="C252" s="2" t="s">
        <v>4146</v>
      </c>
      <c r="D252" s="2">
        <v>60</v>
      </c>
      <c r="E252" s="2" t="s">
        <v>4038</v>
      </c>
      <c r="F252" s="2" t="s">
        <v>1548</v>
      </c>
      <c r="G252" s="2" t="s">
        <v>1548</v>
      </c>
      <c r="H252" s="2"/>
      <c r="I252" s="2"/>
      <c r="J252" s="2"/>
    </row>
    <row r="253" spans="1:10" x14ac:dyDescent="0.25">
      <c r="A253" s="2" t="s">
        <v>4284</v>
      </c>
      <c r="B253" s="5" t="s">
        <v>3747</v>
      </c>
      <c r="C253" s="2" t="s">
        <v>4146</v>
      </c>
      <c r="D253" s="2">
        <v>60</v>
      </c>
      <c r="E253" s="2" t="s">
        <v>4285</v>
      </c>
      <c r="F253" s="2" t="s">
        <v>1548</v>
      </c>
      <c r="G253" s="2" t="s">
        <v>1548</v>
      </c>
      <c r="H253" s="2"/>
      <c r="I253" s="2"/>
      <c r="J253" s="2"/>
    </row>
    <row r="254" spans="1:10" ht="30" x14ac:dyDescent="0.25">
      <c r="A254" s="2" t="s">
        <v>4286</v>
      </c>
      <c r="B254" s="5" t="s">
        <v>4287</v>
      </c>
      <c r="C254" s="2" t="s">
        <v>4146</v>
      </c>
      <c r="D254" s="2">
        <v>60</v>
      </c>
      <c r="E254" s="2" t="s">
        <v>4044</v>
      </c>
      <c r="F254" s="2" t="s">
        <v>1548</v>
      </c>
      <c r="G254" s="2" t="s">
        <v>1548</v>
      </c>
      <c r="H254" s="2"/>
      <c r="I254" s="2"/>
      <c r="J254" s="2"/>
    </row>
    <row r="255" spans="1:10" x14ac:dyDescent="0.25">
      <c r="A255" s="2" t="s">
        <v>4288</v>
      </c>
      <c r="B255" s="5" t="s">
        <v>4289</v>
      </c>
      <c r="C255" s="2" t="s">
        <v>4146</v>
      </c>
      <c r="D255" s="2">
        <v>60</v>
      </c>
      <c r="E255" s="2" t="s">
        <v>4290</v>
      </c>
      <c r="F255" s="2" t="s">
        <v>1548</v>
      </c>
      <c r="G255" s="2" t="s">
        <v>1548</v>
      </c>
      <c r="H255" s="2"/>
      <c r="I255" s="2"/>
      <c r="J255" s="2"/>
    </row>
    <row r="256" spans="1:10" x14ac:dyDescent="0.25">
      <c r="A256" s="2" t="s">
        <v>4291</v>
      </c>
      <c r="B256" s="5" t="s">
        <v>4292</v>
      </c>
      <c r="C256" s="2" t="s">
        <v>4146</v>
      </c>
      <c r="D256" s="2">
        <v>60</v>
      </c>
      <c r="E256" s="2" t="s">
        <v>4053</v>
      </c>
      <c r="F256" s="2" t="s">
        <v>1548</v>
      </c>
      <c r="G256" s="2" t="s">
        <v>1548</v>
      </c>
      <c r="H256" s="5"/>
      <c r="I256" s="2"/>
      <c r="J256" s="2"/>
    </row>
    <row r="257" spans="1:10" x14ac:dyDescent="0.25">
      <c r="A257" s="2" t="s">
        <v>4293</v>
      </c>
      <c r="B257" s="5" t="s">
        <v>4294</v>
      </c>
      <c r="C257" s="2" t="s">
        <v>4146</v>
      </c>
      <c r="D257" s="2">
        <v>60</v>
      </c>
      <c r="E257" s="2" t="s">
        <v>4295</v>
      </c>
      <c r="F257" s="2" t="s">
        <v>1548</v>
      </c>
      <c r="G257" s="2" t="s">
        <v>1548</v>
      </c>
      <c r="H257" s="5"/>
      <c r="I257" s="2"/>
      <c r="J257" s="2"/>
    </row>
    <row r="258" spans="1:10" ht="75" x14ac:dyDescent="0.25">
      <c r="A258" s="2" t="s">
        <v>4296</v>
      </c>
      <c r="B258" s="5" t="s">
        <v>4297</v>
      </c>
      <c r="C258" s="2" t="s">
        <v>4298</v>
      </c>
      <c r="D258" s="2"/>
      <c r="E258" s="2"/>
      <c r="F258" s="2" t="s">
        <v>1548</v>
      </c>
      <c r="G258" s="2" t="s">
        <v>1549</v>
      </c>
      <c r="H258" s="5" t="s">
        <v>4299</v>
      </c>
      <c r="I258" s="2"/>
      <c r="J258" s="2"/>
    </row>
    <row r="259" spans="1:10" ht="75" x14ac:dyDescent="0.25">
      <c r="A259" s="2" t="s">
        <v>4300</v>
      </c>
      <c r="B259" s="5" t="s">
        <v>4301</v>
      </c>
      <c r="C259" s="2" t="s">
        <v>4298</v>
      </c>
      <c r="D259" s="2"/>
      <c r="E259" s="2"/>
      <c r="F259" s="2" t="s">
        <v>1548</v>
      </c>
      <c r="G259" s="2" t="s">
        <v>1549</v>
      </c>
      <c r="H259" s="5" t="s">
        <v>4302</v>
      </c>
      <c r="I259" s="2"/>
      <c r="J259" s="2"/>
    </row>
    <row r="260" spans="1:10" ht="30" x14ac:dyDescent="0.25">
      <c r="A260" s="2" t="s">
        <v>4303</v>
      </c>
      <c r="B260" s="5" t="s">
        <v>4304</v>
      </c>
      <c r="C260" s="2" t="s">
        <v>4298</v>
      </c>
      <c r="D260" s="2"/>
      <c r="E260" s="2"/>
      <c r="F260" s="2" t="s">
        <v>1548</v>
      </c>
      <c r="G260" s="2" t="s">
        <v>1549</v>
      </c>
      <c r="H260" s="5" t="s">
        <v>4305</v>
      </c>
      <c r="I260" s="2"/>
      <c r="J260" s="2"/>
    </row>
    <row r="261" spans="1:10" ht="45" x14ac:dyDescent="0.25">
      <c r="A261" s="2" t="s">
        <v>4306</v>
      </c>
      <c r="B261" s="5" t="s">
        <v>4307</v>
      </c>
      <c r="C261" s="2" t="s">
        <v>4298</v>
      </c>
      <c r="D261" s="2"/>
      <c r="E261" s="2"/>
      <c r="F261" s="2" t="s">
        <v>1548</v>
      </c>
      <c r="G261" s="2" t="s">
        <v>1548</v>
      </c>
      <c r="H261" s="5" t="s">
        <v>4308</v>
      </c>
      <c r="I261" s="2"/>
      <c r="J261" s="2"/>
    </row>
    <row r="262" spans="1:10" ht="45" x14ac:dyDescent="0.25">
      <c r="A262" s="2" t="s">
        <v>4309</v>
      </c>
      <c r="B262" s="5" t="s">
        <v>4310</v>
      </c>
      <c r="C262" s="2" t="s">
        <v>4298</v>
      </c>
      <c r="D262" s="2"/>
      <c r="E262" s="2"/>
      <c r="F262" s="2" t="s">
        <v>1548</v>
      </c>
      <c r="G262" s="2" t="s">
        <v>1549</v>
      </c>
      <c r="H262" s="5" t="s">
        <v>4311</v>
      </c>
      <c r="I262" s="2"/>
      <c r="J262" s="2"/>
    </row>
    <row r="263" spans="1:10" ht="60" x14ac:dyDescent="0.25">
      <c r="A263" s="2" t="s">
        <v>4312</v>
      </c>
      <c r="B263" s="5" t="s">
        <v>4313</v>
      </c>
      <c r="C263" s="2" t="s">
        <v>4298</v>
      </c>
      <c r="D263" s="2"/>
      <c r="E263" s="2"/>
      <c r="F263" s="2" t="s">
        <v>1548</v>
      </c>
      <c r="G263" s="2" t="s">
        <v>1548</v>
      </c>
      <c r="H263" s="5" t="s">
        <v>4314</v>
      </c>
      <c r="I263" s="2"/>
      <c r="J263" s="2"/>
    </row>
    <row r="264" spans="1:10" ht="60" x14ac:dyDescent="0.25">
      <c r="A264" s="2" t="s">
        <v>4315</v>
      </c>
      <c r="B264" s="5" t="s">
        <v>4316</v>
      </c>
      <c r="C264" s="2" t="s">
        <v>4298</v>
      </c>
      <c r="D264" s="2"/>
      <c r="E264" s="2"/>
      <c r="F264" s="2" t="s">
        <v>1548</v>
      </c>
      <c r="G264" s="2" t="s">
        <v>1548</v>
      </c>
      <c r="H264" s="5" t="s">
        <v>4317</v>
      </c>
      <c r="I264" s="2"/>
      <c r="J264" s="2"/>
    </row>
    <row r="265" spans="1:10" ht="75" x14ac:dyDescent="0.25">
      <c r="A265" s="2" t="s">
        <v>4318</v>
      </c>
      <c r="B265" s="5" t="s">
        <v>4319</v>
      </c>
      <c r="C265" s="2" t="s">
        <v>4298</v>
      </c>
      <c r="D265" s="2"/>
      <c r="E265" s="2"/>
      <c r="F265" s="2" t="s">
        <v>1548</v>
      </c>
      <c r="G265" s="2" t="s">
        <v>1548</v>
      </c>
      <c r="H265" s="5" t="s">
        <v>4320</v>
      </c>
      <c r="I265" s="2"/>
      <c r="J265" s="2"/>
    </row>
    <row r="266" spans="1:10" ht="45" x14ac:dyDescent="0.25">
      <c r="A266" s="2" t="s">
        <v>4321</v>
      </c>
      <c r="B266" s="5" t="s">
        <v>4322</v>
      </c>
      <c r="C266" s="2" t="s">
        <v>4298</v>
      </c>
      <c r="D266" s="2"/>
      <c r="E266" s="2"/>
      <c r="F266" s="2" t="s">
        <v>1548</v>
      </c>
      <c r="G266" s="2" t="s">
        <v>1548</v>
      </c>
      <c r="H266" s="5" t="s">
        <v>4323</v>
      </c>
      <c r="I266" s="2"/>
      <c r="J266" s="2"/>
    </row>
    <row r="267" spans="1:10" ht="30" x14ac:dyDescent="0.25">
      <c r="A267" s="2" t="s">
        <v>4324</v>
      </c>
      <c r="B267" s="5" t="s">
        <v>4325</v>
      </c>
      <c r="C267" s="2" t="s">
        <v>4298</v>
      </c>
      <c r="D267" s="2"/>
      <c r="E267" s="2"/>
      <c r="F267" s="2" t="s">
        <v>1548</v>
      </c>
      <c r="G267" s="2" t="s">
        <v>1548</v>
      </c>
      <c r="H267" s="5" t="s">
        <v>4326</v>
      </c>
      <c r="I267" s="2"/>
      <c r="J267" s="2"/>
    </row>
    <row r="268" spans="1:10" ht="30" x14ac:dyDescent="0.25">
      <c r="A268" s="2" t="s">
        <v>4327</v>
      </c>
      <c r="B268" s="5" t="s">
        <v>4328</v>
      </c>
      <c r="C268" s="2" t="s">
        <v>4298</v>
      </c>
      <c r="D268" s="2"/>
      <c r="E268" s="2"/>
      <c r="F268" s="2" t="s">
        <v>1548</v>
      </c>
      <c r="G268" s="2" t="s">
        <v>1548</v>
      </c>
      <c r="H268" s="5" t="s">
        <v>4329</v>
      </c>
      <c r="I268" s="2"/>
      <c r="J268" s="2"/>
    </row>
    <row r="269" spans="1:10" x14ac:dyDescent="0.25">
      <c r="A269" s="2" t="s">
        <v>4330</v>
      </c>
      <c r="B269" s="5" t="s">
        <v>4331</v>
      </c>
      <c r="C269" s="2" t="s">
        <v>4332</v>
      </c>
      <c r="D269" s="2">
        <v>60</v>
      </c>
      <c r="E269" s="2" t="s">
        <v>4333</v>
      </c>
      <c r="F269" s="2" t="s">
        <v>1548</v>
      </c>
      <c r="G269" s="2" t="s">
        <v>1548</v>
      </c>
      <c r="H269" s="5"/>
      <c r="I269" s="2"/>
      <c r="J269" s="2"/>
    </row>
    <row r="270" spans="1:10" ht="30" x14ac:dyDescent="0.25">
      <c r="A270" s="2" t="s">
        <v>4334</v>
      </c>
      <c r="B270" s="5" t="s">
        <v>4335</v>
      </c>
      <c r="C270" s="2" t="s">
        <v>4332</v>
      </c>
      <c r="D270" s="2">
        <v>60</v>
      </c>
      <c r="E270" s="2" t="s">
        <v>4336</v>
      </c>
      <c r="F270" s="2" t="s">
        <v>1548</v>
      </c>
      <c r="G270" s="2" t="s">
        <v>1548</v>
      </c>
      <c r="H270" s="5"/>
      <c r="I270" s="2"/>
      <c r="J270" s="2"/>
    </row>
    <row r="271" spans="1:10" x14ac:dyDescent="0.25">
      <c r="A271" s="2" t="s">
        <v>4337</v>
      </c>
      <c r="B271" s="5" t="s">
        <v>4338</v>
      </c>
      <c r="C271" s="2" t="s">
        <v>4332</v>
      </c>
      <c r="D271" s="2">
        <v>60</v>
      </c>
      <c r="E271" s="2" t="s">
        <v>4339</v>
      </c>
      <c r="F271" s="2" t="s">
        <v>1548</v>
      </c>
      <c r="G271" s="2" t="s">
        <v>1548</v>
      </c>
      <c r="H271" s="5"/>
      <c r="I271" s="2"/>
      <c r="J271" s="2"/>
    </row>
    <row r="272" spans="1:10" x14ac:dyDescent="0.25">
      <c r="A272" s="2" t="s">
        <v>4340</v>
      </c>
      <c r="B272" s="5" t="s">
        <v>4341</v>
      </c>
      <c r="C272" s="2" t="s">
        <v>4332</v>
      </c>
      <c r="D272" s="2">
        <v>60</v>
      </c>
      <c r="E272" s="2" t="s">
        <v>4342</v>
      </c>
      <c r="F272" s="2" t="s">
        <v>1548</v>
      </c>
      <c r="G272" s="2" t="s">
        <v>1548</v>
      </c>
      <c r="H272" s="5"/>
      <c r="I272" s="2"/>
      <c r="J272" s="2"/>
    </row>
    <row r="273" spans="1:10" ht="30" x14ac:dyDescent="0.25">
      <c r="A273" s="2" t="s">
        <v>4343</v>
      </c>
      <c r="B273" s="5" t="s">
        <v>4344</v>
      </c>
      <c r="C273" s="2" t="s">
        <v>4332</v>
      </c>
      <c r="D273" s="2">
        <v>60</v>
      </c>
      <c r="E273" s="2" t="s">
        <v>4345</v>
      </c>
      <c r="F273" s="2" t="s">
        <v>1548</v>
      </c>
      <c r="G273" s="2" t="s">
        <v>1548</v>
      </c>
      <c r="H273" s="2"/>
      <c r="I273" s="2"/>
      <c r="J273" s="2"/>
    </row>
    <row r="274" spans="1:10" x14ac:dyDescent="0.25">
      <c r="A274" s="2" t="s">
        <v>4346</v>
      </c>
      <c r="B274" s="5" t="s">
        <v>4347</v>
      </c>
      <c r="C274" s="2" t="s">
        <v>4332</v>
      </c>
      <c r="D274" s="2">
        <v>60</v>
      </c>
      <c r="E274" s="2" t="s">
        <v>4348</v>
      </c>
      <c r="F274" s="2" t="s">
        <v>1548</v>
      </c>
      <c r="G274" s="2" t="s">
        <v>1548</v>
      </c>
      <c r="H274" s="2"/>
      <c r="I274" s="2"/>
      <c r="J274" s="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9379-35BD-41F7-8CCE-34368F8A13C1}">
  <sheetPr codeName="Sheet32">
    <tabColor theme="4" tint="0.39997558519241921"/>
  </sheetPr>
  <dimension ref="A1:C9"/>
  <sheetViews>
    <sheetView workbookViewId="0"/>
  </sheetViews>
  <sheetFormatPr defaultRowHeight="15" x14ac:dyDescent="0.25"/>
  <cols>
    <col min="1" max="1" width="13" customWidth="1"/>
    <col min="2" max="2" width="19.7109375" bestFit="1" customWidth="1"/>
    <col min="3" max="3" width="55.42578125" customWidth="1"/>
  </cols>
  <sheetData>
    <row r="1" spans="1:3" ht="45" x14ac:dyDescent="0.25">
      <c r="A1" s="6" t="s">
        <v>4349</v>
      </c>
      <c r="B1" s="6" t="s">
        <v>4350</v>
      </c>
      <c r="C1" s="6" t="s">
        <v>2424</v>
      </c>
    </row>
    <row r="2" spans="1:3" ht="45" x14ac:dyDescent="0.25">
      <c r="A2" s="5" t="s">
        <v>4351</v>
      </c>
      <c r="B2" s="5" t="s">
        <v>4352</v>
      </c>
      <c r="C2" s="5" t="s">
        <v>4353</v>
      </c>
    </row>
    <row r="3" spans="1:3" ht="30" x14ac:dyDescent="0.25">
      <c r="A3" s="5" t="s">
        <v>4354</v>
      </c>
      <c r="B3" s="5" t="s">
        <v>4355</v>
      </c>
      <c r="C3" s="5" t="s">
        <v>4356</v>
      </c>
    </row>
    <row r="4" spans="1:3" ht="30" x14ac:dyDescent="0.25">
      <c r="A4" s="5" t="s">
        <v>4357</v>
      </c>
      <c r="B4" s="5" t="s">
        <v>4358</v>
      </c>
      <c r="C4" s="5" t="s">
        <v>4359</v>
      </c>
    </row>
    <row r="5" spans="1:3" ht="45" x14ac:dyDescent="0.25">
      <c r="A5" s="5" t="s">
        <v>4360</v>
      </c>
      <c r="B5" s="5" t="s">
        <v>4361</v>
      </c>
      <c r="C5" s="5" t="s">
        <v>4362</v>
      </c>
    </row>
    <row r="6" spans="1:3" ht="30" x14ac:dyDescent="0.25">
      <c r="A6" s="5" t="s">
        <v>4363</v>
      </c>
      <c r="B6" s="5" t="s">
        <v>4364</v>
      </c>
      <c r="C6" s="5" t="s">
        <v>4365</v>
      </c>
    </row>
    <row r="7" spans="1:3" ht="45" x14ac:dyDescent="0.25">
      <c r="A7" s="5" t="s">
        <v>4366</v>
      </c>
      <c r="B7" s="5" t="s">
        <v>4367</v>
      </c>
      <c r="C7" s="5" t="s">
        <v>4368</v>
      </c>
    </row>
    <row r="8" spans="1:3" ht="30" x14ac:dyDescent="0.25">
      <c r="A8" s="5" t="s">
        <v>4369</v>
      </c>
      <c r="B8" s="5" t="s">
        <v>4370</v>
      </c>
      <c r="C8" s="5" t="s">
        <v>4371</v>
      </c>
    </row>
    <row r="9" spans="1:3" ht="30" x14ac:dyDescent="0.25">
      <c r="A9" s="5" t="s">
        <v>4372</v>
      </c>
      <c r="B9" s="5" t="s">
        <v>1955</v>
      </c>
      <c r="C9" s="5" t="s">
        <v>4373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1A7D-06AB-47F8-99C1-BA67D764CE85}">
  <sheetPr codeName="Sheet33">
    <tabColor theme="4" tint="0.39997558519241921"/>
  </sheetPr>
  <dimension ref="A1:B4"/>
  <sheetViews>
    <sheetView workbookViewId="0"/>
  </sheetViews>
  <sheetFormatPr defaultRowHeight="15" x14ac:dyDescent="0.25"/>
  <cols>
    <col min="1" max="1" width="21.5703125" customWidth="1"/>
    <col min="2" max="2" width="27.140625" bestFit="1" customWidth="1"/>
  </cols>
  <sheetData>
    <row r="1" spans="1:2" ht="30" x14ac:dyDescent="0.25">
      <c r="A1" s="6" t="s">
        <v>4374</v>
      </c>
      <c r="B1" s="6" t="s">
        <v>2424</v>
      </c>
    </row>
    <row r="2" spans="1:2" x14ac:dyDescent="0.25">
      <c r="A2" s="2">
        <v>1</v>
      </c>
      <c r="B2" s="2" t="s">
        <v>4375</v>
      </c>
    </row>
    <row r="3" spans="1:2" x14ac:dyDescent="0.25">
      <c r="A3" s="2">
        <v>2</v>
      </c>
      <c r="B3" s="2" t="s">
        <v>4376</v>
      </c>
    </row>
    <row r="4" spans="1:2" x14ac:dyDescent="0.25">
      <c r="A4" s="2">
        <v>3</v>
      </c>
      <c r="B4" s="2" t="s">
        <v>4377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4DE6-3A41-456B-B8AA-B435DB6D837C}">
  <sheetPr codeName="Sheet34">
    <tabColor theme="4" tint="0.39997558519241921"/>
  </sheetPr>
  <dimension ref="A1:B4"/>
  <sheetViews>
    <sheetView workbookViewId="0"/>
  </sheetViews>
  <sheetFormatPr defaultRowHeight="15" x14ac:dyDescent="0.25"/>
  <cols>
    <col min="1" max="1" width="15.5703125" customWidth="1"/>
    <col min="2" max="2" width="10.28515625" bestFit="1" customWidth="1"/>
  </cols>
  <sheetData>
    <row r="1" spans="1:2" ht="45" x14ac:dyDescent="0.25">
      <c r="A1" s="6" t="s">
        <v>4378</v>
      </c>
      <c r="B1" s="3" t="s">
        <v>2424</v>
      </c>
    </row>
    <row r="2" spans="1:2" x14ac:dyDescent="0.25">
      <c r="A2" s="2" t="s">
        <v>3640</v>
      </c>
      <c r="B2" s="2" t="s">
        <v>4379</v>
      </c>
    </row>
    <row r="3" spans="1:2" x14ac:dyDescent="0.25">
      <c r="A3" s="2" t="s">
        <v>4086</v>
      </c>
      <c r="B3" s="2" t="s">
        <v>4380</v>
      </c>
    </row>
    <row r="4" spans="1:2" x14ac:dyDescent="0.25">
      <c r="A4" s="2" t="s">
        <v>3914</v>
      </c>
      <c r="B4" s="2" t="s">
        <v>4381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9A39-0172-4CD6-A613-41E4A616682D}">
  <sheetPr codeName="Sheet35">
    <tabColor theme="4" tint="0.39997558519241921"/>
  </sheetPr>
  <dimension ref="A1:E72"/>
  <sheetViews>
    <sheetView workbookViewId="0"/>
  </sheetViews>
  <sheetFormatPr defaultRowHeight="15" x14ac:dyDescent="0.25"/>
  <cols>
    <col min="1" max="1" width="21.85546875" customWidth="1"/>
    <col min="2" max="2" width="27.85546875" bestFit="1" customWidth="1"/>
    <col min="5" max="5" width="13.140625" customWidth="1"/>
  </cols>
  <sheetData>
    <row r="1" spans="1:5" ht="48.6" customHeight="1" x14ac:dyDescent="0.25">
      <c r="A1" s="6" t="s">
        <v>4382</v>
      </c>
      <c r="B1" s="6" t="s">
        <v>2424</v>
      </c>
      <c r="C1" s="6" t="s">
        <v>2805</v>
      </c>
      <c r="D1" s="6" t="s">
        <v>2436</v>
      </c>
      <c r="E1" s="6" t="s">
        <v>2437</v>
      </c>
    </row>
    <row r="2" spans="1:5" x14ac:dyDescent="0.25">
      <c r="A2" s="2" t="s">
        <v>3233</v>
      </c>
      <c r="B2" s="2" t="s">
        <v>3234</v>
      </c>
      <c r="C2" s="2"/>
      <c r="D2" s="2"/>
      <c r="E2" s="2"/>
    </row>
    <row r="3" spans="1:5" x14ac:dyDescent="0.25">
      <c r="A3" s="2" t="s">
        <v>3235</v>
      </c>
      <c r="B3" s="2" t="s">
        <v>3236</v>
      </c>
      <c r="C3" s="2"/>
      <c r="D3" s="2"/>
      <c r="E3" s="2"/>
    </row>
    <row r="4" spans="1:5" x14ac:dyDescent="0.25">
      <c r="A4" s="2" t="s">
        <v>3237</v>
      </c>
      <c r="B4" s="2" t="s">
        <v>3238</v>
      </c>
      <c r="C4" s="2"/>
      <c r="D4" s="2"/>
      <c r="E4" s="2"/>
    </row>
    <row r="5" spans="1:5" x14ac:dyDescent="0.25">
      <c r="A5" s="2" t="s">
        <v>3239</v>
      </c>
      <c r="B5" s="2" t="s">
        <v>3240</v>
      </c>
      <c r="C5" s="2"/>
      <c r="D5" s="2"/>
      <c r="E5" s="2"/>
    </row>
    <row r="6" spans="1:5" x14ac:dyDescent="0.25">
      <c r="A6" s="2" t="s">
        <v>3241</v>
      </c>
      <c r="B6" s="2" t="s">
        <v>3242</v>
      </c>
      <c r="C6" s="2"/>
      <c r="D6" s="2"/>
      <c r="E6" s="2"/>
    </row>
    <row r="7" spans="1:5" x14ac:dyDescent="0.25">
      <c r="A7" s="2" t="s">
        <v>3243</v>
      </c>
      <c r="B7" s="2" t="s">
        <v>3244</v>
      </c>
      <c r="C7" s="2"/>
      <c r="D7" s="2"/>
      <c r="E7" s="2"/>
    </row>
    <row r="8" spans="1:5" x14ac:dyDescent="0.25">
      <c r="A8" s="2" t="s">
        <v>3037</v>
      </c>
      <c r="B8" s="2" t="s">
        <v>3038</v>
      </c>
      <c r="C8" s="2"/>
      <c r="D8" s="2"/>
      <c r="E8" s="2"/>
    </row>
    <row r="9" spans="1:5" x14ac:dyDescent="0.25">
      <c r="A9" s="2" t="s">
        <v>3245</v>
      </c>
      <c r="B9" s="2" t="s">
        <v>3246</v>
      </c>
      <c r="C9" s="2"/>
      <c r="D9" s="2"/>
      <c r="E9" s="2"/>
    </row>
    <row r="10" spans="1:5" x14ac:dyDescent="0.25">
      <c r="A10" s="2" t="s">
        <v>3247</v>
      </c>
      <c r="B10" s="2" t="s">
        <v>3248</v>
      </c>
      <c r="C10" s="2"/>
      <c r="D10" s="2"/>
      <c r="E10" s="2"/>
    </row>
    <row r="11" spans="1:5" x14ac:dyDescent="0.25">
      <c r="A11" s="2" t="s">
        <v>3249</v>
      </c>
      <c r="B11" s="2" t="s">
        <v>3250</v>
      </c>
      <c r="C11" s="2"/>
      <c r="D11" s="2"/>
      <c r="E11" s="2"/>
    </row>
    <row r="12" spans="1:5" x14ac:dyDescent="0.25">
      <c r="A12" s="2" t="s">
        <v>3251</v>
      </c>
      <c r="B12" s="2" t="s">
        <v>3252</v>
      </c>
      <c r="C12" s="2"/>
      <c r="D12" s="2"/>
      <c r="E12" s="2"/>
    </row>
    <row r="13" spans="1:5" x14ac:dyDescent="0.25">
      <c r="A13" s="2" t="s">
        <v>3253</v>
      </c>
      <c r="B13" s="2" t="s">
        <v>3253</v>
      </c>
      <c r="C13" s="2"/>
      <c r="D13" s="2"/>
      <c r="E13" s="2"/>
    </row>
    <row r="14" spans="1:5" x14ac:dyDescent="0.25">
      <c r="A14" s="2" t="s">
        <v>3254</v>
      </c>
      <c r="B14" s="2" t="s">
        <v>3255</v>
      </c>
      <c r="C14" s="2"/>
      <c r="D14" s="2"/>
      <c r="E14" s="2"/>
    </row>
    <row r="15" spans="1:5" x14ac:dyDescent="0.25">
      <c r="A15" s="2" t="s">
        <v>3256</v>
      </c>
      <c r="B15" s="2" t="s">
        <v>3257</v>
      </c>
      <c r="C15" s="2"/>
      <c r="D15" s="2"/>
      <c r="E15" s="2"/>
    </row>
    <row r="16" spans="1:5" x14ac:dyDescent="0.25">
      <c r="A16" s="2" t="s">
        <v>3258</v>
      </c>
      <c r="B16" s="2" t="s">
        <v>3259</v>
      </c>
      <c r="C16" s="2"/>
      <c r="D16" s="2"/>
      <c r="E16" s="2"/>
    </row>
    <row r="17" spans="1:5" x14ac:dyDescent="0.25">
      <c r="A17" s="2" t="s">
        <v>3260</v>
      </c>
      <c r="B17" s="2" t="s">
        <v>3261</v>
      </c>
      <c r="C17" s="2"/>
      <c r="D17" s="2"/>
      <c r="E17" s="2"/>
    </row>
    <row r="18" spans="1:5" x14ac:dyDescent="0.25">
      <c r="A18" s="2" t="s">
        <v>3262</v>
      </c>
      <c r="B18" s="2" t="s">
        <v>3263</v>
      </c>
      <c r="C18" s="2"/>
      <c r="D18" s="2"/>
      <c r="E18" s="2"/>
    </row>
    <row r="19" spans="1:5" x14ac:dyDescent="0.25">
      <c r="A19" s="2" t="s">
        <v>3264</v>
      </c>
      <c r="B19" s="2" t="s">
        <v>3265</v>
      </c>
      <c r="C19" s="2"/>
      <c r="D19" s="2"/>
      <c r="E19" s="2"/>
    </row>
    <row r="20" spans="1:5" x14ac:dyDescent="0.25">
      <c r="A20" s="2" t="s">
        <v>3266</v>
      </c>
      <c r="B20" s="2" t="s">
        <v>3267</v>
      </c>
      <c r="C20" s="2"/>
      <c r="D20" s="2"/>
      <c r="E20" s="2"/>
    </row>
    <row r="21" spans="1:5" x14ac:dyDescent="0.25">
      <c r="A21" s="2" t="s">
        <v>3268</v>
      </c>
      <c r="B21" s="2" t="s">
        <v>3269</v>
      </c>
      <c r="C21" s="2"/>
      <c r="D21" s="2"/>
      <c r="E21" s="2">
        <v>2005</v>
      </c>
    </row>
    <row r="22" spans="1:5" x14ac:dyDescent="0.25">
      <c r="A22" s="2" t="s">
        <v>3270</v>
      </c>
      <c r="B22" s="2" t="s">
        <v>3271</v>
      </c>
      <c r="C22" s="2"/>
      <c r="D22" s="2"/>
      <c r="E22" s="2"/>
    </row>
    <row r="23" spans="1:5" x14ac:dyDescent="0.25">
      <c r="A23" s="2" t="s">
        <v>3272</v>
      </c>
      <c r="B23" s="2" t="s">
        <v>3273</v>
      </c>
      <c r="C23" s="2"/>
      <c r="D23" s="2"/>
      <c r="E23" s="2"/>
    </row>
    <row r="24" spans="1:5" x14ac:dyDescent="0.25">
      <c r="A24" s="2" t="s">
        <v>3274</v>
      </c>
      <c r="B24" s="2" t="s">
        <v>3275</v>
      </c>
      <c r="C24" s="2"/>
      <c r="D24" s="2"/>
      <c r="E24" s="2"/>
    </row>
    <row r="25" spans="1:5" x14ac:dyDescent="0.25">
      <c r="A25" s="2" t="s">
        <v>3276</v>
      </c>
      <c r="B25" s="2" t="s">
        <v>3277</v>
      </c>
      <c r="C25" s="2"/>
      <c r="D25" s="2"/>
      <c r="E25" s="2"/>
    </row>
    <row r="26" spans="1:5" x14ac:dyDescent="0.25">
      <c r="A26" s="2" t="s">
        <v>3278</v>
      </c>
      <c r="B26" s="2" t="s">
        <v>3279</v>
      </c>
      <c r="C26" s="2"/>
      <c r="D26" s="2"/>
      <c r="E26" s="2"/>
    </row>
    <row r="27" spans="1:5" x14ac:dyDescent="0.25">
      <c r="A27" s="2" t="s">
        <v>3280</v>
      </c>
      <c r="B27" s="2" t="s">
        <v>3281</v>
      </c>
      <c r="C27" s="2"/>
      <c r="D27" s="2"/>
      <c r="E27" s="2"/>
    </row>
    <row r="28" spans="1:5" x14ac:dyDescent="0.25">
      <c r="A28" s="2" t="s">
        <v>3282</v>
      </c>
      <c r="B28" s="2" t="s">
        <v>3283</v>
      </c>
      <c r="C28" s="2"/>
      <c r="D28" s="2"/>
      <c r="E28" s="2"/>
    </row>
    <row r="29" spans="1:5" x14ac:dyDescent="0.25">
      <c r="A29" s="2" t="s">
        <v>3284</v>
      </c>
      <c r="B29" s="2" t="s">
        <v>3285</v>
      </c>
      <c r="C29" s="2"/>
      <c r="D29" s="2"/>
      <c r="E29" s="2"/>
    </row>
    <row r="30" spans="1:5" x14ac:dyDescent="0.25">
      <c r="A30" s="2" t="s">
        <v>3286</v>
      </c>
      <c r="B30" s="2" t="s">
        <v>3287</v>
      </c>
      <c r="C30" s="2"/>
      <c r="D30" s="2"/>
      <c r="E30" s="2"/>
    </row>
    <row r="31" spans="1:5" x14ac:dyDescent="0.25">
      <c r="A31" s="2" t="s">
        <v>3288</v>
      </c>
      <c r="B31" s="2" t="s">
        <v>3289</v>
      </c>
      <c r="C31" s="2"/>
      <c r="D31" s="2"/>
      <c r="E31" s="2"/>
    </row>
    <row r="32" spans="1:5" x14ac:dyDescent="0.25">
      <c r="A32" s="2" t="s">
        <v>3290</v>
      </c>
      <c r="B32" s="2" t="s">
        <v>3291</v>
      </c>
      <c r="C32" s="2"/>
      <c r="D32" s="2"/>
      <c r="E32" s="2"/>
    </row>
    <row r="33" spans="1:5" x14ac:dyDescent="0.25">
      <c r="A33" s="2" t="s">
        <v>3292</v>
      </c>
      <c r="B33" s="2" t="s">
        <v>3293</v>
      </c>
      <c r="C33" s="2"/>
      <c r="D33" s="2"/>
      <c r="E33" s="2"/>
    </row>
    <row r="34" spans="1:5" x14ac:dyDescent="0.25">
      <c r="A34" s="2" t="s">
        <v>3294</v>
      </c>
      <c r="B34" s="2" t="s">
        <v>3295</v>
      </c>
      <c r="C34" s="2"/>
      <c r="D34" s="2"/>
      <c r="E34" s="2"/>
    </row>
    <row r="35" spans="1:5" x14ac:dyDescent="0.25">
      <c r="A35" s="2" t="s">
        <v>3296</v>
      </c>
      <c r="B35" s="2" t="s">
        <v>3297</v>
      </c>
      <c r="C35" s="2"/>
      <c r="D35" s="2"/>
      <c r="E35" s="2"/>
    </row>
    <row r="36" spans="1:5" x14ac:dyDescent="0.25">
      <c r="A36" s="2" t="s">
        <v>3298</v>
      </c>
      <c r="B36" s="2" t="s">
        <v>3299</v>
      </c>
      <c r="C36" s="2"/>
      <c r="D36" s="2"/>
      <c r="E36" s="2"/>
    </row>
    <row r="37" spans="1:5" x14ac:dyDescent="0.25">
      <c r="A37" s="2" t="s">
        <v>3300</v>
      </c>
      <c r="B37" s="2" t="s">
        <v>3301</v>
      </c>
      <c r="C37" s="2"/>
      <c r="D37" s="2"/>
      <c r="E37" s="2"/>
    </row>
    <row r="38" spans="1:5" x14ac:dyDescent="0.25">
      <c r="A38" s="2" t="s">
        <v>3302</v>
      </c>
      <c r="B38" s="2" t="s">
        <v>3303</v>
      </c>
      <c r="C38" s="2"/>
      <c r="D38" s="2"/>
      <c r="E38" s="2"/>
    </row>
    <row r="39" spans="1:5" x14ac:dyDescent="0.25">
      <c r="A39" s="2" t="s">
        <v>3304</v>
      </c>
      <c r="B39" s="2" t="s">
        <v>3305</v>
      </c>
      <c r="C39" s="2"/>
      <c r="D39" s="2"/>
      <c r="E39" s="2"/>
    </row>
    <row r="40" spans="1:5" x14ac:dyDescent="0.25">
      <c r="A40" s="2" t="s">
        <v>3306</v>
      </c>
      <c r="B40" s="2" t="s">
        <v>3307</v>
      </c>
      <c r="C40" s="2"/>
      <c r="D40" s="2"/>
      <c r="E40" s="2"/>
    </row>
    <row r="41" spans="1:5" x14ac:dyDescent="0.25">
      <c r="A41" s="2" t="s">
        <v>3308</v>
      </c>
      <c r="B41" s="2" t="s">
        <v>3309</v>
      </c>
      <c r="C41" s="2"/>
      <c r="D41" s="2"/>
      <c r="E41" s="2"/>
    </row>
    <row r="42" spans="1:5" x14ac:dyDescent="0.25">
      <c r="A42" s="2" t="s">
        <v>3310</v>
      </c>
      <c r="B42" s="2" t="s">
        <v>3311</v>
      </c>
      <c r="C42" s="2"/>
      <c r="D42" s="2"/>
      <c r="E42" s="2"/>
    </row>
    <row r="43" spans="1:5" x14ac:dyDescent="0.25">
      <c r="A43" s="2" t="s">
        <v>3312</v>
      </c>
      <c r="B43" s="2" t="s">
        <v>3313</v>
      </c>
      <c r="C43" s="2"/>
      <c r="D43" s="2"/>
      <c r="E43" s="2"/>
    </row>
    <row r="44" spans="1:5" x14ac:dyDescent="0.25">
      <c r="A44" s="2" t="s">
        <v>3314</v>
      </c>
      <c r="B44" s="2" t="s">
        <v>3315</v>
      </c>
      <c r="C44" s="2"/>
      <c r="D44" s="2"/>
      <c r="E44" s="2"/>
    </row>
    <row r="45" spans="1:5" x14ac:dyDescent="0.25">
      <c r="A45" s="2" t="s">
        <v>3316</v>
      </c>
      <c r="B45" s="2" t="s">
        <v>3317</v>
      </c>
      <c r="C45" s="2"/>
      <c r="D45" s="2"/>
      <c r="E45" s="2"/>
    </row>
    <row r="46" spans="1:5" x14ac:dyDescent="0.25">
      <c r="A46" s="2" t="s">
        <v>3318</v>
      </c>
      <c r="B46" s="2" t="s">
        <v>3318</v>
      </c>
      <c r="C46" s="2"/>
      <c r="D46" s="2"/>
      <c r="E46" s="2"/>
    </row>
    <row r="47" spans="1:5" x14ac:dyDescent="0.25">
      <c r="A47" s="2" t="s">
        <v>3319</v>
      </c>
      <c r="B47" s="2" t="s">
        <v>3320</v>
      </c>
      <c r="C47" s="2"/>
      <c r="D47" s="2"/>
      <c r="E47" s="2"/>
    </row>
    <row r="48" spans="1:5" x14ac:dyDescent="0.25">
      <c r="A48" s="2" t="s">
        <v>3321</v>
      </c>
      <c r="B48" s="2" t="s">
        <v>3322</v>
      </c>
      <c r="C48" s="2"/>
      <c r="D48" s="2"/>
      <c r="E48" s="2"/>
    </row>
    <row r="49" spans="1:5" x14ac:dyDescent="0.25">
      <c r="A49" s="2" t="s">
        <v>3323</v>
      </c>
      <c r="B49" s="2" t="s">
        <v>3324</v>
      </c>
      <c r="C49" s="2"/>
      <c r="D49" s="2"/>
      <c r="E49" s="2"/>
    </row>
    <row r="50" spans="1:5" x14ac:dyDescent="0.25">
      <c r="A50" s="2" t="s">
        <v>3325</v>
      </c>
      <c r="B50" s="2" t="s">
        <v>3326</v>
      </c>
      <c r="C50" s="2"/>
      <c r="D50" s="2"/>
      <c r="E50" s="2"/>
    </row>
    <row r="51" spans="1:5" x14ac:dyDescent="0.25">
      <c r="A51" s="2" t="s">
        <v>3327</v>
      </c>
      <c r="B51" s="2" t="s">
        <v>3328</v>
      </c>
      <c r="C51" s="2"/>
      <c r="D51" s="2"/>
      <c r="E51" s="2"/>
    </row>
    <row r="52" spans="1:5" x14ac:dyDescent="0.25">
      <c r="A52" s="2" t="s">
        <v>3329</v>
      </c>
      <c r="B52" s="2" t="s">
        <v>3330</v>
      </c>
      <c r="C52" s="2"/>
      <c r="D52" s="2"/>
      <c r="E52" s="2"/>
    </row>
    <row r="53" spans="1:5" x14ac:dyDescent="0.25">
      <c r="A53" s="2" t="s">
        <v>3179</v>
      </c>
      <c r="B53" s="2" t="s">
        <v>3180</v>
      </c>
      <c r="C53" s="2"/>
      <c r="D53" s="2"/>
      <c r="E53" s="2"/>
    </row>
    <row r="54" spans="1:5" x14ac:dyDescent="0.25">
      <c r="A54" s="2" t="s">
        <v>3331</v>
      </c>
      <c r="B54" s="2" t="s">
        <v>3332</v>
      </c>
      <c r="C54" s="2"/>
      <c r="D54" s="2"/>
      <c r="E54" s="2"/>
    </row>
    <row r="55" spans="1:5" x14ac:dyDescent="0.25">
      <c r="A55" s="2" t="s">
        <v>4383</v>
      </c>
      <c r="B55" s="2" t="s">
        <v>4384</v>
      </c>
      <c r="C55" s="2"/>
      <c r="D55" s="2"/>
      <c r="E55" s="2"/>
    </row>
    <row r="56" spans="1:5" x14ac:dyDescent="0.25">
      <c r="A56" s="2" t="s">
        <v>3333</v>
      </c>
      <c r="B56" s="2" t="s">
        <v>3334</v>
      </c>
      <c r="C56" s="2"/>
      <c r="D56" s="2"/>
      <c r="E56" s="2"/>
    </row>
    <row r="57" spans="1:5" x14ac:dyDescent="0.25">
      <c r="A57" s="2" t="s">
        <v>3335</v>
      </c>
      <c r="B57" s="2" t="s">
        <v>3336</v>
      </c>
      <c r="C57" s="2"/>
      <c r="D57" s="2"/>
      <c r="E57" s="2"/>
    </row>
    <row r="58" spans="1:5" x14ac:dyDescent="0.25">
      <c r="A58" s="2" t="s">
        <v>3337</v>
      </c>
      <c r="B58" s="2" t="s">
        <v>3338</v>
      </c>
      <c r="C58" s="2"/>
      <c r="D58" s="2"/>
      <c r="E58" s="2"/>
    </row>
    <row r="59" spans="1:5" x14ac:dyDescent="0.25">
      <c r="A59" s="2" t="s">
        <v>3339</v>
      </c>
      <c r="B59" s="2" t="s">
        <v>3340</v>
      </c>
      <c r="C59" s="2"/>
      <c r="D59" s="2"/>
      <c r="E59" s="2"/>
    </row>
    <row r="60" spans="1:5" x14ac:dyDescent="0.25">
      <c r="A60" s="2" t="s">
        <v>3341</v>
      </c>
      <c r="B60" s="2" t="s">
        <v>3342</v>
      </c>
      <c r="C60" s="2"/>
      <c r="D60" s="2"/>
      <c r="E60" s="2"/>
    </row>
    <row r="61" spans="1:5" x14ac:dyDescent="0.25">
      <c r="A61" s="2" t="s">
        <v>3343</v>
      </c>
      <c r="B61" s="2" t="s">
        <v>3344</v>
      </c>
      <c r="C61" s="2"/>
      <c r="D61" s="2"/>
      <c r="E61" s="2"/>
    </row>
    <row r="62" spans="1:5" x14ac:dyDescent="0.25">
      <c r="A62" s="2" t="s">
        <v>3345</v>
      </c>
      <c r="B62" s="2" t="s">
        <v>3346</v>
      </c>
      <c r="C62" s="2"/>
      <c r="D62" s="2"/>
      <c r="E62" s="2"/>
    </row>
    <row r="63" spans="1:5" x14ac:dyDescent="0.25">
      <c r="A63" s="2" t="s">
        <v>3347</v>
      </c>
      <c r="B63" s="2" t="s">
        <v>3348</v>
      </c>
      <c r="C63" s="2"/>
      <c r="D63" s="2"/>
      <c r="E63" s="2"/>
    </row>
    <row r="64" spans="1:5" x14ac:dyDescent="0.25">
      <c r="A64" s="2" t="s">
        <v>3349</v>
      </c>
      <c r="B64" s="2" t="s">
        <v>3350</v>
      </c>
      <c r="C64" s="2"/>
      <c r="D64" s="2"/>
      <c r="E64" s="2"/>
    </row>
    <row r="65" spans="1:5" x14ac:dyDescent="0.25">
      <c r="A65" s="2" t="s">
        <v>3351</v>
      </c>
      <c r="B65" s="2" t="s">
        <v>3301</v>
      </c>
      <c r="C65" s="2"/>
      <c r="D65" s="2" t="s">
        <v>3300</v>
      </c>
      <c r="E65" s="2">
        <v>2005</v>
      </c>
    </row>
    <row r="66" spans="1:5" x14ac:dyDescent="0.25">
      <c r="A66" s="2" t="s">
        <v>3352</v>
      </c>
      <c r="B66" s="2" t="s">
        <v>3353</v>
      </c>
      <c r="C66" s="2"/>
      <c r="D66" s="2"/>
      <c r="E66" s="2"/>
    </row>
    <row r="67" spans="1:5" x14ac:dyDescent="0.25">
      <c r="A67" s="2" t="s">
        <v>3354</v>
      </c>
      <c r="B67" s="2" t="s">
        <v>3355</v>
      </c>
      <c r="C67" s="2"/>
      <c r="D67" s="2"/>
      <c r="E67" s="2"/>
    </row>
    <row r="68" spans="1:5" x14ac:dyDescent="0.25">
      <c r="A68" s="2" t="s">
        <v>3356</v>
      </c>
      <c r="B68" s="2" t="s">
        <v>3357</v>
      </c>
      <c r="C68" s="2"/>
      <c r="D68" s="2"/>
      <c r="E68" s="2"/>
    </row>
    <row r="69" spans="1:5" x14ac:dyDescent="0.25">
      <c r="A69" s="2" t="s">
        <v>3358</v>
      </c>
      <c r="B69" s="2" t="s">
        <v>3359</v>
      </c>
      <c r="C69" s="2"/>
      <c r="D69" s="2"/>
      <c r="E69" s="2"/>
    </row>
    <row r="70" spans="1:5" x14ac:dyDescent="0.25">
      <c r="A70" s="2" t="s">
        <v>3360</v>
      </c>
      <c r="B70" s="2" t="s">
        <v>3361</v>
      </c>
      <c r="C70" s="2"/>
      <c r="D70" s="2"/>
      <c r="E70" s="2"/>
    </row>
    <row r="71" spans="1:5" x14ac:dyDescent="0.25">
      <c r="A71" s="2" t="s">
        <v>3362</v>
      </c>
      <c r="B71" s="2" t="s">
        <v>3363</v>
      </c>
      <c r="C71" s="2"/>
      <c r="D71" s="2"/>
      <c r="E71" s="2"/>
    </row>
    <row r="72" spans="1:5" x14ac:dyDescent="0.25">
      <c r="A72" s="2" t="s">
        <v>3364</v>
      </c>
      <c r="B72" s="2" t="s">
        <v>3365</v>
      </c>
      <c r="C72" s="2"/>
      <c r="D72" s="2"/>
      <c r="E72" s="2"/>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F4AF3-9839-4CF9-88DA-6A81432B9A30}">
  <sheetPr codeName="Sheet36">
    <tabColor theme="4" tint="0.39997558519241921"/>
  </sheetPr>
  <dimension ref="A1:B656"/>
  <sheetViews>
    <sheetView workbookViewId="0"/>
  </sheetViews>
  <sheetFormatPr defaultRowHeight="15" x14ac:dyDescent="0.25"/>
  <cols>
    <col min="1" max="1" width="19.7109375" customWidth="1"/>
    <col min="2" max="2" width="32.42578125" bestFit="1" customWidth="1"/>
  </cols>
  <sheetData>
    <row r="1" spans="1:2" ht="30" x14ac:dyDescent="0.25">
      <c r="A1" s="6" t="s">
        <v>4385</v>
      </c>
      <c r="B1" s="6" t="s">
        <v>2424</v>
      </c>
    </row>
    <row r="2" spans="1:2" x14ac:dyDescent="0.25">
      <c r="A2" s="2">
        <v>1</v>
      </c>
      <c r="B2" s="2" t="s">
        <v>4386</v>
      </c>
    </row>
    <row r="3" spans="1:2" x14ac:dyDescent="0.25">
      <c r="A3" s="2">
        <v>10</v>
      </c>
      <c r="B3" s="2" t="s">
        <v>4387</v>
      </c>
    </row>
    <row r="4" spans="1:2" x14ac:dyDescent="0.25">
      <c r="A4" s="2">
        <v>100</v>
      </c>
      <c r="B4" s="2" t="s">
        <v>4388</v>
      </c>
    </row>
    <row r="5" spans="1:2" x14ac:dyDescent="0.25">
      <c r="A5" s="2">
        <v>101</v>
      </c>
      <c r="B5" s="2" t="s">
        <v>4389</v>
      </c>
    </row>
    <row r="6" spans="1:2" x14ac:dyDescent="0.25">
      <c r="A6" s="2">
        <v>102</v>
      </c>
      <c r="B6" s="2" t="s">
        <v>4390</v>
      </c>
    </row>
    <row r="7" spans="1:2" x14ac:dyDescent="0.25">
      <c r="A7" s="2">
        <v>103</v>
      </c>
      <c r="B7" s="2" t="s">
        <v>4391</v>
      </c>
    </row>
    <row r="8" spans="1:2" x14ac:dyDescent="0.25">
      <c r="A8" s="2">
        <v>104</v>
      </c>
      <c r="B8" s="2" t="s">
        <v>4392</v>
      </c>
    </row>
    <row r="9" spans="1:2" x14ac:dyDescent="0.25">
      <c r="A9" s="2">
        <v>105</v>
      </c>
      <c r="B9" s="2" t="s">
        <v>4393</v>
      </c>
    </row>
    <row r="10" spans="1:2" x14ac:dyDescent="0.25">
      <c r="A10" s="2">
        <v>107</v>
      </c>
      <c r="B10" s="2" t="s">
        <v>4394</v>
      </c>
    </row>
    <row r="11" spans="1:2" x14ac:dyDescent="0.25">
      <c r="A11" s="2">
        <v>109</v>
      </c>
      <c r="B11" s="2" t="s">
        <v>4395</v>
      </c>
    </row>
    <row r="12" spans="1:2" x14ac:dyDescent="0.25">
      <c r="A12" s="2">
        <v>110</v>
      </c>
      <c r="B12" s="2" t="s">
        <v>4396</v>
      </c>
    </row>
    <row r="13" spans="1:2" x14ac:dyDescent="0.25">
      <c r="A13" s="2">
        <v>111</v>
      </c>
      <c r="B13" s="2" t="s">
        <v>4397</v>
      </c>
    </row>
    <row r="14" spans="1:2" x14ac:dyDescent="0.25">
      <c r="A14" s="2">
        <v>112</v>
      </c>
      <c r="B14" s="2" t="s">
        <v>4398</v>
      </c>
    </row>
    <row r="15" spans="1:2" x14ac:dyDescent="0.25">
      <c r="A15" s="2">
        <v>113</v>
      </c>
      <c r="B15" s="2" t="s">
        <v>4399</v>
      </c>
    </row>
    <row r="16" spans="1:2" x14ac:dyDescent="0.25">
      <c r="A16" s="2">
        <v>114</v>
      </c>
      <c r="B16" s="2" t="s">
        <v>4400</v>
      </c>
    </row>
    <row r="17" spans="1:2" x14ac:dyDescent="0.25">
      <c r="A17" s="2">
        <v>115</v>
      </c>
      <c r="B17" s="2" t="s">
        <v>4401</v>
      </c>
    </row>
    <row r="18" spans="1:2" x14ac:dyDescent="0.25">
      <c r="A18" s="2">
        <v>116</v>
      </c>
      <c r="B18" s="2" t="s">
        <v>4402</v>
      </c>
    </row>
    <row r="19" spans="1:2" x14ac:dyDescent="0.25">
      <c r="A19" s="2">
        <v>117</v>
      </c>
      <c r="B19" s="2" t="s">
        <v>4403</v>
      </c>
    </row>
    <row r="20" spans="1:2" x14ac:dyDescent="0.25">
      <c r="A20" s="2">
        <v>118</v>
      </c>
      <c r="B20" s="2" t="s">
        <v>4404</v>
      </c>
    </row>
    <row r="21" spans="1:2" x14ac:dyDescent="0.25">
      <c r="A21" s="2">
        <v>119</v>
      </c>
      <c r="B21" s="2" t="s">
        <v>4405</v>
      </c>
    </row>
    <row r="22" spans="1:2" x14ac:dyDescent="0.25">
      <c r="A22" s="2">
        <v>12</v>
      </c>
      <c r="B22" s="2" t="s">
        <v>4406</v>
      </c>
    </row>
    <row r="23" spans="1:2" x14ac:dyDescent="0.25">
      <c r="A23" s="2">
        <v>120</v>
      </c>
      <c r="B23" s="2" t="s">
        <v>4407</v>
      </c>
    </row>
    <row r="24" spans="1:2" x14ac:dyDescent="0.25">
      <c r="A24" s="2">
        <v>121</v>
      </c>
      <c r="B24" s="2" t="s">
        <v>4408</v>
      </c>
    </row>
    <row r="25" spans="1:2" x14ac:dyDescent="0.25">
      <c r="A25" s="2">
        <v>122</v>
      </c>
      <c r="B25" s="2" t="s">
        <v>4409</v>
      </c>
    </row>
    <row r="26" spans="1:2" x14ac:dyDescent="0.25">
      <c r="A26" s="2">
        <v>123</v>
      </c>
      <c r="B26" s="2" t="s">
        <v>4410</v>
      </c>
    </row>
    <row r="27" spans="1:2" x14ac:dyDescent="0.25">
      <c r="A27" s="2">
        <v>124</v>
      </c>
      <c r="B27" s="2" t="s">
        <v>2350</v>
      </c>
    </row>
    <row r="28" spans="1:2" x14ac:dyDescent="0.25">
      <c r="A28" s="2">
        <v>126</v>
      </c>
      <c r="B28" s="2" t="s">
        <v>4411</v>
      </c>
    </row>
    <row r="29" spans="1:2" x14ac:dyDescent="0.25">
      <c r="A29" s="2">
        <v>127</v>
      </c>
      <c r="B29" s="2" t="s">
        <v>4412</v>
      </c>
    </row>
    <row r="30" spans="1:2" x14ac:dyDescent="0.25">
      <c r="A30" s="2">
        <v>128</v>
      </c>
      <c r="B30" s="2" t="s">
        <v>4413</v>
      </c>
    </row>
    <row r="31" spans="1:2" x14ac:dyDescent="0.25">
      <c r="A31" s="2">
        <v>129</v>
      </c>
      <c r="B31" s="2" t="s">
        <v>4414</v>
      </c>
    </row>
    <row r="32" spans="1:2" x14ac:dyDescent="0.25">
      <c r="A32" s="2">
        <v>130</v>
      </c>
      <c r="B32" s="2" t="s">
        <v>4415</v>
      </c>
    </row>
    <row r="33" spans="1:2" x14ac:dyDescent="0.25">
      <c r="A33" s="2">
        <v>131</v>
      </c>
      <c r="B33" s="2" t="s">
        <v>4416</v>
      </c>
    </row>
    <row r="34" spans="1:2" x14ac:dyDescent="0.25">
      <c r="A34" s="2">
        <v>132</v>
      </c>
      <c r="B34" s="2" t="s">
        <v>4417</v>
      </c>
    </row>
    <row r="35" spans="1:2" x14ac:dyDescent="0.25">
      <c r="A35" s="2">
        <v>133</v>
      </c>
      <c r="B35" s="2" t="s">
        <v>4418</v>
      </c>
    </row>
    <row r="36" spans="1:2" x14ac:dyDescent="0.25">
      <c r="A36" s="2">
        <v>135</v>
      </c>
      <c r="B36" s="2" t="s">
        <v>4419</v>
      </c>
    </row>
    <row r="37" spans="1:2" x14ac:dyDescent="0.25">
      <c r="A37" s="2">
        <v>136</v>
      </c>
      <c r="B37" s="2" t="s">
        <v>4420</v>
      </c>
    </row>
    <row r="38" spans="1:2" x14ac:dyDescent="0.25">
      <c r="A38" s="2">
        <v>137</v>
      </c>
      <c r="B38" s="2" t="s">
        <v>4421</v>
      </c>
    </row>
    <row r="39" spans="1:2" x14ac:dyDescent="0.25">
      <c r="A39" s="2">
        <v>138</v>
      </c>
      <c r="B39" s="2" t="s">
        <v>4422</v>
      </c>
    </row>
    <row r="40" spans="1:2" x14ac:dyDescent="0.25">
      <c r="A40" s="2">
        <v>14</v>
      </c>
      <c r="B40" s="2" t="s">
        <v>4423</v>
      </c>
    </row>
    <row r="41" spans="1:2" x14ac:dyDescent="0.25">
      <c r="A41" s="2">
        <v>141</v>
      </c>
      <c r="B41" s="2" t="s">
        <v>4424</v>
      </c>
    </row>
    <row r="42" spans="1:2" x14ac:dyDescent="0.25">
      <c r="A42" s="2">
        <v>142</v>
      </c>
      <c r="B42" s="2" t="s">
        <v>4425</v>
      </c>
    </row>
    <row r="43" spans="1:2" x14ac:dyDescent="0.25">
      <c r="A43" s="2">
        <v>145</v>
      </c>
      <c r="B43" s="2" t="s">
        <v>4426</v>
      </c>
    </row>
    <row r="44" spans="1:2" x14ac:dyDescent="0.25">
      <c r="A44" s="2">
        <v>147</v>
      </c>
      <c r="B44" s="2" t="s">
        <v>4427</v>
      </c>
    </row>
    <row r="45" spans="1:2" x14ac:dyDescent="0.25">
      <c r="A45" s="2">
        <v>148</v>
      </c>
      <c r="B45" s="2" t="s">
        <v>4428</v>
      </c>
    </row>
    <row r="46" spans="1:2" x14ac:dyDescent="0.25">
      <c r="A46" s="2">
        <v>149</v>
      </c>
      <c r="B46" s="2" t="s">
        <v>4429</v>
      </c>
    </row>
    <row r="47" spans="1:2" x14ac:dyDescent="0.25">
      <c r="A47" s="2">
        <v>15</v>
      </c>
      <c r="B47" s="2" t="s">
        <v>4430</v>
      </c>
    </row>
    <row r="48" spans="1:2" x14ac:dyDescent="0.25">
      <c r="A48" s="2">
        <v>151</v>
      </c>
      <c r="B48" s="2" t="s">
        <v>4431</v>
      </c>
    </row>
    <row r="49" spans="1:2" x14ac:dyDescent="0.25">
      <c r="A49" s="2">
        <v>153</v>
      </c>
      <c r="B49" s="2" t="s">
        <v>4432</v>
      </c>
    </row>
    <row r="50" spans="1:2" x14ac:dyDescent="0.25">
      <c r="A50" s="2">
        <v>155</v>
      </c>
      <c r="B50" s="2" t="s">
        <v>4433</v>
      </c>
    </row>
    <row r="51" spans="1:2" x14ac:dyDescent="0.25">
      <c r="A51" s="2">
        <v>156</v>
      </c>
      <c r="B51" s="2" t="s">
        <v>4434</v>
      </c>
    </row>
    <row r="52" spans="1:2" x14ac:dyDescent="0.25">
      <c r="A52" s="2">
        <v>158</v>
      </c>
      <c r="B52" s="2" t="s">
        <v>4435</v>
      </c>
    </row>
    <row r="53" spans="1:2" x14ac:dyDescent="0.25">
      <c r="A53" s="2">
        <v>159</v>
      </c>
      <c r="B53" s="2" t="s">
        <v>4436</v>
      </c>
    </row>
    <row r="54" spans="1:2" x14ac:dyDescent="0.25">
      <c r="A54" s="2">
        <v>160</v>
      </c>
      <c r="B54" s="2" t="s">
        <v>4437</v>
      </c>
    </row>
    <row r="55" spans="1:2" x14ac:dyDescent="0.25">
      <c r="A55" s="2">
        <v>162</v>
      </c>
      <c r="B55" s="2" t="s">
        <v>4438</v>
      </c>
    </row>
    <row r="56" spans="1:2" x14ac:dyDescent="0.25">
      <c r="A56" s="2">
        <v>163</v>
      </c>
      <c r="B56" s="2" t="s">
        <v>4439</v>
      </c>
    </row>
    <row r="57" spans="1:2" x14ac:dyDescent="0.25">
      <c r="A57" s="2">
        <v>164</v>
      </c>
      <c r="B57" s="2" t="s">
        <v>4440</v>
      </c>
    </row>
    <row r="58" spans="1:2" x14ac:dyDescent="0.25">
      <c r="A58" s="2">
        <v>165</v>
      </c>
      <c r="B58" s="2" t="s">
        <v>4441</v>
      </c>
    </row>
    <row r="59" spans="1:2" x14ac:dyDescent="0.25">
      <c r="A59" s="2">
        <v>166</v>
      </c>
      <c r="B59" s="2" t="s">
        <v>4442</v>
      </c>
    </row>
    <row r="60" spans="1:2" x14ac:dyDescent="0.25">
      <c r="A60" s="2">
        <v>167</v>
      </c>
      <c r="B60" s="2" t="s">
        <v>4443</v>
      </c>
    </row>
    <row r="61" spans="1:2" x14ac:dyDescent="0.25">
      <c r="A61" s="2">
        <v>169</v>
      </c>
      <c r="B61" s="2" t="s">
        <v>4444</v>
      </c>
    </row>
    <row r="62" spans="1:2" x14ac:dyDescent="0.25">
      <c r="A62" s="2">
        <v>170</v>
      </c>
      <c r="B62" s="2" t="s">
        <v>4445</v>
      </c>
    </row>
    <row r="63" spans="1:2" x14ac:dyDescent="0.25">
      <c r="A63" s="2">
        <v>172</v>
      </c>
      <c r="B63" s="2" t="s">
        <v>4446</v>
      </c>
    </row>
    <row r="64" spans="1:2" x14ac:dyDescent="0.25">
      <c r="A64" s="2">
        <v>173</v>
      </c>
      <c r="B64" s="2" t="s">
        <v>4447</v>
      </c>
    </row>
    <row r="65" spans="1:2" x14ac:dyDescent="0.25">
      <c r="A65" s="2">
        <v>174</v>
      </c>
      <c r="B65" s="2" t="s">
        <v>4448</v>
      </c>
    </row>
    <row r="66" spans="1:2" x14ac:dyDescent="0.25">
      <c r="A66" s="2">
        <v>175</v>
      </c>
      <c r="B66" s="2" t="s">
        <v>4449</v>
      </c>
    </row>
    <row r="67" spans="1:2" x14ac:dyDescent="0.25">
      <c r="A67" s="2">
        <v>177</v>
      </c>
      <c r="B67" s="2" t="s">
        <v>4450</v>
      </c>
    </row>
    <row r="68" spans="1:2" x14ac:dyDescent="0.25">
      <c r="A68" s="2">
        <v>178</v>
      </c>
      <c r="B68" s="2" t="s">
        <v>4451</v>
      </c>
    </row>
    <row r="69" spans="1:2" x14ac:dyDescent="0.25">
      <c r="A69" s="2">
        <v>179</v>
      </c>
      <c r="B69" s="2" t="s">
        <v>4452</v>
      </c>
    </row>
    <row r="70" spans="1:2" x14ac:dyDescent="0.25">
      <c r="A70" s="2">
        <v>18</v>
      </c>
      <c r="B70" s="2" t="s">
        <v>4453</v>
      </c>
    </row>
    <row r="71" spans="1:2" x14ac:dyDescent="0.25">
      <c r="A71" s="2">
        <v>180</v>
      </c>
      <c r="B71" s="2" t="s">
        <v>4454</v>
      </c>
    </row>
    <row r="72" spans="1:2" x14ac:dyDescent="0.25">
      <c r="A72" s="2">
        <v>181</v>
      </c>
      <c r="B72" s="2" t="s">
        <v>4455</v>
      </c>
    </row>
    <row r="73" spans="1:2" x14ac:dyDescent="0.25">
      <c r="A73" s="2">
        <v>182</v>
      </c>
      <c r="B73" s="2" t="s">
        <v>4456</v>
      </c>
    </row>
    <row r="74" spans="1:2" x14ac:dyDescent="0.25">
      <c r="A74" s="2">
        <v>185</v>
      </c>
      <c r="B74" s="2" t="s">
        <v>4457</v>
      </c>
    </row>
    <row r="75" spans="1:2" x14ac:dyDescent="0.25">
      <c r="A75" s="2">
        <v>186</v>
      </c>
      <c r="B75" s="2" t="s">
        <v>4458</v>
      </c>
    </row>
    <row r="76" spans="1:2" x14ac:dyDescent="0.25">
      <c r="A76" s="2">
        <v>187</v>
      </c>
      <c r="B76" s="2" t="s">
        <v>4459</v>
      </c>
    </row>
    <row r="77" spans="1:2" x14ac:dyDescent="0.25">
      <c r="A77" s="2">
        <v>188</v>
      </c>
      <c r="B77" s="2" t="s">
        <v>4460</v>
      </c>
    </row>
    <row r="78" spans="1:2" x14ac:dyDescent="0.25">
      <c r="A78" s="2">
        <v>189</v>
      </c>
      <c r="B78" s="2" t="s">
        <v>4461</v>
      </c>
    </row>
    <row r="79" spans="1:2" x14ac:dyDescent="0.25">
      <c r="A79" s="2">
        <v>19</v>
      </c>
      <c r="B79" s="2" t="s">
        <v>4462</v>
      </c>
    </row>
    <row r="80" spans="1:2" x14ac:dyDescent="0.25">
      <c r="A80" s="2">
        <v>190</v>
      </c>
      <c r="B80" s="2" t="s">
        <v>4463</v>
      </c>
    </row>
    <row r="81" spans="1:2" x14ac:dyDescent="0.25">
      <c r="A81" s="2">
        <v>192</v>
      </c>
      <c r="B81" s="2" t="s">
        <v>4464</v>
      </c>
    </row>
    <row r="82" spans="1:2" x14ac:dyDescent="0.25">
      <c r="A82" s="2">
        <v>193</v>
      </c>
      <c r="B82" s="2" t="s">
        <v>4465</v>
      </c>
    </row>
    <row r="83" spans="1:2" x14ac:dyDescent="0.25">
      <c r="A83" s="2">
        <v>195</v>
      </c>
      <c r="B83" s="2" t="s">
        <v>4466</v>
      </c>
    </row>
    <row r="84" spans="1:2" x14ac:dyDescent="0.25">
      <c r="A84" s="2">
        <v>197</v>
      </c>
      <c r="B84" s="2" t="s">
        <v>4467</v>
      </c>
    </row>
    <row r="85" spans="1:2" x14ac:dyDescent="0.25">
      <c r="A85" s="2">
        <v>198</v>
      </c>
      <c r="B85" s="2" t="s">
        <v>4468</v>
      </c>
    </row>
    <row r="86" spans="1:2" x14ac:dyDescent="0.25">
      <c r="A86" s="2">
        <v>199</v>
      </c>
      <c r="B86" s="2" t="s">
        <v>4469</v>
      </c>
    </row>
    <row r="87" spans="1:2" x14ac:dyDescent="0.25">
      <c r="A87" s="2">
        <v>2</v>
      </c>
      <c r="B87" s="2" t="s">
        <v>4470</v>
      </c>
    </row>
    <row r="88" spans="1:2" x14ac:dyDescent="0.25">
      <c r="A88" s="2">
        <v>20</v>
      </c>
      <c r="B88" s="2" t="s">
        <v>4471</v>
      </c>
    </row>
    <row r="89" spans="1:2" x14ac:dyDescent="0.25">
      <c r="A89" s="2">
        <v>200</v>
      </c>
      <c r="B89" s="2" t="s">
        <v>4472</v>
      </c>
    </row>
    <row r="90" spans="1:2" x14ac:dyDescent="0.25">
      <c r="A90" s="2">
        <v>202</v>
      </c>
      <c r="B90" s="2" t="s">
        <v>4473</v>
      </c>
    </row>
    <row r="91" spans="1:2" x14ac:dyDescent="0.25">
      <c r="A91" s="2">
        <v>205</v>
      </c>
      <c r="B91" s="2" t="s">
        <v>4474</v>
      </c>
    </row>
    <row r="92" spans="1:2" x14ac:dyDescent="0.25">
      <c r="A92" s="2">
        <v>207</v>
      </c>
      <c r="B92" s="2" t="s">
        <v>4475</v>
      </c>
    </row>
    <row r="93" spans="1:2" x14ac:dyDescent="0.25">
      <c r="A93" s="2">
        <v>209</v>
      </c>
      <c r="B93" s="2" t="s">
        <v>4476</v>
      </c>
    </row>
    <row r="94" spans="1:2" x14ac:dyDescent="0.25">
      <c r="A94" s="2">
        <v>21</v>
      </c>
      <c r="B94" s="2" t="s">
        <v>4477</v>
      </c>
    </row>
    <row r="95" spans="1:2" x14ac:dyDescent="0.25">
      <c r="A95" s="2">
        <v>212</v>
      </c>
      <c r="B95" s="2" t="s">
        <v>4478</v>
      </c>
    </row>
    <row r="96" spans="1:2" x14ac:dyDescent="0.25">
      <c r="A96" s="2">
        <v>213</v>
      </c>
      <c r="B96" s="2" t="s">
        <v>4479</v>
      </c>
    </row>
    <row r="97" spans="1:2" x14ac:dyDescent="0.25">
      <c r="A97" s="2">
        <v>214</v>
      </c>
      <c r="B97" s="2" t="s">
        <v>4480</v>
      </c>
    </row>
    <row r="98" spans="1:2" x14ac:dyDescent="0.25">
      <c r="A98" s="2">
        <v>216</v>
      </c>
      <c r="B98" s="2" t="s">
        <v>4481</v>
      </c>
    </row>
    <row r="99" spans="1:2" x14ac:dyDescent="0.25">
      <c r="A99" s="2">
        <v>218</v>
      </c>
      <c r="B99" s="2" t="s">
        <v>4482</v>
      </c>
    </row>
    <row r="100" spans="1:2" x14ac:dyDescent="0.25">
      <c r="A100" s="2">
        <v>219</v>
      </c>
      <c r="B100" s="2" t="s">
        <v>4483</v>
      </c>
    </row>
    <row r="101" spans="1:2" x14ac:dyDescent="0.25">
      <c r="A101" s="2">
        <v>22</v>
      </c>
      <c r="B101" s="2" t="s">
        <v>4484</v>
      </c>
    </row>
    <row r="102" spans="1:2" x14ac:dyDescent="0.25">
      <c r="A102" s="2">
        <v>220</v>
      </c>
      <c r="B102" s="2" t="s">
        <v>4485</v>
      </c>
    </row>
    <row r="103" spans="1:2" x14ac:dyDescent="0.25">
      <c r="A103" s="2">
        <v>222</v>
      </c>
      <c r="B103" s="2" t="s">
        <v>4486</v>
      </c>
    </row>
    <row r="104" spans="1:2" x14ac:dyDescent="0.25">
      <c r="A104" s="2">
        <v>223</v>
      </c>
      <c r="B104" s="2" t="s">
        <v>4487</v>
      </c>
    </row>
    <row r="105" spans="1:2" x14ac:dyDescent="0.25">
      <c r="A105" s="2">
        <v>224</v>
      </c>
      <c r="B105" s="2" t="s">
        <v>4488</v>
      </c>
    </row>
    <row r="106" spans="1:2" x14ac:dyDescent="0.25">
      <c r="A106" s="2">
        <v>225</v>
      </c>
      <c r="B106" s="2" t="s">
        <v>4489</v>
      </c>
    </row>
    <row r="107" spans="1:2" x14ac:dyDescent="0.25">
      <c r="A107" s="2">
        <v>226</v>
      </c>
      <c r="B107" s="2" t="s">
        <v>4490</v>
      </c>
    </row>
    <row r="108" spans="1:2" x14ac:dyDescent="0.25">
      <c r="A108" s="2">
        <v>227</v>
      </c>
      <c r="B108" s="2" t="s">
        <v>4491</v>
      </c>
    </row>
    <row r="109" spans="1:2" x14ac:dyDescent="0.25">
      <c r="A109" s="2">
        <v>23</v>
      </c>
      <c r="B109" s="2" t="s">
        <v>4492</v>
      </c>
    </row>
    <row r="110" spans="1:2" x14ac:dyDescent="0.25">
      <c r="A110" s="2">
        <v>230</v>
      </c>
      <c r="B110" s="2" t="s">
        <v>4493</v>
      </c>
    </row>
    <row r="111" spans="1:2" x14ac:dyDescent="0.25">
      <c r="A111" s="2">
        <v>232</v>
      </c>
      <c r="B111" s="2" t="s">
        <v>4494</v>
      </c>
    </row>
    <row r="112" spans="1:2" x14ac:dyDescent="0.25">
      <c r="A112" s="2">
        <v>233</v>
      </c>
      <c r="B112" s="2" t="s">
        <v>4495</v>
      </c>
    </row>
    <row r="113" spans="1:2" x14ac:dyDescent="0.25">
      <c r="A113" s="2">
        <v>234</v>
      </c>
      <c r="B113" s="2" t="s">
        <v>4496</v>
      </c>
    </row>
    <row r="114" spans="1:2" x14ac:dyDescent="0.25">
      <c r="A114" s="2">
        <v>235</v>
      </c>
      <c r="B114" s="2" t="s">
        <v>4497</v>
      </c>
    </row>
    <row r="115" spans="1:2" x14ac:dyDescent="0.25">
      <c r="A115" s="2">
        <v>236</v>
      </c>
      <c r="B115" s="2" t="s">
        <v>4498</v>
      </c>
    </row>
    <row r="116" spans="1:2" x14ac:dyDescent="0.25">
      <c r="A116" s="2">
        <v>237</v>
      </c>
      <c r="B116" s="2" t="s">
        <v>4499</v>
      </c>
    </row>
    <row r="117" spans="1:2" x14ac:dyDescent="0.25">
      <c r="A117" s="2">
        <v>238</v>
      </c>
      <c r="B117" s="2" t="s">
        <v>4500</v>
      </c>
    </row>
    <row r="118" spans="1:2" x14ac:dyDescent="0.25">
      <c r="A118" s="2">
        <v>239</v>
      </c>
      <c r="B118" s="2" t="s">
        <v>4501</v>
      </c>
    </row>
    <row r="119" spans="1:2" x14ac:dyDescent="0.25">
      <c r="A119" s="2">
        <v>24</v>
      </c>
      <c r="B119" s="2" t="s">
        <v>4502</v>
      </c>
    </row>
    <row r="120" spans="1:2" x14ac:dyDescent="0.25">
      <c r="A120" s="2">
        <v>242</v>
      </c>
      <c r="B120" s="2" t="s">
        <v>4503</v>
      </c>
    </row>
    <row r="121" spans="1:2" x14ac:dyDescent="0.25">
      <c r="A121" s="2">
        <v>243</v>
      </c>
      <c r="B121" s="2" t="s">
        <v>4504</v>
      </c>
    </row>
    <row r="122" spans="1:2" x14ac:dyDescent="0.25">
      <c r="A122" s="2">
        <v>244</v>
      </c>
      <c r="B122" s="2" t="s">
        <v>4505</v>
      </c>
    </row>
    <row r="123" spans="1:2" x14ac:dyDescent="0.25">
      <c r="A123" s="2">
        <v>246</v>
      </c>
      <c r="B123" s="2" t="s">
        <v>4506</v>
      </c>
    </row>
    <row r="124" spans="1:2" x14ac:dyDescent="0.25">
      <c r="A124" s="2">
        <v>248</v>
      </c>
      <c r="B124" s="2" t="s">
        <v>4507</v>
      </c>
    </row>
    <row r="125" spans="1:2" x14ac:dyDescent="0.25">
      <c r="A125" s="2">
        <v>249</v>
      </c>
      <c r="B125" s="2" t="s">
        <v>4508</v>
      </c>
    </row>
    <row r="126" spans="1:2" x14ac:dyDescent="0.25">
      <c r="A126" s="2">
        <v>25</v>
      </c>
      <c r="B126" s="2" t="s">
        <v>4509</v>
      </c>
    </row>
    <row r="127" spans="1:2" x14ac:dyDescent="0.25">
      <c r="A127" s="2">
        <v>250</v>
      </c>
      <c r="B127" s="2" t="s">
        <v>2962</v>
      </c>
    </row>
    <row r="128" spans="1:2" x14ac:dyDescent="0.25">
      <c r="A128" s="2">
        <v>251</v>
      </c>
      <c r="B128" s="2" t="s">
        <v>4510</v>
      </c>
    </row>
    <row r="129" spans="1:2" x14ac:dyDescent="0.25">
      <c r="A129" s="2">
        <v>252</v>
      </c>
      <c r="B129" s="2" t="s">
        <v>4511</v>
      </c>
    </row>
    <row r="130" spans="1:2" x14ac:dyDescent="0.25">
      <c r="A130" s="2">
        <v>253</v>
      </c>
      <c r="B130" s="2" t="s">
        <v>4512</v>
      </c>
    </row>
    <row r="131" spans="1:2" x14ac:dyDescent="0.25">
      <c r="A131" s="2">
        <v>254</v>
      </c>
      <c r="B131" s="2" t="s">
        <v>4513</v>
      </c>
    </row>
    <row r="132" spans="1:2" x14ac:dyDescent="0.25">
      <c r="A132" s="2">
        <v>255</v>
      </c>
      <c r="B132" s="2" t="s">
        <v>4514</v>
      </c>
    </row>
    <row r="133" spans="1:2" x14ac:dyDescent="0.25">
      <c r="A133" s="2">
        <v>256</v>
      </c>
      <c r="B133" s="2" t="s">
        <v>4515</v>
      </c>
    </row>
    <row r="134" spans="1:2" x14ac:dyDescent="0.25">
      <c r="A134" s="2">
        <v>257</v>
      </c>
      <c r="B134" s="2" t="s">
        <v>4516</v>
      </c>
    </row>
    <row r="135" spans="1:2" x14ac:dyDescent="0.25">
      <c r="A135" s="2">
        <v>258</v>
      </c>
      <c r="B135" s="2" t="s">
        <v>4517</v>
      </c>
    </row>
    <row r="136" spans="1:2" x14ac:dyDescent="0.25">
      <c r="A136" s="2">
        <v>26</v>
      </c>
      <c r="B136" s="2" t="s">
        <v>4518</v>
      </c>
    </row>
    <row r="137" spans="1:2" x14ac:dyDescent="0.25">
      <c r="A137" s="2">
        <v>262</v>
      </c>
      <c r="B137" s="2" t="s">
        <v>4519</v>
      </c>
    </row>
    <row r="138" spans="1:2" x14ac:dyDescent="0.25">
      <c r="A138" s="2">
        <v>263</v>
      </c>
      <c r="B138" s="2" t="s">
        <v>4520</v>
      </c>
    </row>
    <row r="139" spans="1:2" x14ac:dyDescent="0.25">
      <c r="A139" s="2">
        <v>265</v>
      </c>
      <c r="B139" s="2" t="s">
        <v>4521</v>
      </c>
    </row>
    <row r="140" spans="1:2" x14ac:dyDescent="0.25">
      <c r="A140" s="2">
        <v>266</v>
      </c>
      <c r="B140" s="2" t="s">
        <v>4522</v>
      </c>
    </row>
    <row r="141" spans="1:2" x14ac:dyDescent="0.25">
      <c r="A141" s="2">
        <v>267</v>
      </c>
      <c r="B141" s="2" t="s">
        <v>4523</v>
      </c>
    </row>
    <row r="142" spans="1:2" x14ac:dyDescent="0.25">
      <c r="A142" s="2">
        <v>268</v>
      </c>
      <c r="B142" s="2" t="s">
        <v>4524</v>
      </c>
    </row>
    <row r="143" spans="1:2" x14ac:dyDescent="0.25">
      <c r="A143" s="2">
        <v>269</v>
      </c>
      <c r="B143" s="2" t="s">
        <v>4525</v>
      </c>
    </row>
    <row r="144" spans="1:2" x14ac:dyDescent="0.25">
      <c r="A144" s="2">
        <v>27</v>
      </c>
      <c r="B144" s="2" t="s">
        <v>4526</v>
      </c>
    </row>
    <row r="145" spans="1:2" x14ac:dyDescent="0.25">
      <c r="A145" s="2">
        <v>270</v>
      </c>
      <c r="B145" s="2" t="s">
        <v>4527</v>
      </c>
    </row>
    <row r="146" spans="1:2" x14ac:dyDescent="0.25">
      <c r="A146" s="2">
        <v>272</v>
      </c>
      <c r="B146" s="2" t="s">
        <v>4528</v>
      </c>
    </row>
    <row r="147" spans="1:2" x14ac:dyDescent="0.25">
      <c r="A147" s="2">
        <v>275</v>
      </c>
      <c r="B147" s="2" t="s">
        <v>4529</v>
      </c>
    </row>
    <row r="148" spans="1:2" x14ac:dyDescent="0.25">
      <c r="A148" s="2">
        <v>276</v>
      </c>
      <c r="B148" s="2" t="s">
        <v>4530</v>
      </c>
    </row>
    <row r="149" spans="1:2" x14ac:dyDescent="0.25">
      <c r="A149" s="2">
        <v>277</v>
      </c>
      <c r="B149" s="2" t="s">
        <v>4531</v>
      </c>
    </row>
    <row r="150" spans="1:2" x14ac:dyDescent="0.25">
      <c r="A150" s="2">
        <v>278</v>
      </c>
      <c r="B150" s="2" t="s">
        <v>4532</v>
      </c>
    </row>
    <row r="151" spans="1:2" x14ac:dyDescent="0.25">
      <c r="A151" s="2">
        <v>279</v>
      </c>
      <c r="B151" s="2" t="s">
        <v>4533</v>
      </c>
    </row>
    <row r="152" spans="1:2" x14ac:dyDescent="0.25">
      <c r="A152" s="2">
        <v>28</v>
      </c>
      <c r="B152" s="2" t="s">
        <v>4534</v>
      </c>
    </row>
    <row r="153" spans="1:2" x14ac:dyDescent="0.25">
      <c r="A153" s="2">
        <v>280</v>
      </c>
      <c r="B153" s="2" t="s">
        <v>4535</v>
      </c>
    </row>
    <row r="154" spans="1:2" x14ac:dyDescent="0.25">
      <c r="A154" s="2">
        <v>281</v>
      </c>
      <c r="B154" s="2" t="s">
        <v>4536</v>
      </c>
    </row>
    <row r="155" spans="1:2" x14ac:dyDescent="0.25">
      <c r="A155" s="2">
        <v>282</v>
      </c>
      <c r="B155" s="2" t="s">
        <v>4537</v>
      </c>
    </row>
    <row r="156" spans="1:2" x14ac:dyDescent="0.25">
      <c r="A156" s="2">
        <v>284</v>
      </c>
      <c r="B156" s="2" t="s">
        <v>4538</v>
      </c>
    </row>
    <row r="157" spans="1:2" x14ac:dyDescent="0.25">
      <c r="A157" s="2">
        <v>288</v>
      </c>
      <c r="B157" s="2" t="s">
        <v>4539</v>
      </c>
    </row>
    <row r="158" spans="1:2" x14ac:dyDescent="0.25">
      <c r="A158" s="2">
        <v>289</v>
      </c>
      <c r="B158" s="2" t="s">
        <v>4540</v>
      </c>
    </row>
    <row r="159" spans="1:2" x14ac:dyDescent="0.25">
      <c r="A159" s="2">
        <v>29</v>
      </c>
      <c r="B159" s="2" t="s">
        <v>4541</v>
      </c>
    </row>
    <row r="160" spans="1:2" x14ac:dyDescent="0.25">
      <c r="A160" s="2">
        <v>290</v>
      </c>
      <c r="B160" s="2" t="s">
        <v>4542</v>
      </c>
    </row>
    <row r="161" spans="1:2" x14ac:dyDescent="0.25">
      <c r="A161" s="2">
        <v>291</v>
      </c>
      <c r="B161" s="2" t="s">
        <v>4543</v>
      </c>
    </row>
    <row r="162" spans="1:2" x14ac:dyDescent="0.25">
      <c r="A162" s="2">
        <v>292</v>
      </c>
      <c r="B162" s="2" t="s">
        <v>4544</v>
      </c>
    </row>
    <row r="163" spans="1:2" x14ac:dyDescent="0.25">
      <c r="A163" s="2">
        <v>293</v>
      </c>
      <c r="B163" s="2" t="s">
        <v>4545</v>
      </c>
    </row>
    <row r="164" spans="1:2" x14ac:dyDescent="0.25">
      <c r="A164" s="2">
        <v>294</v>
      </c>
      <c r="B164" s="2" t="s">
        <v>4546</v>
      </c>
    </row>
    <row r="165" spans="1:2" x14ac:dyDescent="0.25">
      <c r="A165" s="2">
        <v>295</v>
      </c>
      <c r="B165" s="2" t="s">
        <v>4547</v>
      </c>
    </row>
    <row r="166" spans="1:2" x14ac:dyDescent="0.25">
      <c r="A166" s="2">
        <v>296</v>
      </c>
      <c r="B166" s="2" t="s">
        <v>4548</v>
      </c>
    </row>
    <row r="167" spans="1:2" x14ac:dyDescent="0.25">
      <c r="A167" s="2">
        <v>297</v>
      </c>
      <c r="B167" s="2" t="s">
        <v>4549</v>
      </c>
    </row>
    <row r="168" spans="1:2" x14ac:dyDescent="0.25">
      <c r="A168" s="2">
        <v>299</v>
      </c>
      <c r="B168" s="2" t="s">
        <v>4550</v>
      </c>
    </row>
    <row r="169" spans="1:2" x14ac:dyDescent="0.25">
      <c r="A169" s="2">
        <v>30</v>
      </c>
      <c r="B169" s="2" t="s">
        <v>4551</v>
      </c>
    </row>
    <row r="170" spans="1:2" x14ac:dyDescent="0.25">
      <c r="A170" s="2">
        <v>300</v>
      </c>
      <c r="B170" s="2" t="s">
        <v>4552</v>
      </c>
    </row>
    <row r="171" spans="1:2" x14ac:dyDescent="0.25">
      <c r="A171" s="2">
        <v>301</v>
      </c>
      <c r="B171" s="2" t="s">
        <v>4553</v>
      </c>
    </row>
    <row r="172" spans="1:2" x14ac:dyDescent="0.25">
      <c r="A172" s="2">
        <v>302</v>
      </c>
      <c r="B172" s="2" t="s">
        <v>4554</v>
      </c>
    </row>
    <row r="173" spans="1:2" x14ac:dyDescent="0.25">
      <c r="A173" s="2">
        <v>303</v>
      </c>
      <c r="B173" s="2" t="s">
        <v>4555</v>
      </c>
    </row>
    <row r="174" spans="1:2" x14ac:dyDescent="0.25">
      <c r="A174" s="2">
        <v>304</v>
      </c>
      <c r="B174" s="2" t="s">
        <v>4556</v>
      </c>
    </row>
    <row r="175" spans="1:2" x14ac:dyDescent="0.25">
      <c r="A175" s="2">
        <v>305</v>
      </c>
      <c r="B175" s="2" t="s">
        <v>4557</v>
      </c>
    </row>
    <row r="176" spans="1:2" x14ac:dyDescent="0.25">
      <c r="A176" s="2">
        <v>306</v>
      </c>
      <c r="B176" s="2" t="s">
        <v>4558</v>
      </c>
    </row>
    <row r="177" spans="1:2" x14ac:dyDescent="0.25">
      <c r="A177" s="2">
        <v>307</v>
      </c>
      <c r="B177" s="2" t="s">
        <v>4559</v>
      </c>
    </row>
    <row r="178" spans="1:2" x14ac:dyDescent="0.25">
      <c r="A178" s="2">
        <v>308</v>
      </c>
      <c r="B178" s="2" t="s">
        <v>4560</v>
      </c>
    </row>
    <row r="179" spans="1:2" x14ac:dyDescent="0.25">
      <c r="A179" s="2">
        <v>31</v>
      </c>
      <c r="B179" s="2" t="s">
        <v>4561</v>
      </c>
    </row>
    <row r="180" spans="1:2" x14ac:dyDescent="0.25">
      <c r="A180" s="2">
        <v>310</v>
      </c>
      <c r="B180" s="2" t="s">
        <v>4562</v>
      </c>
    </row>
    <row r="181" spans="1:2" x14ac:dyDescent="0.25">
      <c r="A181" s="2">
        <v>311</v>
      </c>
      <c r="B181" s="2" t="s">
        <v>4563</v>
      </c>
    </row>
    <row r="182" spans="1:2" x14ac:dyDescent="0.25">
      <c r="A182" s="2">
        <v>312</v>
      </c>
      <c r="B182" s="2" t="s">
        <v>4564</v>
      </c>
    </row>
    <row r="183" spans="1:2" x14ac:dyDescent="0.25">
      <c r="A183" s="2">
        <v>313</v>
      </c>
      <c r="B183" s="2" t="s">
        <v>4565</v>
      </c>
    </row>
    <row r="184" spans="1:2" x14ac:dyDescent="0.25">
      <c r="A184" s="2">
        <v>314</v>
      </c>
      <c r="B184" s="2" t="s">
        <v>4566</v>
      </c>
    </row>
    <row r="185" spans="1:2" x14ac:dyDescent="0.25">
      <c r="A185" s="2">
        <v>315</v>
      </c>
      <c r="B185" s="2" t="s">
        <v>4567</v>
      </c>
    </row>
    <row r="186" spans="1:2" x14ac:dyDescent="0.25">
      <c r="A186" s="2">
        <v>316</v>
      </c>
      <c r="B186" s="2" t="s">
        <v>4568</v>
      </c>
    </row>
    <row r="187" spans="1:2" x14ac:dyDescent="0.25">
      <c r="A187" s="2">
        <v>317</v>
      </c>
      <c r="B187" s="2" t="s">
        <v>4569</v>
      </c>
    </row>
    <row r="188" spans="1:2" x14ac:dyDescent="0.25">
      <c r="A188" s="2">
        <v>318</v>
      </c>
      <c r="B188" s="2" t="s">
        <v>4570</v>
      </c>
    </row>
    <row r="189" spans="1:2" x14ac:dyDescent="0.25">
      <c r="A189" s="2">
        <v>319</v>
      </c>
      <c r="B189" s="2" t="s">
        <v>4571</v>
      </c>
    </row>
    <row r="190" spans="1:2" x14ac:dyDescent="0.25">
      <c r="A190" s="2">
        <v>32</v>
      </c>
      <c r="B190" s="2" t="s">
        <v>4572</v>
      </c>
    </row>
    <row r="191" spans="1:2" x14ac:dyDescent="0.25">
      <c r="A191" s="2">
        <v>320</v>
      </c>
      <c r="B191" s="2" t="s">
        <v>4573</v>
      </c>
    </row>
    <row r="192" spans="1:2" x14ac:dyDescent="0.25">
      <c r="A192" s="2">
        <v>322</v>
      </c>
      <c r="B192" s="2" t="s">
        <v>4574</v>
      </c>
    </row>
    <row r="193" spans="1:2" x14ac:dyDescent="0.25">
      <c r="A193" s="2">
        <v>323</v>
      </c>
      <c r="B193" s="2" t="s">
        <v>4575</v>
      </c>
    </row>
    <row r="194" spans="1:2" x14ac:dyDescent="0.25">
      <c r="A194" s="2">
        <v>325</v>
      </c>
      <c r="B194" s="2" t="s">
        <v>4576</v>
      </c>
    </row>
    <row r="195" spans="1:2" x14ac:dyDescent="0.25">
      <c r="A195" s="2">
        <v>328</v>
      </c>
      <c r="B195" s="2" t="s">
        <v>4577</v>
      </c>
    </row>
    <row r="196" spans="1:2" x14ac:dyDescent="0.25">
      <c r="A196" s="2">
        <v>329</v>
      </c>
      <c r="B196" s="2" t="s">
        <v>4578</v>
      </c>
    </row>
    <row r="197" spans="1:2" x14ac:dyDescent="0.25">
      <c r="A197" s="2">
        <v>331</v>
      </c>
      <c r="B197" s="2" t="s">
        <v>4579</v>
      </c>
    </row>
    <row r="198" spans="1:2" x14ac:dyDescent="0.25">
      <c r="A198" s="2">
        <v>334</v>
      </c>
      <c r="B198" s="2" t="s">
        <v>4580</v>
      </c>
    </row>
    <row r="199" spans="1:2" x14ac:dyDescent="0.25">
      <c r="A199" s="2">
        <v>335</v>
      </c>
      <c r="B199" s="2" t="s">
        <v>4581</v>
      </c>
    </row>
    <row r="200" spans="1:2" x14ac:dyDescent="0.25">
      <c r="A200" s="2">
        <v>337</v>
      </c>
      <c r="B200" s="2" t="s">
        <v>2937</v>
      </c>
    </row>
    <row r="201" spans="1:2" x14ac:dyDescent="0.25">
      <c r="A201" s="2">
        <v>338</v>
      </c>
      <c r="B201" s="2" t="s">
        <v>4582</v>
      </c>
    </row>
    <row r="202" spans="1:2" x14ac:dyDescent="0.25">
      <c r="A202" s="2">
        <v>34</v>
      </c>
      <c r="B202" s="2" t="s">
        <v>4583</v>
      </c>
    </row>
    <row r="203" spans="1:2" x14ac:dyDescent="0.25">
      <c r="A203" s="2">
        <v>340</v>
      </c>
      <c r="B203" s="2" t="s">
        <v>4584</v>
      </c>
    </row>
    <row r="204" spans="1:2" x14ac:dyDescent="0.25">
      <c r="A204" s="2">
        <v>341</v>
      </c>
      <c r="B204" s="2" t="s">
        <v>4585</v>
      </c>
    </row>
    <row r="205" spans="1:2" x14ac:dyDescent="0.25">
      <c r="A205" s="2">
        <v>342</v>
      </c>
      <c r="B205" s="2" t="s">
        <v>4586</v>
      </c>
    </row>
    <row r="206" spans="1:2" x14ac:dyDescent="0.25">
      <c r="A206" s="2">
        <v>343</v>
      </c>
      <c r="B206" s="2" t="s">
        <v>4587</v>
      </c>
    </row>
    <row r="207" spans="1:2" x14ac:dyDescent="0.25">
      <c r="A207" s="2">
        <v>344</v>
      </c>
      <c r="B207" s="2" t="s">
        <v>4588</v>
      </c>
    </row>
    <row r="208" spans="1:2" x14ac:dyDescent="0.25">
      <c r="A208" s="2">
        <v>345</v>
      </c>
      <c r="B208" s="2" t="s">
        <v>4589</v>
      </c>
    </row>
    <row r="209" spans="1:2" x14ac:dyDescent="0.25">
      <c r="A209" s="2">
        <v>347</v>
      </c>
      <c r="B209" s="2" t="s">
        <v>4590</v>
      </c>
    </row>
    <row r="210" spans="1:2" x14ac:dyDescent="0.25">
      <c r="A210" s="2">
        <v>348</v>
      </c>
      <c r="B210" s="2" t="s">
        <v>4591</v>
      </c>
    </row>
    <row r="211" spans="1:2" x14ac:dyDescent="0.25">
      <c r="A211" s="2">
        <v>349</v>
      </c>
      <c r="B211" s="2" t="s">
        <v>4592</v>
      </c>
    </row>
    <row r="212" spans="1:2" x14ac:dyDescent="0.25">
      <c r="A212" s="2">
        <v>35</v>
      </c>
      <c r="B212" s="2" t="s">
        <v>4593</v>
      </c>
    </row>
    <row r="213" spans="1:2" x14ac:dyDescent="0.25">
      <c r="A213" s="2">
        <v>350</v>
      </c>
      <c r="B213" s="2" t="s">
        <v>4594</v>
      </c>
    </row>
    <row r="214" spans="1:2" x14ac:dyDescent="0.25">
      <c r="A214" s="2">
        <v>352</v>
      </c>
      <c r="B214" s="2" t="s">
        <v>4595</v>
      </c>
    </row>
    <row r="215" spans="1:2" x14ac:dyDescent="0.25">
      <c r="A215" s="2">
        <v>353</v>
      </c>
      <c r="B215" s="2" t="s">
        <v>4596</v>
      </c>
    </row>
    <row r="216" spans="1:2" x14ac:dyDescent="0.25">
      <c r="A216" s="2">
        <v>354</v>
      </c>
      <c r="B216" s="2" t="s">
        <v>4597</v>
      </c>
    </row>
    <row r="217" spans="1:2" x14ac:dyDescent="0.25">
      <c r="A217" s="2">
        <v>355</v>
      </c>
      <c r="B217" s="2" t="s">
        <v>4598</v>
      </c>
    </row>
    <row r="218" spans="1:2" x14ac:dyDescent="0.25">
      <c r="A218" s="2">
        <v>357</v>
      </c>
      <c r="B218" s="2" t="s">
        <v>4599</v>
      </c>
    </row>
    <row r="219" spans="1:2" x14ac:dyDescent="0.25">
      <c r="A219" s="2">
        <v>358</v>
      </c>
      <c r="B219" s="2" t="s">
        <v>4600</v>
      </c>
    </row>
    <row r="220" spans="1:2" x14ac:dyDescent="0.25">
      <c r="A220" s="2">
        <v>36</v>
      </c>
      <c r="B220" s="2" t="s">
        <v>4601</v>
      </c>
    </row>
    <row r="221" spans="1:2" x14ac:dyDescent="0.25">
      <c r="A221" s="2">
        <v>360</v>
      </c>
      <c r="B221" s="2" t="s">
        <v>4602</v>
      </c>
    </row>
    <row r="222" spans="1:2" x14ac:dyDescent="0.25">
      <c r="A222" s="2">
        <v>363</v>
      </c>
      <c r="B222" s="2" t="s">
        <v>4603</v>
      </c>
    </row>
    <row r="223" spans="1:2" x14ac:dyDescent="0.25">
      <c r="A223" s="2">
        <v>364</v>
      </c>
      <c r="B223" s="2" t="s">
        <v>4604</v>
      </c>
    </row>
    <row r="224" spans="1:2" x14ac:dyDescent="0.25">
      <c r="A224" s="2">
        <v>365</v>
      </c>
      <c r="B224" s="2" t="s">
        <v>4605</v>
      </c>
    </row>
    <row r="225" spans="1:2" x14ac:dyDescent="0.25">
      <c r="A225" s="2">
        <v>366</v>
      </c>
      <c r="B225" s="2" t="s">
        <v>4606</v>
      </c>
    </row>
    <row r="226" spans="1:2" x14ac:dyDescent="0.25">
      <c r="A226" s="2">
        <v>367</v>
      </c>
      <c r="B226" s="2" t="s">
        <v>4607</v>
      </c>
    </row>
    <row r="227" spans="1:2" x14ac:dyDescent="0.25">
      <c r="A227" s="2">
        <v>368</v>
      </c>
      <c r="B227" s="2" t="s">
        <v>4608</v>
      </c>
    </row>
    <row r="228" spans="1:2" x14ac:dyDescent="0.25">
      <c r="A228" s="2">
        <v>369</v>
      </c>
      <c r="B228" s="2" t="s">
        <v>4609</v>
      </c>
    </row>
    <row r="229" spans="1:2" x14ac:dyDescent="0.25">
      <c r="A229" s="2">
        <v>370</v>
      </c>
      <c r="B229" s="2" t="s">
        <v>4610</v>
      </c>
    </row>
    <row r="230" spans="1:2" x14ac:dyDescent="0.25">
      <c r="A230" s="2">
        <v>371</v>
      </c>
      <c r="B230" s="2" t="s">
        <v>4611</v>
      </c>
    </row>
    <row r="231" spans="1:2" x14ac:dyDescent="0.25">
      <c r="A231" s="2">
        <v>372</v>
      </c>
      <c r="B231" s="2" t="s">
        <v>4612</v>
      </c>
    </row>
    <row r="232" spans="1:2" x14ac:dyDescent="0.25">
      <c r="A232" s="2">
        <v>374</v>
      </c>
      <c r="B232" s="2" t="s">
        <v>4613</v>
      </c>
    </row>
    <row r="233" spans="1:2" x14ac:dyDescent="0.25">
      <c r="A233" s="2">
        <v>376</v>
      </c>
      <c r="B233" s="2" t="s">
        <v>4614</v>
      </c>
    </row>
    <row r="234" spans="1:2" x14ac:dyDescent="0.25">
      <c r="A234" s="2">
        <v>38</v>
      </c>
      <c r="B234" s="2" t="s">
        <v>4615</v>
      </c>
    </row>
    <row r="235" spans="1:2" x14ac:dyDescent="0.25">
      <c r="A235" s="2">
        <v>395</v>
      </c>
      <c r="B235" s="2" t="s">
        <v>4616</v>
      </c>
    </row>
    <row r="236" spans="1:2" x14ac:dyDescent="0.25">
      <c r="A236" s="2">
        <v>4</v>
      </c>
      <c r="B236" s="2" t="s">
        <v>4617</v>
      </c>
    </row>
    <row r="237" spans="1:2" x14ac:dyDescent="0.25">
      <c r="A237" s="2">
        <v>40</v>
      </c>
      <c r="B237" s="2" t="s">
        <v>2346</v>
      </c>
    </row>
    <row r="238" spans="1:2" x14ac:dyDescent="0.25">
      <c r="A238" s="2">
        <v>407</v>
      </c>
      <c r="B238" s="2" t="s">
        <v>4618</v>
      </c>
    </row>
    <row r="239" spans="1:2" x14ac:dyDescent="0.25">
      <c r="A239" s="2">
        <v>416</v>
      </c>
      <c r="B239" s="2" t="s">
        <v>4619</v>
      </c>
    </row>
    <row r="240" spans="1:2" x14ac:dyDescent="0.25">
      <c r="A240" s="2">
        <v>42</v>
      </c>
      <c r="B240" s="2" t="s">
        <v>4620</v>
      </c>
    </row>
    <row r="241" spans="1:2" x14ac:dyDescent="0.25">
      <c r="A241" s="2">
        <v>423</v>
      </c>
      <c r="B241" s="2" t="s">
        <v>4621</v>
      </c>
    </row>
    <row r="242" spans="1:2" x14ac:dyDescent="0.25">
      <c r="A242" s="2">
        <v>425</v>
      </c>
      <c r="B242" s="2" t="s">
        <v>4622</v>
      </c>
    </row>
    <row r="243" spans="1:2" x14ac:dyDescent="0.25">
      <c r="A243" s="2">
        <v>434</v>
      </c>
      <c r="B243" s="2" t="s">
        <v>4623</v>
      </c>
    </row>
    <row r="244" spans="1:2" x14ac:dyDescent="0.25">
      <c r="A244" s="2">
        <v>44</v>
      </c>
      <c r="B244" s="2" t="s">
        <v>4624</v>
      </c>
    </row>
    <row r="245" spans="1:2" x14ac:dyDescent="0.25">
      <c r="A245" s="2">
        <v>47</v>
      </c>
      <c r="B245" s="2" t="s">
        <v>4625</v>
      </c>
    </row>
    <row r="246" spans="1:2" x14ac:dyDescent="0.25">
      <c r="A246" s="2">
        <v>484</v>
      </c>
      <c r="B246" s="2" t="s">
        <v>4626</v>
      </c>
    </row>
    <row r="247" spans="1:2" x14ac:dyDescent="0.25">
      <c r="A247" s="2">
        <v>491</v>
      </c>
      <c r="B247" s="2" t="s">
        <v>4627</v>
      </c>
    </row>
    <row r="248" spans="1:2" x14ac:dyDescent="0.25">
      <c r="A248" s="2">
        <v>495</v>
      </c>
      <c r="B248" s="2" t="s">
        <v>4628</v>
      </c>
    </row>
    <row r="249" spans="1:2" x14ac:dyDescent="0.25">
      <c r="A249" s="2">
        <v>5</v>
      </c>
      <c r="B249" s="2" t="s">
        <v>4629</v>
      </c>
    </row>
    <row r="250" spans="1:2" x14ac:dyDescent="0.25">
      <c r="A250" s="2">
        <v>502</v>
      </c>
      <c r="B250" s="2" t="s">
        <v>4630</v>
      </c>
    </row>
    <row r="251" spans="1:2" x14ac:dyDescent="0.25">
      <c r="A251" s="2">
        <v>513</v>
      </c>
      <c r="B251" s="2" t="s">
        <v>4631</v>
      </c>
    </row>
    <row r="252" spans="1:2" x14ac:dyDescent="0.25">
      <c r="A252" s="2">
        <v>515</v>
      </c>
      <c r="B252" s="2" t="s">
        <v>4632</v>
      </c>
    </row>
    <row r="253" spans="1:2" x14ac:dyDescent="0.25">
      <c r="A253" s="2">
        <v>516</v>
      </c>
      <c r="B253" s="2" t="s">
        <v>4633</v>
      </c>
    </row>
    <row r="254" spans="1:2" x14ac:dyDescent="0.25">
      <c r="A254" s="2">
        <v>518</v>
      </c>
      <c r="B254" s="2" t="s">
        <v>4634</v>
      </c>
    </row>
    <row r="255" spans="1:2" x14ac:dyDescent="0.25">
      <c r="A255" s="2">
        <v>52</v>
      </c>
      <c r="B255" s="2" t="s">
        <v>4635</v>
      </c>
    </row>
    <row r="256" spans="1:2" x14ac:dyDescent="0.25">
      <c r="A256" s="2">
        <v>523</v>
      </c>
      <c r="B256" s="2" t="s">
        <v>4636</v>
      </c>
    </row>
    <row r="257" spans="1:2" x14ac:dyDescent="0.25">
      <c r="A257" s="2">
        <v>524</v>
      </c>
      <c r="B257" s="2" t="s">
        <v>4637</v>
      </c>
    </row>
    <row r="258" spans="1:2" x14ac:dyDescent="0.25">
      <c r="A258" s="2">
        <v>53</v>
      </c>
      <c r="B258" s="2" t="s">
        <v>4638</v>
      </c>
    </row>
    <row r="259" spans="1:2" x14ac:dyDescent="0.25">
      <c r="A259" s="2">
        <v>54</v>
      </c>
      <c r="B259" s="2" t="s">
        <v>4639</v>
      </c>
    </row>
    <row r="260" spans="1:2" x14ac:dyDescent="0.25">
      <c r="A260" s="2">
        <v>549</v>
      </c>
      <c r="B260" s="2" t="s">
        <v>4640</v>
      </c>
    </row>
    <row r="261" spans="1:2" x14ac:dyDescent="0.25">
      <c r="A261" s="2">
        <v>551</v>
      </c>
      <c r="B261" s="2" t="s">
        <v>4641</v>
      </c>
    </row>
    <row r="262" spans="1:2" x14ac:dyDescent="0.25">
      <c r="A262" s="2">
        <v>553</v>
      </c>
      <c r="B262" s="2" t="s">
        <v>4642</v>
      </c>
    </row>
    <row r="263" spans="1:2" x14ac:dyDescent="0.25">
      <c r="A263" s="2">
        <v>558</v>
      </c>
      <c r="B263" s="2" t="s">
        <v>4643</v>
      </c>
    </row>
    <row r="264" spans="1:2" x14ac:dyDescent="0.25">
      <c r="A264" s="2">
        <v>56</v>
      </c>
      <c r="B264" s="2" t="s">
        <v>4644</v>
      </c>
    </row>
    <row r="265" spans="1:2" x14ac:dyDescent="0.25">
      <c r="A265" s="2">
        <v>561</v>
      </c>
      <c r="B265" s="2" t="s">
        <v>4645</v>
      </c>
    </row>
    <row r="266" spans="1:2" x14ac:dyDescent="0.25">
      <c r="A266" s="2">
        <v>567</v>
      </c>
      <c r="B266" s="2" t="s">
        <v>4646</v>
      </c>
    </row>
    <row r="267" spans="1:2" x14ac:dyDescent="0.25">
      <c r="A267" s="2">
        <v>57</v>
      </c>
      <c r="B267" s="2" t="s">
        <v>4647</v>
      </c>
    </row>
    <row r="268" spans="1:2" x14ac:dyDescent="0.25">
      <c r="A268" s="2">
        <v>574</v>
      </c>
      <c r="B268" s="2" t="s">
        <v>4648</v>
      </c>
    </row>
    <row r="269" spans="1:2" x14ac:dyDescent="0.25">
      <c r="A269" s="2">
        <v>578</v>
      </c>
      <c r="B269" s="2" t="s">
        <v>4649</v>
      </c>
    </row>
    <row r="270" spans="1:2" x14ac:dyDescent="0.25">
      <c r="A270" s="2">
        <v>58</v>
      </c>
      <c r="B270" s="2" t="s">
        <v>4650</v>
      </c>
    </row>
    <row r="271" spans="1:2" x14ac:dyDescent="0.25">
      <c r="A271" s="2">
        <v>580</v>
      </c>
      <c r="B271" s="2" t="s">
        <v>4651</v>
      </c>
    </row>
    <row r="272" spans="1:2" x14ac:dyDescent="0.25">
      <c r="A272" s="2">
        <v>581</v>
      </c>
      <c r="B272" s="2" t="s">
        <v>4652</v>
      </c>
    </row>
    <row r="273" spans="1:2" x14ac:dyDescent="0.25">
      <c r="A273" s="2">
        <v>59</v>
      </c>
      <c r="B273" s="2" t="s">
        <v>4653</v>
      </c>
    </row>
    <row r="274" spans="1:2" x14ac:dyDescent="0.25">
      <c r="A274" s="2">
        <v>596</v>
      </c>
      <c r="B274" s="2" t="s">
        <v>4654</v>
      </c>
    </row>
    <row r="275" spans="1:2" x14ac:dyDescent="0.25">
      <c r="A275" s="2">
        <v>599</v>
      </c>
      <c r="B275" s="2" t="s">
        <v>4655</v>
      </c>
    </row>
    <row r="276" spans="1:2" x14ac:dyDescent="0.25">
      <c r="A276" s="2">
        <v>6</v>
      </c>
      <c r="B276" s="2" t="s">
        <v>4656</v>
      </c>
    </row>
    <row r="277" spans="1:2" x14ac:dyDescent="0.25">
      <c r="A277" s="2">
        <v>60</v>
      </c>
      <c r="B277" s="2" t="s">
        <v>4657</v>
      </c>
    </row>
    <row r="278" spans="1:2" x14ac:dyDescent="0.25">
      <c r="A278" s="2">
        <v>608</v>
      </c>
      <c r="B278" s="2" t="s">
        <v>4658</v>
      </c>
    </row>
    <row r="279" spans="1:2" x14ac:dyDescent="0.25">
      <c r="A279" s="2">
        <v>61</v>
      </c>
      <c r="B279" s="2" t="s">
        <v>4659</v>
      </c>
    </row>
    <row r="280" spans="1:2" x14ac:dyDescent="0.25">
      <c r="A280" s="2">
        <v>611</v>
      </c>
      <c r="B280" s="2" t="s">
        <v>4660</v>
      </c>
    </row>
    <row r="281" spans="1:2" x14ac:dyDescent="0.25">
      <c r="A281" s="2">
        <v>612</v>
      </c>
      <c r="B281" s="2" t="s">
        <v>4661</v>
      </c>
    </row>
    <row r="282" spans="1:2" x14ac:dyDescent="0.25">
      <c r="A282" s="2">
        <v>614</v>
      </c>
      <c r="B282" s="2" t="s">
        <v>4662</v>
      </c>
    </row>
    <row r="283" spans="1:2" x14ac:dyDescent="0.25">
      <c r="A283" s="2">
        <v>615</v>
      </c>
      <c r="B283" s="2" t="s">
        <v>4663</v>
      </c>
    </row>
    <row r="284" spans="1:2" x14ac:dyDescent="0.25">
      <c r="A284" s="2">
        <v>616</v>
      </c>
      <c r="B284" s="2" t="s">
        <v>4664</v>
      </c>
    </row>
    <row r="285" spans="1:2" x14ac:dyDescent="0.25">
      <c r="A285" s="2">
        <v>617</v>
      </c>
      <c r="B285" s="2" t="s">
        <v>4665</v>
      </c>
    </row>
    <row r="286" spans="1:2" x14ac:dyDescent="0.25">
      <c r="A286" s="2">
        <v>618</v>
      </c>
      <c r="B286" s="2" t="s">
        <v>4666</v>
      </c>
    </row>
    <row r="287" spans="1:2" x14ac:dyDescent="0.25">
      <c r="A287" s="2">
        <v>619</v>
      </c>
      <c r="B287" s="2" t="s">
        <v>4667</v>
      </c>
    </row>
    <row r="288" spans="1:2" x14ac:dyDescent="0.25">
      <c r="A288" s="2">
        <v>62</v>
      </c>
      <c r="B288" s="2" t="s">
        <v>4668</v>
      </c>
    </row>
    <row r="289" spans="1:2" x14ac:dyDescent="0.25">
      <c r="A289" s="2">
        <v>621</v>
      </c>
      <c r="B289" s="2" t="s">
        <v>4669</v>
      </c>
    </row>
    <row r="290" spans="1:2" x14ac:dyDescent="0.25">
      <c r="A290" s="2">
        <v>622</v>
      </c>
      <c r="B290" s="2" t="s">
        <v>4670</v>
      </c>
    </row>
    <row r="291" spans="1:2" x14ac:dyDescent="0.25">
      <c r="A291" s="2">
        <v>623</v>
      </c>
      <c r="B291" s="2" t="s">
        <v>4671</v>
      </c>
    </row>
    <row r="292" spans="1:2" x14ac:dyDescent="0.25">
      <c r="A292" s="2">
        <v>624</v>
      </c>
      <c r="B292" s="2" t="s">
        <v>4672</v>
      </c>
    </row>
    <row r="293" spans="1:2" x14ac:dyDescent="0.25">
      <c r="A293" s="2">
        <v>625</v>
      </c>
      <c r="B293" s="2" t="s">
        <v>4673</v>
      </c>
    </row>
    <row r="294" spans="1:2" x14ac:dyDescent="0.25">
      <c r="A294" s="2">
        <v>627</v>
      </c>
      <c r="B294" s="2" t="s">
        <v>4674</v>
      </c>
    </row>
    <row r="295" spans="1:2" x14ac:dyDescent="0.25">
      <c r="A295" s="2">
        <v>628</v>
      </c>
      <c r="B295" s="2" t="s">
        <v>4675</v>
      </c>
    </row>
    <row r="296" spans="1:2" x14ac:dyDescent="0.25">
      <c r="A296" s="2">
        <v>63</v>
      </c>
      <c r="B296" s="2" t="s">
        <v>4676</v>
      </c>
    </row>
    <row r="297" spans="1:2" x14ac:dyDescent="0.25">
      <c r="A297" s="2">
        <v>631</v>
      </c>
      <c r="B297" s="2" t="s">
        <v>4677</v>
      </c>
    </row>
    <row r="298" spans="1:2" x14ac:dyDescent="0.25">
      <c r="A298" s="2">
        <v>632</v>
      </c>
      <c r="B298" s="2" t="s">
        <v>4678</v>
      </c>
    </row>
    <row r="299" spans="1:2" x14ac:dyDescent="0.25">
      <c r="A299" s="2">
        <v>635</v>
      </c>
      <c r="B299" s="2" t="s">
        <v>4679</v>
      </c>
    </row>
    <row r="300" spans="1:2" x14ac:dyDescent="0.25">
      <c r="A300" s="2">
        <v>636</v>
      </c>
      <c r="B300" s="2" t="s">
        <v>4680</v>
      </c>
    </row>
    <row r="301" spans="1:2" x14ac:dyDescent="0.25">
      <c r="A301" s="2">
        <v>638</v>
      </c>
      <c r="B301" s="2" t="s">
        <v>4681</v>
      </c>
    </row>
    <row r="302" spans="1:2" x14ac:dyDescent="0.25">
      <c r="A302" s="2">
        <v>639</v>
      </c>
      <c r="B302" s="2" t="s">
        <v>4682</v>
      </c>
    </row>
    <row r="303" spans="1:2" x14ac:dyDescent="0.25">
      <c r="A303" s="2">
        <v>64</v>
      </c>
      <c r="B303" s="2" t="s">
        <v>4683</v>
      </c>
    </row>
    <row r="304" spans="1:2" x14ac:dyDescent="0.25">
      <c r="A304" s="2">
        <v>640</v>
      </c>
      <c r="B304" s="2" t="s">
        <v>4684</v>
      </c>
    </row>
    <row r="305" spans="1:2" x14ac:dyDescent="0.25">
      <c r="A305" s="2">
        <v>642</v>
      </c>
      <c r="B305" s="2" t="s">
        <v>4685</v>
      </c>
    </row>
    <row r="306" spans="1:2" x14ac:dyDescent="0.25">
      <c r="A306" s="2">
        <v>644</v>
      </c>
      <c r="B306" s="2" t="s">
        <v>4686</v>
      </c>
    </row>
    <row r="307" spans="1:2" x14ac:dyDescent="0.25">
      <c r="A307" s="2">
        <v>645</v>
      </c>
      <c r="B307" s="2" t="s">
        <v>4687</v>
      </c>
    </row>
    <row r="308" spans="1:2" x14ac:dyDescent="0.25">
      <c r="A308" s="2">
        <v>647</v>
      </c>
      <c r="B308" s="2" t="s">
        <v>4688</v>
      </c>
    </row>
    <row r="309" spans="1:2" x14ac:dyDescent="0.25">
      <c r="A309" s="2">
        <v>649</v>
      </c>
      <c r="B309" s="2" t="s">
        <v>4689</v>
      </c>
    </row>
    <row r="310" spans="1:2" x14ac:dyDescent="0.25">
      <c r="A310" s="2">
        <v>65</v>
      </c>
      <c r="B310" s="2" t="s">
        <v>4690</v>
      </c>
    </row>
    <row r="311" spans="1:2" x14ac:dyDescent="0.25">
      <c r="A311" s="2">
        <v>650</v>
      </c>
      <c r="B311" s="2" t="s">
        <v>4691</v>
      </c>
    </row>
    <row r="312" spans="1:2" x14ac:dyDescent="0.25">
      <c r="A312" s="2">
        <v>651</v>
      </c>
      <c r="B312" s="2" t="s">
        <v>4692</v>
      </c>
    </row>
    <row r="313" spans="1:2" x14ac:dyDescent="0.25">
      <c r="A313" s="2">
        <v>654</v>
      </c>
      <c r="B313" s="2" t="s">
        <v>4693</v>
      </c>
    </row>
    <row r="314" spans="1:2" x14ac:dyDescent="0.25">
      <c r="A314" s="2">
        <v>655</v>
      </c>
      <c r="B314" s="2" t="s">
        <v>4694</v>
      </c>
    </row>
    <row r="315" spans="1:2" x14ac:dyDescent="0.25">
      <c r="A315" s="2">
        <v>656</v>
      </c>
      <c r="B315" s="2" t="s">
        <v>4695</v>
      </c>
    </row>
    <row r="316" spans="1:2" x14ac:dyDescent="0.25">
      <c r="A316" s="2">
        <v>658</v>
      </c>
      <c r="B316" s="2" t="s">
        <v>4696</v>
      </c>
    </row>
    <row r="317" spans="1:2" x14ac:dyDescent="0.25">
      <c r="A317" s="2">
        <v>659</v>
      </c>
      <c r="B317" s="2" t="s">
        <v>4697</v>
      </c>
    </row>
    <row r="318" spans="1:2" x14ac:dyDescent="0.25">
      <c r="A318" s="2">
        <v>66</v>
      </c>
      <c r="B318" s="2" t="s">
        <v>4698</v>
      </c>
    </row>
    <row r="319" spans="1:2" x14ac:dyDescent="0.25">
      <c r="A319" s="2">
        <v>660</v>
      </c>
      <c r="B319" s="2" t="s">
        <v>4699</v>
      </c>
    </row>
    <row r="320" spans="1:2" x14ac:dyDescent="0.25">
      <c r="A320" s="2">
        <v>661</v>
      </c>
      <c r="B320" s="2" t="s">
        <v>4700</v>
      </c>
    </row>
    <row r="321" spans="1:2" x14ac:dyDescent="0.25">
      <c r="A321" s="2">
        <v>663</v>
      </c>
      <c r="B321" s="2" t="s">
        <v>4701</v>
      </c>
    </row>
    <row r="322" spans="1:2" x14ac:dyDescent="0.25">
      <c r="A322" s="2">
        <v>664</v>
      </c>
      <c r="B322" s="2" t="s">
        <v>4702</v>
      </c>
    </row>
    <row r="323" spans="1:2" x14ac:dyDescent="0.25">
      <c r="A323" s="2">
        <v>667</v>
      </c>
      <c r="B323" s="2" t="s">
        <v>4703</v>
      </c>
    </row>
    <row r="324" spans="1:2" x14ac:dyDescent="0.25">
      <c r="A324" s="2">
        <v>668</v>
      </c>
      <c r="B324" s="2" t="s">
        <v>4704</v>
      </c>
    </row>
    <row r="325" spans="1:2" x14ac:dyDescent="0.25">
      <c r="A325" s="2">
        <v>669</v>
      </c>
      <c r="B325" s="2" t="s">
        <v>4705</v>
      </c>
    </row>
    <row r="326" spans="1:2" x14ac:dyDescent="0.25">
      <c r="A326" s="2">
        <v>67</v>
      </c>
      <c r="B326" s="2" t="s">
        <v>4706</v>
      </c>
    </row>
    <row r="327" spans="1:2" x14ac:dyDescent="0.25">
      <c r="A327" s="2">
        <v>670</v>
      </c>
      <c r="B327" s="2" t="s">
        <v>4707</v>
      </c>
    </row>
    <row r="328" spans="1:2" x14ac:dyDescent="0.25">
      <c r="A328" s="2">
        <v>671</v>
      </c>
      <c r="B328" s="2" t="s">
        <v>4708</v>
      </c>
    </row>
    <row r="329" spans="1:2" x14ac:dyDescent="0.25">
      <c r="A329" s="2">
        <v>672</v>
      </c>
      <c r="B329" s="2" t="s">
        <v>4709</v>
      </c>
    </row>
    <row r="330" spans="1:2" x14ac:dyDescent="0.25">
      <c r="A330" s="2">
        <v>673</v>
      </c>
      <c r="B330" s="2" t="s">
        <v>4710</v>
      </c>
    </row>
    <row r="331" spans="1:2" x14ac:dyDescent="0.25">
      <c r="A331" s="2">
        <v>674</v>
      </c>
      <c r="B331" s="2" t="s">
        <v>4711</v>
      </c>
    </row>
    <row r="332" spans="1:2" x14ac:dyDescent="0.25">
      <c r="A332" s="2">
        <v>675</v>
      </c>
      <c r="B332" s="2" t="s">
        <v>4712</v>
      </c>
    </row>
    <row r="333" spans="1:2" x14ac:dyDescent="0.25">
      <c r="A333" s="2">
        <v>676</v>
      </c>
      <c r="B333" s="2" t="s">
        <v>4713</v>
      </c>
    </row>
    <row r="334" spans="1:2" x14ac:dyDescent="0.25">
      <c r="A334" s="2">
        <v>677</v>
      </c>
      <c r="B334" s="2" t="s">
        <v>4714</v>
      </c>
    </row>
    <row r="335" spans="1:2" x14ac:dyDescent="0.25">
      <c r="A335" s="2">
        <v>68</v>
      </c>
      <c r="B335" s="2" t="s">
        <v>4715</v>
      </c>
    </row>
    <row r="336" spans="1:2" x14ac:dyDescent="0.25">
      <c r="A336" s="2">
        <v>684</v>
      </c>
      <c r="B336" s="2" t="s">
        <v>4716</v>
      </c>
    </row>
    <row r="337" spans="1:2" x14ac:dyDescent="0.25">
      <c r="A337" s="2">
        <v>687</v>
      </c>
      <c r="B337" s="2" t="s">
        <v>4717</v>
      </c>
    </row>
    <row r="338" spans="1:2" x14ac:dyDescent="0.25">
      <c r="A338" s="2">
        <v>688</v>
      </c>
      <c r="B338" s="2" t="s">
        <v>4718</v>
      </c>
    </row>
    <row r="339" spans="1:2" x14ac:dyDescent="0.25">
      <c r="A339" s="2">
        <v>689</v>
      </c>
      <c r="B339" s="2" t="s">
        <v>4719</v>
      </c>
    </row>
    <row r="340" spans="1:2" x14ac:dyDescent="0.25">
      <c r="A340" s="2">
        <v>690</v>
      </c>
      <c r="B340" s="2" t="s">
        <v>4720</v>
      </c>
    </row>
    <row r="341" spans="1:2" x14ac:dyDescent="0.25">
      <c r="A341" s="2">
        <v>691</v>
      </c>
      <c r="B341" s="2" t="s">
        <v>4721</v>
      </c>
    </row>
    <row r="342" spans="1:2" x14ac:dyDescent="0.25">
      <c r="A342" s="2">
        <v>693</v>
      </c>
      <c r="B342" s="2" t="s">
        <v>4722</v>
      </c>
    </row>
    <row r="343" spans="1:2" x14ac:dyDescent="0.25">
      <c r="A343" s="2">
        <v>696</v>
      </c>
      <c r="B343" s="2" t="s">
        <v>4723</v>
      </c>
    </row>
    <row r="344" spans="1:2" x14ac:dyDescent="0.25">
      <c r="A344" s="2">
        <v>697</v>
      </c>
      <c r="B344" s="2" t="s">
        <v>4724</v>
      </c>
    </row>
    <row r="345" spans="1:2" x14ac:dyDescent="0.25">
      <c r="A345" s="2">
        <v>698</v>
      </c>
      <c r="B345" s="2" t="s">
        <v>4725</v>
      </c>
    </row>
    <row r="346" spans="1:2" x14ac:dyDescent="0.25">
      <c r="A346" s="2">
        <v>699</v>
      </c>
      <c r="B346" s="2" t="s">
        <v>4726</v>
      </c>
    </row>
    <row r="347" spans="1:2" x14ac:dyDescent="0.25">
      <c r="A347" s="2">
        <v>7</v>
      </c>
      <c r="B347" s="2" t="s">
        <v>4727</v>
      </c>
    </row>
    <row r="348" spans="1:2" x14ac:dyDescent="0.25">
      <c r="A348" s="2">
        <v>70</v>
      </c>
      <c r="B348" s="2" t="s">
        <v>4728</v>
      </c>
    </row>
    <row r="349" spans="1:2" x14ac:dyDescent="0.25">
      <c r="A349" s="2">
        <v>701</v>
      </c>
      <c r="B349" s="2" t="s">
        <v>4729</v>
      </c>
    </row>
    <row r="350" spans="1:2" x14ac:dyDescent="0.25">
      <c r="A350" s="2">
        <v>702</v>
      </c>
      <c r="B350" s="2" t="s">
        <v>4730</v>
      </c>
    </row>
    <row r="351" spans="1:2" x14ac:dyDescent="0.25">
      <c r="A351" s="2">
        <v>704</v>
      </c>
      <c r="B351" s="2" t="s">
        <v>4731</v>
      </c>
    </row>
    <row r="352" spans="1:2" x14ac:dyDescent="0.25">
      <c r="A352" s="2">
        <v>706</v>
      </c>
      <c r="B352" s="2" t="s">
        <v>4732</v>
      </c>
    </row>
    <row r="353" spans="1:2" x14ac:dyDescent="0.25">
      <c r="A353" s="2">
        <v>709</v>
      </c>
      <c r="B353" s="2" t="s">
        <v>4733</v>
      </c>
    </row>
    <row r="354" spans="1:2" x14ac:dyDescent="0.25">
      <c r="A354" s="2">
        <v>71</v>
      </c>
      <c r="B354" s="2" t="s">
        <v>4734</v>
      </c>
    </row>
    <row r="355" spans="1:2" x14ac:dyDescent="0.25">
      <c r="A355" s="2">
        <v>712</v>
      </c>
      <c r="B355" s="2" t="s">
        <v>4735</v>
      </c>
    </row>
    <row r="356" spans="1:2" x14ac:dyDescent="0.25">
      <c r="A356" s="2">
        <v>714</v>
      </c>
      <c r="B356" s="2" t="s">
        <v>4736</v>
      </c>
    </row>
    <row r="357" spans="1:2" x14ac:dyDescent="0.25">
      <c r="A357" s="2">
        <v>715</v>
      </c>
      <c r="B357" s="2" t="s">
        <v>4737</v>
      </c>
    </row>
    <row r="358" spans="1:2" x14ac:dyDescent="0.25">
      <c r="A358" s="2">
        <v>716</v>
      </c>
      <c r="B358" s="2" t="s">
        <v>4738</v>
      </c>
    </row>
    <row r="359" spans="1:2" x14ac:dyDescent="0.25">
      <c r="A359" s="2">
        <v>717</v>
      </c>
      <c r="B359" s="2" t="s">
        <v>4739</v>
      </c>
    </row>
    <row r="360" spans="1:2" x14ac:dyDescent="0.25">
      <c r="A360" s="2">
        <v>719</v>
      </c>
      <c r="B360" s="2" t="s">
        <v>4740</v>
      </c>
    </row>
    <row r="361" spans="1:2" x14ac:dyDescent="0.25">
      <c r="A361" s="2">
        <v>72</v>
      </c>
      <c r="B361" s="2" t="s">
        <v>4741</v>
      </c>
    </row>
    <row r="362" spans="1:2" x14ac:dyDescent="0.25">
      <c r="A362" s="2">
        <v>720</v>
      </c>
      <c r="B362" s="2" t="s">
        <v>4742</v>
      </c>
    </row>
    <row r="363" spans="1:2" x14ac:dyDescent="0.25">
      <c r="A363" s="2">
        <v>721</v>
      </c>
      <c r="B363" s="2" t="s">
        <v>4743</v>
      </c>
    </row>
    <row r="364" spans="1:2" x14ac:dyDescent="0.25">
      <c r="A364" s="2">
        <v>722</v>
      </c>
      <c r="B364" s="2" t="s">
        <v>4744</v>
      </c>
    </row>
    <row r="365" spans="1:2" x14ac:dyDescent="0.25">
      <c r="A365" s="2">
        <v>723</v>
      </c>
      <c r="B365" s="2" t="s">
        <v>4745</v>
      </c>
    </row>
    <row r="366" spans="1:2" x14ac:dyDescent="0.25">
      <c r="A366" s="2">
        <v>724</v>
      </c>
      <c r="B366" s="2" t="s">
        <v>4746</v>
      </c>
    </row>
    <row r="367" spans="1:2" x14ac:dyDescent="0.25">
      <c r="A367" s="2">
        <v>725</v>
      </c>
      <c r="B367" s="2" t="s">
        <v>4747</v>
      </c>
    </row>
    <row r="368" spans="1:2" x14ac:dyDescent="0.25">
      <c r="A368" s="2">
        <v>726</v>
      </c>
      <c r="B368" s="2" t="s">
        <v>4748</v>
      </c>
    </row>
    <row r="369" spans="1:2" x14ac:dyDescent="0.25">
      <c r="A369" s="2">
        <v>727</v>
      </c>
      <c r="B369" s="2" t="s">
        <v>4749</v>
      </c>
    </row>
    <row r="370" spans="1:2" x14ac:dyDescent="0.25">
      <c r="A370" s="2">
        <v>728</v>
      </c>
      <c r="B370" s="2" t="s">
        <v>4750</v>
      </c>
    </row>
    <row r="371" spans="1:2" x14ac:dyDescent="0.25">
      <c r="A371" s="2">
        <v>729</v>
      </c>
      <c r="B371" s="2" t="s">
        <v>4751</v>
      </c>
    </row>
    <row r="372" spans="1:2" x14ac:dyDescent="0.25">
      <c r="A372" s="2">
        <v>73</v>
      </c>
      <c r="B372" s="2" t="s">
        <v>4752</v>
      </c>
    </row>
    <row r="373" spans="1:2" x14ac:dyDescent="0.25">
      <c r="A373" s="2">
        <v>730</v>
      </c>
      <c r="B373" s="2" t="s">
        <v>4753</v>
      </c>
    </row>
    <row r="374" spans="1:2" x14ac:dyDescent="0.25">
      <c r="A374" s="2">
        <v>731</v>
      </c>
      <c r="B374" s="2" t="s">
        <v>3925</v>
      </c>
    </row>
    <row r="375" spans="1:2" x14ac:dyDescent="0.25">
      <c r="A375" s="2">
        <v>732</v>
      </c>
      <c r="B375" s="2" t="s">
        <v>4754</v>
      </c>
    </row>
    <row r="376" spans="1:2" x14ac:dyDescent="0.25">
      <c r="A376" s="2">
        <v>733</v>
      </c>
      <c r="B376" s="2" t="s">
        <v>4755</v>
      </c>
    </row>
    <row r="377" spans="1:2" x14ac:dyDescent="0.25">
      <c r="A377" s="2">
        <v>735</v>
      </c>
      <c r="B377" s="2" t="s">
        <v>4756</v>
      </c>
    </row>
    <row r="378" spans="1:2" x14ac:dyDescent="0.25">
      <c r="A378" s="2">
        <v>736</v>
      </c>
      <c r="B378" s="2" t="s">
        <v>4757</v>
      </c>
    </row>
    <row r="379" spans="1:2" x14ac:dyDescent="0.25">
      <c r="A379" s="2">
        <v>737</v>
      </c>
      <c r="B379" s="2" t="s">
        <v>4758</v>
      </c>
    </row>
    <row r="380" spans="1:2" x14ac:dyDescent="0.25">
      <c r="A380" s="2">
        <v>738</v>
      </c>
      <c r="B380" s="2" t="s">
        <v>4759</v>
      </c>
    </row>
    <row r="381" spans="1:2" x14ac:dyDescent="0.25">
      <c r="A381" s="2">
        <v>739</v>
      </c>
      <c r="B381" s="2" t="s">
        <v>4760</v>
      </c>
    </row>
    <row r="382" spans="1:2" x14ac:dyDescent="0.25">
      <c r="A382" s="2">
        <v>74</v>
      </c>
      <c r="B382" s="2" t="s">
        <v>4761</v>
      </c>
    </row>
    <row r="383" spans="1:2" x14ac:dyDescent="0.25">
      <c r="A383" s="2">
        <v>740</v>
      </c>
      <c r="B383" s="2" t="s">
        <v>4762</v>
      </c>
    </row>
    <row r="384" spans="1:2" x14ac:dyDescent="0.25">
      <c r="A384" s="2">
        <v>741</v>
      </c>
      <c r="B384" s="2" t="s">
        <v>4763</v>
      </c>
    </row>
    <row r="385" spans="1:2" x14ac:dyDescent="0.25">
      <c r="A385" s="2">
        <v>743</v>
      </c>
      <c r="B385" s="2" t="s">
        <v>4764</v>
      </c>
    </row>
    <row r="386" spans="1:2" x14ac:dyDescent="0.25">
      <c r="A386" s="2">
        <v>744</v>
      </c>
      <c r="B386" s="2" t="s">
        <v>4765</v>
      </c>
    </row>
    <row r="387" spans="1:2" x14ac:dyDescent="0.25">
      <c r="A387" s="2">
        <v>745</v>
      </c>
      <c r="B387" s="2" t="s">
        <v>4766</v>
      </c>
    </row>
    <row r="388" spans="1:2" x14ac:dyDescent="0.25">
      <c r="A388" s="2">
        <v>746</v>
      </c>
      <c r="B388" s="2" t="s">
        <v>4767</v>
      </c>
    </row>
    <row r="389" spans="1:2" x14ac:dyDescent="0.25">
      <c r="A389" s="2">
        <v>747</v>
      </c>
      <c r="B389" s="2" t="s">
        <v>4768</v>
      </c>
    </row>
    <row r="390" spans="1:2" x14ac:dyDescent="0.25">
      <c r="A390" s="2">
        <v>748</v>
      </c>
      <c r="B390" s="2" t="s">
        <v>4769</v>
      </c>
    </row>
    <row r="391" spans="1:2" x14ac:dyDescent="0.25">
      <c r="A391" s="2">
        <v>749</v>
      </c>
      <c r="B391" s="2" t="s">
        <v>4770</v>
      </c>
    </row>
    <row r="392" spans="1:2" x14ac:dyDescent="0.25">
      <c r="A392" s="2">
        <v>75</v>
      </c>
      <c r="B392" s="2" t="s">
        <v>4771</v>
      </c>
    </row>
    <row r="393" spans="1:2" x14ac:dyDescent="0.25">
      <c r="A393" s="2">
        <v>750</v>
      </c>
      <c r="B393" s="2" t="s">
        <v>4772</v>
      </c>
    </row>
    <row r="394" spans="1:2" x14ac:dyDescent="0.25">
      <c r="A394" s="2">
        <v>751</v>
      </c>
      <c r="B394" s="2" t="s">
        <v>4773</v>
      </c>
    </row>
    <row r="395" spans="1:2" x14ac:dyDescent="0.25">
      <c r="A395" s="2">
        <v>752</v>
      </c>
      <c r="B395" s="2" t="s">
        <v>4774</v>
      </c>
    </row>
    <row r="396" spans="1:2" x14ac:dyDescent="0.25">
      <c r="A396" s="2">
        <v>753</v>
      </c>
      <c r="B396" s="2" t="s">
        <v>4775</v>
      </c>
    </row>
    <row r="397" spans="1:2" x14ac:dyDescent="0.25">
      <c r="A397" s="2">
        <v>754</v>
      </c>
      <c r="B397" s="2" t="s">
        <v>4776</v>
      </c>
    </row>
    <row r="398" spans="1:2" x14ac:dyDescent="0.25">
      <c r="A398" s="2">
        <v>755</v>
      </c>
      <c r="B398" s="2" t="s">
        <v>4777</v>
      </c>
    </row>
    <row r="399" spans="1:2" x14ac:dyDescent="0.25">
      <c r="A399" s="2">
        <v>756</v>
      </c>
      <c r="B399" s="2" t="s">
        <v>4778</v>
      </c>
    </row>
    <row r="400" spans="1:2" x14ac:dyDescent="0.25">
      <c r="A400" s="2">
        <v>757</v>
      </c>
      <c r="B400" s="2" t="s">
        <v>4779</v>
      </c>
    </row>
    <row r="401" spans="1:2" x14ac:dyDescent="0.25">
      <c r="A401" s="2">
        <v>758</v>
      </c>
      <c r="B401" s="2" t="s">
        <v>4780</v>
      </c>
    </row>
    <row r="402" spans="1:2" x14ac:dyDescent="0.25">
      <c r="A402" s="2">
        <v>759</v>
      </c>
      <c r="B402" s="2" t="s">
        <v>4781</v>
      </c>
    </row>
    <row r="403" spans="1:2" x14ac:dyDescent="0.25">
      <c r="A403" s="2">
        <v>76</v>
      </c>
      <c r="B403" s="2" t="s">
        <v>4782</v>
      </c>
    </row>
    <row r="404" spans="1:2" x14ac:dyDescent="0.25">
      <c r="A404" s="2">
        <v>760</v>
      </c>
      <c r="B404" s="2" t="s">
        <v>4783</v>
      </c>
    </row>
    <row r="405" spans="1:2" x14ac:dyDescent="0.25">
      <c r="A405" s="2">
        <v>761</v>
      </c>
      <c r="B405" s="2" t="s">
        <v>4784</v>
      </c>
    </row>
    <row r="406" spans="1:2" x14ac:dyDescent="0.25">
      <c r="A406" s="2">
        <v>762</v>
      </c>
      <c r="B406" s="2" t="s">
        <v>4785</v>
      </c>
    </row>
    <row r="407" spans="1:2" x14ac:dyDescent="0.25">
      <c r="A407" s="2">
        <v>763</v>
      </c>
      <c r="B407" s="2" t="s">
        <v>4786</v>
      </c>
    </row>
    <row r="408" spans="1:2" x14ac:dyDescent="0.25">
      <c r="A408" s="2">
        <v>764</v>
      </c>
      <c r="B408" s="2" t="s">
        <v>4787</v>
      </c>
    </row>
    <row r="409" spans="1:2" x14ac:dyDescent="0.25">
      <c r="A409" s="2">
        <v>765</v>
      </c>
      <c r="B409" s="2" t="s">
        <v>4788</v>
      </c>
    </row>
    <row r="410" spans="1:2" x14ac:dyDescent="0.25">
      <c r="A410" s="2">
        <v>766</v>
      </c>
      <c r="B410" s="2" t="s">
        <v>4789</v>
      </c>
    </row>
    <row r="411" spans="1:2" x14ac:dyDescent="0.25">
      <c r="A411" s="2">
        <v>767</v>
      </c>
      <c r="B411" s="2" t="s">
        <v>4790</v>
      </c>
    </row>
    <row r="412" spans="1:2" x14ac:dyDescent="0.25">
      <c r="A412" s="2">
        <v>768</v>
      </c>
      <c r="B412" s="2" t="s">
        <v>4791</v>
      </c>
    </row>
    <row r="413" spans="1:2" x14ac:dyDescent="0.25">
      <c r="A413" s="2">
        <v>769</v>
      </c>
      <c r="B413" s="2" t="s">
        <v>4792</v>
      </c>
    </row>
    <row r="414" spans="1:2" x14ac:dyDescent="0.25">
      <c r="A414" s="2">
        <v>77</v>
      </c>
      <c r="B414" s="2" t="s">
        <v>4793</v>
      </c>
    </row>
    <row r="415" spans="1:2" x14ac:dyDescent="0.25">
      <c r="A415" s="2">
        <v>770</v>
      </c>
      <c r="B415" s="2" t="s">
        <v>4794</v>
      </c>
    </row>
    <row r="416" spans="1:2" x14ac:dyDescent="0.25">
      <c r="A416" s="2">
        <v>771</v>
      </c>
      <c r="B416" s="2" t="s">
        <v>4795</v>
      </c>
    </row>
    <row r="417" spans="1:2" x14ac:dyDescent="0.25">
      <c r="A417" s="2">
        <v>772</v>
      </c>
      <c r="B417" s="2" t="s">
        <v>4796</v>
      </c>
    </row>
    <row r="418" spans="1:2" x14ac:dyDescent="0.25">
      <c r="A418" s="2">
        <v>773</v>
      </c>
      <c r="B418" s="2" t="s">
        <v>4797</v>
      </c>
    </row>
    <row r="419" spans="1:2" x14ac:dyDescent="0.25">
      <c r="A419" s="2">
        <v>774</v>
      </c>
      <c r="B419" s="2" t="s">
        <v>4798</v>
      </c>
    </row>
    <row r="420" spans="1:2" x14ac:dyDescent="0.25">
      <c r="A420" s="2">
        <v>775</v>
      </c>
      <c r="B420" s="2" t="s">
        <v>4799</v>
      </c>
    </row>
    <row r="421" spans="1:2" x14ac:dyDescent="0.25">
      <c r="A421" s="2">
        <v>776</v>
      </c>
      <c r="B421" s="2" t="s">
        <v>4800</v>
      </c>
    </row>
    <row r="422" spans="1:2" x14ac:dyDescent="0.25">
      <c r="A422" s="2">
        <v>777</v>
      </c>
      <c r="B422" s="2" t="s">
        <v>4801</v>
      </c>
    </row>
    <row r="423" spans="1:2" x14ac:dyDescent="0.25">
      <c r="A423" s="2">
        <v>778</v>
      </c>
      <c r="B423" s="2" t="s">
        <v>4802</v>
      </c>
    </row>
    <row r="424" spans="1:2" x14ac:dyDescent="0.25">
      <c r="A424" s="2">
        <v>779</v>
      </c>
      <c r="B424" s="2" t="s">
        <v>4803</v>
      </c>
    </row>
    <row r="425" spans="1:2" x14ac:dyDescent="0.25">
      <c r="A425" s="2">
        <v>78</v>
      </c>
      <c r="B425" s="2" t="s">
        <v>4804</v>
      </c>
    </row>
    <row r="426" spans="1:2" x14ac:dyDescent="0.25">
      <c r="A426" s="2">
        <v>780</v>
      </c>
      <c r="B426" s="2" t="s">
        <v>4805</v>
      </c>
    </row>
    <row r="427" spans="1:2" x14ac:dyDescent="0.25">
      <c r="A427" s="2">
        <v>781</v>
      </c>
      <c r="B427" s="2" t="s">
        <v>4806</v>
      </c>
    </row>
    <row r="428" spans="1:2" x14ac:dyDescent="0.25">
      <c r="A428" s="2">
        <v>782</v>
      </c>
      <c r="B428" s="2" t="s">
        <v>4807</v>
      </c>
    </row>
    <row r="429" spans="1:2" x14ac:dyDescent="0.25">
      <c r="A429" s="2">
        <v>783</v>
      </c>
      <c r="B429" s="2" t="s">
        <v>4808</v>
      </c>
    </row>
    <row r="430" spans="1:2" x14ac:dyDescent="0.25">
      <c r="A430" s="2">
        <v>784</v>
      </c>
      <c r="B430" s="2" t="s">
        <v>4809</v>
      </c>
    </row>
    <row r="431" spans="1:2" x14ac:dyDescent="0.25">
      <c r="A431" s="2">
        <v>785</v>
      </c>
      <c r="B431" s="2" t="s">
        <v>4810</v>
      </c>
    </row>
    <row r="432" spans="1:2" x14ac:dyDescent="0.25">
      <c r="A432" s="2">
        <v>786</v>
      </c>
      <c r="B432" s="2" t="s">
        <v>4811</v>
      </c>
    </row>
    <row r="433" spans="1:2" x14ac:dyDescent="0.25">
      <c r="A433" s="2">
        <v>787</v>
      </c>
      <c r="B433" s="2" t="s">
        <v>4812</v>
      </c>
    </row>
    <row r="434" spans="1:2" x14ac:dyDescent="0.25">
      <c r="A434" s="2">
        <v>788</v>
      </c>
      <c r="B434" s="2" t="s">
        <v>4813</v>
      </c>
    </row>
    <row r="435" spans="1:2" x14ac:dyDescent="0.25">
      <c r="A435" s="2">
        <v>789</v>
      </c>
      <c r="B435" s="2" t="s">
        <v>4814</v>
      </c>
    </row>
    <row r="436" spans="1:2" x14ac:dyDescent="0.25">
      <c r="A436" s="2">
        <v>79</v>
      </c>
      <c r="B436" s="2" t="s">
        <v>4815</v>
      </c>
    </row>
    <row r="437" spans="1:2" x14ac:dyDescent="0.25">
      <c r="A437" s="2">
        <v>790</v>
      </c>
      <c r="B437" s="2" t="s">
        <v>4816</v>
      </c>
    </row>
    <row r="438" spans="1:2" x14ac:dyDescent="0.25">
      <c r="A438" s="2">
        <v>791</v>
      </c>
      <c r="B438" s="2" t="s">
        <v>4817</v>
      </c>
    </row>
    <row r="439" spans="1:2" x14ac:dyDescent="0.25">
      <c r="A439" s="2">
        <v>792</v>
      </c>
      <c r="B439" s="2" t="s">
        <v>4818</v>
      </c>
    </row>
    <row r="440" spans="1:2" x14ac:dyDescent="0.25">
      <c r="A440" s="2">
        <v>793</v>
      </c>
      <c r="B440" s="2" t="s">
        <v>4819</v>
      </c>
    </row>
    <row r="441" spans="1:2" x14ac:dyDescent="0.25">
      <c r="A441" s="2">
        <v>794</v>
      </c>
      <c r="B441" s="2" t="s">
        <v>4820</v>
      </c>
    </row>
    <row r="442" spans="1:2" x14ac:dyDescent="0.25">
      <c r="A442" s="2">
        <v>795</v>
      </c>
      <c r="B442" s="2" t="s">
        <v>4821</v>
      </c>
    </row>
    <row r="443" spans="1:2" x14ac:dyDescent="0.25">
      <c r="A443" s="2">
        <v>796</v>
      </c>
      <c r="B443" s="2" t="s">
        <v>4822</v>
      </c>
    </row>
    <row r="444" spans="1:2" x14ac:dyDescent="0.25">
      <c r="A444" s="2">
        <v>797</v>
      </c>
      <c r="B444" s="2" t="s">
        <v>4823</v>
      </c>
    </row>
    <row r="445" spans="1:2" x14ac:dyDescent="0.25">
      <c r="A445" s="2">
        <v>798</v>
      </c>
      <c r="B445" s="2" t="s">
        <v>4824</v>
      </c>
    </row>
    <row r="446" spans="1:2" x14ac:dyDescent="0.25">
      <c r="A446" s="2">
        <v>799</v>
      </c>
      <c r="B446" s="2" t="s">
        <v>4825</v>
      </c>
    </row>
    <row r="447" spans="1:2" x14ac:dyDescent="0.25">
      <c r="A447" s="2">
        <v>8</v>
      </c>
      <c r="B447" s="2" t="s">
        <v>4826</v>
      </c>
    </row>
    <row r="448" spans="1:2" x14ac:dyDescent="0.25">
      <c r="A448" s="2">
        <v>80</v>
      </c>
      <c r="B448" s="2" t="s">
        <v>4827</v>
      </c>
    </row>
    <row r="449" spans="1:2" x14ac:dyDescent="0.25">
      <c r="A449" s="2">
        <v>800</v>
      </c>
      <c r="B449" s="2" t="s">
        <v>4828</v>
      </c>
    </row>
    <row r="450" spans="1:2" x14ac:dyDescent="0.25">
      <c r="A450" s="2">
        <v>801</v>
      </c>
      <c r="B450" s="2" t="s">
        <v>4829</v>
      </c>
    </row>
    <row r="451" spans="1:2" x14ac:dyDescent="0.25">
      <c r="A451" s="2">
        <v>802</v>
      </c>
      <c r="B451" s="2" t="s">
        <v>4830</v>
      </c>
    </row>
    <row r="452" spans="1:2" x14ac:dyDescent="0.25">
      <c r="A452" s="2">
        <v>803</v>
      </c>
      <c r="B452" s="2" t="s">
        <v>4831</v>
      </c>
    </row>
    <row r="453" spans="1:2" x14ac:dyDescent="0.25">
      <c r="A453" s="2">
        <v>804</v>
      </c>
      <c r="B453" s="2" t="s">
        <v>4832</v>
      </c>
    </row>
    <row r="454" spans="1:2" x14ac:dyDescent="0.25">
      <c r="A454" s="2">
        <v>805</v>
      </c>
      <c r="B454" s="2" t="s">
        <v>4833</v>
      </c>
    </row>
    <row r="455" spans="1:2" x14ac:dyDescent="0.25">
      <c r="A455" s="2">
        <v>806</v>
      </c>
      <c r="B455" s="2" t="s">
        <v>4834</v>
      </c>
    </row>
    <row r="456" spans="1:2" x14ac:dyDescent="0.25">
      <c r="A456" s="2">
        <v>807</v>
      </c>
      <c r="B456" s="2" t="s">
        <v>4835</v>
      </c>
    </row>
    <row r="457" spans="1:2" x14ac:dyDescent="0.25">
      <c r="A457" s="2">
        <v>808</v>
      </c>
      <c r="B457" s="2" t="s">
        <v>4836</v>
      </c>
    </row>
    <row r="458" spans="1:2" x14ac:dyDescent="0.25">
      <c r="A458" s="2">
        <v>809</v>
      </c>
      <c r="B458" s="2" t="s">
        <v>4837</v>
      </c>
    </row>
    <row r="459" spans="1:2" x14ac:dyDescent="0.25">
      <c r="A459" s="2">
        <v>81</v>
      </c>
      <c r="B459" s="2" t="s">
        <v>4838</v>
      </c>
    </row>
    <row r="460" spans="1:2" x14ac:dyDescent="0.25">
      <c r="A460" s="2">
        <v>810</v>
      </c>
      <c r="B460" s="2" t="s">
        <v>4839</v>
      </c>
    </row>
    <row r="461" spans="1:2" x14ac:dyDescent="0.25">
      <c r="A461" s="2">
        <v>811</v>
      </c>
      <c r="B461" s="2" t="s">
        <v>4840</v>
      </c>
    </row>
    <row r="462" spans="1:2" x14ac:dyDescent="0.25">
      <c r="A462" s="2">
        <v>812</v>
      </c>
      <c r="B462" s="2" t="s">
        <v>4841</v>
      </c>
    </row>
    <row r="463" spans="1:2" x14ac:dyDescent="0.25">
      <c r="A463" s="2">
        <v>813</v>
      </c>
      <c r="B463" s="2" t="s">
        <v>4842</v>
      </c>
    </row>
    <row r="464" spans="1:2" x14ac:dyDescent="0.25">
      <c r="A464" s="2">
        <v>814</v>
      </c>
      <c r="B464" s="2" t="s">
        <v>4843</v>
      </c>
    </row>
    <row r="465" spans="1:2" x14ac:dyDescent="0.25">
      <c r="A465" s="2">
        <v>815</v>
      </c>
      <c r="B465" s="2" t="s">
        <v>4844</v>
      </c>
    </row>
    <row r="466" spans="1:2" x14ac:dyDescent="0.25">
      <c r="A466" s="2">
        <v>816</v>
      </c>
      <c r="B466" s="2" t="s">
        <v>4845</v>
      </c>
    </row>
    <row r="467" spans="1:2" x14ac:dyDescent="0.25">
      <c r="A467" s="2">
        <v>817</v>
      </c>
      <c r="B467" s="2" t="s">
        <v>4846</v>
      </c>
    </row>
    <row r="468" spans="1:2" x14ac:dyDescent="0.25">
      <c r="A468" s="2">
        <v>818</v>
      </c>
      <c r="B468" s="2" t="s">
        <v>4847</v>
      </c>
    </row>
    <row r="469" spans="1:2" x14ac:dyDescent="0.25">
      <c r="A469" s="2">
        <v>819</v>
      </c>
      <c r="B469" s="2" t="s">
        <v>4848</v>
      </c>
    </row>
    <row r="470" spans="1:2" x14ac:dyDescent="0.25">
      <c r="A470" s="2">
        <v>82</v>
      </c>
      <c r="B470" s="2" t="s">
        <v>4849</v>
      </c>
    </row>
    <row r="471" spans="1:2" x14ac:dyDescent="0.25">
      <c r="A471" s="2">
        <v>820</v>
      </c>
      <c r="B471" s="2" t="s">
        <v>4850</v>
      </c>
    </row>
    <row r="472" spans="1:2" x14ac:dyDescent="0.25">
      <c r="A472" s="2">
        <v>821</v>
      </c>
      <c r="B472" s="2" t="s">
        <v>4851</v>
      </c>
    </row>
    <row r="473" spans="1:2" x14ac:dyDescent="0.25">
      <c r="A473" s="2">
        <v>822</v>
      </c>
      <c r="B473" s="2" t="s">
        <v>4852</v>
      </c>
    </row>
    <row r="474" spans="1:2" x14ac:dyDescent="0.25">
      <c r="A474" s="2">
        <v>823</v>
      </c>
      <c r="B474" s="2" t="s">
        <v>4853</v>
      </c>
    </row>
    <row r="475" spans="1:2" x14ac:dyDescent="0.25">
      <c r="A475" s="2">
        <v>824</v>
      </c>
      <c r="B475" s="2" t="s">
        <v>4854</v>
      </c>
    </row>
    <row r="476" spans="1:2" x14ac:dyDescent="0.25">
      <c r="A476" s="2">
        <v>825</v>
      </c>
      <c r="B476" s="2" t="s">
        <v>4855</v>
      </c>
    </row>
    <row r="477" spans="1:2" x14ac:dyDescent="0.25">
      <c r="A477" s="2">
        <v>826</v>
      </c>
      <c r="B477" s="2" t="s">
        <v>4856</v>
      </c>
    </row>
    <row r="478" spans="1:2" x14ac:dyDescent="0.25">
      <c r="A478" s="2">
        <v>827</v>
      </c>
      <c r="B478" s="2" t="s">
        <v>4857</v>
      </c>
    </row>
    <row r="479" spans="1:2" x14ac:dyDescent="0.25">
      <c r="A479" s="2">
        <v>828</v>
      </c>
      <c r="B479" s="2" t="s">
        <v>4858</v>
      </c>
    </row>
    <row r="480" spans="1:2" x14ac:dyDescent="0.25">
      <c r="A480" s="2">
        <v>829</v>
      </c>
      <c r="B480" s="2" t="s">
        <v>4859</v>
      </c>
    </row>
    <row r="481" spans="1:2" x14ac:dyDescent="0.25">
      <c r="A481" s="2">
        <v>83</v>
      </c>
      <c r="B481" s="2" t="s">
        <v>4860</v>
      </c>
    </row>
    <row r="482" spans="1:2" x14ac:dyDescent="0.25">
      <c r="A482" s="2">
        <v>830</v>
      </c>
      <c r="B482" s="2" t="s">
        <v>4861</v>
      </c>
    </row>
    <row r="483" spans="1:2" x14ac:dyDescent="0.25">
      <c r="A483" s="2">
        <v>831</v>
      </c>
      <c r="B483" s="2" t="s">
        <v>4862</v>
      </c>
    </row>
    <row r="484" spans="1:2" x14ac:dyDescent="0.25">
      <c r="A484" s="2">
        <v>832</v>
      </c>
      <c r="B484" s="2" t="s">
        <v>4863</v>
      </c>
    </row>
    <row r="485" spans="1:2" x14ac:dyDescent="0.25">
      <c r="A485" s="2">
        <v>833</v>
      </c>
      <c r="B485" s="2" t="s">
        <v>4864</v>
      </c>
    </row>
    <row r="486" spans="1:2" x14ac:dyDescent="0.25">
      <c r="A486" s="2">
        <v>834</v>
      </c>
      <c r="B486" s="2" t="s">
        <v>4865</v>
      </c>
    </row>
    <row r="487" spans="1:2" x14ac:dyDescent="0.25">
      <c r="A487" s="2">
        <v>835</v>
      </c>
      <c r="B487" s="2" t="s">
        <v>4866</v>
      </c>
    </row>
    <row r="488" spans="1:2" x14ac:dyDescent="0.25">
      <c r="A488" s="2">
        <v>836</v>
      </c>
      <c r="B488" s="2" t="s">
        <v>4867</v>
      </c>
    </row>
    <row r="489" spans="1:2" x14ac:dyDescent="0.25">
      <c r="A489" s="2">
        <v>837</v>
      </c>
      <c r="B489" s="2" t="s">
        <v>4868</v>
      </c>
    </row>
    <row r="490" spans="1:2" x14ac:dyDescent="0.25">
      <c r="A490" s="2">
        <v>838</v>
      </c>
      <c r="B490" s="2" t="s">
        <v>4869</v>
      </c>
    </row>
    <row r="491" spans="1:2" x14ac:dyDescent="0.25">
      <c r="A491" s="2">
        <v>839</v>
      </c>
      <c r="B491" s="2" t="s">
        <v>4870</v>
      </c>
    </row>
    <row r="492" spans="1:2" x14ac:dyDescent="0.25">
      <c r="A492" s="2">
        <v>84</v>
      </c>
      <c r="B492" s="2" t="s">
        <v>4871</v>
      </c>
    </row>
    <row r="493" spans="1:2" x14ac:dyDescent="0.25">
      <c r="A493" s="2">
        <v>840</v>
      </c>
      <c r="B493" s="2" t="s">
        <v>4872</v>
      </c>
    </row>
    <row r="494" spans="1:2" x14ac:dyDescent="0.25">
      <c r="A494" s="2">
        <v>841</v>
      </c>
      <c r="B494" s="2" t="s">
        <v>4873</v>
      </c>
    </row>
    <row r="495" spans="1:2" x14ac:dyDescent="0.25">
      <c r="A495" s="2">
        <v>842</v>
      </c>
      <c r="B495" s="2" t="s">
        <v>4874</v>
      </c>
    </row>
    <row r="496" spans="1:2" x14ac:dyDescent="0.25">
      <c r="A496" s="2">
        <v>843</v>
      </c>
      <c r="B496" s="2" t="s">
        <v>4875</v>
      </c>
    </row>
    <row r="497" spans="1:2" x14ac:dyDescent="0.25">
      <c r="A497" s="2">
        <v>844</v>
      </c>
      <c r="B497" s="2" t="s">
        <v>4876</v>
      </c>
    </row>
    <row r="498" spans="1:2" x14ac:dyDescent="0.25">
      <c r="A498" s="2">
        <v>845</v>
      </c>
      <c r="B498" s="2" t="s">
        <v>4877</v>
      </c>
    </row>
    <row r="499" spans="1:2" x14ac:dyDescent="0.25">
      <c r="A499" s="2">
        <v>846</v>
      </c>
      <c r="B499" s="2" t="s">
        <v>4878</v>
      </c>
    </row>
    <row r="500" spans="1:2" x14ac:dyDescent="0.25">
      <c r="A500" s="2">
        <v>847</v>
      </c>
      <c r="B500" s="2" t="s">
        <v>4879</v>
      </c>
    </row>
    <row r="501" spans="1:2" x14ac:dyDescent="0.25">
      <c r="A501" s="2">
        <v>848</v>
      </c>
      <c r="B501" s="2" t="s">
        <v>4880</v>
      </c>
    </row>
    <row r="502" spans="1:2" x14ac:dyDescent="0.25">
      <c r="A502" s="2">
        <v>849</v>
      </c>
      <c r="B502" s="2" t="s">
        <v>4881</v>
      </c>
    </row>
    <row r="503" spans="1:2" x14ac:dyDescent="0.25">
      <c r="A503" s="2">
        <v>85</v>
      </c>
      <c r="B503" s="2" t="s">
        <v>4882</v>
      </c>
    </row>
    <row r="504" spans="1:2" x14ac:dyDescent="0.25">
      <c r="A504" s="2">
        <v>850</v>
      </c>
      <c r="B504" s="2" t="s">
        <v>4883</v>
      </c>
    </row>
    <row r="505" spans="1:2" x14ac:dyDescent="0.25">
      <c r="A505" s="2">
        <v>851</v>
      </c>
      <c r="B505" s="2" t="s">
        <v>4884</v>
      </c>
    </row>
    <row r="506" spans="1:2" x14ac:dyDescent="0.25">
      <c r="A506" s="2">
        <v>852</v>
      </c>
      <c r="B506" s="2" t="s">
        <v>4885</v>
      </c>
    </row>
    <row r="507" spans="1:2" x14ac:dyDescent="0.25">
      <c r="A507" s="2">
        <v>853</v>
      </c>
      <c r="B507" s="2" t="s">
        <v>4886</v>
      </c>
    </row>
    <row r="508" spans="1:2" x14ac:dyDescent="0.25">
      <c r="A508" s="2">
        <v>854</v>
      </c>
      <c r="B508" s="2" t="s">
        <v>4887</v>
      </c>
    </row>
    <row r="509" spans="1:2" x14ac:dyDescent="0.25">
      <c r="A509" s="2">
        <v>855</v>
      </c>
      <c r="B509" s="2" t="s">
        <v>4888</v>
      </c>
    </row>
    <row r="510" spans="1:2" x14ac:dyDescent="0.25">
      <c r="A510" s="2">
        <v>856</v>
      </c>
      <c r="B510" s="2" t="s">
        <v>4889</v>
      </c>
    </row>
    <row r="511" spans="1:2" x14ac:dyDescent="0.25">
      <c r="A511" s="2">
        <v>857</v>
      </c>
      <c r="B511" s="2" t="s">
        <v>4890</v>
      </c>
    </row>
    <row r="512" spans="1:2" x14ac:dyDescent="0.25">
      <c r="A512" s="2">
        <v>858</v>
      </c>
      <c r="B512" s="2" t="s">
        <v>4891</v>
      </c>
    </row>
    <row r="513" spans="1:2" x14ac:dyDescent="0.25">
      <c r="A513" s="2">
        <v>859</v>
      </c>
      <c r="B513" s="2" t="s">
        <v>4892</v>
      </c>
    </row>
    <row r="514" spans="1:2" x14ac:dyDescent="0.25">
      <c r="A514" s="2">
        <v>86</v>
      </c>
      <c r="B514" s="2" t="s">
        <v>4893</v>
      </c>
    </row>
    <row r="515" spans="1:2" x14ac:dyDescent="0.25">
      <c r="A515" s="2">
        <v>860</v>
      </c>
      <c r="B515" s="2" t="s">
        <v>4894</v>
      </c>
    </row>
    <row r="516" spans="1:2" x14ac:dyDescent="0.25">
      <c r="A516" s="2">
        <v>861</v>
      </c>
      <c r="B516" s="2" t="s">
        <v>4895</v>
      </c>
    </row>
    <row r="517" spans="1:2" x14ac:dyDescent="0.25">
      <c r="A517" s="2">
        <v>862</v>
      </c>
      <c r="B517" s="2" t="s">
        <v>4896</v>
      </c>
    </row>
    <row r="518" spans="1:2" x14ac:dyDescent="0.25">
      <c r="A518" s="2">
        <v>863</v>
      </c>
      <c r="B518" s="2" t="s">
        <v>4897</v>
      </c>
    </row>
    <row r="519" spans="1:2" x14ac:dyDescent="0.25">
      <c r="A519" s="2">
        <v>864</v>
      </c>
      <c r="B519" s="2" t="s">
        <v>4898</v>
      </c>
    </row>
    <row r="520" spans="1:2" x14ac:dyDescent="0.25">
      <c r="A520" s="2">
        <v>865</v>
      </c>
      <c r="B520" s="2" t="s">
        <v>4899</v>
      </c>
    </row>
    <row r="521" spans="1:2" x14ac:dyDescent="0.25">
      <c r="A521" s="2">
        <v>866</v>
      </c>
      <c r="B521" s="2" t="s">
        <v>4900</v>
      </c>
    </row>
    <row r="522" spans="1:2" x14ac:dyDescent="0.25">
      <c r="A522" s="2">
        <v>867</v>
      </c>
      <c r="B522" s="2" t="s">
        <v>4901</v>
      </c>
    </row>
    <row r="523" spans="1:2" x14ac:dyDescent="0.25">
      <c r="A523" s="2">
        <v>868</v>
      </c>
      <c r="B523" s="2" t="s">
        <v>4902</v>
      </c>
    </row>
    <row r="524" spans="1:2" x14ac:dyDescent="0.25">
      <c r="A524" s="2">
        <v>869</v>
      </c>
      <c r="B524" s="2" t="s">
        <v>4903</v>
      </c>
    </row>
    <row r="525" spans="1:2" x14ac:dyDescent="0.25">
      <c r="A525" s="2">
        <v>87</v>
      </c>
      <c r="B525" s="2" t="s">
        <v>4904</v>
      </c>
    </row>
    <row r="526" spans="1:2" x14ac:dyDescent="0.25">
      <c r="A526" s="2">
        <v>870</v>
      </c>
      <c r="B526" s="2" t="s">
        <v>4905</v>
      </c>
    </row>
    <row r="527" spans="1:2" x14ac:dyDescent="0.25">
      <c r="A527" s="2">
        <v>871</v>
      </c>
      <c r="B527" s="2" t="s">
        <v>4906</v>
      </c>
    </row>
    <row r="528" spans="1:2" x14ac:dyDescent="0.25">
      <c r="A528" s="2">
        <v>872</v>
      </c>
      <c r="B528" s="2" t="s">
        <v>4907</v>
      </c>
    </row>
    <row r="529" spans="1:2" x14ac:dyDescent="0.25">
      <c r="A529" s="2">
        <v>873</v>
      </c>
      <c r="B529" s="2" t="s">
        <v>4908</v>
      </c>
    </row>
    <row r="530" spans="1:2" x14ac:dyDescent="0.25">
      <c r="A530" s="2">
        <v>874</v>
      </c>
      <c r="B530" s="2" t="s">
        <v>4909</v>
      </c>
    </row>
    <row r="531" spans="1:2" x14ac:dyDescent="0.25">
      <c r="A531" s="2">
        <v>875</v>
      </c>
      <c r="B531" s="2" t="s">
        <v>4910</v>
      </c>
    </row>
    <row r="532" spans="1:2" x14ac:dyDescent="0.25">
      <c r="A532" s="2">
        <v>876</v>
      </c>
      <c r="B532" s="2" t="s">
        <v>4911</v>
      </c>
    </row>
    <row r="533" spans="1:2" x14ac:dyDescent="0.25">
      <c r="A533" s="2">
        <v>877</v>
      </c>
      <c r="B533" s="2" t="s">
        <v>4912</v>
      </c>
    </row>
    <row r="534" spans="1:2" x14ac:dyDescent="0.25">
      <c r="A534" s="2">
        <v>878</v>
      </c>
      <c r="B534" s="2" t="s">
        <v>4913</v>
      </c>
    </row>
    <row r="535" spans="1:2" x14ac:dyDescent="0.25">
      <c r="A535" s="2">
        <v>879</v>
      </c>
      <c r="B535" s="2" t="s">
        <v>4914</v>
      </c>
    </row>
    <row r="536" spans="1:2" x14ac:dyDescent="0.25">
      <c r="A536" s="2">
        <v>88</v>
      </c>
      <c r="B536" s="2" t="s">
        <v>4915</v>
      </c>
    </row>
    <row r="537" spans="1:2" x14ac:dyDescent="0.25">
      <c r="A537" s="2">
        <v>880</v>
      </c>
      <c r="B537" s="2" t="s">
        <v>4916</v>
      </c>
    </row>
    <row r="538" spans="1:2" x14ac:dyDescent="0.25">
      <c r="A538" s="2">
        <v>881</v>
      </c>
      <c r="B538" s="2" t="s">
        <v>4917</v>
      </c>
    </row>
    <row r="539" spans="1:2" x14ac:dyDescent="0.25">
      <c r="A539" s="2">
        <v>882</v>
      </c>
      <c r="B539" s="2" t="s">
        <v>4918</v>
      </c>
    </row>
    <row r="540" spans="1:2" x14ac:dyDescent="0.25">
      <c r="A540" s="2">
        <v>883</v>
      </c>
      <c r="B540" s="2" t="s">
        <v>4919</v>
      </c>
    </row>
    <row r="541" spans="1:2" x14ac:dyDescent="0.25">
      <c r="A541" s="2">
        <v>884</v>
      </c>
      <c r="B541" s="2" t="s">
        <v>4920</v>
      </c>
    </row>
    <row r="542" spans="1:2" x14ac:dyDescent="0.25">
      <c r="A542" s="2">
        <v>885</v>
      </c>
      <c r="B542" s="2" t="s">
        <v>4921</v>
      </c>
    </row>
    <row r="543" spans="1:2" x14ac:dyDescent="0.25">
      <c r="A543" s="2">
        <v>886</v>
      </c>
      <c r="B543" s="2" t="s">
        <v>4922</v>
      </c>
    </row>
    <row r="544" spans="1:2" x14ac:dyDescent="0.25">
      <c r="A544" s="2">
        <v>887</v>
      </c>
      <c r="B544" s="2" t="s">
        <v>4923</v>
      </c>
    </row>
    <row r="545" spans="1:2" x14ac:dyDescent="0.25">
      <c r="A545" s="2">
        <v>888</v>
      </c>
      <c r="B545" s="2" t="s">
        <v>4924</v>
      </c>
    </row>
    <row r="546" spans="1:2" x14ac:dyDescent="0.25">
      <c r="A546" s="2">
        <v>889</v>
      </c>
      <c r="B546" s="2" t="s">
        <v>4925</v>
      </c>
    </row>
    <row r="547" spans="1:2" x14ac:dyDescent="0.25">
      <c r="A547" s="2">
        <v>890</v>
      </c>
      <c r="B547" s="2" t="s">
        <v>4926</v>
      </c>
    </row>
    <row r="548" spans="1:2" x14ac:dyDescent="0.25">
      <c r="A548" s="2">
        <v>891</v>
      </c>
      <c r="B548" s="2" t="s">
        <v>4927</v>
      </c>
    </row>
    <row r="549" spans="1:2" x14ac:dyDescent="0.25">
      <c r="A549" s="2">
        <v>892</v>
      </c>
      <c r="B549" s="2" t="s">
        <v>4928</v>
      </c>
    </row>
    <row r="550" spans="1:2" x14ac:dyDescent="0.25">
      <c r="A550" s="2">
        <v>893</v>
      </c>
      <c r="B550" s="2" t="s">
        <v>4929</v>
      </c>
    </row>
    <row r="551" spans="1:2" x14ac:dyDescent="0.25">
      <c r="A551" s="2">
        <v>894</v>
      </c>
      <c r="B551" s="2" t="s">
        <v>4930</v>
      </c>
    </row>
    <row r="552" spans="1:2" x14ac:dyDescent="0.25">
      <c r="A552" s="2">
        <v>895</v>
      </c>
      <c r="B552" s="2" t="s">
        <v>4931</v>
      </c>
    </row>
    <row r="553" spans="1:2" x14ac:dyDescent="0.25">
      <c r="A553" s="2">
        <v>896</v>
      </c>
      <c r="B553" s="2" t="s">
        <v>4932</v>
      </c>
    </row>
    <row r="554" spans="1:2" x14ac:dyDescent="0.25">
      <c r="A554" s="2">
        <v>897</v>
      </c>
      <c r="B554" s="2" t="s">
        <v>4933</v>
      </c>
    </row>
    <row r="555" spans="1:2" x14ac:dyDescent="0.25">
      <c r="A555" s="2">
        <v>898</v>
      </c>
      <c r="B555" s="2" t="s">
        <v>4934</v>
      </c>
    </row>
    <row r="556" spans="1:2" x14ac:dyDescent="0.25">
      <c r="A556" s="2">
        <v>899</v>
      </c>
      <c r="B556" s="2" t="s">
        <v>4935</v>
      </c>
    </row>
    <row r="557" spans="1:2" x14ac:dyDescent="0.25">
      <c r="A557" s="2">
        <v>9</v>
      </c>
      <c r="B557" s="2" t="s">
        <v>4936</v>
      </c>
    </row>
    <row r="558" spans="1:2" x14ac:dyDescent="0.25">
      <c r="A558" s="2">
        <v>900</v>
      </c>
      <c r="B558" s="2" t="s">
        <v>4937</v>
      </c>
    </row>
    <row r="559" spans="1:2" x14ac:dyDescent="0.25">
      <c r="A559" s="2">
        <v>901</v>
      </c>
      <c r="B559" s="2" t="s">
        <v>4938</v>
      </c>
    </row>
    <row r="560" spans="1:2" x14ac:dyDescent="0.25">
      <c r="A560" s="2">
        <v>902</v>
      </c>
      <c r="B560" s="2" t="s">
        <v>4939</v>
      </c>
    </row>
    <row r="561" spans="1:2" x14ac:dyDescent="0.25">
      <c r="A561" s="2">
        <v>903</v>
      </c>
      <c r="B561" s="2" t="s">
        <v>4940</v>
      </c>
    </row>
    <row r="562" spans="1:2" x14ac:dyDescent="0.25">
      <c r="A562" s="2">
        <v>904</v>
      </c>
      <c r="B562" s="2" t="s">
        <v>4941</v>
      </c>
    </row>
    <row r="563" spans="1:2" x14ac:dyDescent="0.25">
      <c r="A563" s="2">
        <v>905</v>
      </c>
      <c r="B563" s="2" t="s">
        <v>4942</v>
      </c>
    </row>
    <row r="564" spans="1:2" x14ac:dyDescent="0.25">
      <c r="A564" s="2">
        <v>906</v>
      </c>
      <c r="B564" s="2" t="s">
        <v>4943</v>
      </c>
    </row>
    <row r="565" spans="1:2" x14ac:dyDescent="0.25">
      <c r="A565" s="2">
        <v>907</v>
      </c>
      <c r="B565" s="2" t="s">
        <v>4944</v>
      </c>
    </row>
    <row r="566" spans="1:2" x14ac:dyDescent="0.25">
      <c r="A566" s="2">
        <v>908</v>
      </c>
      <c r="B566" s="2" t="s">
        <v>4945</v>
      </c>
    </row>
    <row r="567" spans="1:2" x14ac:dyDescent="0.25">
      <c r="A567" s="2">
        <v>909</v>
      </c>
      <c r="B567" s="2" t="s">
        <v>4946</v>
      </c>
    </row>
    <row r="568" spans="1:2" x14ac:dyDescent="0.25">
      <c r="A568" s="2">
        <v>910</v>
      </c>
      <c r="B568" s="2" t="s">
        <v>4947</v>
      </c>
    </row>
    <row r="569" spans="1:2" x14ac:dyDescent="0.25">
      <c r="A569" s="2">
        <v>911</v>
      </c>
      <c r="B569" s="2" t="s">
        <v>4948</v>
      </c>
    </row>
    <row r="570" spans="1:2" x14ac:dyDescent="0.25">
      <c r="A570" s="2">
        <v>912</v>
      </c>
      <c r="B570" s="2" t="s">
        <v>4949</v>
      </c>
    </row>
    <row r="571" spans="1:2" x14ac:dyDescent="0.25">
      <c r="A571" s="2">
        <v>913</v>
      </c>
      <c r="B571" s="2" t="s">
        <v>4950</v>
      </c>
    </row>
    <row r="572" spans="1:2" x14ac:dyDescent="0.25">
      <c r="A572" s="2">
        <v>914</v>
      </c>
      <c r="B572" s="2" t="s">
        <v>4951</v>
      </c>
    </row>
    <row r="573" spans="1:2" x14ac:dyDescent="0.25">
      <c r="A573" s="2">
        <v>915</v>
      </c>
      <c r="B573" s="2" t="s">
        <v>4952</v>
      </c>
    </row>
    <row r="574" spans="1:2" x14ac:dyDescent="0.25">
      <c r="A574" s="2">
        <v>916</v>
      </c>
      <c r="B574" s="2" t="s">
        <v>4953</v>
      </c>
    </row>
    <row r="575" spans="1:2" x14ac:dyDescent="0.25">
      <c r="A575" s="2">
        <v>917</v>
      </c>
      <c r="B575" s="2" t="s">
        <v>4954</v>
      </c>
    </row>
    <row r="576" spans="1:2" x14ac:dyDescent="0.25">
      <c r="A576" s="2">
        <v>918</v>
      </c>
      <c r="B576" s="2" t="s">
        <v>4955</v>
      </c>
    </row>
    <row r="577" spans="1:2" x14ac:dyDescent="0.25">
      <c r="A577" s="2">
        <v>919</v>
      </c>
      <c r="B577" s="2" t="s">
        <v>4956</v>
      </c>
    </row>
    <row r="578" spans="1:2" x14ac:dyDescent="0.25">
      <c r="A578" s="2">
        <v>920</v>
      </c>
      <c r="B578" s="2" t="s">
        <v>4957</v>
      </c>
    </row>
    <row r="579" spans="1:2" x14ac:dyDescent="0.25">
      <c r="A579" s="2">
        <v>921</v>
      </c>
      <c r="B579" s="2" t="s">
        <v>4958</v>
      </c>
    </row>
    <row r="580" spans="1:2" x14ac:dyDescent="0.25">
      <c r="A580" s="2">
        <v>922</v>
      </c>
      <c r="B580" s="2" t="s">
        <v>4959</v>
      </c>
    </row>
    <row r="581" spans="1:2" x14ac:dyDescent="0.25">
      <c r="A581" s="2">
        <v>923</v>
      </c>
      <c r="B581" s="2" t="s">
        <v>4960</v>
      </c>
    </row>
    <row r="582" spans="1:2" x14ac:dyDescent="0.25">
      <c r="A582" s="2">
        <v>924</v>
      </c>
      <c r="B582" s="2" t="s">
        <v>4961</v>
      </c>
    </row>
    <row r="583" spans="1:2" x14ac:dyDescent="0.25">
      <c r="A583" s="2">
        <v>925</v>
      </c>
      <c r="B583" s="2" t="s">
        <v>4962</v>
      </c>
    </row>
    <row r="584" spans="1:2" x14ac:dyDescent="0.25">
      <c r="A584" s="2">
        <v>926</v>
      </c>
      <c r="B584" s="2" t="s">
        <v>4963</v>
      </c>
    </row>
    <row r="585" spans="1:2" x14ac:dyDescent="0.25">
      <c r="A585" s="2">
        <v>927</v>
      </c>
      <c r="B585" s="2" t="s">
        <v>4964</v>
      </c>
    </row>
    <row r="586" spans="1:2" x14ac:dyDescent="0.25">
      <c r="A586" s="2">
        <v>928</v>
      </c>
      <c r="B586" s="2" t="s">
        <v>4965</v>
      </c>
    </row>
    <row r="587" spans="1:2" x14ac:dyDescent="0.25">
      <c r="A587" s="2">
        <v>929</v>
      </c>
      <c r="B587" s="2" t="s">
        <v>4966</v>
      </c>
    </row>
    <row r="588" spans="1:2" x14ac:dyDescent="0.25">
      <c r="A588" s="2">
        <v>93</v>
      </c>
      <c r="B588" s="2" t="s">
        <v>4967</v>
      </c>
    </row>
    <row r="589" spans="1:2" x14ac:dyDescent="0.25">
      <c r="A589" s="2">
        <v>930</v>
      </c>
      <c r="B589" s="2" t="s">
        <v>4968</v>
      </c>
    </row>
    <row r="590" spans="1:2" x14ac:dyDescent="0.25">
      <c r="A590" s="2">
        <v>931</v>
      </c>
      <c r="B590" s="2" t="s">
        <v>4969</v>
      </c>
    </row>
    <row r="591" spans="1:2" x14ac:dyDescent="0.25">
      <c r="A591" s="2">
        <v>932</v>
      </c>
      <c r="B591" s="2" t="s">
        <v>4970</v>
      </c>
    </row>
    <row r="592" spans="1:2" x14ac:dyDescent="0.25">
      <c r="A592" s="2">
        <v>933</v>
      </c>
      <c r="B592" s="2" t="s">
        <v>4971</v>
      </c>
    </row>
    <row r="593" spans="1:2" x14ac:dyDescent="0.25">
      <c r="A593" s="2">
        <v>934</v>
      </c>
      <c r="B593" s="2" t="s">
        <v>4972</v>
      </c>
    </row>
    <row r="594" spans="1:2" x14ac:dyDescent="0.25">
      <c r="A594" s="2">
        <v>935</v>
      </c>
      <c r="B594" s="2" t="s">
        <v>4973</v>
      </c>
    </row>
    <row r="595" spans="1:2" x14ac:dyDescent="0.25">
      <c r="A595" s="2">
        <v>936</v>
      </c>
      <c r="B595" s="2" t="s">
        <v>4974</v>
      </c>
    </row>
    <row r="596" spans="1:2" x14ac:dyDescent="0.25">
      <c r="A596" s="2">
        <v>937</v>
      </c>
      <c r="B596" s="2" t="s">
        <v>4975</v>
      </c>
    </row>
    <row r="597" spans="1:2" x14ac:dyDescent="0.25">
      <c r="A597" s="2">
        <v>938</v>
      </c>
      <c r="B597" s="2" t="s">
        <v>4976</v>
      </c>
    </row>
    <row r="598" spans="1:2" x14ac:dyDescent="0.25">
      <c r="A598" s="2">
        <v>939</v>
      </c>
      <c r="B598" s="2" t="s">
        <v>4977</v>
      </c>
    </row>
    <row r="599" spans="1:2" x14ac:dyDescent="0.25">
      <c r="A599" s="2">
        <v>94</v>
      </c>
      <c r="B599" s="2" t="s">
        <v>4978</v>
      </c>
    </row>
    <row r="600" spans="1:2" x14ac:dyDescent="0.25">
      <c r="A600" s="2">
        <v>940</v>
      </c>
      <c r="B600" s="2" t="s">
        <v>4979</v>
      </c>
    </row>
    <row r="601" spans="1:2" x14ac:dyDescent="0.25">
      <c r="A601" s="2">
        <v>941</v>
      </c>
      <c r="B601" s="2" t="s">
        <v>4980</v>
      </c>
    </row>
    <row r="602" spans="1:2" x14ac:dyDescent="0.25">
      <c r="A602" s="2">
        <v>942</v>
      </c>
      <c r="B602" s="2" t="s">
        <v>4981</v>
      </c>
    </row>
    <row r="603" spans="1:2" x14ac:dyDescent="0.25">
      <c r="A603" s="2">
        <v>943</v>
      </c>
      <c r="B603" s="2" t="s">
        <v>4982</v>
      </c>
    </row>
    <row r="604" spans="1:2" x14ac:dyDescent="0.25">
      <c r="A604" s="2">
        <v>944</v>
      </c>
      <c r="B604" s="2" t="s">
        <v>4983</v>
      </c>
    </row>
    <row r="605" spans="1:2" x14ac:dyDescent="0.25">
      <c r="A605" s="2">
        <v>945</v>
      </c>
      <c r="B605" s="2" t="s">
        <v>4984</v>
      </c>
    </row>
    <row r="606" spans="1:2" x14ac:dyDescent="0.25">
      <c r="A606" s="2">
        <v>946</v>
      </c>
      <c r="B606" s="2" t="s">
        <v>4985</v>
      </c>
    </row>
    <row r="607" spans="1:2" x14ac:dyDescent="0.25">
      <c r="A607" s="2">
        <v>947</v>
      </c>
      <c r="B607" s="2" t="s">
        <v>4986</v>
      </c>
    </row>
    <row r="608" spans="1:2" x14ac:dyDescent="0.25">
      <c r="A608" s="2">
        <v>948</v>
      </c>
      <c r="B608" s="2" t="s">
        <v>4987</v>
      </c>
    </row>
    <row r="609" spans="1:2" x14ac:dyDescent="0.25">
      <c r="A609" s="2">
        <v>949</v>
      </c>
      <c r="B609" s="2" t="s">
        <v>4988</v>
      </c>
    </row>
    <row r="610" spans="1:2" x14ac:dyDescent="0.25">
      <c r="A610" s="2">
        <v>950</v>
      </c>
      <c r="B610" s="2" t="s">
        <v>4989</v>
      </c>
    </row>
    <row r="611" spans="1:2" x14ac:dyDescent="0.25">
      <c r="A611" s="2">
        <v>951</v>
      </c>
      <c r="B611" s="2" t="s">
        <v>4990</v>
      </c>
    </row>
    <row r="612" spans="1:2" x14ac:dyDescent="0.25">
      <c r="A612" s="2">
        <v>952</v>
      </c>
      <c r="B612" s="2" t="s">
        <v>4991</v>
      </c>
    </row>
    <row r="613" spans="1:2" x14ac:dyDescent="0.25">
      <c r="A613" s="2">
        <v>953</v>
      </c>
      <c r="B613" s="2" t="s">
        <v>4992</v>
      </c>
    </row>
    <row r="614" spans="1:2" x14ac:dyDescent="0.25">
      <c r="A614" s="2">
        <v>954</v>
      </c>
      <c r="B614" s="2" t="s">
        <v>4993</v>
      </c>
    </row>
    <row r="615" spans="1:2" x14ac:dyDescent="0.25">
      <c r="A615" s="2">
        <v>955</v>
      </c>
      <c r="B615" s="2" t="s">
        <v>4994</v>
      </c>
    </row>
    <row r="616" spans="1:2" x14ac:dyDescent="0.25">
      <c r="A616" s="2">
        <v>956</v>
      </c>
      <c r="B616" s="2" t="s">
        <v>4995</v>
      </c>
    </row>
    <row r="617" spans="1:2" x14ac:dyDescent="0.25">
      <c r="A617" s="2">
        <v>957</v>
      </c>
      <c r="B617" s="2" t="s">
        <v>4996</v>
      </c>
    </row>
    <row r="618" spans="1:2" x14ac:dyDescent="0.25">
      <c r="A618" s="2">
        <v>958</v>
      </c>
      <c r="B618" s="2" t="s">
        <v>4997</v>
      </c>
    </row>
    <row r="619" spans="1:2" x14ac:dyDescent="0.25">
      <c r="A619" s="2">
        <v>959</v>
      </c>
      <c r="B619" s="2" t="s">
        <v>4998</v>
      </c>
    </row>
    <row r="620" spans="1:2" x14ac:dyDescent="0.25">
      <c r="A620" s="2">
        <v>96</v>
      </c>
      <c r="B620" s="2" t="s">
        <v>4999</v>
      </c>
    </row>
    <row r="621" spans="1:2" x14ac:dyDescent="0.25">
      <c r="A621" s="2">
        <v>960</v>
      </c>
      <c r="B621" s="2" t="s">
        <v>5000</v>
      </c>
    </row>
    <row r="622" spans="1:2" x14ac:dyDescent="0.25">
      <c r="A622" s="2">
        <v>961</v>
      </c>
      <c r="B622" s="2" t="s">
        <v>5001</v>
      </c>
    </row>
    <row r="623" spans="1:2" x14ac:dyDescent="0.25">
      <c r="A623" s="2">
        <v>962</v>
      </c>
      <c r="B623" s="2" t="s">
        <v>5002</v>
      </c>
    </row>
    <row r="624" spans="1:2" x14ac:dyDescent="0.25">
      <c r="A624" s="2">
        <v>963</v>
      </c>
      <c r="B624" s="2" t="s">
        <v>5003</v>
      </c>
    </row>
    <row r="625" spans="1:2" x14ac:dyDescent="0.25">
      <c r="A625" s="2">
        <v>964</v>
      </c>
      <c r="B625" s="2" t="s">
        <v>5004</v>
      </c>
    </row>
    <row r="626" spans="1:2" x14ac:dyDescent="0.25">
      <c r="A626" s="2">
        <v>965</v>
      </c>
      <c r="B626" s="2" t="s">
        <v>5005</v>
      </c>
    </row>
    <row r="627" spans="1:2" x14ac:dyDescent="0.25">
      <c r="A627" s="2">
        <v>966</v>
      </c>
      <c r="B627" s="2" t="s">
        <v>5006</v>
      </c>
    </row>
    <row r="628" spans="1:2" x14ac:dyDescent="0.25">
      <c r="A628" s="2">
        <v>967</v>
      </c>
      <c r="B628" s="2" t="s">
        <v>5007</v>
      </c>
    </row>
    <row r="629" spans="1:2" x14ac:dyDescent="0.25">
      <c r="A629" s="2">
        <v>968</v>
      </c>
      <c r="B629" s="2" t="s">
        <v>5008</v>
      </c>
    </row>
    <row r="630" spans="1:2" x14ac:dyDescent="0.25">
      <c r="A630" s="2">
        <v>969</v>
      </c>
      <c r="B630" s="2" t="s">
        <v>5009</v>
      </c>
    </row>
    <row r="631" spans="1:2" x14ac:dyDescent="0.25">
      <c r="A631" s="2">
        <v>97</v>
      </c>
      <c r="B631" s="2" t="s">
        <v>5010</v>
      </c>
    </row>
    <row r="632" spans="1:2" x14ac:dyDescent="0.25">
      <c r="A632" s="2">
        <v>970</v>
      </c>
      <c r="B632" s="2" t="s">
        <v>5011</v>
      </c>
    </row>
    <row r="633" spans="1:2" x14ac:dyDescent="0.25">
      <c r="A633" s="2">
        <v>971</v>
      </c>
      <c r="B633" s="2" t="s">
        <v>5012</v>
      </c>
    </row>
    <row r="634" spans="1:2" x14ac:dyDescent="0.25">
      <c r="A634" s="2">
        <v>972</v>
      </c>
      <c r="B634" s="2" t="s">
        <v>5013</v>
      </c>
    </row>
    <row r="635" spans="1:2" x14ac:dyDescent="0.25">
      <c r="A635" s="2">
        <v>973</v>
      </c>
      <c r="B635" s="2" t="s">
        <v>5014</v>
      </c>
    </row>
    <row r="636" spans="1:2" x14ac:dyDescent="0.25">
      <c r="A636" s="2">
        <v>974</v>
      </c>
      <c r="B636" s="2" t="s">
        <v>5015</v>
      </c>
    </row>
    <row r="637" spans="1:2" x14ac:dyDescent="0.25">
      <c r="A637" s="2">
        <v>975</v>
      </c>
      <c r="B637" s="2" t="s">
        <v>5016</v>
      </c>
    </row>
    <row r="638" spans="1:2" x14ac:dyDescent="0.25">
      <c r="A638" s="2">
        <v>976</v>
      </c>
      <c r="B638" s="2" t="s">
        <v>5017</v>
      </c>
    </row>
    <row r="639" spans="1:2" x14ac:dyDescent="0.25">
      <c r="A639" s="2">
        <v>977</v>
      </c>
      <c r="B639" s="2" t="s">
        <v>5018</v>
      </c>
    </row>
    <row r="640" spans="1:2" x14ac:dyDescent="0.25">
      <c r="A640" s="2">
        <v>978</v>
      </c>
      <c r="B640" s="2" t="s">
        <v>5019</v>
      </c>
    </row>
    <row r="641" spans="1:2" x14ac:dyDescent="0.25">
      <c r="A641" s="2">
        <v>979</v>
      </c>
      <c r="B641" s="2" t="s">
        <v>5020</v>
      </c>
    </row>
    <row r="642" spans="1:2" x14ac:dyDescent="0.25">
      <c r="A642" s="2">
        <v>98</v>
      </c>
      <c r="B642" s="2" t="s">
        <v>5021</v>
      </c>
    </row>
    <row r="643" spans="1:2" x14ac:dyDescent="0.25">
      <c r="A643" s="2">
        <v>980</v>
      </c>
      <c r="B643" s="2" t="s">
        <v>5022</v>
      </c>
    </row>
    <row r="644" spans="1:2" x14ac:dyDescent="0.25">
      <c r="A644" s="2">
        <v>981</v>
      </c>
      <c r="B644" s="2" t="s">
        <v>5023</v>
      </c>
    </row>
    <row r="645" spans="1:2" x14ac:dyDescent="0.25">
      <c r="A645" s="2">
        <v>982</v>
      </c>
      <c r="B645" s="2" t="s">
        <v>5024</v>
      </c>
    </row>
    <row r="646" spans="1:2" x14ac:dyDescent="0.25">
      <c r="A646" s="2">
        <v>983</v>
      </c>
      <c r="B646" s="2" t="s">
        <v>5025</v>
      </c>
    </row>
    <row r="647" spans="1:2" x14ac:dyDescent="0.25">
      <c r="A647" s="2">
        <v>984</v>
      </c>
      <c r="B647" s="2" t="s">
        <v>5026</v>
      </c>
    </row>
    <row r="648" spans="1:2" x14ac:dyDescent="0.25">
      <c r="A648" s="2">
        <v>985</v>
      </c>
      <c r="B648" s="2" t="s">
        <v>5027</v>
      </c>
    </row>
    <row r="649" spans="1:2" x14ac:dyDescent="0.25">
      <c r="A649" s="2">
        <v>986</v>
      </c>
      <c r="B649" s="2" t="s">
        <v>5028</v>
      </c>
    </row>
    <row r="650" spans="1:2" x14ac:dyDescent="0.25">
      <c r="A650" s="2">
        <v>987</v>
      </c>
      <c r="B650" s="2" t="s">
        <v>5029</v>
      </c>
    </row>
    <row r="651" spans="1:2" x14ac:dyDescent="0.25">
      <c r="A651" s="2">
        <v>988</v>
      </c>
      <c r="B651" s="2" t="s">
        <v>5030</v>
      </c>
    </row>
    <row r="652" spans="1:2" x14ac:dyDescent="0.25">
      <c r="A652" s="2">
        <v>989</v>
      </c>
      <c r="B652" s="2" t="s">
        <v>5031</v>
      </c>
    </row>
    <row r="653" spans="1:2" x14ac:dyDescent="0.25">
      <c r="A653" s="2">
        <v>99</v>
      </c>
      <c r="B653" s="2" t="s">
        <v>5032</v>
      </c>
    </row>
    <row r="654" spans="1:2" x14ac:dyDescent="0.25">
      <c r="A654" s="2">
        <v>990</v>
      </c>
      <c r="B654" s="2" t="s">
        <v>5033</v>
      </c>
    </row>
    <row r="655" spans="1:2" x14ac:dyDescent="0.25">
      <c r="A655" s="2">
        <v>991</v>
      </c>
      <c r="B655" s="2" t="s">
        <v>5034</v>
      </c>
    </row>
    <row r="656" spans="1:2" x14ac:dyDescent="0.25">
      <c r="A656" s="2">
        <v>992</v>
      </c>
      <c r="B656" s="2" t="s">
        <v>5035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823AC-0679-42BA-89D4-45DDE5C7D12E}">
  <sheetPr codeName="Sheet4">
    <tabColor theme="9"/>
  </sheetPr>
  <dimension ref="A1:M9"/>
  <sheetViews>
    <sheetView topLeftCell="B1" workbookViewId="0">
      <selection activeCell="E2" sqref="E2"/>
    </sheetView>
  </sheetViews>
  <sheetFormatPr defaultRowHeight="15" x14ac:dyDescent="0.25"/>
  <cols>
    <col min="1" max="1" width="3.85546875" hidden="1" customWidth="1"/>
    <col min="2" max="2" width="7" bestFit="1" customWidth="1"/>
    <col min="3" max="3" width="20.85546875" customWidth="1"/>
    <col min="4" max="4" width="19.85546875" customWidth="1"/>
    <col min="5" max="5" width="22.28515625" bestFit="1" customWidth="1"/>
    <col min="6" max="6" width="101.85546875" customWidth="1"/>
  </cols>
  <sheetData>
    <row r="1" spans="1:13" x14ac:dyDescent="0.25">
      <c r="A1" t="s">
        <v>1087</v>
      </c>
      <c r="B1" s="207" t="s">
        <v>1088</v>
      </c>
      <c r="C1" s="208" t="s">
        <v>5055</v>
      </c>
      <c r="D1" s="208" t="s">
        <v>5057</v>
      </c>
      <c r="E1" s="208" t="s">
        <v>1089</v>
      </c>
      <c r="F1" s="209" t="s">
        <v>1090</v>
      </c>
    </row>
    <row r="2" spans="1:13" ht="45" x14ac:dyDescent="0.25">
      <c r="A2" s="63" t="s">
        <v>1091</v>
      </c>
      <c r="B2" s="210">
        <v>75343</v>
      </c>
      <c r="C2" s="206" t="s">
        <v>1092</v>
      </c>
      <c r="D2" s="206" t="s">
        <v>5056</v>
      </c>
      <c r="E2" s="214">
        <v>2.9099999999999998E-3</v>
      </c>
      <c r="F2" s="211" t="s">
        <v>5052</v>
      </c>
    </row>
    <row r="3" spans="1:13" ht="60" x14ac:dyDescent="0.25">
      <c r="A3" s="63" t="s">
        <v>1093</v>
      </c>
      <c r="B3" s="210">
        <v>79016</v>
      </c>
      <c r="C3" s="206" t="s">
        <v>1094</v>
      </c>
      <c r="D3" s="206" t="s">
        <v>4599</v>
      </c>
      <c r="E3" s="215">
        <v>3.4999999999999997E-5</v>
      </c>
      <c r="F3" s="211" t="s">
        <v>5051</v>
      </c>
    </row>
    <row r="4" spans="1:13" ht="60" x14ac:dyDescent="0.25">
      <c r="A4" s="63" t="s">
        <v>1095</v>
      </c>
      <c r="B4" s="210">
        <v>127184</v>
      </c>
      <c r="C4" s="206" t="s">
        <v>1096</v>
      </c>
      <c r="D4" s="206" t="s">
        <v>4495</v>
      </c>
      <c r="E4" s="214">
        <v>1.4999999999999999E-4</v>
      </c>
      <c r="F4" s="211" t="s">
        <v>5050</v>
      </c>
    </row>
    <row r="5" spans="1:13" ht="105" x14ac:dyDescent="0.25">
      <c r="A5" s="63" t="s">
        <v>1097</v>
      </c>
      <c r="B5" s="210">
        <v>75092</v>
      </c>
      <c r="C5" s="206" t="s">
        <v>1098</v>
      </c>
      <c r="D5" s="206" t="s">
        <v>4469</v>
      </c>
      <c r="E5" s="215">
        <f>999/1000000</f>
        <v>9.990000000000001E-4</v>
      </c>
      <c r="F5" s="211" t="s">
        <v>5053</v>
      </c>
      <c r="M5" s="63"/>
    </row>
    <row r="6" spans="1:13" ht="60.75" thickBot="1" x14ac:dyDescent="0.3">
      <c r="A6" s="63" t="s">
        <v>1099</v>
      </c>
      <c r="B6" s="212">
        <v>56235</v>
      </c>
      <c r="C6" s="213" t="s">
        <v>1100</v>
      </c>
      <c r="D6" s="213" t="s">
        <v>4830</v>
      </c>
      <c r="E6" s="216">
        <v>1.5E-3</v>
      </c>
      <c r="F6" s="282" t="s">
        <v>5079</v>
      </c>
      <c r="M6" s="63"/>
    </row>
    <row r="7" spans="1:13" x14ac:dyDescent="0.25">
      <c r="A7" s="63"/>
      <c r="B7" s="63"/>
      <c r="C7" s="63"/>
      <c r="D7" s="63"/>
      <c r="M7" s="63"/>
    </row>
    <row r="8" spans="1:13" x14ac:dyDescent="0.25">
      <c r="M8" s="63"/>
    </row>
    <row r="9" spans="1:13" x14ac:dyDescent="0.25">
      <c r="M9" s="63"/>
    </row>
  </sheetData>
  <sheetProtection sheet="1" objects="1" scenarios="1" formatCells="0" formatColumns="0" formatRows="0"/>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1A1C-7B5E-419F-8E42-48002E74E863}">
  <sheetPr codeName="Sheet5">
    <tabColor theme="9"/>
  </sheetPr>
  <dimension ref="A1:BD258"/>
  <sheetViews>
    <sheetView zoomScaleNormal="100" workbookViewId="0">
      <pane ySplit="2" topLeftCell="A3" activePane="bottomLeft" state="frozen"/>
      <selection pane="bottomLeft" activeCell="C32" sqref="C32"/>
    </sheetView>
  </sheetViews>
  <sheetFormatPr defaultRowHeight="15" x14ac:dyDescent="0.25"/>
  <cols>
    <col min="1" max="2" width="12.28515625" style="56" customWidth="1"/>
    <col min="3" max="3" width="53.5703125" style="56" bestFit="1" customWidth="1"/>
    <col min="4" max="4" width="21.85546875" style="56" bestFit="1" customWidth="1"/>
    <col min="5" max="5" width="15.5703125" style="56" bestFit="1" customWidth="1"/>
    <col min="6" max="8" width="9.140625" style="56"/>
    <col min="9" max="9" width="13.85546875" style="56" customWidth="1"/>
    <col min="10" max="10" width="18.42578125" style="56" bestFit="1" customWidth="1"/>
    <col min="11" max="11" width="13.42578125" style="56" customWidth="1"/>
    <col min="12" max="12" width="46.85546875" style="56" customWidth="1"/>
    <col min="13" max="13" width="10.5703125" style="56" customWidth="1"/>
    <col min="14" max="14" width="50.7109375" style="56" customWidth="1"/>
    <col min="15" max="15" width="26.140625" style="56" customWidth="1"/>
    <col min="16" max="16" width="26.140625" customWidth="1"/>
    <col min="17" max="17" width="16.42578125" customWidth="1"/>
    <col min="18" max="18" width="9.140625" customWidth="1"/>
    <col min="19" max="28" width="11.5703125" customWidth="1"/>
    <col min="29" max="29" width="20.42578125" customWidth="1"/>
    <col min="30" max="31" width="18" customWidth="1"/>
    <col min="32" max="41" width="10.7109375" customWidth="1"/>
    <col min="42" max="42" width="16.7109375" customWidth="1"/>
    <col min="43" max="44" width="16.42578125" customWidth="1"/>
    <col min="45" max="55" width="13" customWidth="1"/>
    <col min="56" max="56" width="21.42578125" bestFit="1" customWidth="1"/>
  </cols>
  <sheetData>
    <row r="1" spans="1:56" x14ac:dyDescent="0.25">
      <c r="A1" s="131"/>
      <c r="B1" s="131"/>
      <c r="C1" s="131"/>
      <c r="D1" s="131"/>
      <c r="E1" s="131"/>
      <c r="F1" s="131"/>
      <c r="G1" s="131"/>
      <c r="H1" s="131"/>
      <c r="I1" s="131"/>
      <c r="J1" s="131"/>
      <c r="K1" s="131"/>
      <c r="L1" s="131"/>
      <c r="M1" s="131"/>
      <c r="N1" s="131"/>
      <c r="O1" s="131"/>
      <c r="P1" s="127"/>
      <c r="Q1" s="127"/>
      <c r="R1" s="154"/>
      <c r="S1" s="316" t="s">
        <v>1101</v>
      </c>
      <c r="T1" s="317"/>
      <c r="U1" s="317"/>
      <c r="V1" s="317"/>
      <c r="W1" s="318"/>
      <c r="X1" s="317" t="s">
        <v>1102</v>
      </c>
      <c r="Y1" s="317"/>
      <c r="Z1" s="317"/>
      <c r="AA1" s="317"/>
      <c r="AB1" s="318"/>
      <c r="AC1" s="127"/>
      <c r="AD1" s="127"/>
      <c r="AE1" s="127"/>
      <c r="AF1" s="316" t="s">
        <v>1103</v>
      </c>
      <c r="AG1" s="317"/>
      <c r="AH1" s="317"/>
      <c r="AI1" s="317"/>
      <c r="AJ1" s="317"/>
      <c r="AK1" s="316" t="s">
        <v>1104</v>
      </c>
      <c r="AL1" s="317"/>
      <c r="AM1" s="317"/>
      <c r="AN1" s="317"/>
      <c r="AO1" s="318"/>
      <c r="AP1" s="127"/>
      <c r="AQ1" s="127"/>
      <c r="AR1" s="127"/>
      <c r="AS1" s="316" t="s">
        <v>1105</v>
      </c>
      <c r="AT1" s="317"/>
      <c r="AU1" s="317"/>
      <c r="AV1" s="317"/>
      <c r="AW1" s="317"/>
      <c r="AX1" s="316" t="s">
        <v>1106</v>
      </c>
      <c r="AY1" s="317"/>
      <c r="AZ1" s="317"/>
      <c r="BA1" s="317"/>
      <c r="BB1" s="318"/>
      <c r="BC1" s="155"/>
      <c r="BD1" s="127"/>
    </row>
    <row r="2" spans="1:56" ht="64.5" x14ac:dyDescent="0.25">
      <c r="A2" s="156" t="s">
        <v>1107</v>
      </c>
      <c r="B2" s="156" t="s">
        <v>1108</v>
      </c>
      <c r="C2" s="156" t="s">
        <v>1109</v>
      </c>
      <c r="D2" s="156" t="s">
        <v>1110</v>
      </c>
      <c r="E2" s="156" t="s">
        <v>1111</v>
      </c>
      <c r="F2" s="156" t="s">
        <v>1112</v>
      </c>
      <c r="G2" s="156" t="s">
        <v>1113</v>
      </c>
      <c r="H2" s="156" t="s">
        <v>1114</v>
      </c>
      <c r="I2" s="156" t="s">
        <v>1115</v>
      </c>
      <c r="J2" s="156" t="s">
        <v>1116</v>
      </c>
      <c r="K2" s="157" t="s">
        <v>1117</v>
      </c>
      <c r="L2" s="158" t="s">
        <v>1118</v>
      </c>
      <c r="M2" s="159" t="s">
        <v>1119</v>
      </c>
      <c r="N2" s="158" t="s">
        <v>1120</v>
      </c>
      <c r="O2" s="158" t="s">
        <v>1122</v>
      </c>
      <c r="P2" s="160" t="s">
        <v>1123</v>
      </c>
      <c r="Q2" s="161" t="s">
        <v>1124</v>
      </c>
      <c r="R2" s="162" t="s">
        <v>5073</v>
      </c>
      <c r="S2" s="163" t="s">
        <v>1092</v>
      </c>
      <c r="T2" s="164" t="s">
        <v>1094</v>
      </c>
      <c r="U2" s="164" t="s">
        <v>1096</v>
      </c>
      <c r="V2" s="164" t="s">
        <v>1098</v>
      </c>
      <c r="W2" s="165" t="s">
        <v>1100</v>
      </c>
      <c r="X2" s="166" t="s">
        <v>1092</v>
      </c>
      <c r="Y2" s="164" t="s">
        <v>1094</v>
      </c>
      <c r="Z2" s="164" t="s">
        <v>1096</v>
      </c>
      <c r="AA2" s="164" t="s">
        <v>1098</v>
      </c>
      <c r="AB2" s="165" t="s">
        <v>1100</v>
      </c>
      <c r="AC2" s="166" t="s">
        <v>1126</v>
      </c>
      <c r="AD2" s="167" t="s">
        <v>1127</v>
      </c>
      <c r="AE2" s="257" t="s">
        <v>1128</v>
      </c>
      <c r="AF2" s="163" t="s">
        <v>1092</v>
      </c>
      <c r="AG2" s="164" t="s">
        <v>1094</v>
      </c>
      <c r="AH2" s="164" t="s">
        <v>1096</v>
      </c>
      <c r="AI2" s="164" t="s">
        <v>1098</v>
      </c>
      <c r="AJ2" s="168" t="s">
        <v>1100</v>
      </c>
      <c r="AK2" s="163" t="s">
        <v>1092</v>
      </c>
      <c r="AL2" s="164" t="s">
        <v>1094</v>
      </c>
      <c r="AM2" s="164" t="s">
        <v>1096</v>
      </c>
      <c r="AN2" s="164" t="s">
        <v>1098</v>
      </c>
      <c r="AO2" s="165" t="s">
        <v>1100</v>
      </c>
      <c r="AP2" s="169" t="s">
        <v>1129</v>
      </c>
      <c r="AQ2" s="167" t="s">
        <v>1130</v>
      </c>
      <c r="AR2" s="257" t="s">
        <v>1131</v>
      </c>
      <c r="AS2" s="163" t="s">
        <v>1092</v>
      </c>
      <c r="AT2" s="164" t="s">
        <v>1094</v>
      </c>
      <c r="AU2" s="164" t="s">
        <v>1096</v>
      </c>
      <c r="AV2" s="164" t="s">
        <v>1098</v>
      </c>
      <c r="AW2" s="168" t="s">
        <v>1100</v>
      </c>
      <c r="AX2" s="163" t="s">
        <v>1092</v>
      </c>
      <c r="AY2" s="164" t="s">
        <v>1094</v>
      </c>
      <c r="AZ2" s="164" t="s">
        <v>1096</v>
      </c>
      <c r="BA2" s="164" t="s">
        <v>1098</v>
      </c>
      <c r="BB2" s="165" t="s">
        <v>1100</v>
      </c>
      <c r="BC2" s="170" t="s">
        <v>1132</v>
      </c>
      <c r="BD2" s="171" t="s">
        <v>1133</v>
      </c>
    </row>
    <row r="3" spans="1:56" x14ac:dyDescent="0.25">
      <c r="A3" s="2">
        <v>2015</v>
      </c>
      <c r="B3" s="2" t="s">
        <v>1134</v>
      </c>
      <c r="C3" s="2" t="s">
        <v>1540</v>
      </c>
      <c r="D3" s="2" t="s">
        <v>1541</v>
      </c>
      <c r="E3" s="2" t="s">
        <v>1194</v>
      </c>
      <c r="F3" s="2" t="s">
        <v>1195</v>
      </c>
      <c r="G3" s="2">
        <v>42029</v>
      </c>
      <c r="H3" s="2">
        <v>37.056699000000002</v>
      </c>
      <c r="I3" s="2">
        <v>-88.365727000000007</v>
      </c>
      <c r="J3" s="2" t="s">
        <v>1539</v>
      </c>
      <c r="K3" s="21">
        <v>110000380061</v>
      </c>
      <c r="L3" s="2" t="s">
        <v>1140</v>
      </c>
      <c r="M3" s="2">
        <v>325180</v>
      </c>
      <c r="N3" s="2" t="s">
        <v>258</v>
      </c>
      <c r="O3" s="2" t="s">
        <v>5075</v>
      </c>
      <c r="P3" s="130"/>
      <c r="Q3" s="2">
        <v>58</v>
      </c>
      <c r="R3" s="174">
        <f t="shared" ref="R3:R66" si="0">CONVERT(Q3,"lbm","g")/1000</f>
        <v>26.30835746</v>
      </c>
      <c r="S3" s="175">
        <f>$R3*INDEX('Byproduct Conc'!$E:$E, MATCH(S$2,'Byproduct Conc'!$C:$C,0))</f>
        <v>7.6557320208599997E-2</v>
      </c>
      <c r="T3" s="176">
        <f>$R3*INDEX('Byproduct Conc'!$E:$E, MATCH(T$2,'Byproduct Conc'!$C:$C,0))</f>
        <v>9.2079251109999992E-4</v>
      </c>
      <c r="U3" s="176">
        <f>$R3*INDEX('Byproduct Conc'!$E:$E, MATCH(U$2,'Byproduct Conc'!$C:$C,0))</f>
        <v>3.946253619E-3</v>
      </c>
      <c r="V3" s="176">
        <f>$R3*INDEX('Byproduct Conc'!$E:$E, MATCH(V$2,'Byproduct Conc'!$C:$C,0))</f>
        <v>2.6282049102540003E-2</v>
      </c>
      <c r="W3" s="177">
        <f>$R3*INDEX('Byproduct Conc'!$E:$E, MATCH(W$2,'Byproduct Conc'!$C:$C,0))</f>
        <v>3.9462536190000001E-2</v>
      </c>
      <c r="X3" s="178">
        <f>S3/350</f>
        <v>2.18735200596E-4</v>
      </c>
      <c r="Y3" s="176">
        <f t="shared" ref="Y3:Y34" si="1">T3/350</f>
        <v>2.6308357459999997E-6</v>
      </c>
      <c r="Z3" s="176">
        <f t="shared" ref="Z3:Z34" si="2">U3/350</f>
        <v>1.1275010339999999E-5</v>
      </c>
      <c r="AA3" s="176">
        <f t="shared" ref="AA3:AA34" si="3">V3/350</f>
        <v>7.5091568864400006E-5</v>
      </c>
      <c r="AB3" s="177">
        <f t="shared" ref="AB3:AB34" si="4">W3/350</f>
        <v>1.127501034E-4</v>
      </c>
      <c r="AC3" s="2">
        <v>0</v>
      </c>
      <c r="AD3" s="180">
        <f t="shared" ref="AD3:AD66" si="5">CONVERT(AC3,"lbm","g")/1000</f>
        <v>0</v>
      </c>
      <c r="AE3" s="258" t="str">
        <f t="shared" ref="AE3:AE34" si="6">IF(AD3&gt;0,K3, "")</f>
        <v/>
      </c>
      <c r="AF3" s="248">
        <f>$AD3*INDEX('Byproduct Conc'!$E:$E, MATCH(S$2,'Byproduct Conc'!$C:$C,0))</f>
        <v>0</v>
      </c>
      <c r="AG3" s="130">
        <f>$AD3*INDEX('Byproduct Conc'!$E:$E, MATCH(T$2,'Byproduct Conc'!$C:$C,0))</f>
        <v>0</v>
      </c>
      <c r="AH3" s="130">
        <f>$AD3*INDEX('Byproduct Conc'!$E:$E, MATCH(U$2,'Byproduct Conc'!$C:$C,0))</f>
        <v>0</v>
      </c>
      <c r="AI3" s="130">
        <f>$AD3*INDEX('Byproduct Conc'!$E:$E, MATCH(V$2,'Byproduct Conc'!$C:$C,0))</f>
        <v>0</v>
      </c>
      <c r="AJ3" s="173">
        <f>$AD3*INDEX('Byproduct Conc'!$E:$E, MATCH(W$2,'Byproduct Conc'!$C:$C,0))</f>
        <v>0</v>
      </c>
      <c r="AK3" s="248">
        <f t="shared" ref="AK3:AK34" si="7">AF3/350</f>
        <v>0</v>
      </c>
      <c r="AL3" s="130">
        <f t="shared" ref="AL3:AL34" si="8">AG3/350</f>
        <v>0</v>
      </c>
      <c r="AM3" s="130">
        <f t="shared" ref="AM3:AM34" si="9">AH3/350</f>
        <v>0</v>
      </c>
      <c r="AN3" s="130">
        <f t="shared" ref="AN3:AN34" si="10">AI3/350</f>
        <v>0</v>
      </c>
      <c r="AO3" s="249">
        <f t="shared" ref="AO3:AO34" si="11">AJ3/350</f>
        <v>0</v>
      </c>
      <c r="AP3" s="2">
        <v>0</v>
      </c>
      <c r="AQ3" s="247">
        <f t="shared" ref="AQ3:AQ66" si="12">CONVERT(AP3,"lbm","g")/1000</f>
        <v>0</v>
      </c>
      <c r="AR3" s="172" t="str">
        <f t="shared" ref="AR3:AR34" si="13">IF(AQ3&gt;0,K3, "")</f>
        <v/>
      </c>
      <c r="AS3" s="248">
        <f>$AQ3*INDEX('Byproduct Conc'!$E:$E, MATCH(S$2,'Byproduct Conc'!$C:$C,0))</f>
        <v>0</v>
      </c>
      <c r="AT3" s="130">
        <f>$AQ3*INDEX('Byproduct Conc'!$E:$E, MATCH(T$2,'Byproduct Conc'!$C:$C,0))</f>
        <v>0</v>
      </c>
      <c r="AU3" s="130">
        <f>$AQ3*INDEX('Byproduct Conc'!$E:$E, MATCH(U$2,'Byproduct Conc'!$C:$C,0))</f>
        <v>0</v>
      </c>
      <c r="AV3" s="130">
        <f>$AQ3*INDEX('Byproduct Conc'!$E:$E, MATCH(V$2,'Byproduct Conc'!$C:$C,0))</f>
        <v>0</v>
      </c>
      <c r="AW3" s="173">
        <f>$AQ3*INDEX('Byproduct Conc'!$E:$E, MATCH(W$2,'Byproduct Conc'!$C:$C,0))</f>
        <v>0</v>
      </c>
      <c r="AX3" s="248">
        <f t="shared" ref="AX3:AX34" si="14">AS3/350</f>
        <v>0</v>
      </c>
      <c r="AY3" s="130">
        <f t="shared" ref="AY3:BB3" si="15">AT3/350</f>
        <v>0</v>
      </c>
      <c r="AZ3" s="130">
        <f t="shared" si="15"/>
        <v>0</v>
      </c>
      <c r="BA3" s="130">
        <f t="shared" si="15"/>
        <v>0</v>
      </c>
      <c r="BB3" s="249">
        <f t="shared" si="15"/>
        <v>0</v>
      </c>
      <c r="BC3" s="178">
        <f t="shared" ref="BC3:BC34" si="16">R3+AD3+AQ3</f>
        <v>26.30835746</v>
      </c>
      <c r="BD3" s="2" t="s">
        <v>1755</v>
      </c>
    </row>
    <row r="4" spans="1:56" x14ac:dyDescent="0.25">
      <c r="A4" s="2">
        <v>2016</v>
      </c>
      <c r="B4" s="2" t="s">
        <v>1134</v>
      </c>
      <c r="C4" s="2" t="s">
        <v>1540</v>
      </c>
      <c r="D4" s="2" t="s">
        <v>1541</v>
      </c>
      <c r="E4" s="2" t="s">
        <v>1194</v>
      </c>
      <c r="F4" s="2" t="s">
        <v>1195</v>
      </c>
      <c r="G4" s="2">
        <v>42029</v>
      </c>
      <c r="H4" s="2">
        <v>37.056699000000002</v>
      </c>
      <c r="I4" s="2">
        <v>-88.365727000000007</v>
      </c>
      <c r="J4" s="2" t="s">
        <v>1539</v>
      </c>
      <c r="K4" s="21">
        <v>110000380061</v>
      </c>
      <c r="L4" s="2" t="s">
        <v>1140</v>
      </c>
      <c r="M4" s="2">
        <v>325180</v>
      </c>
      <c r="N4" s="2" t="s">
        <v>258</v>
      </c>
      <c r="O4" s="2" t="s">
        <v>5075</v>
      </c>
      <c r="P4" s="130"/>
      <c r="Q4" s="2">
        <v>26</v>
      </c>
      <c r="R4" s="174">
        <f t="shared" si="0"/>
        <v>11.793401620000001</v>
      </c>
      <c r="S4" s="175">
        <f>$R4*INDEX('Byproduct Conc'!$E:$E, MATCH(S$2,'Byproduct Conc'!$C:$C,0))</f>
        <v>3.4318798714200002E-2</v>
      </c>
      <c r="T4" s="176">
        <f>$R4*INDEX('Byproduct Conc'!$E:$E, MATCH(T$2,'Byproduct Conc'!$C:$C,0))</f>
        <v>4.1276905670000001E-4</v>
      </c>
      <c r="U4" s="176">
        <f>$R4*INDEX('Byproduct Conc'!$E:$E, MATCH(U$2,'Byproduct Conc'!$C:$C,0))</f>
        <v>1.769010243E-3</v>
      </c>
      <c r="V4" s="176">
        <f>$R4*INDEX('Byproduct Conc'!$E:$E, MATCH(V$2,'Byproduct Conc'!$C:$C,0))</f>
        <v>1.1781608218380002E-2</v>
      </c>
      <c r="W4" s="177">
        <f>$R4*INDEX('Byproduct Conc'!$E:$E, MATCH(W$2,'Byproduct Conc'!$C:$C,0))</f>
        <v>1.769010243E-2</v>
      </c>
      <c r="X4" s="178">
        <f t="shared" ref="X4:X34" si="17">S4/350</f>
        <v>9.8053710612000007E-5</v>
      </c>
      <c r="Y4" s="176">
        <f t="shared" si="1"/>
        <v>1.1793401620000001E-6</v>
      </c>
      <c r="Z4" s="176">
        <f t="shared" si="2"/>
        <v>5.0543149799999997E-6</v>
      </c>
      <c r="AA4" s="176">
        <f t="shared" si="3"/>
        <v>3.3661737766800006E-5</v>
      </c>
      <c r="AB4" s="177">
        <f t="shared" si="4"/>
        <v>5.0543149800000001E-5</v>
      </c>
      <c r="AC4" s="2">
        <v>0</v>
      </c>
      <c r="AD4" s="180">
        <f t="shared" si="5"/>
        <v>0</v>
      </c>
      <c r="AE4" s="258" t="str">
        <f t="shared" si="6"/>
        <v/>
      </c>
      <c r="AF4" s="248">
        <f>$AD4*INDEX('Byproduct Conc'!$E:$E, MATCH(S$2,'Byproduct Conc'!$C:$C,0))</f>
        <v>0</v>
      </c>
      <c r="AG4" s="130">
        <f>$AD4*INDEX('Byproduct Conc'!$E:$E, MATCH(T$2,'Byproduct Conc'!$C:$C,0))</f>
        <v>0</v>
      </c>
      <c r="AH4" s="130">
        <f>$AD4*INDEX('Byproduct Conc'!$E:$E, MATCH(U$2,'Byproduct Conc'!$C:$C,0))</f>
        <v>0</v>
      </c>
      <c r="AI4" s="130">
        <f>$AD4*INDEX('Byproduct Conc'!$E:$E, MATCH(V$2,'Byproduct Conc'!$C:$C,0))</f>
        <v>0</v>
      </c>
      <c r="AJ4" s="173">
        <f>$AD4*INDEX('Byproduct Conc'!$E:$E, MATCH(W$2,'Byproduct Conc'!$C:$C,0))</f>
        <v>0</v>
      </c>
      <c r="AK4" s="248">
        <f t="shared" si="7"/>
        <v>0</v>
      </c>
      <c r="AL4" s="130">
        <f t="shared" si="8"/>
        <v>0</v>
      </c>
      <c r="AM4" s="130">
        <f t="shared" si="9"/>
        <v>0</v>
      </c>
      <c r="AN4" s="130">
        <f t="shared" si="10"/>
        <v>0</v>
      </c>
      <c r="AO4" s="249">
        <f t="shared" si="11"/>
        <v>0</v>
      </c>
      <c r="AP4" s="2">
        <v>0</v>
      </c>
      <c r="AQ4" s="247">
        <f t="shared" si="12"/>
        <v>0</v>
      </c>
      <c r="AR4" s="172" t="str">
        <f t="shared" si="13"/>
        <v/>
      </c>
      <c r="AS4" s="248">
        <f>$AQ4*INDEX('Byproduct Conc'!$E:$E, MATCH(S$2,'Byproduct Conc'!$C:$C,0))</f>
        <v>0</v>
      </c>
      <c r="AT4" s="130">
        <f>$AQ4*INDEX('Byproduct Conc'!$E:$E, MATCH(T$2,'Byproduct Conc'!$C:$C,0))</f>
        <v>0</v>
      </c>
      <c r="AU4" s="130">
        <f>$AQ4*INDEX('Byproduct Conc'!$E:$E, MATCH(U$2,'Byproduct Conc'!$C:$C,0))</f>
        <v>0</v>
      </c>
      <c r="AV4" s="130">
        <f>$AQ4*INDEX('Byproduct Conc'!$E:$E, MATCH(V$2,'Byproduct Conc'!$C:$C,0))</f>
        <v>0</v>
      </c>
      <c r="AW4" s="173">
        <f>$AQ4*INDEX('Byproduct Conc'!$E:$E, MATCH(W$2,'Byproduct Conc'!$C:$C,0))</f>
        <v>0</v>
      </c>
      <c r="AX4" s="248">
        <f t="shared" si="14"/>
        <v>0</v>
      </c>
      <c r="AY4" s="130">
        <f t="shared" ref="AY4:AY67" si="18">AT4/350</f>
        <v>0</v>
      </c>
      <c r="AZ4" s="130">
        <f t="shared" ref="AZ4:AZ67" si="19">AU4/350</f>
        <v>0</v>
      </c>
      <c r="BA4" s="130">
        <f t="shared" ref="BA4:BA67" si="20">AV4/350</f>
        <v>0</v>
      </c>
      <c r="BB4" s="249">
        <f t="shared" ref="BB4:BB67" si="21">AW4/350</f>
        <v>0</v>
      </c>
      <c r="BC4" s="178">
        <f t="shared" si="16"/>
        <v>11.793401620000001</v>
      </c>
      <c r="BD4" s="2" t="s">
        <v>1755</v>
      </c>
    </row>
    <row r="5" spans="1:56" x14ac:dyDescent="0.25">
      <c r="A5" s="2">
        <v>2017</v>
      </c>
      <c r="B5" s="2" t="s">
        <v>1134</v>
      </c>
      <c r="C5" s="2" t="s">
        <v>1540</v>
      </c>
      <c r="D5" s="2" t="s">
        <v>1541</v>
      </c>
      <c r="E5" s="2" t="s">
        <v>1194</v>
      </c>
      <c r="F5" s="2" t="s">
        <v>1195</v>
      </c>
      <c r="G5" s="2">
        <v>42029</v>
      </c>
      <c r="H5" s="2">
        <v>37.056699000000002</v>
      </c>
      <c r="I5" s="2">
        <v>-88.365727000000007</v>
      </c>
      <c r="J5" s="2" t="s">
        <v>1539</v>
      </c>
      <c r="K5" s="21">
        <v>110000380061</v>
      </c>
      <c r="L5" s="2" t="s">
        <v>1140</v>
      </c>
      <c r="M5" s="2">
        <v>325199</v>
      </c>
      <c r="N5" s="2" t="s">
        <v>261</v>
      </c>
      <c r="O5" s="2" t="s">
        <v>5075</v>
      </c>
      <c r="P5" s="130"/>
      <c r="Q5" s="2">
        <v>160</v>
      </c>
      <c r="R5" s="174">
        <f t="shared" si="0"/>
        <v>72.574779200000009</v>
      </c>
      <c r="S5" s="175">
        <f>$R5*INDEX('Byproduct Conc'!$E:$E, MATCH(S$2,'Byproduct Conc'!$C:$C,0))</f>
        <v>0.21119260747200003</v>
      </c>
      <c r="T5" s="176">
        <f>$R5*INDEX('Byproduct Conc'!$E:$E, MATCH(T$2,'Byproduct Conc'!$C:$C,0))</f>
        <v>2.5401172719999999E-3</v>
      </c>
      <c r="U5" s="176">
        <f>$R5*INDEX('Byproduct Conc'!$E:$E, MATCH(U$2,'Byproduct Conc'!$C:$C,0))</f>
        <v>1.0886216880000001E-2</v>
      </c>
      <c r="V5" s="176">
        <f>$R5*INDEX('Byproduct Conc'!$E:$E, MATCH(V$2,'Byproduct Conc'!$C:$C,0))</f>
        <v>7.250220442080002E-2</v>
      </c>
      <c r="W5" s="177">
        <f>$R5*INDEX('Byproduct Conc'!$E:$E, MATCH(W$2,'Byproduct Conc'!$C:$C,0))</f>
        <v>0.10886216880000002</v>
      </c>
      <c r="X5" s="178">
        <f t="shared" si="17"/>
        <v>6.0340744992000005E-4</v>
      </c>
      <c r="Y5" s="176">
        <f t="shared" si="1"/>
        <v>7.2574779199999999E-6</v>
      </c>
      <c r="Z5" s="176">
        <f t="shared" si="2"/>
        <v>3.1103476799999998E-5</v>
      </c>
      <c r="AA5" s="176">
        <f t="shared" si="3"/>
        <v>2.0714915548800006E-4</v>
      </c>
      <c r="AB5" s="177">
        <f t="shared" si="4"/>
        <v>3.1103476800000004E-4</v>
      </c>
      <c r="AC5" s="2">
        <v>0</v>
      </c>
      <c r="AD5" s="180">
        <f t="shared" si="5"/>
        <v>0</v>
      </c>
      <c r="AE5" s="258" t="str">
        <f t="shared" si="6"/>
        <v/>
      </c>
      <c r="AF5" s="248">
        <f>$AD5*INDEX('Byproduct Conc'!$E:$E, MATCH(S$2,'Byproduct Conc'!$C:$C,0))</f>
        <v>0</v>
      </c>
      <c r="AG5" s="130">
        <f>$AD5*INDEX('Byproduct Conc'!$E:$E, MATCH(T$2,'Byproduct Conc'!$C:$C,0))</f>
        <v>0</v>
      </c>
      <c r="AH5" s="130">
        <f>$AD5*INDEX('Byproduct Conc'!$E:$E, MATCH(U$2,'Byproduct Conc'!$C:$C,0))</f>
        <v>0</v>
      </c>
      <c r="AI5" s="130">
        <f>$AD5*INDEX('Byproduct Conc'!$E:$E, MATCH(V$2,'Byproduct Conc'!$C:$C,0))</f>
        <v>0</v>
      </c>
      <c r="AJ5" s="173">
        <f>$AD5*INDEX('Byproduct Conc'!$E:$E, MATCH(W$2,'Byproduct Conc'!$C:$C,0))</f>
        <v>0</v>
      </c>
      <c r="AK5" s="248">
        <f t="shared" si="7"/>
        <v>0</v>
      </c>
      <c r="AL5" s="130">
        <f t="shared" si="8"/>
        <v>0</v>
      </c>
      <c r="AM5" s="130">
        <f t="shared" si="9"/>
        <v>0</v>
      </c>
      <c r="AN5" s="130">
        <f t="shared" si="10"/>
        <v>0</v>
      </c>
      <c r="AO5" s="249">
        <f t="shared" si="11"/>
        <v>0</v>
      </c>
      <c r="AP5" s="2">
        <v>0</v>
      </c>
      <c r="AQ5" s="247">
        <f t="shared" si="12"/>
        <v>0</v>
      </c>
      <c r="AR5" s="172" t="str">
        <f t="shared" si="13"/>
        <v/>
      </c>
      <c r="AS5" s="248">
        <f>$AQ5*INDEX('Byproduct Conc'!$E:$E, MATCH(S$2,'Byproduct Conc'!$C:$C,0))</f>
        <v>0</v>
      </c>
      <c r="AT5" s="130">
        <f>$AQ5*INDEX('Byproduct Conc'!$E:$E, MATCH(T$2,'Byproduct Conc'!$C:$C,0))</f>
        <v>0</v>
      </c>
      <c r="AU5" s="130">
        <f>$AQ5*INDEX('Byproduct Conc'!$E:$E, MATCH(U$2,'Byproduct Conc'!$C:$C,0))</f>
        <v>0</v>
      </c>
      <c r="AV5" s="130">
        <f>$AQ5*INDEX('Byproduct Conc'!$E:$E, MATCH(V$2,'Byproduct Conc'!$C:$C,0))</f>
        <v>0</v>
      </c>
      <c r="AW5" s="173">
        <f>$AQ5*INDEX('Byproduct Conc'!$E:$E, MATCH(W$2,'Byproduct Conc'!$C:$C,0))</f>
        <v>0</v>
      </c>
      <c r="AX5" s="248">
        <f t="shared" si="14"/>
        <v>0</v>
      </c>
      <c r="AY5" s="130">
        <f t="shared" si="18"/>
        <v>0</v>
      </c>
      <c r="AZ5" s="130">
        <f t="shared" si="19"/>
        <v>0</v>
      </c>
      <c r="BA5" s="130">
        <f t="shared" si="20"/>
        <v>0</v>
      </c>
      <c r="BB5" s="249">
        <f t="shared" si="21"/>
        <v>0</v>
      </c>
      <c r="BC5" s="178">
        <f t="shared" si="16"/>
        <v>72.574779200000009</v>
      </c>
      <c r="BD5" s="2" t="s">
        <v>1755</v>
      </c>
    </row>
    <row r="6" spans="1:56" x14ac:dyDescent="0.25">
      <c r="A6" s="2">
        <v>2018</v>
      </c>
      <c r="B6" s="2" t="s">
        <v>1134</v>
      </c>
      <c r="C6" s="2" t="s">
        <v>1540</v>
      </c>
      <c r="D6" s="2" t="s">
        <v>1541</v>
      </c>
      <c r="E6" s="2" t="s">
        <v>1194</v>
      </c>
      <c r="F6" s="2" t="s">
        <v>1195</v>
      </c>
      <c r="G6" s="2">
        <v>42029</v>
      </c>
      <c r="H6" s="2">
        <v>37.056699000000002</v>
      </c>
      <c r="I6" s="2">
        <v>-88.365727000000007</v>
      </c>
      <c r="J6" s="2" t="s">
        <v>1539</v>
      </c>
      <c r="K6" s="21">
        <v>110000380061</v>
      </c>
      <c r="L6" s="2" t="s">
        <v>1140</v>
      </c>
      <c r="M6" s="2">
        <v>325199</v>
      </c>
      <c r="N6" s="2" t="s">
        <v>261</v>
      </c>
      <c r="O6" s="2" t="s">
        <v>5075</v>
      </c>
      <c r="P6" s="130"/>
      <c r="Q6" s="2">
        <v>34</v>
      </c>
      <c r="R6" s="174">
        <f t="shared" si="0"/>
        <v>15.422140580000001</v>
      </c>
      <c r="S6" s="175">
        <f>$R6*INDEX('Byproduct Conc'!$E:$E, MATCH(S$2,'Byproduct Conc'!$C:$C,0))</f>
        <v>4.4878429087800001E-2</v>
      </c>
      <c r="T6" s="176">
        <f>$R6*INDEX('Byproduct Conc'!$E:$E, MATCH(T$2,'Byproduct Conc'!$C:$C,0))</f>
        <v>5.3977492029999997E-4</v>
      </c>
      <c r="U6" s="176">
        <f>$R6*INDEX('Byproduct Conc'!$E:$E, MATCH(U$2,'Byproduct Conc'!$C:$C,0))</f>
        <v>2.3133210869999998E-3</v>
      </c>
      <c r="V6" s="176">
        <f>$R6*INDEX('Byproduct Conc'!$E:$E, MATCH(V$2,'Byproduct Conc'!$C:$C,0))</f>
        <v>1.5406718439420002E-2</v>
      </c>
      <c r="W6" s="177">
        <f>$R6*INDEX('Byproduct Conc'!$E:$E, MATCH(W$2,'Byproduct Conc'!$C:$C,0))</f>
        <v>2.313321087E-2</v>
      </c>
      <c r="X6" s="178">
        <f t="shared" si="17"/>
        <v>1.28224083108E-4</v>
      </c>
      <c r="Y6" s="176">
        <f t="shared" si="1"/>
        <v>1.542214058E-6</v>
      </c>
      <c r="Z6" s="176">
        <f t="shared" si="2"/>
        <v>6.6094888199999997E-6</v>
      </c>
      <c r="AA6" s="176">
        <f t="shared" si="3"/>
        <v>4.4019195541200006E-5</v>
      </c>
      <c r="AB6" s="177">
        <f t="shared" si="4"/>
        <v>6.6094888200000007E-5</v>
      </c>
      <c r="AC6" s="2">
        <v>0</v>
      </c>
      <c r="AD6" s="180">
        <f t="shared" si="5"/>
        <v>0</v>
      </c>
      <c r="AE6" s="258" t="str">
        <f t="shared" si="6"/>
        <v/>
      </c>
      <c r="AF6" s="248">
        <f>$AD6*INDEX('Byproduct Conc'!$E:$E, MATCH(S$2,'Byproduct Conc'!$C:$C,0))</f>
        <v>0</v>
      </c>
      <c r="AG6" s="130">
        <f>$AD6*INDEX('Byproduct Conc'!$E:$E, MATCH(T$2,'Byproduct Conc'!$C:$C,0))</f>
        <v>0</v>
      </c>
      <c r="AH6" s="130">
        <f>$AD6*INDEX('Byproduct Conc'!$E:$E, MATCH(U$2,'Byproduct Conc'!$C:$C,0))</f>
        <v>0</v>
      </c>
      <c r="AI6" s="130">
        <f>$AD6*INDEX('Byproduct Conc'!$E:$E, MATCH(V$2,'Byproduct Conc'!$C:$C,0))</f>
        <v>0</v>
      </c>
      <c r="AJ6" s="173">
        <f>$AD6*INDEX('Byproduct Conc'!$E:$E, MATCH(W$2,'Byproduct Conc'!$C:$C,0))</f>
        <v>0</v>
      </c>
      <c r="AK6" s="248">
        <f t="shared" si="7"/>
        <v>0</v>
      </c>
      <c r="AL6" s="130">
        <f t="shared" si="8"/>
        <v>0</v>
      </c>
      <c r="AM6" s="130">
        <f t="shared" si="9"/>
        <v>0</v>
      </c>
      <c r="AN6" s="130">
        <f t="shared" si="10"/>
        <v>0</v>
      </c>
      <c r="AO6" s="249">
        <f t="shared" si="11"/>
        <v>0</v>
      </c>
      <c r="AP6" s="2">
        <v>0</v>
      </c>
      <c r="AQ6" s="247">
        <f t="shared" si="12"/>
        <v>0</v>
      </c>
      <c r="AR6" s="172" t="str">
        <f t="shared" si="13"/>
        <v/>
      </c>
      <c r="AS6" s="248">
        <f>$AQ6*INDEX('Byproduct Conc'!$E:$E, MATCH(S$2,'Byproduct Conc'!$C:$C,0))</f>
        <v>0</v>
      </c>
      <c r="AT6" s="130">
        <f>$AQ6*INDEX('Byproduct Conc'!$E:$E, MATCH(T$2,'Byproduct Conc'!$C:$C,0))</f>
        <v>0</v>
      </c>
      <c r="AU6" s="130">
        <f>$AQ6*INDEX('Byproduct Conc'!$E:$E, MATCH(U$2,'Byproduct Conc'!$C:$C,0))</f>
        <v>0</v>
      </c>
      <c r="AV6" s="130">
        <f>$AQ6*INDEX('Byproduct Conc'!$E:$E, MATCH(V$2,'Byproduct Conc'!$C:$C,0))</f>
        <v>0</v>
      </c>
      <c r="AW6" s="173">
        <f>$AQ6*INDEX('Byproduct Conc'!$E:$E, MATCH(W$2,'Byproduct Conc'!$C:$C,0))</f>
        <v>0</v>
      </c>
      <c r="AX6" s="248">
        <f t="shared" si="14"/>
        <v>0</v>
      </c>
      <c r="AY6" s="130">
        <f t="shared" si="18"/>
        <v>0</v>
      </c>
      <c r="AZ6" s="130">
        <f t="shared" si="19"/>
        <v>0</v>
      </c>
      <c r="BA6" s="130">
        <f t="shared" si="20"/>
        <v>0</v>
      </c>
      <c r="BB6" s="249">
        <f t="shared" si="21"/>
        <v>0</v>
      </c>
      <c r="BC6" s="178">
        <f t="shared" si="16"/>
        <v>15.422140580000001</v>
      </c>
      <c r="BD6" s="2" t="s">
        <v>1755</v>
      </c>
    </row>
    <row r="7" spans="1:56" x14ac:dyDescent="0.25">
      <c r="A7" s="2">
        <v>2019</v>
      </c>
      <c r="B7" s="2" t="s">
        <v>1134</v>
      </c>
      <c r="C7" s="2" t="s">
        <v>1540</v>
      </c>
      <c r="D7" s="2" t="s">
        <v>1541</v>
      </c>
      <c r="E7" s="2" t="s">
        <v>1194</v>
      </c>
      <c r="F7" s="2" t="s">
        <v>1195</v>
      </c>
      <c r="G7" s="2">
        <v>42029</v>
      </c>
      <c r="H7" s="2">
        <v>37.056699000000002</v>
      </c>
      <c r="I7" s="2">
        <v>-88.365727000000007</v>
      </c>
      <c r="J7" s="2" t="s">
        <v>1539</v>
      </c>
      <c r="K7" s="21">
        <v>110000380061</v>
      </c>
      <c r="L7" s="2" t="s">
        <v>1140</v>
      </c>
      <c r="M7" s="2">
        <v>325199</v>
      </c>
      <c r="N7" s="2" t="s">
        <v>261</v>
      </c>
      <c r="O7" s="2" t="s">
        <v>5075</v>
      </c>
      <c r="P7" s="130"/>
      <c r="Q7" s="2">
        <v>140</v>
      </c>
      <c r="R7" s="174">
        <f t="shared" si="0"/>
        <v>63.502931800000006</v>
      </c>
      <c r="S7" s="175">
        <f>$R7*INDEX('Byproduct Conc'!$E:$E, MATCH(S$2,'Byproduct Conc'!$C:$C,0))</f>
        <v>0.18479353153800002</v>
      </c>
      <c r="T7" s="176">
        <f>$R7*INDEX('Byproduct Conc'!$E:$E, MATCH(T$2,'Byproduct Conc'!$C:$C,0))</f>
        <v>2.2226026129999999E-3</v>
      </c>
      <c r="U7" s="176">
        <f>$R7*INDEX('Byproduct Conc'!$E:$E, MATCH(U$2,'Byproduct Conc'!$C:$C,0))</f>
        <v>9.5254397699999997E-3</v>
      </c>
      <c r="V7" s="176">
        <f>$R7*INDEX('Byproduct Conc'!$E:$E, MATCH(V$2,'Byproduct Conc'!$C:$C,0))</f>
        <v>6.3439428868200018E-2</v>
      </c>
      <c r="W7" s="177">
        <f>$R7*INDEX('Byproduct Conc'!$E:$E, MATCH(W$2,'Byproduct Conc'!$C:$C,0))</f>
        <v>9.5254397700000007E-2</v>
      </c>
      <c r="X7" s="178">
        <f t="shared" si="17"/>
        <v>5.2798151868000006E-4</v>
      </c>
      <c r="Y7" s="176">
        <f t="shared" si="1"/>
        <v>6.3502931799999994E-6</v>
      </c>
      <c r="Z7" s="176">
        <f t="shared" si="2"/>
        <v>2.7215542199999999E-5</v>
      </c>
      <c r="AA7" s="176">
        <f t="shared" si="3"/>
        <v>1.8125551105200005E-4</v>
      </c>
      <c r="AB7" s="177">
        <f t="shared" si="4"/>
        <v>2.7215542199999999E-4</v>
      </c>
      <c r="AC7" s="2">
        <v>0</v>
      </c>
      <c r="AD7" s="180">
        <f t="shared" si="5"/>
        <v>0</v>
      </c>
      <c r="AE7" s="258" t="str">
        <f t="shared" si="6"/>
        <v/>
      </c>
      <c r="AF7" s="248">
        <f>$AD7*INDEX('Byproduct Conc'!$E:$E, MATCH(S$2,'Byproduct Conc'!$C:$C,0))</f>
        <v>0</v>
      </c>
      <c r="AG7" s="130">
        <f>$AD7*INDEX('Byproduct Conc'!$E:$E, MATCH(T$2,'Byproduct Conc'!$C:$C,0))</f>
        <v>0</v>
      </c>
      <c r="AH7" s="130">
        <f>$AD7*INDEX('Byproduct Conc'!$E:$E, MATCH(U$2,'Byproduct Conc'!$C:$C,0))</f>
        <v>0</v>
      </c>
      <c r="AI7" s="130">
        <f>$AD7*INDEX('Byproduct Conc'!$E:$E, MATCH(V$2,'Byproduct Conc'!$C:$C,0))</f>
        <v>0</v>
      </c>
      <c r="AJ7" s="173">
        <f>$AD7*INDEX('Byproduct Conc'!$E:$E, MATCH(W$2,'Byproduct Conc'!$C:$C,0))</f>
        <v>0</v>
      </c>
      <c r="AK7" s="248">
        <f t="shared" si="7"/>
        <v>0</v>
      </c>
      <c r="AL7" s="130">
        <f t="shared" si="8"/>
        <v>0</v>
      </c>
      <c r="AM7" s="130">
        <f t="shared" si="9"/>
        <v>0</v>
      </c>
      <c r="AN7" s="130">
        <f t="shared" si="10"/>
        <v>0</v>
      </c>
      <c r="AO7" s="249">
        <f t="shared" si="11"/>
        <v>0</v>
      </c>
      <c r="AP7" s="2">
        <v>0</v>
      </c>
      <c r="AQ7" s="247">
        <f t="shared" si="12"/>
        <v>0</v>
      </c>
      <c r="AR7" s="172" t="str">
        <f t="shared" si="13"/>
        <v/>
      </c>
      <c r="AS7" s="248">
        <f>$AQ7*INDEX('Byproduct Conc'!$E:$E, MATCH(S$2,'Byproduct Conc'!$C:$C,0))</f>
        <v>0</v>
      </c>
      <c r="AT7" s="130">
        <f>$AQ7*INDEX('Byproduct Conc'!$E:$E, MATCH(T$2,'Byproduct Conc'!$C:$C,0))</f>
        <v>0</v>
      </c>
      <c r="AU7" s="130">
        <f>$AQ7*INDEX('Byproduct Conc'!$E:$E, MATCH(U$2,'Byproduct Conc'!$C:$C,0))</f>
        <v>0</v>
      </c>
      <c r="AV7" s="130">
        <f>$AQ7*INDEX('Byproduct Conc'!$E:$E, MATCH(V$2,'Byproduct Conc'!$C:$C,0))</f>
        <v>0</v>
      </c>
      <c r="AW7" s="173">
        <f>$AQ7*INDEX('Byproduct Conc'!$E:$E, MATCH(W$2,'Byproduct Conc'!$C:$C,0))</f>
        <v>0</v>
      </c>
      <c r="AX7" s="248">
        <f t="shared" si="14"/>
        <v>0</v>
      </c>
      <c r="AY7" s="130">
        <f t="shared" si="18"/>
        <v>0</v>
      </c>
      <c r="AZ7" s="130">
        <f t="shared" si="19"/>
        <v>0</v>
      </c>
      <c r="BA7" s="130">
        <f t="shared" si="20"/>
        <v>0</v>
      </c>
      <c r="BB7" s="249">
        <f t="shared" si="21"/>
        <v>0</v>
      </c>
      <c r="BC7" s="178">
        <f t="shared" si="16"/>
        <v>63.502931800000006</v>
      </c>
      <c r="BD7" s="2" t="s">
        <v>1755</v>
      </c>
    </row>
    <row r="8" spans="1:56" x14ac:dyDescent="0.25">
      <c r="A8" s="2">
        <v>2020</v>
      </c>
      <c r="B8" s="2" t="s">
        <v>1134</v>
      </c>
      <c r="C8" s="2" t="s">
        <v>1540</v>
      </c>
      <c r="D8" s="2" t="s">
        <v>1541</v>
      </c>
      <c r="E8" s="2" t="s">
        <v>1194</v>
      </c>
      <c r="F8" s="2" t="s">
        <v>1195</v>
      </c>
      <c r="G8" s="2">
        <v>42029</v>
      </c>
      <c r="H8" s="2">
        <v>37.056699000000002</v>
      </c>
      <c r="I8" s="2">
        <v>-88.365727000000007</v>
      </c>
      <c r="J8" s="2" t="s">
        <v>1539</v>
      </c>
      <c r="K8" s="21">
        <v>110000380061</v>
      </c>
      <c r="L8" s="2" t="s">
        <v>1140</v>
      </c>
      <c r="M8" s="2">
        <v>325199</v>
      </c>
      <c r="N8" s="2" t="s">
        <v>261</v>
      </c>
      <c r="O8" s="2" t="s">
        <v>5075</v>
      </c>
      <c r="P8" s="130"/>
      <c r="Q8" s="2">
        <v>43</v>
      </c>
      <c r="R8" s="174">
        <f t="shared" si="0"/>
        <v>19.504471909999999</v>
      </c>
      <c r="S8" s="175">
        <f>$R8*INDEX('Byproduct Conc'!$E:$E, MATCH(S$2,'Byproduct Conc'!$C:$C,0))</f>
        <v>5.6758013258099996E-2</v>
      </c>
      <c r="T8" s="176">
        <f>$R8*INDEX('Byproduct Conc'!$E:$E, MATCH(T$2,'Byproduct Conc'!$C:$C,0))</f>
        <v>6.8265651684999988E-4</v>
      </c>
      <c r="U8" s="176">
        <f>$R8*INDEX('Byproduct Conc'!$E:$E, MATCH(U$2,'Byproduct Conc'!$C:$C,0))</f>
        <v>2.9256707864999997E-3</v>
      </c>
      <c r="V8" s="176">
        <f>$R8*INDEX('Byproduct Conc'!$E:$E, MATCH(V$2,'Byproduct Conc'!$C:$C,0))</f>
        <v>1.9484967438090001E-2</v>
      </c>
      <c r="W8" s="177">
        <f>$R8*INDEX('Byproduct Conc'!$E:$E, MATCH(W$2,'Byproduct Conc'!$C:$C,0))</f>
        <v>2.9256707864999999E-2</v>
      </c>
      <c r="X8" s="178">
        <f t="shared" si="17"/>
        <v>1.6216575216599998E-4</v>
      </c>
      <c r="Y8" s="176">
        <f t="shared" si="1"/>
        <v>1.9504471909999998E-6</v>
      </c>
      <c r="Z8" s="176">
        <f t="shared" si="2"/>
        <v>8.3590593899999987E-6</v>
      </c>
      <c r="AA8" s="176">
        <f t="shared" si="3"/>
        <v>5.5671335537400005E-5</v>
      </c>
      <c r="AB8" s="177">
        <f t="shared" si="4"/>
        <v>8.3590593899999998E-5</v>
      </c>
      <c r="AC8" s="2">
        <v>0</v>
      </c>
      <c r="AD8" s="180">
        <f t="shared" si="5"/>
        <v>0</v>
      </c>
      <c r="AE8" s="258" t="str">
        <f t="shared" si="6"/>
        <v/>
      </c>
      <c r="AF8" s="248">
        <f>$AD8*INDEX('Byproduct Conc'!$E:$E, MATCH(S$2,'Byproduct Conc'!$C:$C,0))</f>
        <v>0</v>
      </c>
      <c r="AG8" s="130">
        <f>$AD8*INDEX('Byproduct Conc'!$E:$E, MATCH(T$2,'Byproduct Conc'!$C:$C,0))</f>
        <v>0</v>
      </c>
      <c r="AH8" s="130">
        <f>$AD8*INDEX('Byproduct Conc'!$E:$E, MATCH(U$2,'Byproduct Conc'!$C:$C,0))</f>
        <v>0</v>
      </c>
      <c r="AI8" s="130">
        <f>$AD8*INDEX('Byproduct Conc'!$E:$E, MATCH(V$2,'Byproduct Conc'!$C:$C,0))</f>
        <v>0</v>
      </c>
      <c r="AJ8" s="173">
        <f>$AD8*INDEX('Byproduct Conc'!$E:$E, MATCH(W$2,'Byproduct Conc'!$C:$C,0))</f>
        <v>0</v>
      </c>
      <c r="AK8" s="248">
        <f t="shared" si="7"/>
        <v>0</v>
      </c>
      <c r="AL8" s="130">
        <f t="shared" si="8"/>
        <v>0</v>
      </c>
      <c r="AM8" s="130">
        <f t="shared" si="9"/>
        <v>0</v>
      </c>
      <c r="AN8" s="130">
        <f t="shared" si="10"/>
        <v>0</v>
      </c>
      <c r="AO8" s="249">
        <f t="shared" si="11"/>
        <v>0</v>
      </c>
      <c r="AP8" s="2">
        <v>0</v>
      </c>
      <c r="AQ8" s="247">
        <f t="shared" si="12"/>
        <v>0</v>
      </c>
      <c r="AR8" s="172" t="str">
        <f t="shared" si="13"/>
        <v/>
      </c>
      <c r="AS8" s="248">
        <f>$AQ8*INDEX('Byproduct Conc'!$E:$E, MATCH(S$2,'Byproduct Conc'!$C:$C,0))</f>
        <v>0</v>
      </c>
      <c r="AT8" s="130">
        <f>$AQ8*INDEX('Byproduct Conc'!$E:$E, MATCH(T$2,'Byproduct Conc'!$C:$C,0))</f>
        <v>0</v>
      </c>
      <c r="AU8" s="130">
        <f>$AQ8*INDEX('Byproduct Conc'!$E:$E, MATCH(U$2,'Byproduct Conc'!$C:$C,0))</f>
        <v>0</v>
      </c>
      <c r="AV8" s="130">
        <f>$AQ8*INDEX('Byproduct Conc'!$E:$E, MATCH(V$2,'Byproduct Conc'!$C:$C,0))</f>
        <v>0</v>
      </c>
      <c r="AW8" s="173">
        <f>$AQ8*INDEX('Byproduct Conc'!$E:$E, MATCH(W$2,'Byproduct Conc'!$C:$C,0))</f>
        <v>0</v>
      </c>
      <c r="AX8" s="248">
        <f t="shared" si="14"/>
        <v>0</v>
      </c>
      <c r="AY8" s="130">
        <f t="shared" si="18"/>
        <v>0</v>
      </c>
      <c r="AZ8" s="130">
        <f t="shared" si="19"/>
        <v>0</v>
      </c>
      <c r="BA8" s="130">
        <f t="shared" si="20"/>
        <v>0</v>
      </c>
      <c r="BB8" s="249">
        <f t="shared" si="21"/>
        <v>0</v>
      </c>
      <c r="BC8" s="178">
        <f t="shared" si="16"/>
        <v>19.504471909999999</v>
      </c>
      <c r="BD8" s="2" t="s">
        <v>1755</v>
      </c>
    </row>
    <row r="9" spans="1:56" x14ac:dyDescent="0.25">
      <c r="A9" s="2">
        <v>2015</v>
      </c>
      <c r="B9" s="2" t="s">
        <v>1134</v>
      </c>
      <c r="C9" s="2" t="s">
        <v>1163</v>
      </c>
      <c r="D9" s="2" t="s">
        <v>1164</v>
      </c>
      <c r="E9" s="2" t="s">
        <v>1165</v>
      </c>
      <c r="F9" s="2" t="s">
        <v>1138</v>
      </c>
      <c r="G9" s="2">
        <v>70764</v>
      </c>
      <c r="H9" s="2">
        <v>30.262255</v>
      </c>
      <c r="I9" s="2">
        <v>-91.185837000000006</v>
      </c>
      <c r="J9" s="2" t="s">
        <v>1166</v>
      </c>
      <c r="K9" s="21">
        <v>110000613747</v>
      </c>
      <c r="L9" s="2" t="s">
        <v>1140</v>
      </c>
      <c r="M9" s="2">
        <v>325211</v>
      </c>
      <c r="N9" s="2" t="s">
        <v>262</v>
      </c>
      <c r="O9" s="2" t="s">
        <v>5075</v>
      </c>
      <c r="P9" s="130"/>
      <c r="Q9" s="2">
        <v>5</v>
      </c>
      <c r="R9" s="174">
        <f t="shared" si="0"/>
        <v>2.2679618500000003</v>
      </c>
      <c r="S9" s="175">
        <f>$R9*INDEX('Byproduct Conc'!$E:$E, MATCH(S$2,'Byproduct Conc'!$C:$C,0))</f>
        <v>6.5997689835000008E-3</v>
      </c>
      <c r="T9" s="176">
        <f>$R9*INDEX('Byproduct Conc'!$E:$E, MATCH(T$2,'Byproduct Conc'!$C:$C,0))</f>
        <v>7.9378664749999998E-5</v>
      </c>
      <c r="U9" s="176">
        <f>$R9*INDEX('Byproduct Conc'!$E:$E, MATCH(U$2,'Byproduct Conc'!$C:$C,0))</f>
        <v>3.4019427750000002E-4</v>
      </c>
      <c r="V9" s="176">
        <f>$R9*INDEX('Byproduct Conc'!$E:$E, MATCH(V$2,'Byproduct Conc'!$C:$C,0))</f>
        <v>2.2656938881500006E-3</v>
      </c>
      <c r="W9" s="177">
        <f>$R9*INDEX('Byproduct Conc'!$E:$E, MATCH(W$2,'Byproduct Conc'!$C:$C,0))</f>
        <v>3.4019427750000006E-3</v>
      </c>
      <c r="X9" s="178">
        <f t="shared" si="17"/>
        <v>1.8856482810000002E-5</v>
      </c>
      <c r="Y9" s="176">
        <f t="shared" si="1"/>
        <v>2.26796185E-7</v>
      </c>
      <c r="Z9" s="176">
        <f t="shared" si="2"/>
        <v>9.7198364999999995E-7</v>
      </c>
      <c r="AA9" s="176">
        <f t="shared" si="3"/>
        <v>6.4734111090000018E-6</v>
      </c>
      <c r="AB9" s="177">
        <f t="shared" si="4"/>
        <v>9.7198365000000012E-6</v>
      </c>
      <c r="AC9" s="2">
        <v>0</v>
      </c>
      <c r="AD9" s="180">
        <f t="shared" si="5"/>
        <v>0</v>
      </c>
      <c r="AE9" s="258" t="str">
        <f t="shared" si="6"/>
        <v/>
      </c>
      <c r="AF9" s="248">
        <f>$AD9*INDEX('Byproduct Conc'!$E:$E, MATCH(S$2,'Byproduct Conc'!$C:$C,0))</f>
        <v>0</v>
      </c>
      <c r="AG9" s="130">
        <f>$AD9*INDEX('Byproduct Conc'!$E:$E, MATCH(T$2,'Byproduct Conc'!$C:$C,0))</f>
        <v>0</v>
      </c>
      <c r="AH9" s="130">
        <f>$AD9*INDEX('Byproduct Conc'!$E:$E, MATCH(U$2,'Byproduct Conc'!$C:$C,0))</f>
        <v>0</v>
      </c>
      <c r="AI9" s="130">
        <f>$AD9*INDEX('Byproduct Conc'!$E:$E, MATCH(V$2,'Byproduct Conc'!$C:$C,0))</f>
        <v>0</v>
      </c>
      <c r="AJ9" s="173">
        <f>$AD9*INDEX('Byproduct Conc'!$E:$E, MATCH(W$2,'Byproduct Conc'!$C:$C,0))</f>
        <v>0</v>
      </c>
      <c r="AK9" s="248">
        <f t="shared" si="7"/>
        <v>0</v>
      </c>
      <c r="AL9" s="130">
        <f t="shared" si="8"/>
        <v>0</v>
      </c>
      <c r="AM9" s="130">
        <f t="shared" si="9"/>
        <v>0</v>
      </c>
      <c r="AN9" s="130">
        <f t="shared" si="10"/>
        <v>0</v>
      </c>
      <c r="AO9" s="249">
        <f t="shared" si="11"/>
        <v>0</v>
      </c>
      <c r="AP9" s="2">
        <v>0</v>
      </c>
      <c r="AQ9" s="247">
        <f t="shared" si="12"/>
        <v>0</v>
      </c>
      <c r="AR9" s="172" t="str">
        <f t="shared" si="13"/>
        <v/>
      </c>
      <c r="AS9" s="248">
        <f>$AQ9*INDEX('Byproduct Conc'!$E:$E, MATCH(S$2,'Byproduct Conc'!$C:$C,0))</f>
        <v>0</v>
      </c>
      <c r="AT9" s="130">
        <f>$AQ9*INDEX('Byproduct Conc'!$E:$E, MATCH(T$2,'Byproduct Conc'!$C:$C,0))</f>
        <v>0</v>
      </c>
      <c r="AU9" s="130">
        <f>$AQ9*INDEX('Byproduct Conc'!$E:$E, MATCH(U$2,'Byproduct Conc'!$C:$C,0))</f>
        <v>0</v>
      </c>
      <c r="AV9" s="130">
        <f>$AQ9*INDEX('Byproduct Conc'!$E:$E, MATCH(V$2,'Byproduct Conc'!$C:$C,0))</f>
        <v>0</v>
      </c>
      <c r="AW9" s="173">
        <f>$AQ9*INDEX('Byproduct Conc'!$E:$E, MATCH(W$2,'Byproduct Conc'!$C:$C,0))</f>
        <v>0</v>
      </c>
      <c r="AX9" s="248">
        <f t="shared" si="14"/>
        <v>0</v>
      </c>
      <c r="AY9" s="130">
        <f t="shared" si="18"/>
        <v>0</v>
      </c>
      <c r="AZ9" s="130">
        <f t="shared" si="19"/>
        <v>0</v>
      </c>
      <c r="BA9" s="130">
        <f t="shared" si="20"/>
        <v>0</v>
      </c>
      <c r="BB9" s="249">
        <f t="shared" si="21"/>
        <v>0</v>
      </c>
      <c r="BC9" s="178">
        <f t="shared" si="16"/>
        <v>2.2679618500000003</v>
      </c>
      <c r="BD9" s="2" t="s">
        <v>1167</v>
      </c>
    </row>
    <row r="10" spans="1:56" x14ac:dyDescent="0.25">
      <c r="A10" s="2">
        <v>2017</v>
      </c>
      <c r="B10" s="2" t="s">
        <v>1134</v>
      </c>
      <c r="C10" s="2" t="s">
        <v>1163</v>
      </c>
      <c r="D10" s="2" t="s">
        <v>1164</v>
      </c>
      <c r="E10" s="2" t="s">
        <v>1165</v>
      </c>
      <c r="F10" s="2" t="s">
        <v>1138</v>
      </c>
      <c r="G10" s="2">
        <v>70764</v>
      </c>
      <c r="H10" s="2">
        <v>30.262255</v>
      </c>
      <c r="I10" s="2">
        <v>-91.185837000000006</v>
      </c>
      <c r="J10" s="2" t="s">
        <v>1166</v>
      </c>
      <c r="K10" s="21">
        <v>110000613747</v>
      </c>
      <c r="L10" s="2" t="s">
        <v>1140</v>
      </c>
      <c r="M10" s="2">
        <v>325211</v>
      </c>
      <c r="N10" s="2" t="s">
        <v>262</v>
      </c>
      <c r="O10" s="2" t="s">
        <v>5075</v>
      </c>
      <c r="P10" s="130"/>
      <c r="Q10" s="2">
        <v>1</v>
      </c>
      <c r="R10" s="174">
        <f t="shared" si="0"/>
        <v>0.45359237000000002</v>
      </c>
      <c r="S10" s="248">
        <f>$R10*INDEX('Byproduct Conc'!$E:$E, MATCH(S$2,'Byproduct Conc'!$C:$C,0))</f>
        <v>1.3199537967E-3</v>
      </c>
      <c r="T10" s="130">
        <f>$R10*INDEX('Byproduct Conc'!$E:$E, MATCH(T$2,'Byproduct Conc'!$C:$C,0))</f>
        <v>1.5875732949999999E-5</v>
      </c>
      <c r="U10" s="130">
        <f>$R10*INDEX('Byproduct Conc'!$E:$E, MATCH(U$2,'Byproduct Conc'!$C:$C,0))</f>
        <v>6.8038855499999998E-5</v>
      </c>
      <c r="V10" s="130">
        <f>$R10*INDEX('Byproduct Conc'!$E:$E, MATCH(V$2,'Byproduct Conc'!$C:$C,0))</f>
        <v>4.5313877763000006E-4</v>
      </c>
      <c r="W10" s="249">
        <f>$R10*INDEX('Byproduct Conc'!$E:$E, MATCH(W$2,'Byproduct Conc'!$C:$C,0))</f>
        <v>6.8038855500000004E-4</v>
      </c>
      <c r="X10" s="179">
        <f t="shared" si="17"/>
        <v>3.7712965620000002E-6</v>
      </c>
      <c r="Y10" s="130">
        <f t="shared" si="1"/>
        <v>4.5359236999999996E-8</v>
      </c>
      <c r="Z10" s="130">
        <f t="shared" si="2"/>
        <v>1.9439672999999999E-7</v>
      </c>
      <c r="AA10" s="130">
        <f t="shared" si="3"/>
        <v>1.2946822218000002E-6</v>
      </c>
      <c r="AB10" s="249">
        <f t="shared" si="4"/>
        <v>1.9439672999999999E-6</v>
      </c>
      <c r="AC10" s="2">
        <v>0</v>
      </c>
      <c r="AD10" s="180">
        <f t="shared" si="5"/>
        <v>0</v>
      </c>
      <c r="AE10" s="258" t="str">
        <f t="shared" si="6"/>
        <v/>
      </c>
      <c r="AF10" s="248">
        <f>$AD10*INDEX('Byproduct Conc'!$E:$E, MATCH(S$2,'Byproduct Conc'!$C:$C,0))</f>
        <v>0</v>
      </c>
      <c r="AG10" s="130">
        <f>$AD10*INDEX('Byproduct Conc'!$E:$E, MATCH(T$2,'Byproduct Conc'!$C:$C,0))</f>
        <v>0</v>
      </c>
      <c r="AH10" s="130">
        <f>$AD10*INDEX('Byproduct Conc'!$E:$E, MATCH(U$2,'Byproduct Conc'!$C:$C,0))</f>
        <v>0</v>
      </c>
      <c r="AI10" s="130">
        <f>$AD10*INDEX('Byproduct Conc'!$E:$E, MATCH(V$2,'Byproduct Conc'!$C:$C,0))</f>
        <v>0</v>
      </c>
      <c r="AJ10" s="173">
        <f>$AD10*INDEX('Byproduct Conc'!$E:$E, MATCH(W$2,'Byproduct Conc'!$C:$C,0))</f>
        <v>0</v>
      </c>
      <c r="AK10" s="248">
        <f t="shared" si="7"/>
        <v>0</v>
      </c>
      <c r="AL10" s="130">
        <f t="shared" si="8"/>
        <v>0</v>
      </c>
      <c r="AM10" s="130">
        <f t="shared" si="9"/>
        <v>0</v>
      </c>
      <c r="AN10" s="130">
        <f t="shared" si="10"/>
        <v>0</v>
      </c>
      <c r="AO10" s="249">
        <f t="shared" si="11"/>
        <v>0</v>
      </c>
      <c r="AP10" s="2">
        <v>0</v>
      </c>
      <c r="AQ10" s="180">
        <f t="shared" si="12"/>
        <v>0</v>
      </c>
      <c r="AR10" s="172" t="str">
        <f t="shared" si="13"/>
        <v/>
      </c>
      <c r="AS10" s="175">
        <f>$AQ10*INDEX('Byproduct Conc'!$E:$E, MATCH(S$2,'Byproduct Conc'!$C:$C,0))</f>
        <v>0</v>
      </c>
      <c r="AT10" s="176">
        <f>$AQ10*INDEX('Byproduct Conc'!$E:$E, MATCH(T$2,'Byproduct Conc'!$C:$C,0))</f>
        <v>0</v>
      </c>
      <c r="AU10" s="176">
        <f>$AQ10*INDEX('Byproduct Conc'!$E:$E, MATCH(U$2,'Byproduct Conc'!$C:$C,0))</f>
        <v>0</v>
      </c>
      <c r="AV10" s="176">
        <f>$AQ10*INDEX('Byproduct Conc'!$E:$E, MATCH(V$2,'Byproduct Conc'!$C:$C,0))</f>
        <v>0</v>
      </c>
      <c r="AW10" s="180">
        <f>$AQ10*INDEX('Byproduct Conc'!$E:$E, MATCH(W$2,'Byproduct Conc'!$C:$C,0))</f>
        <v>0</v>
      </c>
      <c r="AX10" s="175">
        <f t="shared" si="14"/>
        <v>0</v>
      </c>
      <c r="AY10" s="176">
        <f t="shared" si="18"/>
        <v>0</v>
      </c>
      <c r="AZ10" s="176">
        <f t="shared" si="19"/>
        <v>0</v>
      </c>
      <c r="BA10" s="176">
        <f t="shared" si="20"/>
        <v>0</v>
      </c>
      <c r="BB10" s="177">
        <f t="shared" si="21"/>
        <v>0</v>
      </c>
      <c r="BC10" s="178">
        <f t="shared" si="16"/>
        <v>0.45359237000000002</v>
      </c>
      <c r="BD10" s="2" t="s">
        <v>1167</v>
      </c>
    </row>
    <row r="11" spans="1:56" x14ac:dyDescent="0.25">
      <c r="A11" s="2">
        <v>2018</v>
      </c>
      <c r="B11" s="2" t="s">
        <v>1134</v>
      </c>
      <c r="C11" s="2" t="s">
        <v>1163</v>
      </c>
      <c r="D11" s="2" t="s">
        <v>1164</v>
      </c>
      <c r="E11" s="2" t="s">
        <v>1165</v>
      </c>
      <c r="F11" s="2" t="s">
        <v>1138</v>
      </c>
      <c r="G11" s="2">
        <v>70764</v>
      </c>
      <c r="H11" s="2">
        <v>30.262255</v>
      </c>
      <c r="I11" s="2">
        <v>-91.185837000000006</v>
      </c>
      <c r="J11" s="2" t="s">
        <v>1166</v>
      </c>
      <c r="K11" s="21">
        <v>110000613747</v>
      </c>
      <c r="L11" s="2" t="s">
        <v>1140</v>
      </c>
      <c r="M11" s="2">
        <v>325211</v>
      </c>
      <c r="N11" s="2" t="s">
        <v>262</v>
      </c>
      <c r="O11" s="2" t="s">
        <v>5075</v>
      </c>
      <c r="P11" s="130"/>
      <c r="Q11" s="2">
        <v>18</v>
      </c>
      <c r="R11" s="174">
        <f t="shared" si="0"/>
        <v>8.1646626599999994</v>
      </c>
      <c r="S11" s="248">
        <f>$R11*INDEX('Byproduct Conc'!$E:$E, MATCH(S$2,'Byproduct Conc'!$C:$C,0))</f>
        <v>2.3759168340599997E-2</v>
      </c>
      <c r="T11" s="130">
        <f>$R11*INDEX('Byproduct Conc'!$E:$E, MATCH(T$2,'Byproduct Conc'!$C:$C,0))</f>
        <v>2.8576319309999993E-4</v>
      </c>
      <c r="U11" s="130">
        <f>$R11*INDEX('Byproduct Conc'!$E:$E, MATCH(U$2,'Byproduct Conc'!$C:$C,0))</f>
        <v>1.2246993989999998E-3</v>
      </c>
      <c r="V11" s="130">
        <f>$R11*INDEX('Byproduct Conc'!$E:$E, MATCH(V$2,'Byproduct Conc'!$C:$C,0))</f>
        <v>8.1564979973400009E-3</v>
      </c>
      <c r="W11" s="249">
        <f>$R11*INDEX('Byproduct Conc'!$E:$E, MATCH(W$2,'Byproduct Conc'!$C:$C,0))</f>
        <v>1.224699399E-2</v>
      </c>
      <c r="X11" s="179">
        <f t="shared" si="17"/>
        <v>6.7883338115999988E-5</v>
      </c>
      <c r="Y11" s="130">
        <f t="shared" si="1"/>
        <v>8.1646626599999985E-7</v>
      </c>
      <c r="Z11" s="130">
        <f t="shared" si="2"/>
        <v>3.4991411399999994E-6</v>
      </c>
      <c r="AA11" s="130">
        <f t="shared" si="3"/>
        <v>2.3304279992400002E-5</v>
      </c>
      <c r="AB11" s="249">
        <f t="shared" si="4"/>
        <v>3.4991411400000002E-5</v>
      </c>
      <c r="AC11" s="2">
        <v>0</v>
      </c>
      <c r="AD11" s="180">
        <f t="shared" si="5"/>
        <v>0</v>
      </c>
      <c r="AE11" s="258" t="str">
        <f t="shared" si="6"/>
        <v/>
      </c>
      <c r="AF11" s="175">
        <f>$AD11*INDEX('Byproduct Conc'!$E:$E, MATCH(S$2,'Byproduct Conc'!$C:$C,0))</f>
        <v>0</v>
      </c>
      <c r="AG11" s="255">
        <f>$AD11*INDEX('Byproduct Conc'!$E:$E, MATCH(T$2,'Byproduct Conc'!$C:$C,0))</f>
        <v>0</v>
      </c>
      <c r="AH11" s="176">
        <f>$AD11*INDEX('Byproduct Conc'!$E:$E, MATCH(U$2,'Byproduct Conc'!$C:$C,0))</f>
        <v>0</v>
      </c>
      <c r="AI11" s="176">
        <f>$AD11*INDEX('Byproduct Conc'!$E:$E, MATCH(V$2,'Byproduct Conc'!$C:$C,0))</f>
        <v>0</v>
      </c>
      <c r="AJ11" s="180">
        <f>$AD11*INDEX('Byproduct Conc'!$E:$E, MATCH(W$2,'Byproduct Conc'!$C:$C,0))</f>
        <v>0</v>
      </c>
      <c r="AK11" s="175">
        <f t="shared" si="7"/>
        <v>0</v>
      </c>
      <c r="AL11" s="176">
        <f t="shared" si="8"/>
        <v>0</v>
      </c>
      <c r="AM11" s="176">
        <f t="shared" si="9"/>
        <v>0</v>
      </c>
      <c r="AN11" s="176">
        <f t="shared" si="10"/>
        <v>0</v>
      </c>
      <c r="AO11" s="177">
        <f t="shared" si="11"/>
        <v>0</v>
      </c>
      <c r="AP11" s="2">
        <v>0</v>
      </c>
      <c r="AQ11" s="180">
        <f t="shared" si="12"/>
        <v>0</v>
      </c>
      <c r="AR11" s="172" t="str">
        <f t="shared" si="13"/>
        <v/>
      </c>
      <c r="AS11" s="248">
        <f>$AQ11*INDEX('Byproduct Conc'!$E:$E, MATCH(S$2,'Byproduct Conc'!$C:$C,0))</f>
        <v>0</v>
      </c>
      <c r="AT11" s="130">
        <f>$AQ11*INDEX('Byproduct Conc'!$E:$E, MATCH(T$2,'Byproduct Conc'!$C:$C,0))</f>
        <v>0</v>
      </c>
      <c r="AU11" s="130">
        <f>$AQ11*INDEX('Byproduct Conc'!$E:$E, MATCH(U$2,'Byproduct Conc'!$C:$C,0))</f>
        <v>0</v>
      </c>
      <c r="AV11" s="130">
        <f>$AQ11*INDEX('Byproduct Conc'!$E:$E, MATCH(V$2,'Byproduct Conc'!$C:$C,0))</f>
        <v>0</v>
      </c>
      <c r="AW11" s="173">
        <f>$AQ11*INDEX('Byproduct Conc'!$E:$E, MATCH(W$2,'Byproduct Conc'!$C:$C,0))</f>
        <v>0</v>
      </c>
      <c r="AX11" s="248">
        <f t="shared" si="14"/>
        <v>0</v>
      </c>
      <c r="AY11" s="130">
        <f t="shared" si="18"/>
        <v>0</v>
      </c>
      <c r="AZ11" s="130">
        <f t="shared" si="19"/>
        <v>0</v>
      </c>
      <c r="BA11" s="130">
        <f t="shared" si="20"/>
        <v>0</v>
      </c>
      <c r="BB11" s="249">
        <f t="shared" si="21"/>
        <v>0</v>
      </c>
      <c r="BC11" s="178">
        <f t="shared" si="16"/>
        <v>8.1646626599999994</v>
      </c>
      <c r="BD11" s="2" t="s">
        <v>1167</v>
      </c>
    </row>
    <row r="12" spans="1:56" x14ac:dyDescent="0.25">
      <c r="A12" s="2">
        <v>2019</v>
      </c>
      <c r="B12" s="2" t="s">
        <v>1134</v>
      </c>
      <c r="C12" s="2" t="s">
        <v>1163</v>
      </c>
      <c r="D12" s="2" t="s">
        <v>1164</v>
      </c>
      <c r="E12" s="2" t="s">
        <v>1165</v>
      </c>
      <c r="F12" s="2" t="s">
        <v>1138</v>
      </c>
      <c r="G12" s="2">
        <v>70764</v>
      </c>
      <c r="H12" s="2">
        <v>30.262255</v>
      </c>
      <c r="I12" s="2">
        <v>-91.185837000000006</v>
      </c>
      <c r="J12" s="2" t="s">
        <v>1166</v>
      </c>
      <c r="K12" s="21">
        <v>110000613747</v>
      </c>
      <c r="L12" s="2" t="s">
        <v>1140</v>
      </c>
      <c r="M12" s="2">
        <v>325211</v>
      </c>
      <c r="N12" s="2" t="s">
        <v>262</v>
      </c>
      <c r="O12" s="2" t="s">
        <v>5075</v>
      </c>
      <c r="P12" s="130"/>
      <c r="Q12" s="2">
        <v>22</v>
      </c>
      <c r="R12" s="174">
        <f t="shared" si="0"/>
        <v>9.979032140000001</v>
      </c>
      <c r="S12" s="175">
        <f>$R12*INDEX('Byproduct Conc'!$E:$E, MATCH(S$2,'Byproduct Conc'!$C:$C,0))</f>
        <v>2.9038983527400003E-2</v>
      </c>
      <c r="T12" s="176">
        <f>$R12*INDEX('Byproduct Conc'!$E:$E, MATCH(T$2,'Byproduct Conc'!$C:$C,0))</f>
        <v>3.492661249E-4</v>
      </c>
      <c r="U12" s="176">
        <f>$R12*INDEX('Byproduct Conc'!$E:$E, MATCH(U$2,'Byproduct Conc'!$C:$C,0))</f>
        <v>1.4968548210000001E-3</v>
      </c>
      <c r="V12" s="176">
        <f>$R12*INDEX('Byproduct Conc'!$E:$E, MATCH(V$2,'Byproduct Conc'!$C:$C,0))</f>
        <v>9.9690531078600025E-3</v>
      </c>
      <c r="W12" s="177">
        <f>$R12*INDEX('Byproduct Conc'!$E:$E, MATCH(W$2,'Byproduct Conc'!$C:$C,0))</f>
        <v>1.4968548210000002E-2</v>
      </c>
      <c r="X12" s="178">
        <f t="shared" si="17"/>
        <v>8.2968524364000011E-5</v>
      </c>
      <c r="Y12" s="176">
        <f t="shared" si="1"/>
        <v>9.9790321400000002E-7</v>
      </c>
      <c r="Z12" s="176">
        <f t="shared" si="2"/>
        <v>4.2767280600000006E-6</v>
      </c>
      <c r="AA12" s="176">
        <f t="shared" si="3"/>
        <v>2.8483008879600006E-5</v>
      </c>
      <c r="AB12" s="177">
        <f t="shared" si="4"/>
        <v>4.2767280600000008E-5</v>
      </c>
      <c r="AC12" s="2">
        <v>0</v>
      </c>
      <c r="AD12" s="180">
        <f t="shared" si="5"/>
        <v>0</v>
      </c>
      <c r="AE12" s="258" t="str">
        <f t="shared" si="6"/>
        <v/>
      </c>
      <c r="AF12" s="248">
        <f>$AD12*INDEX('Byproduct Conc'!$E:$E, MATCH(S$2,'Byproduct Conc'!$C:$C,0))</f>
        <v>0</v>
      </c>
      <c r="AG12" s="130">
        <f>$AD12*INDEX('Byproduct Conc'!$E:$E, MATCH(T$2,'Byproduct Conc'!$C:$C,0))</f>
        <v>0</v>
      </c>
      <c r="AH12" s="130">
        <f>$AD12*INDEX('Byproduct Conc'!$E:$E, MATCH(U$2,'Byproduct Conc'!$C:$C,0))</f>
        <v>0</v>
      </c>
      <c r="AI12" s="130">
        <f>$AD12*INDEX('Byproduct Conc'!$E:$E, MATCH(V$2,'Byproduct Conc'!$C:$C,0))</f>
        <v>0</v>
      </c>
      <c r="AJ12" s="173">
        <f>$AD12*INDEX('Byproduct Conc'!$E:$E, MATCH(W$2,'Byproduct Conc'!$C:$C,0))</f>
        <v>0</v>
      </c>
      <c r="AK12" s="248">
        <f t="shared" si="7"/>
        <v>0</v>
      </c>
      <c r="AL12" s="130">
        <f t="shared" si="8"/>
        <v>0</v>
      </c>
      <c r="AM12" s="130">
        <f t="shared" si="9"/>
        <v>0</v>
      </c>
      <c r="AN12" s="130">
        <f t="shared" si="10"/>
        <v>0</v>
      </c>
      <c r="AO12" s="249">
        <f t="shared" si="11"/>
        <v>0</v>
      </c>
      <c r="AP12" s="2">
        <v>0</v>
      </c>
      <c r="AQ12" s="180">
        <f t="shared" si="12"/>
        <v>0</v>
      </c>
      <c r="AR12" s="172" t="str">
        <f t="shared" si="13"/>
        <v/>
      </c>
      <c r="AS12" s="248">
        <f>$AQ12*INDEX('Byproduct Conc'!$E:$E, MATCH(S$2,'Byproduct Conc'!$C:$C,0))</f>
        <v>0</v>
      </c>
      <c r="AT12" s="130">
        <f>$AQ12*INDEX('Byproduct Conc'!$E:$E, MATCH(T$2,'Byproduct Conc'!$C:$C,0))</f>
        <v>0</v>
      </c>
      <c r="AU12" s="130">
        <f>$AQ12*INDEX('Byproduct Conc'!$E:$E, MATCH(U$2,'Byproduct Conc'!$C:$C,0))</f>
        <v>0</v>
      </c>
      <c r="AV12" s="130">
        <f>$AQ12*INDEX('Byproduct Conc'!$E:$E, MATCH(V$2,'Byproduct Conc'!$C:$C,0))</f>
        <v>0</v>
      </c>
      <c r="AW12" s="173">
        <f>$AQ12*INDEX('Byproduct Conc'!$E:$E, MATCH(W$2,'Byproduct Conc'!$C:$C,0))</f>
        <v>0</v>
      </c>
      <c r="AX12" s="248">
        <f t="shared" si="14"/>
        <v>0</v>
      </c>
      <c r="AY12" s="130">
        <f t="shared" si="18"/>
        <v>0</v>
      </c>
      <c r="AZ12" s="130">
        <f t="shared" si="19"/>
        <v>0</v>
      </c>
      <c r="BA12" s="130">
        <f t="shared" si="20"/>
        <v>0</v>
      </c>
      <c r="BB12" s="249">
        <f t="shared" si="21"/>
        <v>0</v>
      </c>
      <c r="BC12" s="178">
        <f t="shared" si="16"/>
        <v>9.979032140000001</v>
      </c>
      <c r="BD12" s="2" t="s">
        <v>1167</v>
      </c>
    </row>
    <row r="13" spans="1:56" x14ac:dyDescent="0.25">
      <c r="A13" s="2">
        <v>2020</v>
      </c>
      <c r="B13" s="2" t="s">
        <v>1134</v>
      </c>
      <c r="C13" s="2" t="s">
        <v>1163</v>
      </c>
      <c r="D13" s="2" t="s">
        <v>1164</v>
      </c>
      <c r="E13" s="2" t="s">
        <v>1165</v>
      </c>
      <c r="F13" s="2" t="s">
        <v>1138</v>
      </c>
      <c r="G13" s="2">
        <v>70764</v>
      </c>
      <c r="H13" s="2">
        <v>30.262255</v>
      </c>
      <c r="I13" s="2">
        <v>-91.185837000000006</v>
      </c>
      <c r="J13" s="2" t="s">
        <v>1166</v>
      </c>
      <c r="K13" s="21">
        <v>110000613747</v>
      </c>
      <c r="L13" s="2" t="s">
        <v>1140</v>
      </c>
      <c r="M13" s="2">
        <v>325211</v>
      </c>
      <c r="N13" s="2" t="s">
        <v>262</v>
      </c>
      <c r="O13" s="2" t="s">
        <v>5075</v>
      </c>
      <c r="P13" s="130"/>
      <c r="Q13" s="2">
        <v>3</v>
      </c>
      <c r="R13" s="174">
        <f t="shared" si="0"/>
        <v>1.3607771099999999</v>
      </c>
      <c r="S13" s="175">
        <f>$R13*INDEX('Byproduct Conc'!$E:$E, MATCH(S$2,'Byproduct Conc'!$C:$C,0))</f>
        <v>3.9598613900999995E-3</v>
      </c>
      <c r="T13" s="176">
        <f>$R13*INDEX('Byproduct Conc'!$E:$E, MATCH(T$2,'Byproduct Conc'!$C:$C,0))</f>
        <v>4.7627198849999993E-5</v>
      </c>
      <c r="U13" s="176">
        <f>$R13*INDEX('Byproduct Conc'!$E:$E, MATCH(U$2,'Byproduct Conc'!$C:$C,0))</f>
        <v>2.0411656649999997E-4</v>
      </c>
      <c r="V13" s="176">
        <f>$R13*INDEX('Byproduct Conc'!$E:$E, MATCH(V$2,'Byproduct Conc'!$C:$C,0))</f>
        <v>1.3594163328900001E-3</v>
      </c>
      <c r="W13" s="177">
        <f>$R13*INDEX('Byproduct Conc'!$E:$E, MATCH(W$2,'Byproduct Conc'!$C:$C,0))</f>
        <v>2.0411656649999997E-3</v>
      </c>
      <c r="X13" s="178">
        <f t="shared" si="17"/>
        <v>1.1313889685999999E-5</v>
      </c>
      <c r="Y13" s="176">
        <f t="shared" si="1"/>
        <v>1.3607771099999999E-7</v>
      </c>
      <c r="Z13" s="176">
        <f t="shared" si="2"/>
        <v>5.8319018999999987E-7</v>
      </c>
      <c r="AA13" s="176">
        <f t="shared" si="3"/>
        <v>3.8840466654000001E-6</v>
      </c>
      <c r="AB13" s="177">
        <f t="shared" si="4"/>
        <v>5.8319018999999989E-6</v>
      </c>
      <c r="AC13" s="2">
        <v>0</v>
      </c>
      <c r="AD13" s="180">
        <f t="shared" si="5"/>
        <v>0</v>
      </c>
      <c r="AE13" s="258" t="str">
        <f t="shared" si="6"/>
        <v/>
      </c>
      <c r="AF13" s="248">
        <f>$AD13*INDEX('Byproduct Conc'!$E:$E, MATCH(S$2,'Byproduct Conc'!$C:$C,0))</f>
        <v>0</v>
      </c>
      <c r="AG13" s="130">
        <f>$AD13*INDEX('Byproduct Conc'!$E:$E, MATCH(T$2,'Byproduct Conc'!$C:$C,0))</f>
        <v>0</v>
      </c>
      <c r="AH13" s="130">
        <f>$AD13*INDEX('Byproduct Conc'!$E:$E, MATCH(U$2,'Byproduct Conc'!$C:$C,0))</f>
        <v>0</v>
      </c>
      <c r="AI13" s="130">
        <f>$AD13*INDEX('Byproduct Conc'!$E:$E, MATCH(V$2,'Byproduct Conc'!$C:$C,0))</f>
        <v>0</v>
      </c>
      <c r="AJ13" s="173">
        <f>$AD13*INDEX('Byproduct Conc'!$E:$E, MATCH(W$2,'Byproduct Conc'!$C:$C,0))</f>
        <v>0</v>
      </c>
      <c r="AK13" s="248">
        <f t="shared" si="7"/>
        <v>0</v>
      </c>
      <c r="AL13" s="130">
        <f t="shared" si="8"/>
        <v>0</v>
      </c>
      <c r="AM13" s="130">
        <f t="shared" si="9"/>
        <v>0</v>
      </c>
      <c r="AN13" s="130">
        <f t="shared" si="10"/>
        <v>0</v>
      </c>
      <c r="AO13" s="249">
        <f t="shared" si="11"/>
        <v>0</v>
      </c>
      <c r="AP13" s="2">
        <v>0</v>
      </c>
      <c r="AQ13" s="180">
        <f t="shared" si="12"/>
        <v>0</v>
      </c>
      <c r="AR13" s="172" t="str">
        <f t="shared" si="13"/>
        <v/>
      </c>
      <c r="AS13" s="248">
        <f>$AQ13*INDEX('Byproduct Conc'!$E:$E, MATCH(S$2,'Byproduct Conc'!$C:$C,0))</f>
        <v>0</v>
      </c>
      <c r="AT13" s="130">
        <f>$AQ13*INDEX('Byproduct Conc'!$E:$E, MATCH(T$2,'Byproduct Conc'!$C:$C,0))</f>
        <v>0</v>
      </c>
      <c r="AU13" s="130">
        <f>$AQ13*INDEX('Byproduct Conc'!$E:$E, MATCH(U$2,'Byproduct Conc'!$C:$C,0))</f>
        <v>0</v>
      </c>
      <c r="AV13" s="130">
        <f>$AQ13*INDEX('Byproduct Conc'!$E:$E, MATCH(V$2,'Byproduct Conc'!$C:$C,0))</f>
        <v>0</v>
      </c>
      <c r="AW13" s="173">
        <f>$AQ13*INDEX('Byproduct Conc'!$E:$E, MATCH(W$2,'Byproduct Conc'!$C:$C,0))</f>
        <v>0</v>
      </c>
      <c r="AX13" s="248">
        <f t="shared" si="14"/>
        <v>0</v>
      </c>
      <c r="AY13" s="130">
        <f t="shared" si="18"/>
        <v>0</v>
      </c>
      <c r="AZ13" s="130">
        <f t="shared" si="19"/>
        <v>0</v>
      </c>
      <c r="BA13" s="130">
        <f t="shared" si="20"/>
        <v>0</v>
      </c>
      <c r="BB13" s="249">
        <f t="shared" si="21"/>
        <v>0</v>
      </c>
      <c r="BC13" s="178">
        <f t="shared" si="16"/>
        <v>1.3607771099999999</v>
      </c>
      <c r="BD13" s="2" t="s">
        <v>1167</v>
      </c>
    </row>
    <row r="14" spans="1:56" x14ac:dyDescent="0.25">
      <c r="A14" s="2">
        <v>2019</v>
      </c>
      <c r="B14" s="2" t="s">
        <v>1134</v>
      </c>
      <c r="C14" s="2" t="s">
        <v>1203</v>
      </c>
      <c r="D14" s="2" t="s">
        <v>1204</v>
      </c>
      <c r="E14" s="2" t="s">
        <v>1205</v>
      </c>
      <c r="F14" s="2" t="s">
        <v>1206</v>
      </c>
      <c r="G14" s="2">
        <v>63630</v>
      </c>
      <c r="H14" s="2">
        <v>37.983333000000002</v>
      </c>
      <c r="I14" s="2">
        <v>-90.690832999999998</v>
      </c>
      <c r="J14" s="2" t="s">
        <v>1207</v>
      </c>
      <c r="K14" s="21">
        <v>110017980443</v>
      </c>
      <c r="L14" s="2" t="s">
        <v>1140</v>
      </c>
      <c r="M14" s="2">
        <v>325998</v>
      </c>
      <c r="N14" s="2" t="s">
        <v>283</v>
      </c>
      <c r="O14" s="2" t="s">
        <v>5076</v>
      </c>
      <c r="P14" s="130"/>
      <c r="Q14" s="2">
        <v>0</v>
      </c>
      <c r="R14" s="174">
        <f t="shared" si="0"/>
        <v>0</v>
      </c>
      <c r="S14" s="175">
        <f>$R14*INDEX('Byproduct Conc'!$E:$E, MATCH(S$2,'Byproduct Conc'!$C:$C,0))</f>
        <v>0</v>
      </c>
      <c r="T14" s="176">
        <f>$R14*INDEX('Byproduct Conc'!$E:$E, MATCH(T$2,'Byproduct Conc'!$C:$C,0))</f>
        <v>0</v>
      </c>
      <c r="U14" s="176">
        <f>$R14*INDEX('Byproduct Conc'!$E:$E, MATCH(U$2,'Byproduct Conc'!$C:$C,0))</f>
        <v>0</v>
      </c>
      <c r="V14" s="176">
        <f>$R14*INDEX('Byproduct Conc'!$E:$E, MATCH(V$2,'Byproduct Conc'!$C:$C,0))</f>
        <v>0</v>
      </c>
      <c r="W14" s="177">
        <f>$R14*INDEX('Byproduct Conc'!$E:$E, MATCH(W$2,'Byproduct Conc'!$C:$C,0))</f>
        <v>0</v>
      </c>
      <c r="X14" s="178">
        <f t="shared" si="17"/>
        <v>0</v>
      </c>
      <c r="Y14" s="176">
        <f t="shared" si="1"/>
        <v>0</v>
      </c>
      <c r="Z14" s="176">
        <f t="shared" si="2"/>
        <v>0</v>
      </c>
      <c r="AA14" s="176">
        <f t="shared" si="3"/>
        <v>0</v>
      </c>
      <c r="AB14" s="177">
        <f t="shared" si="4"/>
        <v>0</v>
      </c>
      <c r="AC14" s="2">
        <v>10</v>
      </c>
      <c r="AD14" s="180">
        <f t="shared" si="5"/>
        <v>4.5359237000000006</v>
      </c>
      <c r="AE14" s="258">
        <f t="shared" si="6"/>
        <v>110017980443</v>
      </c>
      <c r="AF14" s="248">
        <f>$AD14*INDEX('Byproduct Conc'!$E:$E, MATCH(S$2,'Byproduct Conc'!$C:$C,0))</f>
        <v>1.3199537967000002E-2</v>
      </c>
      <c r="AG14" s="130">
        <f>$AD14*INDEX('Byproduct Conc'!$E:$E, MATCH(T$2,'Byproduct Conc'!$C:$C,0))</f>
        <v>1.587573295E-4</v>
      </c>
      <c r="AH14" s="130">
        <f>$AD14*INDEX('Byproduct Conc'!$E:$E, MATCH(U$2,'Byproduct Conc'!$C:$C,0))</f>
        <v>6.8038855500000004E-4</v>
      </c>
      <c r="AI14" s="130">
        <f>$AD14*INDEX('Byproduct Conc'!$E:$E, MATCH(V$2,'Byproduct Conc'!$C:$C,0))</f>
        <v>4.5313877763000013E-3</v>
      </c>
      <c r="AJ14" s="173">
        <f>$AD14*INDEX('Byproduct Conc'!$E:$E, MATCH(W$2,'Byproduct Conc'!$C:$C,0))</f>
        <v>6.8038855500000012E-3</v>
      </c>
      <c r="AK14" s="248">
        <f t="shared" si="7"/>
        <v>3.7712965620000003E-5</v>
      </c>
      <c r="AL14" s="130">
        <f t="shared" si="8"/>
        <v>4.5359237E-7</v>
      </c>
      <c r="AM14" s="130">
        <f t="shared" si="9"/>
        <v>1.9439672999999999E-6</v>
      </c>
      <c r="AN14" s="130">
        <f t="shared" si="10"/>
        <v>1.2946822218000004E-5</v>
      </c>
      <c r="AO14" s="249">
        <f t="shared" si="11"/>
        <v>1.9439673000000002E-5</v>
      </c>
      <c r="AP14" s="2">
        <v>0</v>
      </c>
      <c r="AQ14" s="180">
        <f t="shared" si="12"/>
        <v>0</v>
      </c>
      <c r="AR14" s="172" t="str">
        <f t="shared" si="13"/>
        <v/>
      </c>
      <c r="AS14" s="248">
        <f>$AQ14*INDEX('Byproduct Conc'!$E:$E, MATCH(S$2,'Byproduct Conc'!$C:$C,0))</f>
        <v>0</v>
      </c>
      <c r="AT14" s="130">
        <f>$AQ14*INDEX('Byproduct Conc'!$E:$E, MATCH(T$2,'Byproduct Conc'!$C:$C,0))</f>
        <v>0</v>
      </c>
      <c r="AU14" s="130">
        <f>$AQ14*INDEX('Byproduct Conc'!$E:$E, MATCH(U$2,'Byproduct Conc'!$C:$C,0))</f>
        <v>0</v>
      </c>
      <c r="AV14" s="130">
        <f>$AQ14*INDEX('Byproduct Conc'!$E:$E, MATCH(V$2,'Byproduct Conc'!$C:$C,0))</f>
        <v>0</v>
      </c>
      <c r="AW14" s="173">
        <f>$AQ14*INDEX('Byproduct Conc'!$E:$E, MATCH(W$2,'Byproduct Conc'!$C:$C,0))</f>
        <v>0</v>
      </c>
      <c r="AX14" s="248">
        <f t="shared" si="14"/>
        <v>0</v>
      </c>
      <c r="AY14" s="130">
        <f t="shared" si="18"/>
        <v>0</v>
      </c>
      <c r="AZ14" s="130">
        <f t="shared" si="19"/>
        <v>0</v>
      </c>
      <c r="BA14" s="130">
        <f t="shared" si="20"/>
        <v>0</v>
      </c>
      <c r="BB14" s="249">
        <f t="shared" si="21"/>
        <v>0</v>
      </c>
      <c r="BC14" s="178">
        <f t="shared" si="16"/>
        <v>4.5359237000000006</v>
      </c>
      <c r="BD14" s="2" t="s">
        <v>1208</v>
      </c>
    </row>
    <row r="15" spans="1:56" x14ac:dyDescent="0.25">
      <c r="A15" s="2">
        <v>2020</v>
      </c>
      <c r="B15" s="2" t="s">
        <v>1134</v>
      </c>
      <c r="C15" s="2" t="s">
        <v>1203</v>
      </c>
      <c r="D15" s="2" t="s">
        <v>1204</v>
      </c>
      <c r="E15" s="2" t="s">
        <v>1205</v>
      </c>
      <c r="F15" s="2" t="s">
        <v>1206</v>
      </c>
      <c r="G15" s="2">
        <v>63630</v>
      </c>
      <c r="H15" s="2">
        <v>37.984251999999998</v>
      </c>
      <c r="I15" s="2">
        <v>-90.686081000000001</v>
      </c>
      <c r="J15" s="2" t="s">
        <v>1207</v>
      </c>
      <c r="K15" s="21">
        <v>110017980443</v>
      </c>
      <c r="L15" s="2" t="s">
        <v>1140</v>
      </c>
      <c r="M15" s="2">
        <v>325998</v>
      </c>
      <c r="N15" s="2" t="s">
        <v>283</v>
      </c>
      <c r="O15" s="2" t="s">
        <v>5076</v>
      </c>
      <c r="P15" s="130"/>
      <c r="Q15" s="2">
        <v>0</v>
      </c>
      <c r="R15" s="174">
        <f t="shared" si="0"/>
        <v>0</v>
      </c>
      <c r="S15" s="175">
        <f>$R15*INDEX('Byproduct Conc'!$E:$E, MATCH(S$2,'Byproduct Conc'!$C:$C,0))</f>
        <v>0</v>
      </c>
      <c r="T15" s="176">
        <f>$R15*INDEX('Byproduct Conc'!$E:$E, MATCH(T$2,'Byproduct Conc'!$C:$C,0))</f>
        <v>0</v>
      </c>
      <c r="U15" s="176">
        <f>$R15*INDEX('Byproduct Conc'!$E:$E, MATCH(U$2,'Byproduct Conc'!$C:$C,0))</f>
        <v>0</v>
      </c>
      <c r="V15" s="176">
        <f>$R15*INDEX('Byproduct Conc'!$E:$E, MATCH(V$2,'Byproduct Conc'!$C:$C,0))</f>
        <v>0</v>
      </c>
      <c r="W15" s="177">
        <f>$R15*INDEX('Byproduct Conc'!$E:$E, MATCH(W$2,'Byproduct Conc'!$C:$C,0))</f>
        <v>0</v>
      </c>
      <c r="X15" s="178">
        <f t="shared" si="17"/>
        <v>0</v>
      </c>
      <c r="Y15" s="176">
        <f t="shared" si="1"/>
        <v>0</v>
      </c>
      <c r="Z15" s="176">
        <f t="shared" si="2"/>
        <v>0</v>
      </c>
      <c r="AA15" s="176">
        <f t="shared" si="3"/>
        <v>0</v>
      </c>
      <c r="AB15" s="177">
        <f t="shared" si="4"/>
        <v>0</v>
      </c>
      <c r="AC15" s="2">
        <v>15</v>
      </c>
      <c r="AD15" s="180">
        <f t="shared" si="5"/>
        <v>6.8038855500000004</v>
      </c>
      <c r="AE15" s="258">
        <f t="shared" si="6"/>
        <v>110017980443</v>
      </c>
      <c r="AF15" s="248">
        <f>$AD15*INDEX('Byproduct Conc'!$E:$E, MATCH(S$2,'Byproduct Conc'!$C:$C,0))</f>
        <v>1.9799306950500001E-2</v>
      </c>
      <c r="AG15" s="130">
        <f>$AD15*INDEX('Byproduct Conc'!$E:$E, MATCH(T$2,'Byproduct Conc'!$C:$C,0))</f>
        <v>2.3813599424999998E-4</v>
      </c>
      <c r="AH15" s="130">
        <f>$AD15*INDEX('Byproduct Conc'!$E:$E, MATCH(U$2,'Byproduct Conc'!$C:$C,0))</f>
        <v>1.0205828325000001E-3</v>
      </c>
      <c r="AI15" s="130">
        <f>$AD15*INDEX('Byproduct Conc'!$E:$E, MATCH(V$2,'Byproduct Conc'!$C:$C,0))</f>
        <v>6.7970816644500011E-3</v>
      </c>
      <c r="AJ15" s="173">
        <f>$AD15*INDEX('Byproduct Conc'!$E:$E, MATCH(W$2,'Byproduct Conc'!$C:$C,0))</f>
        <v>1.0205828325000001E-2</v>
      </c>
      <c r="AK15" s="248">
        <f t="shared" si="7"/>
        <v>5.6569448430000001E-5</v>
      </c>
      <c r="AL15" s="130">
        <f t="shared" si="8"/>
        <v>6.8038855499999997E-7</v>
      </c>
      <c r="AM15" s="130">
        <f t="shared" si="9"/>
        <v>2.9159509500000003E-6</v>
      </c>
      <c r="AN15" s="130">
        <f t="shared" si="10"/>
        <v>1.9420233327000005E-5</v>
      </c>
      <c r="AO15" s="249">
        <f t="shared" si="11"/>
        <v>2.9159509500000004E-5</v>
      </c>
      <c r="AP15" s="2">
        <v>0</v>
      </c>
      <c r="AQ15" s="180">
        <f t="shared" si="12"/>
        <v>0</v>
      </c>
      <c r="AR15" s="172" t="str">
        <f t="shared" si="13"/>
        <v/>
      </c>
      <c r="AS15" s="248">
        <f>$AQ15*INDEX('Byproduct Conc'!$E:$E, MATCH(S$2,'Byproduct Conc'!$C:$C,0))</f>
        <v>0</v>
      </c>
      <c r="AT15" s="130">
        <f>$AQ15*INDEX('Byproduct Conc'!$E:$E, MATCH(T$2,'Byproduct Conc'!$C:$C,0))</f>
        <v>0</v>
      </c>
      <c r="AU15" s="130">
        <f>$AQ15*INDEX('Byproduct Conc'!$E:$E, MATCH(U$2,'Byproduct Conc'!$C:$C,0))</f>
        <v>0</v>
      </c>
      <c r="AV15" s="130">
        <f>$AQ15*INDEX('Byproduct Conc'!$E:$E, MATCH(V$2,'Byproduct Conc'!$C:$C,0))</f>
        <v>0</v>
      </c>
      <c r="AW15" s="173">
        <f>$AQ15*INDEX('Byproduct Conc'!$E:$E, MATCH(W$2,'Byproduct Conc'!$C:$C,0))</f>
        <v>0</v>
      </c>
      <c r="AX15" s="248">
        <f t="shared" si="14"/>
        <v>0</v>
      </c>
      <c r="AY15" s="130">
        <f t="shared" si="18"/>
        <v>0</v>
      </c>
      <c r="AZ15" s="130">
        <f t="shared" si="19"/>
        <v>0</v>
      </c>
      <c r="BA15" s="130">
        <f t="shared" si="20"/>
        <v>0</v>
      </c>
      <c r="BB15" s="249">
        <f t="shared" si="21"/>
        <v>0</v>
      </c>
      <c r="BC15" s="178">
        <f t="shared" si="16"/>
        <v>6.8038855500000004</v>
      </c>
      <c r="BD15" s="2" t="s">
        <v>1208</v>
      </c>
    </row>
    <row r="16" spans="1:56" x14ac:dyDescent="0.25">
      <c r="A16" s="2">
        <v>2015</v>
      </c>
      <c r="B16" s="2" t="s">
        <v>1134</v>
      </c>
      <c r="C16" s="2" t="s">
        <v>1142</v>
      </c>
      <c r="D16" s="2" t="s">
        <v>1143</v>
      </c>
      <c r="E16" s="2" t="s">
        <v>1144</v>
      </c>
      <c r="F16" s="2" t="s">
        <v>1138</v>
      </c>
      <c r="G16" s="2">
        <v>70669</v>
      </c>
      <c r="H16" s="2">
        <v>30.223500000000001</v>
      </c>
      <c r="I16" s="2">
        <v>-93.286900000000003</v>
      </c>
      <c r="J16" s="2" t="s">
        <v>1145</v>
      </c>
      <c r="K16" s="21">
        <v>110000494894</v>
      </c>
      <c r="L16" s="2" t="s">
        <v>1140</v>
      </c>
      <c r="M16" s="2">
        <v>325180</v>
      </c>
      <c r="N16" s="2" t="s">
        <v>258</v>
      </c>
      <c r="O16" s="2" t="s">
        <v>5075</v>
      </c>
      <c r="P16" s="130"/>
      <c r="Q16" s="2">
        <v>18</v>
      </c>
      <c r="R16" s="174">
        <f t="shared" si="0"/>
        <v>8.1646626599999994</v>
      </c>
      <c r="S16" s="175">
        <f>$R16*INDEX('Byproduct Conc'!$E:$E, MATCH(S$2,'Byproduct Conc'!$C:$C,0))</f>
        <v>2.3759168340599997E-2</v>
      </c>
      <c r="T16" s="176">
        <f>$R16*INDEX('Byproduct Conc'!$E:$E, MATCH(T$2,'Byproduct Conc'!$C:$C,0))</f>
        <v>2.8576319309999993E-4</v>
      </c>
      <c r="U16" s="176">
        <f>$R16*INDEX('Byproduct Conc'!$E:$E, MATCH(U$2,'Byproduct Conc'!$C:$C,0))</f>
        <v>1.2246993989999998E-3</v>
      </c>
      <c r="V16" s="176">
        <f>$R16*INDEX('Byproduct Conc'!$E:$E, MATCH(V$2,'Byproduct Conc'!$C:$C,0))</f>
        <v>8.1564979973400009E-3</v>
      </c>
      <c r="W16" s="177">
        <f>$R16*INDEX('Byproduct Conc'!$E:$E, MATCH(W$2,'Byproduct Conc'!$C:$C,0))</f>
        <v>1.224699399E-2</v>
      </c>
      <c r="X16" s="178">
        <f t="shared" si="17"/>
        <v>6.7883338115999988E-5</v>
      </c>
      <c r="Y16" s="176">
        <f t="shared" si="1"/>
        <v>8.1646626599999985E-7</v>
      </c>
      <c r="Z16" s="176">
        <f t="shared" si="2"/>
        <v>3.4991411399999994E-6</v>
      </c>
      <c r="AA16" s="176">
        <f t="shared" si="3"/>
        <v>2.3304279992400002E-5</v>
      </c>
      <c r="AB16" s="177">
        <f t="shared" si="4"/>
        <v>3.4991411400000002E-5</v>
      </c>
      <c r="AC16" s="2">
        <v>0</v>
      </c>
      <c r="AD16" s="180">
        <f t="shared" si="5"/>
        <v>0</v>
      </c>
      <c r="AE16" s="258" t="str">
        <f t="shared" si="6"/>
        <v/>
      </c>
      <c r="AF16" s="248">
        <f>$AD16*INDEX('Byproduct Conc'!$E:$E, MATCH(S$2,'Byproduct Conc'!$C:$C,0))</f>
        <v>0</v>
      </c>
      <c r="AG16" s="130">
        <f>$AD16*INDEX('Byproduct Conc'!$E:$E, MATCH(T$2,'Byproduct Conc'!$C:$C,0))</f>
        <v>0</v>
      </c>
      <c r="AH16" s="130">
        <f>$AD16*INDEX('Byproduct Conc'!$E:$E, MATCH(U$2,'Byproduct Conc'!$C:$C,0))</f>
        <v>0</v>
      </c>
      <c r="AI16" s="130">
        <f>$AD16*INDEX('Byproduct Conc'!$E:$E, MATCH(V$2,'Byproduct Conc'!$C:$C,0))</f>
        <v>0</v>
      </c>
      <c r="AJ16" s="173">
        <f>$AD16*INDEX('Byproduct Conc'!$E:$E, MATCH(W$2,'Byproduct Conc'!$C:$C,0))</f>
        <v>0</v>
      </c>
      <c r="AK16" s="248">
        <f t="shared" si="7"/>
        <v>0</v>
      </c>
      <c r="AL16" s="130">
        <f t="shared" si="8"/>
        <v>0</v>
      </c>
      <c r="AM16" s="130">
        <f t="shared" si="9"/>
        <v>0</v>
      </c>
      <c r="AN16" s="130">
        <f t="shared" si="10"/>
        <v>0</v>
      </c>
      <c r="AO16" s="249">
        <f t="shared" si="11"/>
        <v>0</v>
      </c>
      <c r="AP16" s="2">
        <v>0</v>
      </c>
      <c r="AQ16" s="180">
        <f t="shared" si="12"/>
        <v>0</v>
      </c>
      <c r="AR16" s="172" t="str">
        <f t="shared" si="13"/>
        <v/>
      </c>
      <c r="AS16" s="248">
        <f>$AQ16*INDEX('Byproduct Conc'!$E:$E, MATCH(S$2,'Byproduct Conc'!$C:$C,0))</f>
        <v>0</v>
      </c>
      <c r="AT16" s="130">
        <f>$AQ16*INDEX('Byproduct Conc'!$E:$E, MATCH(T$2,'Byproduct Conc'!$C:$C,0))</f>
        <v>0</v>
      </c>
      <c r="AU16" s="130">
        <f>$AQ16*INDEX('Byproduct Conc'!$E:$E, MATCH(U$2,'Byproduct Conc'!$C:$C,0))</f>
        <v>0</v>
      </c>
      <c r="AV16" s="130">
        <f>$AQ16*INDEX('Byproduct Conc'!$E:$E, MATCH(V$2,'Byproduct Conc'!$C:$C,0))</f>
        <v>0</v>
      </c>
      <c r="AW16" s="173">
        <f>$AQ16*INDEX('Byproduct Conc'!$E:$E, MATCH(W$2,'Byproduct Conc'!$C:$C,0))</f>
        <v>0</v>
      </c>
      <c r="AX16" s="248">
        <f t="shared" si="14"/>
        <v>0</v>
      </c>
      <c r="AY16" s="130">
        <f t="shared" si="18"/>
        <v>0</v>
      </c>
      <c r="AZ16" s="130">
        <f t="shared" si="19"/>
        <v>0</v>
      </c>
      <c r="BA16" s="130">
        <f t="shared" si="20"/>
        <v>0</v>
      </c>
      <c r="BB16" s="249">
        <f t="shared" si="21"/>
        <v>0</v>
      </c>
      <c r="BC16" s="178">
        <f t="shared" si="16"/>
        <v>8.1646626599999994</v>
      </c>
      <c r="BD16" s="2" t="s">
        <v>1146</v>
      </c>
    </row>
    <row r="17" spans="1:56" x14ac:dyDescent="0.25">
      <c r="A17" s="2">
        <v>2016</v>
      </c>
      <c r="B17" s="2" t="s">
        <v>1134</v>
      </c>
      <c r="C17" s="2" t="s">
        <v>1142</v>
      </c>
      <c r="D17" s="2" t="s">
        <v>1143</v>
      </c>
      <c r="E17" s="2" t="s">
        <v>1144</v>
      </c>
      <c r="F17" s="2" t="s">
        <v>1138</v>
      </c>
      <c r="G17" s="2">
        <v>70669</v>
      </c>
      <c r="H17" s="2">
        <v>30.223500000000001</v>
      </c>
      <c r="I17" s="2">
        <v>-93.286900000000003</v>
      </c>
      <c r="J17" s="2" t="s">
        <v>1145</v>
      </c>
      <c r="K17" s="21">
        <v>110000494894</v>
      </c>
      <c r="L17" s="2" t="s">
        <v>1140</v>
      </c>
      <c r="M17" s="2">
        <v>325180</v>
      </c>
      <c r="N17" s="2" t="s">
        <v>258</v>
      </c>
      <c r="O17" s="2" t="s">
        <v>5075</v>
      </c>
      <c r="P17" s="130"/>
      <c r="Q17" s="2">
        <v>320</v>
      </c>
      <c r="R17" s="174">
        <f t="shared" si="0"/>
        <v>145.14955840000002</v>
      </c>
      <c r="S17" s="175">
        <f>$R17*INDEX('Byproduct Conc'!$E:$E, MATCH(S$2,'Byproduct Conc'!$C:$C,0))</f>
        <v>0.42238521494400005</v>
      </c>
      <c r="T17" s="176">
        <f>$R17*INDEX('Byproduct Conc'!$E:$E, MATCH(T$2,'Byproduct Conc'!$C:$C,0))</f>
        <v>5.0802345439999999E-3</v>
      </c>
      <c r="U17" s="176">
        <f>$R17*INDEX('Byproduct Conc'!$E:$E, MATCH(U$2,'Byproduct Conc'!$C:$C,0))</f>
        <v>2.1772433760000001E-2</v>
      </c>
      <c r="V17" s="176">
        <f>$R17*INDEX('Byproduct Conc'!$E:$E, MATCH(V$2,'Byproduct Conc'!$C:$C,0))</f>
        <v>0.14500440884160004</v>
      </c>
      <c r="W17" s="177">
        <f>$R17*INDEX('Byproduct Conc'!$E:$E, MATCH(W$2,'Byproduct Conc'!$C:$C,0))</f>
        <v>0.21772433760000004</v>
      </c>
      <c r="X17" s="178">
        <f t="shared" si="17"/>
        <v>1.2068148998400001E-3</v>
      </c>
      <c r="Y17" s="176">
        <f t="shared" si="1"/>
        <v>1.451495584E-5</v>
      </c>
      <c r="Z17" s="176">
        <f t="shared" si="2"/>
        <v>6.2206953599999997E-5</v>
      </c>
      <c r="AA17" s="176">
        <f t="shared" si="3"/>
        <v>4.1429831097600011E-4</v>
      </c>
      <c r="AB17" s="177">
        <f t="shared" si="4"/>
        <v>6.2206953600000008E-4</v>
      </c>
      <c r="AC17" s="2">
        <v>0</v>
      </c>
      <c r="AD17" s="180">
        <f t="shared" si="5"/>
        <v>0</v>
      </c>
      <c r="AE17" s="258" t="str">
        <f t="shared" si="6"/>
        <v/>
      </c>
      <c r="AF17" s="248">
        <f>$AD17*INDEX('Byproduct Conc'!$E:$E, MATCH(S$2,'Byproduct Conc'!$C:$C,0))</f>
        <v>0</v>
      </c>
      <c r="AG17" s="130">
        <f>$AD17*INDEX('Byproduct Conc'!$E:$E, MATCH(T$2,'Byproduct Conc'!$C:$C,0))</f>
        <v>0</v>
      </c>
      <c r="AH17" s="130">
        <f>$AD17*INDEX('Byproduct Conc'!$E:$E, MATCH(U$2,'Byproduct Conc'!$C:$C,0))</f>
        <v>0</v>
      </c>
      <c r="AI17" s="130">
        <f>$AD17*INDEX('Byproduct Conc'!$E:$E, MATCH(V$2,'Byproduct Conc'!$C:$C,0))</f>
        <v>0</v>
      </c>
      <c r="AJ17" s="173">
        <f>$AD17*INDEX('Byproduct Conc'!$E:$E, MATCH(W$2,'Byproduct Conc'!$C:$C,0))</f>
        <v>0</v>
      </c>
      <c r="AK17" s="248">
        <f t="shared" si="7"/>
        <v>0</v>
      </c>
      <c r="AL17" s="130">
        <f t="shared" si="8"/>
        <v>0</v>
      </c>
      <c r="AM17" s="130">
        <f t="shared" si="9"/>
        <v>0</v>
      </c>
      <c r="AN17" s="130">
        <f t="shared" si="10"/>
        <v>0</v>
      </c>
      <c r="AO17" s="249">
        <f t="shared" si="11"/>
        <v>0</v>
      </c>
      <c r="AP17" s="2">
        <v>0</v>
      </c>
      <c r="AQ17" s="180">
        <f t="shared" si="12"/>
        <v>0</v>
      </c>
      <c r="AR17" s="172" t="str">
        <f t="shared" si="13"/>
        <v/>
      </c>
      <c r="AS17" s="248">
        <f>$AQ17*INDEX('Byproduct Conc'!$E:$E, MATCH(S$2,'Byproduct Conc'!$C:$C,0))</f>
        <v>0</v>
      </c>
      <c r="AT17" s="130">
        <f>$AQ17*INDEX('Byproduct Conc'!$E:$E, MATCH(T$2,'Byproduct Conc'!$C:$C,0))</f>
        <v>0</v>
      </c>
      <c r="AU17" s="130">
        <f>$AQ17*INDEX('Byproduct Conc'!$E:$E, MATCH(U$2,'Byproduct Conc'!$C:$C,0))</f>
        <v>0</v>
      </c>
      <c r="AV17" s="130">
        <f>$AQ17*INDEX('Byproduct Conc'!$E:$E, MATCH(V$2,'Byproduct Conc'!$C:$C,0))</f>
        <v>0</v>
      </c>
      <c r="AW17" s="173">
        <f>$AQ17*INDEX('Byproduct Conc'!$E:$E, MATCH(W$2,'Byproduct Conc'!$C:$C,0))</f>
        <v>0</v>
      </c>
      <c r="AX17" s="248">
        <f t="shared" si="14"/>
        <v>0</v>
      </c>
      <c r="AY17" s="130">
        <f t="shared" si="18"/>
        <v>0</v>
      </c>
      <c r="AZ17" s="130">
        <f t="shared" si="19"/>
        <v>0</v>
      </c>
      <c r="BA17" s="130">
        <f t="shared" si="20"/>
        <v>0</v>
      </c>
      <c r="BB17" s="249">
        <f t="shared" si="21"/>
        <v>0</v>
      </c>
      <c r="BC17" s="178">
        <f t="shared" si="16"/>
        <v>145.14955840000002</v>
      </c>
      <c r="BD17" s="2" t="s">
        <v>1146</v>
      </c>
    </row>
    <row r="18" spans="1:56" x14ac:dyDescent="0.25">
      <c r="A18" s="2">
        <v>2017</v>
      </c>
      <c r="B18" s="2" t="s">
        <v>1134</v>
      </c>
      <c r="C18" s="2" t="s">
        <v>1142</v>
      </c>
      <c r="D18" s="2" t="s">
        <v>1143</v>
      </c>
      <c r="E18" s="2" t="s">
        <v>1144</v>
      </c>
      <c r="F18" s="2" t="s">
        <v>1138</v>
      </c>
      <c r="G18" s="2">
        <v>70669</v>
      </c>
      <c r="H18" s="2">
        <v>30.223500000000001</v>
      </c>
      <c r="I18" s="2">
        <v>-93.286900000000003</v>
      </c>
      <c r="J18" s="2" t="s">
        <v>1145</v>
      </c>
      <c r="K18" s="21">
        <v>110000494894</v>
      </c>
      <c r="L18" s="2" t="s">
        <v>1140</v>
      </c>
      <c r="M18" s="2">
        <v>325180</v>
      </c>
      <c r="N18" s="2" t="s">
        <v>258</v>
      </c>
      <c r="O18" s="2" t="s">
        <v>5075</v>
      </c>
      <c r="P18" s="130"/>
      <c r="Q18" s="2">
        <v>16</v>
      </c>
      <c r="R18" s="174">
        <f t="shared" si="0"/>
        <v>7.2574779200000004</v>
      </c>
      <c r="S18" s="175">
        <f>$R18*INDEX('Byproduct Conc'!$E:$E, MATCH(S$2,'Byproduct Conc'!$C:$C,0))</f>
        <v>2.1119260747200001E-2</v>
      </c>
      <c r="T18" s="176">
        <f>$R18*INDEX('Byproduct Conc'!$E:$E, MATCH(T$2,'Byproduct Conc'!$C:$C,0))</f>
        <v>2.5401172719999998E-4</v>
      </c>
      <c r="U18" s="176">
        <f>$R18*INDEX('Byproduct Conc'!$E:$E, MATCH(U$2,'Byproduct Conc'!$C:$C,0))</f>
        <v>1.088621688E-3</v>
      </c>
      <c r="V18" s="176">
        <f>$R18*INDEX('Byproduct Conc'!$E:$E, MATCH(V$2,'Byproduct Conc'!$C:$C,0))</f>
        <v>7.250220442080001E-3</v>
      </c>
      <c r="W18" s="177">
        <f>$R18*INDEX('Byproduct Conc'!$E:$E, MATCH(W$2,'Byproduct Conc'!$C:$C,0))</f>
        <v>1.0886216880000001E-2</v>
      </c>
      <c r="X18" s="178">
        <f t="shared" si="17"/>
        <v>6.0340744992000004E-5</v>
      </c>
      <c r="Y18" s="176">
        <f t="shared" si="1"/>
        <v>7.2574779199999993E-7</v>
      </c>
      <c r="Z18" s="176">
        <f t="shared" si="2"/>
        <v>3.1103476799999998E-6</v>
      </c>
      <c r="AA18" s="176">
        <f t="shared" si="3"/>
        <v>2.0714915548800004E-5</v>
      </c>
      <c r="AB18" s="177">
        <f t="shared" si="4"/>
        <v>3.1103476799999998E-5</v>
      </c>
      <c r="AC18" s="2">
        <v>0</v>
      </c>
      <c r="AD18" s="180">
        <f t="shared" si="5"/>
        <v>0</v>
      </c>
      <c r="AE18" s="258" t="str">
        <f t="shared" si="6"/>
        <v/>
      </c>
      <c r="AF18" s="248">
        <f>$AD18*INDEX('Byproduct Conc'!$E:$E, MATCH(S$2,'Byproduct Conc'!$C:$C,0))</f>
        <v>0</v>
      </c>
      <c r="AG18" s="130">
        <f>$AD18*INDEX('Byproduct Conc'!$E:$E, MATCH(T$2,'Byproduct Conc'!$C:$C,0))</f>
        <v>0</v>
      </c>
      <c r="AH18" s="130">
        <f>$AD18*INDEX('Byproduct Conc'!$E:$E, MATCH(U$2,'Byproduct Conc'!$C:$C,0))</f>
        <v>0</v>
      </c>
      <c r="AI18" s="130">
        <f>$AD18*INDEX('Byproduct Conc'!$E:$E, MATCH(V$2,'Byproduct Conc'!$C:$C,0))</f>
        <v>0</v>
      </c>
      <c r="AJ18" s="173">
        <f>$AD18*INDEX('Byproduct Conc'!$E:$E, MATCH(W$2,'Byproduct Conc'!$C:$C,0))</f>
        <v>0</v>
      </c>
      <c r="AK18" s="248">
        <f t="shared" si="7"/>
        <v>0</v>
      </c>
      <c r="AL18" s="130">
        <f t="shared" si="8"/>
        <v>0</v>
      </c>
      <c r="AM18" s="130">
        <f t="shared" si="9"/>
        <v>0</v>
      </c>
      <c r="AN18" s="130">
        <f t="shared" si="10"/>
        <v>0</v>
      </c>
      <c r="AO18" s="249">
        <f t="shared" si="11"/>
        <v>0</v>
      </c>
      <c r="AP18" s="2">
        <v>0</v>
      </c>
      <c r="AQ18" s="180">
        <f t="shared" si="12"/>
        <v>0</v>
      </c>
      <c r="AR18" s="172" t="str">
        <f t="shared" si="13"/>
        <v/>
      </c>
      <c r="AS18" s="248">
        <f>$AQ18*INDEX('Byproduct Conc'!$E:$E, MATCH(S$2,'Byproduct Conc'!$C:$C,0))</f>
        <v>0</v>
      </c>
      <c r="AT18" s="130">
        <f>$AQ18*INDEX('Byproduct Conc'!$E:$E, MATCH(T$2,'Byproduct Conc'!$C:$C,0))</f>
        <v>0</v>
      </c>
      <c r="AU18" s="130">
        <f>$AQ18*INDEX('Byproduct Conc'!$E:$E, MATCH(U$2,'Byproduct Conc'!$C:$C,0))</f>
        <v>0</v>
      </c>
      <c r="AV18" s="130">
        <f>$AQ18*INDEX('Byproduct Conc'!$E:$E, MATCH(V$2,'Byproduct Conc'!$C:$C,0))</f>
        <v>0</v>
      </c>
      <c r="AW18" s="173">
        <f>$AQ18*INDEX('Byproduct Conc'!$E:$E, MATCH(W$2,'Byproduct Conc'!$C:$C,0))</f>
        <v>0</v>
      </c>
      <c r="AX18" s="248">
        <f t="shared" si="14"/>
        <v>0</v>
      </c>
      <c r="AY18" s="130">
        <f t="shared" si="18"/>
        <v>0</v>
      </c>
      <c r="AZ18" s="130">
        <f t="shared" si="19"/>
        <v>0</v>
      </c>
      <c r="BA18" s="130">
        <f t="shared" si="20"/>
        <v>0</v>
      </c>
      <c r="BB18" s="249">
        <f t="shared" si="21"/>
        <v>0</v>
      </c>
      <c r="BC18" s="178">
        <f t="shared" si="16"/>
        <v>7.2574779200000004</v>
      </c>
      <c r="BD18" s="2" t="s">
        <v>1146</v>
      </c>
    </row>
    <row r="19" spans="1:56" x14ac:dyDescent="0.25">
      <c r="A19" s="2">
        <v>2018</v>
      </c>
      <c r="B19" s="2" t="s">
        <v>1134</v>
      </c>
      <c r="C19" s="2" t="s">
        <v>1142</v>
      </c>
      <c r="D19" s="2" t="s">
        <v>1143</v>
      </c>
      <c r="E19" s="2" t="s">
        <v>1144</v>
      </c>
      <c r="F19" s="2" t="s">
        <v>1138</v>
      </c>
      <c r="G19" s="2">
        <v>70669</v>
      </c>
      <c r="H19" s="2">
        <v>30.223500000000001</v>
      </c>
      <c r="I19" s="2">
        <v>-93.286900000000003</v>
      </c>
      <c r="J19" s="2" t="s">
        <v>1145</v>
      </c>
      <c r="K19" s="21">
        <v>110000494894</v>
      </c>
      <c r="L19" s="2" t="s">
        <v>1140</v>
      </c>
      <c r="M19" s="2">
        <v>325180</v>
      </c>
      <c r="N19" s="2" t="s">
        <v>258</v>
      </c>
      <c r="O19" s="2" t="s">
        <v>5075</v>
      </c>
      <c r="P19" s="130"/>
      <c r="Q19" s="2">
        <v>220</v>
      </c>
      <c r="R19" s="174">
        <f t="shared" si="0"/>
        <v>99.790321399999996</v>
      </c>
      <c r="S19" s="175">
        <f>$R19*INDEX('Byproduct Conc'!$E:$E, MATCH(S$2,'Byproduct Conc'!$C:$C,0))</f>
        <v>0.29038983527399997</v>
      </c>
      <c r="T19" s="176">
        <f>$R19*INDEX('Byproduct Conc'!$E:$E, MATCH(T$2,'Byproduct Conc'!$C:$C,0))</f>
        <v>3.4926612489999996E-3</v>
      </c>
      <c r="U19" s="176">
        <f>$R19*INDEX('Byproduct Conc'!$E:$E, MATCH(U$2,'Byproduct Conc'!$C:$C,0))</f>
        <v>1.4968548209999998E-2</v>
      </c>
      <c r="V19" s="176">
        <f>$R19*INDEX('Byproduct Conc'!$E:$E, MATCH(V$2,'Byproduct Conc'!$C:$C,0))</f>
        <v>9.96905310786E-2</v>
      </c>
      <c r="W19" s="177">
        <f>$R19*INDEX('Byproduct Conc'!$E:$E, MATCH(W$2,'Byproduct Conc'!$C:$C,0))</f>
        <v>0.14968548209999999</v>
      </c>
      <c r="X19" s="178">
        <f t="shared" si="17"/>
        <v>8.2968524363999992E-4</v>
      </c>
      <c r="Y19" s="176">
        <f t="shared" si="1"/>
        <v>9.9790321399999989E-6</v>
      </c>
      <c r="Z19" s="176">
        <f t="shared" si="2"/>
        <v>4.2767280599999994E-5</v>
      </c>
      <c r="AA19" s="176">
        <f t="shared" si="3"/>
        <v>2.8483008879599998E-4</v>
      </c>
      <c r="AB19" s="177">
        <f t="shared" si="4"/>
        <v>4.2767280599999996E-4</v>
      </c>
      <c r="AC19" s="2">
        <v>0</v>
      </c>
      <c r="AD19" s="180">
        <f t="shared" si="5"/>
        <v>0</v>
      </c>
      <c r="AE19" s="258" t="str">
        <f t="shared" si="6"/>
        <v/>
      </c>
      <c r="AF19" s="248">
        <f>$AD19*INDEX('Byproduct Conc'!$E:$E, MATCH(S$2,'Byproduct Conc'!$C:$C,0))</f>
        <v>0</v>
      </c>
      <c r="AG19" s="130">
        <f>$AD19*INDEX('Byproduct Conc'!$E:$E, MATCH(T$2,'Byproduct Conc'!$C:$C,0))</f>
        <v>0</v>
      </c>
      <c r="AH19" s="130">
        <f>$AD19*INDEX('Byproduct Conc'!$E:$E, MATCH(U$2,'Byproduct Conc'!$C:$C,0))</f>
        <v>0</v>
      </c>
      <c r="AI19" s="130">
        <f>$AD19*INDEX('Byproduct Conc'!$E:$E, MATCH(V$2,'Byproduct Conc'!$C:$C,0))</f>
        <v>0</v>
      </c>
      <c r="AJ19" s="173">
        <f>$AD19*INDEX('Byproduct Conc'!$E:$E, MATCH(W$2,'Byproduct Conc'!$C:$C,0))</f>
        <v>0</v>
      </c>
      <c r="AK19" s="248">
        <f t="shared" si="7"/>
        <v>0</v>
      </c>
      <c r="AL19" s="130">
        <f t="shared" si="8"/>
        <v>0</v>
      </c>
      <c r="AM19" s="130">
        <f t="shared" si="9"/>
        <v>0</v>
      </c>
      <c r="AN19" s="130">
        <f t="shared" si="10"/>
        <v>0</v>
      </c>
      <c r="AO19" s="249">
        <f t="shared" si="11"/>
        <v>0</v>
      </c>
      <c r="AP19" s="2">
        <v>0</v>
      </c>
      <c r="AQ19" s="180">
        <f t="shared" si="12"/>
        <v>0</v>
      </c>
      <c r="AR19" s="172" t="str">
        <f t="shared" si="13"/>
        <v/>
      </c>
      <c r="AS19" s="248">
        <f>$AQ19*INDEX('Byproduct Conc'!$E:$E, MATCH(S$2,'Byproduct Conc'!$C:$C,0))</f>
        <v>0</v>
      </c>
      <c r="AT19" s="130">
        <f>$AQ19*INDEX('Byproduct Conc'!$E:$E, MATCH(T$2,'Byproduct Conc'!$C:$C,0))</f>
        <v>0</v>
      </c>
      <c r="AU19" s="130">
        <f>$AQ19*INDEX('Byproduct Conc'!$E:$E, MATCH(U$2,'Byproduct Conc'!$C:$C,0))</f>
        <v>0</v>
      </c>
      <c r="AV19" s="130">
        <f>$AQ19*INDEX('Byproduct Conc'!$E:$E, MATCH(V$2,'Byproduct Conc'!$C:$C,0))</f>
        <v>0</v>
      </c>
      <c r="AW19" s="173">
        <f>$AQ19*INDEX('Byproduct Conc'!$E:$E, MATCH(W$2,'Byproduct Conc'!$C:$C,0))</f>
        <v>0</v>
      </c>
      <c r="AX19" s="248">
        <f t="shared" si="14"/>
        <v>0</v>
      </c>
      <c r="AY19" s="130">
        <f t="shared" si="18"/>
        <v>0</v>
      </c>
      <c r="AZ19" s="130">
        <f t="shared" si="19"/>
        <v>0</v>
      </c>
      <c r="BA19" s="130">
        <f t="shared" si="20"/>
        <v>0</v>
      </c>
      <c r="BB19" s="249">
        <f t="shared" si="21"/>
        <v>0</v>
      </c>
      <c r="BC19" s="178">
        <f t="shared" si="16"/>
        <v>99.790321399999996</v>
      </c>
      <c r="BD19" s="2" t="s">
        <v>1146</v>
      </c>
    </row>
    <row r="20" spans="1:56" x14ac:dyDescent="0.25">
      <c r="A20" s="2">
        <v>2019</v>
      </c>
      <c r="B20" s="2" t="s">
        <v>1134</v>
      </c>
      <c r="C20" s="2" t="s">
        <v>1142</v>
      </c>
      <c r="D20" s="2" t="s">
        <v>1143</v>
      </c>
      <c r="E20" s="2" t="s">
        <v>1144</v>
      </c>
      <c r="F20" s="2" t="s">
        <v>1138</v>
      </c>
      <c r="G20" s="2">
        <v>70669</v>
      </c>
      <c r="H20" s="2">
        <v>30.223500000000001</v>
      </c>
      <c r="I20" s="2">
        <v>-93.286900000000003</v>
      </c>
      <c r="J20" s="2" t="s">
        <v>1145</v>
      </c>
      <c r="K20" s="21">
        <v>110000494894</v>
      </c>
      <c r="L20" s="2" t="s">
        <v>1140</v>
      </c>
      <c r="M20" s="2">
        <v>325180</v>
      </c>
      <c r="N20" s="2" t="s">
        <v>258</v>
      </c>
      <c r="O20" s="2" t="s">
        <v>5075</v>
      </c>
      <c r="P20" s="130"/>
      <c r="Q20" s="2">
        <v>4</v>
      </c>
      <c r="R20" s="174">
        <f t="shared" si="0"/>
        <v>1.8143694800000001</v>
      </c>
      <c r="S20" s="175">
        <f>$R20*INDEX('Byproduct Conc'!$E:$E, MATCH(S$2,'Byproduct Conc'!$C:$C,0))</f>
        <v>5.2798151868000001E-3</v>
      </c>
      <c r="T20" s="176">
        <f>$R20*INDEX('Byproduct Conc'!$E:$E, MATCH(T$2,'Byproduct Conc'!$C:$C,0))</f>
        <v>6.3502931799999996E-5</v>
      </c>
      <c r="U20" s="176">
        <f>$R20*INDEX('Byproduct Conc'!$E:$E, MATCH(U$2,'Byproduct Conc'!$C:$C,0))</f>
        <v>2.7215542199999999E-4</v>
      </c>
      <c r="V20" s="176">
        <f>$R20*INDEX('Byproduct Conc'!$E:$E, MATCH(V$2,'Byproduct Conc'!$C:$C,0))</f>
        <v>1.8125551105200003E-3</v>
      </c>
      <c r="W20" s="177">
        <f>$R20*INDEX('Byproduct Conc'!$E:$E, MATCH(W$2,'Byproduct Conc'!$C:$C,0))</f>
        <v>2.7215542200000001E-3</v>
      </c>
      <c r="X20" s="178">
        <f t="shared" si="17"/>
        <v>1.5085186248000001E-5</v>
      </c>
      <c r="Y20" s="176">
        <f t="shared" si="1"/>
        <v>1.8143694799999998E-7</v>
      </c>
      <c r="Z20" s="176">
        <f t="shared" si="2"/>
        <v>7.7758691999999996E-7</v>
      </c>
      <c r="AA20" s="176">
        <f t="shared" si="3"/>
        <v>5.1787288872000009E-6</v>
      </c>
      <c r="AB20" s="177">
        <f t="shared" si="4"/>
        <v>7.7758691999999996E-6</v>
      </c>
      <c r="AC20" s="2">
        <v>0</v>
      </c>
      <c r="AD20" s="180">
        <f t="shared" si="5"/>
        <v>0</v>
      </c>
      <c r="AE20" s="258" t="str">
        <f t="shared" si="6"/>
        <v/>
      </c>
      <c r="AF20" s="248">
        <f>$AD20*INDEX('Byproduct Conc'!$E:$E, MATCH(S$2,'Byproduct Conc'!$C:$C,0))</f>
        <v>0</v>
      </c>
      <c r="AG20" s="130">
        <f>$AD20*INDEX('Byproduct Conc'!$E:$E, MATCH(T$2,'Byproduct Conc'!$C:$C,0))</f>
        <v>0</v>
      </c>
      <c r="AH20" s="130">
        <f>$AD20*INDEX('Byproduct Conc'!$E:$E, MATCH(U$2,'Byproduct Conc'!$C:$C,0))</f>
        <v>0</v>
      </c>
      <c r="AI20" s="130">
        <f>$AD20*INDEX('Byproduct Conc'!$E:$E, MATCH(V$2,'Byproduct Conc'!$C:$C,0))</f>
        <v>0</v>
      </c>
      <c r="AJ20" s="173">
        <f>$AD20*INDEX('Byproduct Conc'!$E:$E, MATCH(W$2,'Byproduct Conc'!$C:$C,0))</f>
        <v>0</v>
      </c>
      <c r="AK20" s="248">
        <f t="shared" si="7"/>
        <v>0</v>
      </c>
      <c r="AL20" s="130">
        <f t="shared" si="8"/>
        <v>0</v>
      </c>
      <c r="AM20" s="130">
        <f t="shared" si="9"/>
        <v>0</v>
      </c>
      <c r="AN20" s="130">
        <f t="shared" si="10"/>
        <v>0</v>
      </c>
      <c r="AO20" s="249">
        <f t="shared" si="11"/>
        <v>0</v>
      </c>
      <c r="AP20" s="2">
        <v>0</v>
      </c>
      <c r="AQ20" s="180">
        <f t="shared" si="12"/>
        <v>0</v>
      </c>
      <c r="AR20" s="172" t="str">
        <f t="shared" si="13"/>
        <v/>
      </c>
      <c r="AS20" s="248">
        <f>$AQ20*INDEX('Byproduct Conc'!$E:$E, MATCH(S$2,'Byproduct Conc'!$C:$C,0))</f>
        <v>0</v>
      </c>
      <c r="AT20" s="130">
        <f>$AQ20*INDEX('Byproduct Conc'!$E:$E, MATCH(T$2,'Byproduct Conc'!$C:$C,0))</f>
        <v>0</v>
      </c>
      <c r="AU20" s="130">
        <f>$AQ20*INDEX('Byproduct Conc'!$E:$E, MATCH(U$2,'Byproduct Conc'!$C:$C,0))</f>
        <v>0</v>
      </c>
      <c r="AV20" s="130">
        <f>$AQ20*INDEX('Byproduct Conc'!$E:$E, MATCH(V$2,'Byproduct Conc'!$C:$C,0))</f>
        <v>0</v>
      </c>
      <c r="AW20" s="173">
        <f>$AQ20*INDEX('Byproduct Conc'!$E:$E, MATCH(W$2,'Byproduct Conc'!$C:$C,0))</f>
        <v>0</v>
      </c>
      <c r="AX20" s="248">
        <f t="shared" si="14"/>
        <v>0</v>
      </c>
      <c r="AY20" s="130">
        <f t="shared" si="18"/>
        <v>0</v>
      </c>
      <c r="AZ20" s="130">
        <f t="shared" si="19"/>
        <v>0</v>
      </c>
      <c r="BA20" s="130">
        <f t="shared" si="20"/>
        <v>0</v>
      </c>
      <c r="BB20" s="249">
        <f t="shared" si="21"/>
        <v>0</v>
      </c>
      <c r="BC20" s="178">
        <f t="shared" si="16"/>
        <v>1.8143694800000001</v>
      </c>
      <c r="BD20" s="2" t="s">
        <v>1146</v>
      </c>
    </row>
    <row r="21" spans="1:56" x14ac:dyDescent="0.25">
      <c r="A21" s="2">
        <v>2020</v>
      </c>
      <c r="B21" s="2" t="s">
        <v>1134</v>
      </c>
      <c r="C21" s="2" t="s">
        <v>1142</v>
      </c>
      <c r="D21" s="2" t="s">
        <v>1143</v>
      </c>
      <c r="E21" s="2" t="s">
        <v>1144</v>
      </c>
      <c r="F21" s="2" t="s">
        <v>1138</v>
      </c>
      <c r="G21" s="2">
        <v>70669</v>
      </c>
      <c r="H21" s="2">
        <v>30.223500000000001</v>
      </c>
      <c r="I21" s="2">
        <v>-93.286900000000003</v>
      </c>
      <c r="J21" s="2" t="s">
        <v>1145</v>
      </c>
      <c r="K21" s="21">
        <v>110000494894</v>
      </c>
      <c r="L21" s="2" t="s">
        <v>1140</v>
      </c>
      <c r="M21" s="2">
        <v>325180</v>
      </c>
      <c r="N21" s="2" t="s">
        <v>258</v>
      </c>
      <c r="O21" s="2" t="s">
        <v>5075</v>
      </c>
      <c r="P21" s="130"/>
      <c r="Q21" s="2">
        <v>6400</v>
      </c>
      <c r="R21" s="174">
        <f t="shared" si="0"/>
        <v>2902.991168</v>
      </c>
      <c r="S21" s="248">
        <f>$R21*INDEX('Byproduct Conc'!$E:$E, MATCH(S$2,'Byproduct Conc'!$C:$C,0))</f>
        <v>8.4477042988799997</v>
      </c>
      <c r="T21" s="130">
        <f>$R21*INDEX('Byproduct Conc'!$E:$E, MATCH(T$2,'Byproduct Conc'!$C:$C,0))</f>
        <v>0.10160469087999999</v>
      </c>
      <c r="U21" s="130">
        <f>$R21*INDEX('Byproduct Conc'!$E:$E, MATCH(U$2,'Byproduct Conc'!$C:$C,0))</f>
        <v>0.43544867519999997</v>
      </c>
      <c r="V21" s="130">
        <f>$R21*INDEX('Byproduct Conc'!$E:$E, MATCH(V$2,'Byproduct Conc'!$C:$C,0))</f>
        <v>2.9000881768320004</v>
      </c>
      <c r="W21" s="249">
        <f>$R21*INDEX('Byproduct Conc'!$E:$E, MATCH(W$2,'Byproduct Conc'!$C:$C,0))</f>
        <v>4.3544867519999997</v>
      </c>
      <c r="X21" s="179">
        <f t="shared" si="17"/>
        <v>2.4136297996799998E-2</v>
      </c>
      <c r="Y21" s="130">
        <f t="shared" si="1"/>
        <v>2.9029911679999995E-4</v>
      </c>
      <c r="Z21" s="130">
        <f t="shared" si="2"/>
        <v>1.2441390719999999E-3</v>
      </c>
      <c r="AA21" s="130">
        <f t="shared" si="3"/>
        <v>8.2859662195200016E-3</v>
      </c>
      <c r="AB21" s="249">
        <f t="shared" si="4"/>
        <v>1.2441390719999999E-2</v>
      </c>
      <c r="AC21" s="2">
        <v>0</v>
      </c>
      <c r="AD21" s="180">
        <f t="shared" si="5"/>
        <v>0</v>
      </c>
      <c r="AE21" s="258" t="str">
        <f t="shared" si="6"/>
        <v/>
      </c>
      <c r="AF21" s="175">
        <f>$AD21*INDEX('Byproduct Conc'!$E:$E, MATCH(S$2,'Byproduct Conc'!$C:$C,0))</f>
        <v>0</v>
      </c>
      <c r="AG21" s="176">
        <f>$AD21*INDEX('Byproduct Conc'!$E:$E, MATCH(T$2,'Byproduct Conc'!$C:$C,0))</f>
        <v>0</v>
      </c>
      <c r="AH21" s="176">
        <f>$AD21*INDEX('Byproduct Conc'!$E:$E, MATCH(U$2,'Byproduct Conc'!$C:$C,0))</f>
        <v>0</v>
      </c>
      <c r="AI21" s="176">
        <f>$AD21*INDEX('Byproduct Conc'!$E:$E, MATCH(V$2,'Byproduct Conc'!$C:$C,0))</f>
        <v>0</v>
      </c>
      <c r="AJ21" s="180">
        <f>$AD21*INDEX('Byproduct Conc'!$E:$E, MATCH(W$2,'Byproduct Conc'!$C:$C,0))</f>
        <v>0</v>
      </c>
      <c r="AK21" s="256">
        <f t="shared" si="7"/>
        <v>0</v>
      </c>
      <c r="AL21" s="176">
        <f t="shared" si="8"/>
        <v>0</v>
      </c>
      <c r="AM21" s="176">
        <f t="shared" si="9"/>
        <v>0</v>
      </c>
      <c r="AN21" s="176">
        <f t="shared" si="10"/>
        <v>0</v>
      </c>
      <c r="AO21" s="177">
        <f t="shared" si="11"/>
        <v>0</v>
      </c>
      <c r="AP21" s="2">
        <v>0</v>
      </c>
      <c r="AQ21" s="180">
        <f t="shared" si="12"/>
        <v>0</v>
      </c>
      <c r="AR21" s="172" t="str">
        <f t="shared" si="13"/>
        <v/>
      </c>
      <c r="AS21" s="248">
        <f>$AQ21*INDEX('Byproduct Conc'!$E:$E, MATCH(S$2,'Byproduct Conc'!$C:$C,0))</f>
        <v>0</v>
      </c>
      <c r="AT21" s="130">
        <f>$AQ21*INDEX('Byproduct Conc'!$E:$E, MATCH(T$2,'Byproduct Conc'!$C:$C,0))</f>
        <v>0</v>
      </c>
      <c r="AU21" s="130">
        <f>$AQ21*INDEX('Byproduct Conc'!$E:$E, MATCH(U$2,'Byproduct Conc'!$C:$C,0))</f>
        <v>0</v>
      </c>
      <c r="AV21" s="130">
        <f>$AQ21*INDEX('Byproduct Conc'!$E:$E, MATCH(V$2,'Byproduct Conc'!$C:$C,0))</f>
        <v>0</v>
      </c>
      <c r="AW21" s="173">
        <f>$AQ21*INDEX('Byproduct Conc'!$E:$E, MATCH(W$2,'Byproduct Conc'!$C:$C,0))</f>
        <v>0</v>
      </c>
      <c r="AX21" s="248">
        <f t="shared" si="14"/>
        <v>0</v>
      </c>
      <c r="AY21" s="130">
        <f t="shared" si="18"/>
        <v>0</v>
      </c>
      <c r="AZ21" s="130">
        <f t="shared" si="19"/>
        <v>0</v>
      </c>
      <c r="BA21" s="130">
        <f t="shared" si="20"/>
        <v>0</v>
      </c>
      <c r="BB21" s="249">
        <f t="shared" si="21"/>
        <v>0</v>
      </c>
      <c r="BC21" s="178">
        <f t="shared" si="16"/>
        <v>2902.991168</v>
      </c>
      <c r="BD21" s="2" t="s">
        <v>1146</v>
      </c>
    </row>
    <row r="22" spans="1:56" x14ac:dyDescent="0.25">
      <c r="A22" s="2">
        <v>2015</v>
      </c>
      <c r="B22" s="2" t="s">
        <v>1134</v>
      </c>
      <c r="C22" s="2" t="s">
        <v>1152</v>
      </c>
      <c r="D22" s="2" t="s">
        <v>1153</v>
      </c>
      <c r="E22" s="2" t="s">
        <v>1154</v>
      </c>
      <c r="F22" s="2" t="s">
        <v>1138</v>
      </c>
      <c r="G22" s="2">
        <v>70805</v>
      </c>
      <c r="H22" s="2">
        <v>30.501336999999999</v>
      </c>
      <c r="I22" s="2">
        <v>-91.192340000000002</v>
      </c>
      <c r="J22" s="2" t="s">
        <v>1155</v>
      </c>
      <c r="K22" s="21">
        <v>110000597444</v>
      </c>
      <c r="L22" s="2" t="s">
        <v>1140</v>
      </c>
      <c r="M22" s="2">
        <v>325211</v>
      </c>
      <c r="N22" s="2" t="s">
        <v>262</v>
      </c>
      <c r="O22" s="2" t="s">
        <v>5075</v>
      </c>
      <c r="P22" s="130"/>
      <c r="Q22" s="2">
        <v>17</v>
      </c>
      <c r="R22" s="174">
        <f t="shared" si="0"/>
        <v>7.7110702900000003</v>
      </c>
      <c r="S22" s="175">
        <f>$R22*INDEX('Byproduct Conc'!$E:$E, MATCH(S$2,'Byproduct Conc'!$C:$C,0))</f>
        <v>2.24392145439E-2</v>
      </c>
      <c r="T22" s="176">
        <f>$R22*INDEX('Byproduct Conc'!$E:$E, MATCH(T$2,'Byproduct Conc'!$C:$C,0))</f>
        <v>2.6988746014999999E-4</v>
      </c>
      <c r="U22" s="176">
        <f>$R22*INDEX('Byproduct Conc'!$E:$E, MATCH(U$2,'Byproduct Conc'!$C:$C,0))</f>
        <v>1.1566605434999999E-3</v>
      </c>
      <c r="V22" s="176">
        <f>$R22*INDEX('Byproduct Conc'!$E:$E, MATCH(V$2,'Byproduct Conc'!$C:$C,0))</f>
        <v>7.703359219710001E-3</v>
      </c>
      <c r="W22" s="177">
        <f>$R22*INDEX('Byproduct Conc'!$E:$E, MATCH(W$2,'Byproduct Conc'!$C:$C,0))</f>
        <v>1.1566605435E-2</v>
      </c>
      <c r="X22" s="178">
        <f t="shared" si="17"/>
        <v>6.4112041553999999E-5</v>
      </c>
      <c r="Y22" s="176">
        <f t="shared" si="1"/>
        <v>7.71107029E-7</v>
      </c>
      <c r="Z22" s="176">
        <f t="shared" si="2"/>
        <v>3.3047444099999998E-6</v>
      </c>
      <c r="AA22" s="176">
        <f t="shared" si="3"/>
        <v>2.2009597770600003E-5</v>
      </c>
      <c r="AB22" s="177">
        <f t="shared" si="4"/>
        <v>3.3047444100000003E-5</v>
      </c>
      <c r="AC22" s="2">
        <v>0</v>
      </c>
      <c r="AD22" s="180">
        <f t="shared" si="5"/>
        <v>0</v>
      </c>
      <c r="AE22" s="258" t="str">
        <f t="shared" si="6"/>
        <v/>
      </c>
      <c r="AF22" s="248">
        <f>$AD22*INDEX('Byproduct Conc'!$E:$E, MATCH(S$2,'Byproduct Conc'!$C:$C,0))</f>
        <v>0</v>
      </c>
      <c r="AG22" s="130">
        <f>$AD22*INDEX('Byproduct Conc'!$E:$E, MATCH(T$2,'Byproduct Conc'!$C:$C,0))</f>
        <v>0</v>
      </c>
      <c r="AH22" s="130">
        <f>$AD22*INDEX('Byproduct Conc'!$E:$E, MATCH(U$2,'Byproduct Conc'!$C:$C,0))</f>
        <v>0</v>
      </c>
      <c r="AI22" s="130">
        <f>$AD22*INDEX('Byproduct Conc'!$E:$E, MATCH(V$2,'Byproduct Conc'!$C:$C,0))</f>
        <v>0</v>
      </c>
      <c r="AJ22" s="173">
        <f>$AD22*INDEX('Byproduct Conc'!$E:$E, MATCH(W$2,'Byproduct Conc'!$C:$C,0))</f>
        <v>0</v>
      </c>
      <c r="AK22" s="248">
        <f t="shared" si="7"/>
        <v>0</v>
      </c>
      <c r="AL22" s="130">
        <f t="shared" si="8"/>
        <v>0</v>
      </c>
      <c r="AM22" s="130">
        <f t="shared" si="9"/>
        <v>0</v>
      </c>
      <c r="AN22" s="130">
        <f t="shared" si="10"/>
        <v>0</v>
      </c>
      <c r="AO22" s="249">
        <f t="shared" si="11"/>
        <v>0</v>
      </c>
      <c r="AP22" s="2">
        <v>0</v>
      </c>
      <c r="AQ22" s="180">
        <f t="shared" si="12"/>
        <v>0</v>
      </c>
      <c r="AR22" s="172" t="str">
        <f t="shared" si="13"/>
        <v/>
      </c>
      <c r="AS22" s="248">
        <f>$AQ22*INDEX('Byproduct Conc'!$E:$E, MATCH(S$2,'Byproduct Conc'!$C:$C,0))</f>
        <v>0</v>
      </c>
      <c r="AT22" s="130">
        <f>$AQ22*INDEX('Byproduct Conc'!$E:$E, MATCH(T$2,'Byproduct Conc'!$C:$C,0))</f>
        <v>0</v>
      </c>
      <c r="AU22" s="130">
        <f>$AQ22*INDEX('Byproduct Conc'!$E:$E, MATCH(U$2,'Byproduct Conc'!$C:$C,0))</f>
        <v>0</v>
      </c>
      <c r="AV22" s="130">
        <f>$AQ22*INDEX('Byproduct Conc'!$E:$E, MATCH(V$2,'Byproduct Conc'!$C:$C,0))</f>
        <v>0</v>
      </c>
      <c r="AW22" s="173">
        <f>$AQ22*INDEX('Byproduct Conc'!$E:$E, MATCH(W$2,'Byproduct Conc'!$C:$C,0))</f>
        <v>0</v>
      </c>
      <c r="AX22" s="248">
        <f t="shared" si="14"/>
        <v>0</v>
      </c>
      <c r="AY22" s="130">
        <f t="shared" si="18"/>
        <v>0</v>
      </c>
      <c r="AZ22" s="130">
        <f t="shared" si="19"/>
        <v>0</v>
      </c>
      <c r="BA22" s="130">
        <f t="shared" si="20"/>
        <v>0</v>
      </c>
      <c r="BB22" s="249">
        <f t="shared" si="21"/>
        <v>0</v>
      </c>
      <c r="BC22" s="178">
        <f t="shared" si="16"/>
        <v>7.7110702900000003</v>
      </c>
      <c r="BD22" s="2" t="s">
        <v>1156</v>
      </c>
    </row>
    <row r="23" spans="1:56" x14ac:dyDescent="0.25">
      <c r="A23" s="2">
        <v>2017</v>
      </c>
      <c r="B23" s="2" t="s">
        <v>1134</v>
      </c>
      <c r="C23" s="2" t="s">
        <v>1152</v>
      </c>
      <c r="D23" s="2" t="s">
        <v>1153</v>
      </c>
      <c r="E23" s="2" t="s">
        <v>1154</v>
      </c>
      <c r="F23" s="2" t="s">
        <v>1138</v>
      </c>
      <c r="G23" s="2">
        <v>70805</v>
      </c>
      <c r="H23" s="2">
        <v>30.501336999999999</v>
      </c>
      <c r="I23" s="2">
        <v>-91.192340000000002</v>
      </c>
      <c r="J23" s="2" t="s">
        <v>1155</v>
      </c>
      <c r="K23" s="21">
        <v>110000597444</v>
      </c>
      <c r="L23" s="2" t="s">
        <v>1140</v>
      </c>
      <c r="M23" s="2">
        <v>325211</v>
      </c>
      <c r="N23" s="2" t="s">
        <v>262</v>
      </c>
      <c r="O23" s="2" t="s">
        <v>5075</v>
      </c>
      <c r="P23" s="130"/>
      <c r="Q23" s="2">
        <v>2</v>
      </c>
      <c r="R23" s="174">
        <f t="shared" si="0"/>
        <v>0.90718474000000004</v>
      </c>
      <c r="S23" s="175">
        <f>$R23*INDEX('Byproduct Conc'!$E:$E, MATCH(S$2,'Byproduct Conc'!$C:$C,0))</f>
        <v>2.6399075934000001E-3</v>
      </c>
      <c r="T23" s="176">
        <f>$R23*INDEX('Byproduct Conc'!$E:$E, MATCH(T$2,'Byproduct Conc'!$C:$C,0))</f>
        <v>3.1751465899999998E-5</v>
      </c>
      <c r="U23" s="176">
        <f>$R23*INDEX('Byproduct Conc'!$E:$E, MATCH(U$2,'Byproduct Conc'!$C:$C,0))</f>
        <v>1.36077711E-4</v>
      </c>
      <c r="V23" s="176">
        <f>$R23*INDEX('Byproduct Conc'!$E:$E, MATCH(V$2,'Byproduct Conc'!$C:$C,0))</f>
        <v>9.0627755526000013E-4</v>
      </c>
      <c r="W23" s="177">
        <f>$R23*INDEX('Byproduct Conc'!$E:$E, MATCH(W$2,'Byproduct Conc'!$C:$C,0))</f>
        <v>1.3607771100000001E-3</v>
      </c>
      <c r="X23" s="178">
        <f t="shared" si="17"/>
        <v>7.5425931240000005E-6</v>
      </c>
      <c r="Y23" s="176">
        <f t="shared" si="1"/>
        <v>9.0718473999999991E-8</v>
      </c>
      <c r="Z23" s="176">
        <f t="shared" si="2"/>
        <v>3.8879345999999998E-7</v>
      </c>
      <c r="AA23" s="176">
        <f t="shared" si="3"/>
        <v>2.5893644436000005E-6</v>
      </c>
      <c r="AB23" s="177">
        <f t="shared" si="4"/>
        <v>3.8879345999999998E-6</v>
      </c>
      <c r="AC23" s="2">
        <v>0</v>
      </c>
      <c r="AD23" s="180">
        <f t="shared" si="5"/>
        <v>0</v>
      </c>
      <c r="AE23" s="258" t="str">
        <f t="shared" si="6"/>
        <v/>
      </c>
      <c r="AF23" s="248">
        <f>$AD23*INDEX('Byproduct Conc'!$E:$E, MATCH(S$2,'Byproduct Conc'!$C:$C,0))</f>
        <v>0</v>
      </c>
      <c r="AG23" s="130">
        <f>$AD23*INDEX('Byproduct Conc'!$E:$E, MATCH(T$2,'Byproduct Conc'!$C:$C,0))</f>
        <v>0</v>
      </c>
      <c r="AH23" s="130">
        <f>$AD23*INDEX('Byproduct Conc'!$E:$E, MATCH(U$2,'Byproduct Conc'!$C:$C,0))</f>
        <v>0</v>
      </c>
      <c r="AI23" s="130">
        <f>$AD23*INDEX('Byproduct Conc'!$E:$E, MATCH(V$2,'Byproduct Conc'!$C:$C,0))</f>
        <v>0</v>
      </c>
      <c r="AJ23" s="173">
        <f>$AD23*INDEX('Byproduct Conc'!$E:$E, MATCH(W$2,'Byproduct Conc'!$C:$C,0))</f>
        <v>0</v>
      </c>
      <c r="AK23" s="248">
        <f t="shared" si="7"/>
        <v>0</v>
      </c>
      <c r="AL23" s="130">
        <f t="shared" si="8"/>
        <v>0</v>
      </c>
      <c r="AM23" s="130">
        <f t="shared" si="9"/>
        <v>0</v>
      </c>
      <c r="AN23" s="130">
        <f t="shared" si="10"/>
        <v>0</v>
      </c>
      <c r="AO23" s="249">
        <f t="shared" si="11"/>
        <v>0</v>
      </c>
      <c r="AP23" s="2">
        <v>0</v>
      </c>
      <c r="AQ23" s="180">
        <f t="shared" si="12"/>
        <v>0</v>
      </c>
      <c r="AR23" s="172" t="str">
        <f t="shared" si="13"/>
        <v/>
      </c>
      <c r="AS23" s="248">
        <f>$AQ23*INDEX('Byproduct Conc'!$E:$E, MATCH(S$2,'Byproduct Conc'!$C:$C,0))</f>
        <v>0</v>
      </c>
      <c r="AT23" s="130">
        <f>$AQ23*INDEX('Byproduct Conc'!$E:$E, MATCH(T$2,'Byproduct Conc'!$C:$C,0))</f>
        <v>0</v>
      </c>
      <c r="AU23" s="130">
        <f>$AQ23*INDEX('Byproduct Conc'!$E:$E, MATCH(U$2,'Byproduct Conc'!$C:$C,0))</f>
        <v>0</v>
      </c>
      <c r="AV23" s="130">
        <f>$AQ23*INDEX('Byproduct Conc'!$E:$E, MATCH(V$2,'Byproduct Conc'!$C:$C,0))</f>
        <v>0</v>
      </c>
      <c r="AW23" s="173">
        <f>$AQ23*INDEX('Byproduct Conc'!$E:$E, MATCH(W$2,'Byproduct Conc'!$C:$C,0))</f>
        <v>0</v>
      </c>
      <c r="AX23" s="248">
        <f t="shared" si="14"/>
        <v>0</v>
      </c>
      <c r="AY23" s="130">
        <f t="shared" si="18"/>
        <v>0</v>
      </c>
      <c r="AZ23" s="130">
        <f t="shared" si="19"/>
        <v>0</v>
      </c>
      <c r="BA23" s="130">
        <f t="shared" si="20"/>
        <v>0</v>
      </c>
      <c r="BB23" s="249">
        <f t="shared" si="21"/>
        <v>0</v>
      </c>
      <c r="BC23" s="178">
        <f t="shared" si="16"/>
        <v>0.90718474000000004</v>
      </c>
      <c r="BD23" s="2" t="s">
        <v>1156</v>
      </c>
    </row>
    <row r="24" spans="1:56" x14ac:dyDescent="0.25">
      <c r="A24" s="2">
        <v>2018</v>
      </c>
      <c r="B24" s="2" t="s">
        <v>1134</v>
      </c>
      <c r="C24" s="2" t="s">
        <v>1152</v>
      </c>
      <c r="D24" s="2" t="s">
        <v>1153</v>
      </c>
      <c r="E24" s="2" t="s">
        <v>1154</v>
      </c>
      <c r="F24" s="2" t="s">
        <v>1138</v>
      </c>
      <c r="G24" s="2">
        <v>70805</v>
      </c>
      <c r="H24" s="2">
        <v>30.501336999999999</v>
      </c>
      <c r="I24" s="2">
        <v>-91.192340000000002</v>
      </c>
      <c r="J24" s="2" t="s">
        <v>1155</v>
      </c>
      <c r="K24" s="21">
        <v>110000597444</v>
      </c>
      <c r="L24" s="2" t="s">
        <v>1140</v>
      </c>
      <c r="M24" s="2">
        <v>325211</v>
      </c>
      <c r="N24" s="2" t="s">
        <v>262</v>
      </c>
      <c r="O24" s="2" t="s">
        <v>5075</v>
      </c>
      <c r="P24" s="130"/>
      <c r="Q24" s="2">
        <v>29</v>
      </c>
      <c r="R24" s="174">
        <f t="shared" si="0"/>
        <v>13.15417873</v>
      </c>
      <c r="S24" s="175">
        <f>$R24*INDEX('Byproduct Conc'!$E:$E, MATCH(S$2,'Byproduct Conc'!$C:$C,0))</f>
        <v>3.8278660104299998E-2</v>
      </c>
      <c r="T24" s="176">
        <f>$R24*INDEX('Byproduct Conc'!$E:$E, MATCH(T$2,'Byproduct Conc'!$C:$C,0))</f>
        <v>4.6039625554999996E-4</v>
      </c>
      <c r="U24" s="176">
        <f>$R24*INDEX('Byproduct Conc'!$E:$E, MATCH(U$2,'Byproduct Conc'!$C:$C,0))</f>
        <v>1.9731268095E-3</v>
      </c>
      <c r="V24" s="176">
        <f>$R24*INDEX('Byproduct Conc'!$E:$E, MATCH(V$2,'Byproduct Conc'!$C:$C,0))</f>
        <v>1.3141024551270001E-2</v>
      </c>
      <c r="W24" s="177">
        <f>$R24*INDEX('Byproduct Conc'!$E:$E, MATCH(W$2,'Byproduct Conc'!$C:$C,0))</f>
        <v>1.9731268095000001E-2</v>
      </c>
      <c r="X24" s="178">
        <f t="shared" si="17"/>
        <v>1.09367600298E-4</v>
      </c>
      <c r="Y24" s="176">
        <f t="shared" si="1"/>
        <v>1.3154178729999999E-6</v>
      </c>
      <c r="Z24" s="176">
        <f t="shared" si="2"/>
        <v>5.6375051699999997E-6</v>
      </c>
      <c r="AA24" s="176">
        <f t="shared" si="3"/>
        <v>3.7545784432200003E-5</v>
      </c>
      <c r="AB24" s="177">
        <f t="shared" si="4"/>
        <v>5.6375051700000002E-5</v>
      </c>
      <c r="AC24" s="2">
        <v>0</v>
      </c>
      <c r="AD24" s="180">
        <f t="shared" si="5"/>
        <v>0</v>
      </c>
      <c r="AE24" s="258" t="str">
        <f t="shared" si="6"/>
        <v/>
      </c>
      <c r="AF24" s="248">
        <f>$AD24*INDEX('Byproduct Conc'!$E:$E, MATCH(S$2,'Byproduct Conc'!$C:$C,0))</f>
        <v>0</v>
      </c>
      <c r="AG24" s="130">
        <f>$AD24*INDEX('Byproduct Conc'!$E:$E, MATCH(T$2,'Byproduct Conc'!$C:$C,0))</f>
        <v>0</v>
      </c>
      <c r="AH24" s="130">
        <f>$AD24*INDEX('Byproduct Conc'!$E:$E, MATCH(U$2,'Byproduct Conc'!$C:$C,0))</f>
        <v>0</v>
      </c>
      <c r="AI24" s="130">
        <f>$AD24*INDEX('Byproduct Conc'!$E:$E, MATCH(V$2,'Byproduct Conc'!$C:$C,0))</f>
        <v>0</v>
      </c>
      <c r="AJ24" s="173">
        <f>$AD24*INDEX('Byproduct Conc'!$E:$E, MATCH(W$2,'Byproduct Conc'!$C:$C,0))</f>
        <v>0</v>
      </c>
      <c r="AK24" s="248">
        <f t="shared" si="7"/>
        <v>0</v>
      </c>
      <c r="AL24" s="130">
        <f t="shared" si="8"/>
        <v>0</v>
      </c>
      <c r="AM24" s="130">
        <f t="shared" si="9"/>
        <v>0</v>
      </c>
      <c r="AN24" s="130">
        <f t="shared" si="10"/>
        <v>0</v>
      </c>
      <c r="AO24" s="249">
        <f t="shared" si="11"/>
        <v>0</v>
      </c>
      <c r="AP24" s="2">
        <v>0</v>
      </c>
      <c r="AQ24" s="180">
        <f t="shared" si="12"/>
        <v>0</v>
      </c>
      <c r="AR24" s="172" t="str">
        <f t="shared" si="13"/>
        <v/>
      </c>
      <c r="AS24" s="248">
        <f>$AQ24*INDEX('Byproduct Conc'!$E:$E, MATCH(S$2,'Byproduct Conc'!$C:$C,0))</f>
        <v>0</v>
      </c>
      <c r="AT24" s="130">
        <f>$AQ24*INDEX('Byproduct Conc'!$E:$E, MATCH(T$2,'Byproduct Conc'!$C:$C,0))</f>
        <v>0</v>
      </c>
      <c r="AU24" s="130">
        <f>$AQ24*INDEX('Byproduct Conc'!$E:$E, MATCH(U$2,'Byproduct Conc'!$C:$C,0))</f>
        <v>0</v>
      </c>
      <c r="AV24" s="130">
        <f>$AQ24*INDEX('Byproduct Conc'!$E:$E, MATCH(V$2,'Byproduct Conc'!$C:$C,0))</f>
        <v>0</v>
      </c>
      <c r="AW24" s="173">
        <f>$AQ24*INDEX('Byproduct Conc'!$E:$E, MATCH(W$2,'Byproduct Conc'!$C:$C,0))</f>
        <v>0</v>
      </c>
      <c r="AX24" s="248">
        <f t="shared" si="14"/>
        <v>0</v>
      </c>
      <c r="AY24" s="130">
        <f t="shared" si="18"/>
        <v>0</v>
      </c>
      <c r="AZ24" s="130">
        <f t="shared" si="19"/>
        <v>0</v>
      </c>
      <c r="BA24" s="130">
        <f t="shared" si="20"/>
        <v>0</v>
      </c>
      <c r="BB24" s="249">
        <f t="shared" si="21"/>
        <v>0</v>
      </c>
      <c r="BC24" s="178">
        <f t="shared" si="16"/>
        <v>13.15417873</v>
      </c>
      <c r="BD24" s="2" t="s">
        <v>1156</v>
      </c>
    </row>
    <row r="25" spans="1:56" x14ac:dyDescent="0.25">
      <c r="A25" s="2">
        <v>2019</v>
      </c>
      <c r="B25" s="2" t="s">
        <v>1134</v>
      </c>
      <c r="C25" s="2" t="s">
        <v>1152</v>
      </c>
      <c r="D25" s="2" t="s">
        <v>1153</v>
      </c>
      <c r="E25" s="2" t="s">
        <v>1154</v>
      </c>
      <c r="F25" s="2" t="s">
        <v>1138</v>
      </c>
      <c r="G25" s="2">
        <v>70805</v>
      </c>
      <c r="H25" s="2">
        <v>30.501336999999999</v>
      </c>
      <c r="I25" s="2">
        <v>-91.192340000000002</v>
      </c>
      <c r="J25" s="2" t="s">
        <v>1155</v>
      </c>
      <c r="K25" s="21">
        <v>110000597444</v>
      </c>
      <c r="L25" s="2" t="s">
        <v>1140</v>
      </c>
      <c r="M25" s="2">
        <v>325211</v>
      </c>
      <c r="N25" s="2" t="s">
        <v>262</v>
      </c>
      <c r="O25" s="2" t="s">
        <v>5075</v>
      </c>
      <c r="P25" s="130"/>
      <c r="Q25" s="2">
        <v>5</v>
      </c>
      <c r="R25" s="174">
        <f t="shared" si="0"/>
        <v>2.2679618500000003</v>
      </c>
      <c r="S25" s="248">
        <f>$R25*INDEX('Byproduct Conc'!$E:$E, MATCH(S$2,'Byproduct Conc'!$C:$C,0))</f>
        <v>6.5997689835000008E-3</v>
      </c>
      <c r="T25" s="130">
        <f>$R25*INDEX('Byproduct Conc'!$E:$E, MATCH(T$2,'Byproduct Conc'!$C:$C,0))</f>
        <v>7.9378664749999998E-5</v>
      </c>
      <c r="U25" s="130">
        <f>$R25*INDEX('Byproduct Conc'!$E:$E, MATCH(U$2,'Byproduct Conc'!$C:$C,0))</f>
        <v>3.4019427750000002E-4</v>
      </c>
      <c r="V25" s="130">
        <f>$R25*INDEX('Byproduct Conc'!$E:$E, MATCH(V$2,'Byproduct Conc'!$C:$C,0))</f>
        <v>2.2656938881500006E-3</v>
      </c>
      <c r="W25" s="249">
        <f>$R25*INDEX('Byproduct Conc'!$E:$E, MATCH(W$2,'Byproduct Conc'!$C:$C,0))</f>
        <v>3.4019427750000006E-3</v>
      </c>
      <c r="X25" s="179">
        <f t="shared" si="17"/>
        <v>1.8856482810000002E-5</v>
      </c>
      <c r="Y25" s="130">
        <f t="shared" si="1"/>
        <v>2.26796185E-7</v>
      </c>
      <c r="Z25" s="130">
        <f t="shared" si="2"/>
        <v>9.7198364999999995E-7</v>
      </c>
      <c r="AA25" s="130">
        <f t="shared" si="3"/>
        <v>6.4734111090000018E-6</v>
      </c>
      <c r="AB25" s="249">
        <f t="shared" si="4"/>
        <v>9.7198365000000012E-6</v>
      </c>
      <c r="AC25" s="2">
        <v>0</v>
      </c>
      <c r="AD25" s="180">
        <f t="shared" si="5"/>
        <v>0</v>
      </c>
      <c r="AE25" s="258" t="str">
        <f t="shared" si="6"/>
        <v/>
      </c>
      <c r="AF25" s="248">
        <f>$AD25*INDEX('Byproduct Conc'!$E:$E, MATCH(S$2,'Byproduct Conc'!$C:$C,0))</f>
        <v>0</v>
      </c>
      <c r="AG25" s="130">
        <f>$AD25*INDEX('Byproduct Conc'!$E:$E, MATCH(T$2,'Byproduct Conc'!$C:$C,0))</f>
        <v>0</v>
      </c>
      <c r="AH25" s="130">
        <f>$AD25*INDEX('Byproduct Conc'!$E:$E, MATCH(U$2,'Byproduct Conc'!$C:$C,0))</f>
        <v>0</v>
      </c>
      <c r="AI25" s="130">
        <f>$AD25*INDEX('Byproduct Conc'!$E:$E, MATCH(V$2,'Byproduct Conc'!$C:$C,0))</f>
        <v>0</v>
      </c>
      <c r="AJ25" s="173">
        <f>$AD25*INDEX('Byproduct Conc'!$E:$E, MATCH(W$2,'Byproduct Conc'!$C:$C,0))</f>
        <v>0</v>
      </c>
      <c r="AK25" s="248">
        <f t="shared" si="7"/>
        <v>0</v>
      </c>
      <c r="AL25" s="130">
        <f t="shared" si="8"/>
        <v>0</v>
      </c>
      <c r="AM25" s="130">
        <f t="shared" si="9"/>
        <v>0</v>
      </c>
      <c r="AN25" s="130">
        <f t="shared" si="10"/>
        <v>0</v>
      </c>
      <c r="AO25" s="249">
        <f t="shared" si="11"/>
        <v>0</v>
      </c>
      <c r="AP25" s="2">
        <v>0</v>
      </c>
      <c r="AQ25" s="180">
        <f t="shared" si="12"/>
        <v>0</v>
      </c>
      <c r="AR25" s="172" t="str">
        <f t="shared" si="13"/>
        <v/>
      </c>
      <c r="AS25" s="175">
        <f>$AQ25*INDEX('Byproduct Conc'!$E:$E, MATCH(S$2,'Byproduct Conc'!$C:$C,0))</f>
        <v>0</v>
      </c>
      <c r="AT25" s="176">
        <f>$AQ25*INDEX('Byproduct Conc'!$E:$E, MATCH(T$2,'Byproduct Conc'!$C:$C,0))</f>
        <v>0</v>
      </c>
      <c r="AU25" s="176">
        <f>$AQ25*INDEX('Byproduct Conc'!$E:$E, MATCH(U$2,'Byproduct Conc'!$C:$C,0))</f>
        <v>0</v>
      </c>
      <c r="AV25" s="176">
        <f>$AQ25*INDEX('Byproduct Conc'!$E:$E, MATCH(V$2,'Byproduct Conc'!$C:$C,0))</f>
        <v>0</v>
      </c>
      <c r="AW25" s="180">
        <f>$AQ25*INDEX('Byproduct Conc'!$E:$E, MATCH(W$2,'Byproduct Conc'!$C:$C,0))</f>
        <v>0</v>
      </c>
      <c r="AX25" s="175">
        <f t="shared" si="14"/>
        <v>0</v>
      </c>
      <c r="AY25" s="176">
        <f t="shared" si="18"/>
        <v>0</v>
      </c>
      <c r="AZ25" s="176">
        <f t="shared" si="19"/>
        <v>0</v>
      </c>
      <c r="BA25" s="176">
        <f t="shared" si="20"/>
        <v>0</v>
      </c>
      <c r="BB25" s="177">
        <f t="shared" si="21"/>
        <v>0</v>
      </c>
      <c r="BC25" s="178">
        <f t="shared" si="16"/>
        <v>2.2679618500000003</v>
      </c>
      <c r="BD25" s="2" t="s">
        <v>1156</v>
      </c>
    </row>
    <row r="26" spans="1:56" x14ac:dyDescent="0.25">
      <c r="A26" s="2">
        <v>2020</v>
      </c>
      <c r="B26" s="2" t="s">
        <v>1134</v>
      </c>
      <c r="C26" s="2" t="s">
        <v>1152</v>
      </c>
      <c r="D26" s="2" t="s">
        <v>1153</v>
      </c>
      <c r="E26" s="2" t="s">
        <v>1154</v>
      </c>
      <c r="F26" s="2" t="s">
        <v>1138</v>
      </c>
      <c r="G26" s="2">
        <v>70805</v>
      </c>
      <c r="H26" s="2">
        <v>30.498203</v>
      </c>
      <c r="I26" s="2">
        <v>-91.189148000000003</v>
      </c>
      <c r="J26" s="2" t="s">
        <v>1155</v>
      </c>
      <c r="K26" s="21">
        <v>110000597444</v>
      </c>
      <c r="L26" s="2" t="s">
        <v>1140</v>
      </c>
      <c r="M26" s="2">
        <v>325211</v>
      </c>
      <c r="N26" s="2" t="s">
        <v>262</v>
      </c>
      <c r="O26" s="2" t="s">
        <v>5075</v>
      </c>
      <c r="P26" s="130"/>
      <c r="Q26" s="2">
        <v>20</v>
      </c>
      <c r="R26" s="174">
        <f t="shared" si="0"/>
        <v>9.0718474000000011</v>
      </c>
      <c r="S26" s="175">
        <f>$R26*INDEX('Byproduct Conc'!$E:$E, MATCH(S$2,'Byproduct Conc'!$C:$C,0))</f>
        <v>2.6399075934000003E-2</v>
      </c>
      <c r="T26" s="176">
        <f>$R26*INDEX('Byproduct Conc'!$E:$E, MATCH(T$2,'Byproduct Conc'!$C:$C,0))</f>
        <v>3.1751465899999999E-4</v>
      </c>
      <c r="U26" s="176">
        <f>$R26*INDEX('Byproduct Conc'!$E:$E, MATCH(U$2,'Byproduct Conc'!$C:$C,0))</f>
        <v>1.3607771100000001E-3</v>
      </c>
      <c r="V26" s="176">
        <f>$R26*INDEX('Byproduct Conc'!$E:$E, MATCH(V$2,'Byproduct Conc'!$C:$C,0))</f>
        <v>9.0627755526000026E-3</v>
      </c>
      <c r="W26" s="177">
        <f>$R26*INDEX('Byproduct Conc'!$E:$E, MATCH(W$2,'Byproduct Conc'!$C:$C,0))</f>
        <v>1.3607771100000002E-2</v>
      </c>
      <c r="X26" s="178">
        <f t="shared" si="17"/>
        <v>7.5425931240000006E-5</v>
      </c>
      <c r="Y26" s="176">
        <f t="shared" si="1"/>
        <v>9.0718473999999999E-7</v>
      </c>
      <c r="Z26" s="176">
        <f t="shared" si="2"/>
        <v>3.8879345999999998E-6</v>
      </c>
      <c r="AA26" s="176">
        <f t="shared" si="3"/>
        <v>2.5893644436000007E-5</v>
      </c>
      <c r="AB26" s="177">
        <f t="shared" si="4"/>
        <v>3.8879346000000005E-5</v>
      </c>
      <c r="AC26" s="2">
        <v>0</v>
      </c>
      <c r="AD26" s="180">
        <f t="shared" si="5"/>
        <v>0</v>
      </c>
      <c r="AE26" s="258" t="str">
        <f t="shared" si="6"/>
        <v/>
      </c>
      <c r="AF26" s="248">
        <f>$AD26*INDEX('Byproduct Conc'!$E:$E, MATCH(S$2,'Byproduct Conc'!$C:$C,0))</f>
        <v>0</v>
      </c>
      <c r="AG26" s="130">
        <f>$AD26*INDEX('Byproduct Conc'!$E:$E, MATCH(T$2,'Byproduct Conc'!$C:$C,0))</f>
        <v>0</v>
      </c>
      <c r="AH26" s="130">
        <f>$AD26*INDEX('Byproduct Conc'!$E:$E, MATCH(U$2,'Byproduct Conc'!$C:$C,0))</f>
        <v>0</v>
      </c>
      <c r="AI26" s="130">
        <f>$AD26*INDEX('Byproduct Conc'!$E:$E, MATCH(V$2,'Byproduct Conc'!$C:$C,0))</f>
        <v>0</v>
      </c>
      <c r="AJ26" s="173">
        <f>$AD26*INDEX('Byproduct Conc'!$E:$E, MATCH(W$2,'Byproduct Conc'!$C:$C,0))</f>
        <v>0</v>
      </c>
      <c r="AK26" s="248">
        <f t="shared" si="7"/>
        <v>0</v>
      </c>
      <c r="AL26" s="130">
        <f t="shared" si="8"/>
        <v>0</v>
      </c>
      <c r="AM26" s="130">
        <f t="shared" si="9"/>
        <v>0</v>
      </c>
      <c r="AN26" s="130">
        <f t="shared" si="10"/>
        <v>0</v>
      </c>
      <c r="AO26" s="249">
        <f t="shared" si="11"/>
        <v>0</v>
      </c>
      <c r="AP26" s="2">
        <v>0</v>
      </c>
      <c r="AQ26" s="180">
        <f t="shared" si="12"/>
        <v>0</v>
      </c>
      <c r="AR26" s="172" t="str">
        <f t="shared" si="13"/>
        <v/>
      </c>
      <c r="AS26" s="248">
        <f>$AQ26*INDEX('Byproduct Conc'!$E:$E, MATCH(S$2,'Byproduct Conc'!$C:$C,0))</f>
        <v>0</v>
      </c>
      <c r="AT26" s="130">
        <f>$AQ26*INDEX('Byproduct Conc'!$E:$E, MATCH(T$2,'Byproduct Conc'!$C:$C,0))</f>
        <v>0</v>
      </c>
      <c r="AU26" s="130">
        <f>$AQ26*INDEX('Byproduct Conc'!$E:$E, MATCH(U$2,'Byproduct Conc'!$C:$C,0))</f>
        <v>0</v>
      </c>
      <c r="AV26" s="130">
        <f>$AQ26*INDEX('Byproduct Conc'!$E:$E, MATCH(V$2,'Byproduct Conc'!$C:$C,0))</f>
        <v>0</v>
      </c>
      <c r="AW26" s="173">
        <f>$AQ26*INDEX('Byproduct Conc'!$E:$E, MATCH(W$2,'Byproduct Conc'!$C:$C,0))</f>
        <v>0</v>
      </c>
      <c r="AX26" s="248">
        <f t="shared" si="14"/>
        <v>0</v>
      </c>
      <c r="AY26" s="130">
        <f t="shared" si="18"/>
        <v>0</v>
      </c>
      <c r="AZ26" s="130">
        <f t="shared" si="19"/>
        <v>0</v>
      </c>
      <c r="BA26" s="130">
        <f t="shared" si="20"/>
        <v>0</v>
      </c>
      <c r="BB26" s="249">
        <f t="shared" si="21"/>
        <v>0</v>
      </c>
      <c r="BC26" s="178">
        <f t="shared" si="16"/>
        <v>9.0718474000000011</v>
      </c>
      <c r="BD26" s="2" t="s">
        <v>1156</v>
      </c>
    </row>
    <row r="27" spans="1:56" x14ac:dyDescent="0.25">
      <c r="A27" s="2">
        <v>2015</v>
      </c>
      <c r="B27" s="2" t="s">
        <v>1134</v>
      </c>
      <c r="C27" s="2" t="s">
        <v>1187</v>
      </c>
      <c r="D27" s="2" t="s">
        <v>1188</v>
      </c>
      <c r="E27" s="2" t="s">
        <v>1189</v>
      </c>
      <c r="F27" s="2" t="s">
        <v>1160</v>
      </c>
      <c r="G27" s="2">
        <v>77978</v>
      </c>
      <c r="H27" s="2">
        <v>28.6753</v>
      </c>
      <c r="I27" s="2">
        <v>-96.549499999999995</v>
      </c>
      <c r="J27" s="2" t="s">
        <v>1190</v>
      </c>
      <c r="K27" s="21">
        <v>110018925957</v>
      </c>
      <c r="L27" s="2" t="s">
        <v>1140</v>
      </c>
      <c r="M27" s="2">
        <v>325211</v>
      </c>
      <c r="N27" s="2" t="s">
        <v>262</v>
      </c>
      <c r="O27" s="2" t="s">
        <v>5075</v>
      </c>
      <c r="P27" s="130"/>
      <c r="Q27" s="2">
        <v>3</v>
      </c>
      <c r="R27" s="174">
        <f t="shared" si="0"/>
        <v>1.3607771099999999</v>
      </c>
      <c r="S27" s="175">
        <f>$R27*INDEX('Byproduct Conc'!$E:$E, MATCH(S$2,'Byproduct Conc'!$C:$C,0))</f>
        <v>3.9598613900999995E-3</v>
      </c>
      <c r="T27" s="176">
        <f>$R27*INDEX('Byproduct Conc'!$E:$E, MATCH(T$2,'Byproduct Conc'!$C:$C,0))</f>
        <v>4.7627198849999993E-5</v>
      </c>
      <c r="U27" s="176">
        <f>$R27*INDEX('Byproduct Conc'!$E:$E, MATCH(U$2,'Byproduct Conc'!$C:$C,0))</f>
        <v>2.0411656649999997E-4</v>
      </c>
      <c r="V27" s="176">
        <f>$R27*INDEX('Byproduct Conc'!$E:$E, MATCH(V$2,'Byproduct Conc'!$C:$C,0))</f>
        <v>1.3594163328900001E-3</v>
      </c>
      <c r="W27" s="177">
        <f>$R27*INDEX('Byproduct Conc'!$E:$E, MATCH(W$2,'Byproduct Conc'!$C:$C,0))</f>
        <v>2.0411656649999997E-3</v>
      </c>
      <c r="X27" s="178">
        <f t="shared" si="17"/>
        <v>1.1313889685999999E-5</v>
      </c>
      <c r="Y27" s="176">
        <f t="shared" si="1"/>
        <v>1.3607771099999999E-7</v>
      </c>
      <c r="Z27" s="176">
        <f t="shared" si="2"/>
        <v>5.8319018999999987E-7</v>
      </c>
      <c r="AA27" s="176">
        <f t="shared" si="3"/>
        <v>3.8840466654000001E-6</v>
      </c>
      <c r="AB27" s="177">
        <f t="shared" si="4"/>
        <v>5.8319018999999989E-6</v>
      </c>
      <c r="AC27" s="2">
        <v>0</v>
      </c>
      <c r="AD27" s="180">
        <f t="shared" si="5"/>
        <v>0</v>
      </c>
      <c r="AE27" s="258" t="str">
        <f t="shared" si="6"/>
        <v/>
      </c>
      <c r="AF27" s="248">
        <f>$AD27*INDEX('Byproduct Conc'!$E:$E, MATCH(S$2,'Byproduct Conc'!$C:$C,0))</f>
        <v>0</v>
      </c>
      <c r="AG27" s="130">
        <f>$AD27*INDEX('Byproduct Conc'!$E:$E, MATCH(T$2,'Byproduct Conc'!$C:$C,0))</f>
        <v>0</v>
      </c>
      <c r="AH27" s="130">
        <f>$AD27*INDEX('Byproduct Conc'!$E:$E, MATCH(U$2,'Byproduct Conc'!$C:$C,0))</f>
        <v>0</v>
      </c>
      <c r="AI27" s="130">
        <f>$AD27*INDEX('Byproduct Conc'!$E:$E, MATCH(V$2,'Byproduct Conc'!$C:$C,0))</f>
        <v>0</v>
      </c>
      <c r="AJ27" s="173">
        <f>$AD27*INDEX('Byproduct Conc'!$E:$E, MATCH(W$2,'Byproduct Conc'!$C:$C,0))</f>
        <v>0</v>
      </c>
      <c r="AK27" s="248">
        <f t="shared" si="7"/>
        <v>0</v>
      </c>
      <c r="AL27" s="130">
        <f t="shared" si="8"/>
        <v>0</v>
      </c>
      <c r="AM27" s="130">
        <f t="shared" si="9"/>
        <v>0</v>
      </c>
      <c r="AN27" s="130">
        <f t="shared" si="10"/>
        <v>0</v>
      </c>
      <c r="AO27" s="249">
        <f t="shared" si="11"/>
        <v>0</v>
      </c>
      <c r="AP27" s="2">
        <v>0</v>
      </c>
      <c r="AQ27" s="180">
        <f t="shared" si="12"/>
        <v>0</v>
      </c>
      <c r="AR27" s="172" t="str">
        <f t="shared" si="13"/>
        <v/>
      </c>
      <c r="AS27" s="248">
        <f>$AQ27*INDEX('Byproduct Conc'!$E:$E, MATCH(S$2,'Byproduct Conc'!$C:$C,0))</f>
        <v>0</v>
      </c>
      <c r="AT27" s="130">
        <f>$AQ27*INDEX('Byproduct Conc'!$E:$E, MATCH(T$2,'Byproduct Conc'!$C:$C,0))</f>
        <v>0</v>
      </c>
      <c r="AU27" s="130">
        <f>$AQ27*INDEX('Byproduct Conc'!$E:$E, MATCH(U$2,'Byproduct Conc'!$C:$C,0))</f>
        <v>0</v>
      </c>
      <c r="AV27" s="130">
        <f>$AQ27*INDEX('Byproduct Conc'!$E:$E, MATCH(V$2,'Byproduct Conc'!$C:$C,0))</f>
        <v>0</v>
      </c>
      <c r="AW27" s="173">
        <f>$AQ27*INDEX('Byproduct Conc'!$E:$E, MATCH(W$2,'Byproduct Conc'!$C:$C,0))</f>
        <v>0</v>
      </c>
      <c r="AX27" s="248">
        <f t="shared" si="14"/>
        <v>0</v>
      </c>
      <c r="AY27" s="130">
        <f t="shared" si="18"/>
        <v>0</v>
      </c>
      <c r="AZ27" s="130">
        <f t="shared" si="19"/>
        <v>0</v>
      </c>
      <c r="BA27" s="130">
        <f t="shared" si="20"/>
        <v>0</v>
      </c>
      <c r="BB27" s="249">
        <f t="shared" si="21"/>
        <v>0</v>
      </c>
      <c r="BC27" s="178">
        <f t="shared" si="16"/>
        <v>1.3607771099999999</v>
      </c>
      <c r="BD27" s="2" t="s">
        <v>1191</v>
      </c>
    </row>
    <row r="28" spans="1:56" x14ac:dyDescent="0.25">
      <c r="A28" s="2">
        <v>2016</v>
      </c>
      <c r="B28" s="2" t="s">
        <v>1134</v>
      </c>
      <c r="C28" s="2" t="s">
        <v>1187</v>
      </c>
      <c r="D28" s="2" t="s">
        <v>1188</v>
      </c>
      <c r="E28" s="2" t="s">
        <v>1189</v>
      </c>
      <c r="F28" s="2" t="s">
        <v>1160</v>
      </c>
      <c r="G28" s="2">
        <v>77978</v>
      </c>
      <c r="H28" s="2">
        <v>28.6753</v>
      </c>
      <c r="I28" s="2">
        <v>-96.549499999999995</v>
      </c>
      <c r="J28" s="2" t="s">
        <v>1190</v>
      </c>
      <c r="K28" s="21">
        <v>110018925957</v>
      </c>
      <c r="L28" s="2" t="s">
        <v>1140</v>
      </c>
      <c r="M28" s="2">
        <v>325211</v>
      </c>
      <c r="N28" s="2" t="s">
        <v>262</v>
      </c>
      <c r="O28" s="2" t="s">
        <v>5075</v>
      </c>
      <c r="P28" s="130"/>
      <c r="Q28" s="2">
        <v>46</v>
      </c>
      <c r="R28" s="174">
        <f t="shared" si="0"/>
        <v>20.86524902</v>
      </c>
      <c r="S28" s="175">
        <f>$R28*INDEX('Byproduct Conc'!$E:$E, MATCH(S$2,'Byproduct Conc'!$C:$C,0))</f>
        <v>6.0717874648199999E-2</v>
      </c>
      <c r="T28" s="176">
        <f>$R28*INDEX('Byproduct Conc'!$E:$E, MATCH(T$2,'Byproduct Conc'!$C:$C,0))</f>
        <v>7.302837157E-4</v>
      </c>
      <c r="U28" s="176">
        <f>$R28*INDEX('Byproduct Conc'!$E:$E, MATCH(U$2,'Byproduct Conc'!$C:$C,0))</f>
        <v>3.1297873529999997E-3</v>
      </c>
      <c r="V28" s="176">
        <f>$R28*INDEX('Byproduct Conc'!$E:$E, MATCH(V$2,'Byproduct Conc'!$C:$C,0))</f>
        <v>2.0844383770980003E-2</v>
      </c>
      <c r="W28" s="177">
        <f>$R28*INDEX('Byproduct Conc'!$E:$E, MATCH(W$2,'Byproduct Conc'!$C:$C,0))</f>
        <v>3.1297873529999999E-2</v>
      </c>
      <c r="X28" s="178">
        <f t="shared" si="17"/>
        <v>1.73479641852E-4</v>
      </c>
      <c r="Y28" s="176">
        <f t="shared" si="1"/>
        <v>2.0865249020000002E-6</v>
      </c>
      <c r="Z28" s="176">
        <f t="shared" si="2"/>
        <v>8.9422495799999996E-6</v>
      </c>
      <c r="AA28" s="176">
        <f t="shared" si="3"/>
        <v>5.9555382202800009E-5</v>
      </c>
      <c r="AB28" s="177">
        <f t="shared" si="4"/>
        <v>8.9422495799999999E-5</v>
      </c>
      <c r="AC28" s="2">
        <v>0</v>
      </c>
      <c r="AD28" s="180">
        <f t="shared" si="5"/>
        <v>0</v>
      </c>
      <c r="AE28" s="258" t="str">
        <f t="shared" si="6"/>
        <v/>
      </c>
      <c r="AF28" s="248">
        <f>$AD28*INDEX('Byproduct Conc'!$E:$E, MATCH(S$2,'Byproduct Conc'!$C:$C,0))</f>
        <v>0</v>
      </c>
      <c r="AG28" s="130">
        <f>$AD28*INDEX('Byproduct Conc'!$E:$E, MATCH(T$2,'Byproduct Conc'!$C:$C,0))</f>
        <v>0</v>
      </c>
      <c r="AH28" s="130">
        <f>$AD28*INDEX('Byproduct Conc'!$E:$E, MATCH(U$2,'Byproduct Conc'!$C:$C,0))</f>
        <v>0</v>
      </c>
      <c r="AI28" s="130">
        <f>$AD28*INDEX('Byproduct Conc'!$E:$E, MATCH(V$2,'Byproduct Conc'!$C:$C,0))</f>
        <v>0</v>
      </c>
      <c r="AJ28" s="173">
        <f>$AD28*INDEX('Byproduct Conc'!$E:$E, MATCH(W$2,'Byproduct Conc'!$C:$C,0))</f>
        <v>0</v>
      </c>
      <c r="AK28" s="248">
        <f t="shared" si="7"/>
        <v>0</v>
      </c>
      <c r="AL28" s="130">
        <f t="shared" si="8"/>
        <v>0</v>
      </c>
      <c r="AM28" s="130">
        <f t="shared" si="9"/>
        <v>0</v>
      </c>
      <c r="AN28" s="130">
        <f t="shared" si="10"/>
        <v>0</v>
      </c>
      <c r="AO28" s="249">
        <f t="shared" si="11"/>
        <v>0</v>
      </c>
      <c r="AP28" s="2">
        <v>0</v>
      </c>
      <c r="AQ28" s="180">
        <f t="shared" si="12"/>
        <v>0</v>
      </c>
      <c r="AR28" s="172" t="str">
        <f t="shared" si="13"/>
        <v/>
      </c>
      <c r="AS28" s="248">
        <f>$AQ28*INDEX('Byproduct Conc'!$E:$E, MATCH(S$2,'Byproduct Conc'!$C:$C,0))</f>
        <v>0</v>
      </c>
      <c r="AT28" s="130">
        <f>$AQ28*INDEX('Byproduct Conc'!$E:$E, MATCH(T$2,'Byproduct Conc'!$C:$C,0))</f>
        <v>0</v>
      </c>
      <c r="AU28" s="130">
        <f>$AQ28*INDEX('Byproduct Conc'!$E:$E, MATCH(U$2,'Byproduct Conc'!$C:$C,0))</f>
        <v>0</v>
      </c>
      <c r="AV28" s="130">
        <f>$AQ28*INDEX('Byproduct Conc'!$E:$E, MATCH(V$2,'Byproduct Conc'!$C:$C,0))</f>
        <v>0</v>
      </c>
      <c r="AW28" s="173">
        <f>$AQ28*INDEX('Byproduct Conc'!$E:$E, MATCH(W$2,'Byproduct Conc'!$C:$C,0))</f>
        <v>0</v>
      </c>
      <c r="AX28" s="248">
        <f t="shared" si="14"/>
        <v>0</v>
      </c>
      <c r="AY28" s="130">
        <f t="shared" si="18"/>
        <v>0</v>
      </c>
      <c r="AZ28" s="130">
        <f t="shared" si="19"/>
        <v>0</v>
      </c>
      <c r="BA28" s="130">
        <f t="shared" si="20"/>
        <v>0</v>
      </c>
      <c r="BB28" s="249">
        <f t="shared" si="21"/>
        <v>0</v>
      </c>
      <c r="BC28" s="178">
        <f t="shared" si="16"/>
        <v>20.86524902</v>
      </c>
      <c r="BD28" s="2" t="s">
        <v>1191</v>
      </c>
    </row>
    <row r="29" spans="1:56" x14ac:dyDescent="0.25">
      <c r="A29" s="2">
        <v>2017</v>
      </c>
      <c r="B29" s="2" t="s">
        <v>1134</v>
      </c>
      <c r="C29" s="2" t="s">
        <v>1187</v>
      </c>
      <c r="D29" s="2" t="s">
        <v>1188</v>
      </c>
      <c r="E29" s="2" t="s">
        <v>1189</v>
      </c>
      <c r="F29" s="2" t="s">
        <v>1160</v>
      </c>
      <c r="G29" s="2">
        <v>77978</v>
      </c>
      <c r="H29" s="2">
        <v>28.6753</v>
      </c>
      <c r="I29" s="2">
        <v>-96.549499999999995</v>
      </c>
      <c r="J29" s="2" t="s">
        <v>1190</v>
      </c>
      <c r="K29" s="21">
        <v>110018925957</v>
      </c>
      <c r="L29" s="2" t="s">
        <v>1140</v>
      </c>
      <c r="M29" s="2">
        <v>325211</v>
      </c>
      <c r="N29" s="2" t="s">
        <v>262</v>
      </c>
      <c r="O29" s="2" t="s">
        <v>5075</v>
      </c>
      <c r="P29" s="130"/>
      <c r="Q29" s="2">
        <v>163</v>
      </c>
      <c r="R29" s="174">
        <f t="shared" si="0"/>
        <v>73.935556309999996</v>
      </c>
      <c r="S29" s="175">
        <f>$R29*INDEX('Byproduct Conc'!$E:$E, MATCH(S$2,'Byproduct Conc'!$C:$C,0))</f>
        <v>0.21515246886209996</v>
      </c>
      <c r="T29" s="176">
        <f>$R29*INDEX('Byproduct Conc'!$E:$E, MATCH(T$2,'Byproduct Conc'!$C:$C,0))</f>
        <v>2.5877444708499995E-3</v>
      </c>
      <c r="U29" s="176">
        <f>$R29*INDEX('Byproduct Conc'!$E:$E, MATCH(U$2,'Byproduct Conc'!$C:$C,0))</f>
        <v>1.1090333446499998E-2</v>
      </c>
      <c r="V29" s="176">
        <f>$R29*INDEX('Byproduct Conc'!$E:$E, MATCH(V$2,'Byproduct Conc'!$C:$C,0))</f>
        <v>7.3861620753690002E-2</v>
      </c>
      <c r="W29" s="177">
        <f>$R29*INDEX('Byproduct Conc'!$E:$E, MATCH(W$2,'Byproduct Conc'!$C:$C,0))</f>
        <v>0.11090333446499999</v>
      </c>
      <c r="X29" s="178">
        <f t="shared" si="17"/>
        <v>6.1472133960599994E-4</v>
      </c>
      <c r="Y29" s="176">
        <f t="shared" si="1"/>
        <v>7.3935556309999986E-6</v>
      </c>
      <c r="Z29" s="176">
        <f t="shared" si="2"/>
        <v>3.1686666989999996E-5</v>
      </c>
      <c r="AA29" s="176">
        <f t="shared" si="3"/>
        <v>2.1103320215340001E-4</v>
      </c>
      <c r="AB29" s="177">
        <f t="shared" si="4"/>
        <v>3.1686666989999996E-4</v>
      </c>
      <c r="AC29" s="2">
        <v>0</v>
      </c>
      <c r="AD29" s="180">
        <f t="shared" si="5"/>
        <v>0</v>
      </c>
      <c r="AE29" s="258" t="str">
        <f t="shared" si="6"/>
        <v/>
      </c>
      <c r="AF29" s="248">
        <f>$AD29*INDEX('Byproduct Conc'!$E:$E, MATCH(S$2,'Byproduct Conc'!$C:$C,0))</f>
        <v>0</v>
      </c>
      <c r="AG29" s="130">
        <f>$AD29*INDEX('Byproduct Conc'!$E:$E, MATCH(T$2,'Byproduct Conc'!$C:$C,0))</f>
        <v>0</v>
      </c>
      <c r="AH29" s="130">
        <f>$AD29*INDEX('Byproduct Conc'!$E:$E, MATCH(U$2,'Byproduct Conc'!$C:$C,0))</f>
        <v>0</v>
      </c>
      <c r="AI29" s="130">
        <f>$AD29*INDEX('Byproduct Conc'!$E:$E, MATCH(V$2,'Byproduct Conc'!$C:$C,0))</f>
        <v>0</v>
      </c>
      <c r="AJ29" s="173">
        <f>$AD29*INDEX('Byproduct Conc'!$E:$E, MATCH(W$2,'Byproduct Conc'!$C:$C,0))</f>
        <v>0</v>
      </c>
      <c r="AK29" s="248">
        <f t="shared" si="7"/>
        <v>0</v>
      </c>
      <c r="AL29" s="130">
        <f t="shared" si="8"/>
        <v>0</v>
      </c>
      <c r="AM29" s="130">
        <f t="shared" si="9"/>
        <v>0</v>
      </c>
      <c r="AN29" s="130">
        <f t="shared" si="10"/>
        <v>0</v>
      </c>
      <c r="AO29" s="249">
        <f t="shared" si="11"/>
        <v>0</v>
      </c>
      <c r="AP29" s="2">
        <v>0</v>
      </c>
      <c r="AQ29" s="180">
        <f t="shared" si="12"/>
        <v>0</v>
      </c>
      <c r="AR29" s="172" t="str">
        <f t="shared" si="13"/>
        <v/>
      </c>
      <c r="AS29" s="248">
        <f>$AQ29*INDEX('Byproduct Conc'!$E:$E, MATCH(S$2,'Byproduct Conc'!$C:$C,0))</f>
        <v>0</v>
      </c>
      <c r="AT29" s="130">
        <f>$AQ29*INDEX('Byproduct Conc'!$E:$E, MATCH(T$2,'Byproduct Conc'!$C:$C,0))</f>
        <v>0</v>
      </c>
      <c r="AU29" s="130">
        <f>$AQ29*INDEX('Byproduct Conc'!$E:$E, MATCH(U$2,'Byproduct Conc'!$C:$C,0))</f>
        <v>0</v>
      </c>
      <c r="AV29" s="130">
        <f>$AQ29*INDEX('Byproduct Conc'!$E:$E, MATCH(V$2,'Byproduct Conc'!$C:$C,0))</f>
        <v>0</v>
      </c>
      <c r="AW29" s="173">
        <f>$AQ29*INDEX('Byproduct Conc'!$E:$E, MATCH(W$2,'Byproduct Conc'!$C:$C,0))</f>
        <v>0</v>
      </c>
      <c r="AX29" s="248">
        <f t="shared" si="14"/>
        <v>0</v>
      </c>
      <c r="AY29" s="130">
        <f t="shared" si="18"/>
        <v>0</v>
      </c>
      <c r="AZ29" s="130">
        <f t="shared" si="19"/>
        <v>0</v>
      </c>
      <c r="BA29" s="130">
        <f t="shared" si="20"/>
        <v>0</v>
      </c>
      <c r="BB29" s="249">
        <f t="shared" si="21"/>
        <v>0</v>
      </c>
      <c r="BC29" s="178">
        <f t="shared" si="16"/>
        <v>73.935556309999996</v>
      </c>
      <c r="BD29" s="2" t="s">
        <v>1191</v>
      </c>
    </row>
    <row r="30" spans="1:56" x14ac:dyDescent="0.25">
      <c r="A30" s="2">
        <v>2018</v>
      </c>
      <c r="B30" s="2" t="s">
        <v>1134</v>
      </c>
      <c r="C30" s="2" t="s">
        <v>1187</v>
      </c>
      <c r="D30" s="2" t="s">
        <v>1188</v>
      </c>
      <c r="E30" s="2" t="s">
        <v>1189</v>
      </c>
      <c r="F30" s="2" t="s">
        <v>1160</v>
      </c>
      <c r="G30" s="2">
        <v>77978</v>
      </c>
      <c r="H30" s="2">
        <v>28.6753</v>
      </c>
      <c r="I30" s="2">
        <v>-96.549499999999995</v>
      </c>
      <c r="J30" s="2" t="s">
        <v>1190</v>
      </c>
      <c r="K30" s="21">
        <v>110018925957</v>
      </c>
      <c r="L30" s="2" t="s">
        <v>1140</v>
      </c>
      <c r="M30" s="2">
        <v>325211</v>
      </c>
      <c r="N30" s="2" t="s">
        <v>262</v>
      </c>
      <c r="O30" s="2" t="s">
        <v>5075</v>
      </c>
      <c r="P30" s="130"/>
      <c r="Q30" s="2">
        <v>5</v>
      </c>
      <c r="R30" s="174">
        <f t="shared" si="0"/>
        <v>2.2679618500000003</v>
      </c>
      <c r="S30" s="175">
        <f>$R30*INDEX('Byproduct Conc'!$E:$E, MATCH(S$2,'Byproduct Conc'!$C:$C,0))</f>
        <v>6.5997689835000008E-3</v>
      </c>
      <c r="T30" s="176">
        <f>$R30*INDEX('Byproduct Conc'!$E:$E, MATCH(T$2,'Byproduct Conc'!$C:$C,0))</f>
        <v>7.9378664749999998E-5</v>
      </c>
      <c r="U30" s="176">
        <f>$R30*INDEX('Byproduct Conc'!$E:$E, MATCH(U$2,'Byproduct Conc'!$C:$C,0))</f>
        <v>3.4019427750000002E-4</v>
      </c>
      <c r="V30" s="176">
        <f>$R30*INDEX('Byproduct Conc'!$E:$E, MATCH(V$2,'Byproduct Conc'!$C:$C,0))</f>
        <v>2.2656938881500006E-3</v>
      </c>
      <c r="W30" s="177">
        <f>$R30*INDEX('Byproduct Conc'!$E:$E, MATCH(W$2,'Byproduct Conc'!$C:$C,0))</f>
        <v>3.4019427750000006E-3</v>
      </c>
      <c r="X30" s="178">
        <f t="shared" si="17"/>
        <v>1.8856482810000002E-5</v>
      </c>
      <c r="Y30" s="176">
        <f t="shared" si="1"/>
        <v>2.26796185E-7</v>
      </c>
      <c r="Z30" s="176">
        <f t="shared" si="2"/>
        <v>9.7198364999999995E-7</v>
      </c>
      <c r="AA30" s="176">
        <f t="shared" si="3"/>
        <v>6.4734111090000018E-6</v>
      </c>
      <c r="AB30" s="177">
        <f t="shared" si="4"/>
        <v>9.7198365000000012E-6</v>
      </c>
      <c r="AC30" s="2">
        <v>0</v>
      </c>
      <c r="AD30" s="180">
        <f t="shared" si="5"/>
        <v>0</v>
      </c>
      <c r="AE30" s="258" t="str">
        <f t="shared" si="6"/>
        <v/>
      </c>
      <c r="AF30" s="248">
        <f>$AD30*INDEX('Byproduct Conc'!$E:$E, MATCH(S$2,'Byproduct Conc'!$C:$C,0))</f>
        <v>0</v>
      </c>
      <c r="AG30" s="130">
        <f>$AD30*INDEX('Byproduct Conc'!$E:$E, MATCH(T$2,'Byproduct Conc'!$C:$C,0))</f>
        <v>0</v>
      </c>
      <c r="AH30" s="130">
        <f>$AD30*INDEX('Byproduct Conc'!$E:$E, MATCH(U$2,'Byproduct Conc'!$C:$C,0))</f>
        <v>0</v>
      </c>
      <c r="AI30" s="130">
        <f>$AD30*INDEX('Byproduct Conc'!$E:$E, MATCH(V$2,'Byproduct Conc'!$C:$C,0))</f>
        <v>0</v>
      </c>
      <c r="AJ30" s="173">
        <f>$AD30*INDEX('Byproduct Conc'!$E:$E, MATCH(W$2,'Byproduct Conc'!$C:$C,0))</f>
        <v>0</v>
      </c>
      <c r="AK30" s="248">
        <f t="shared" si="7"/>
        <v>0</v>
      </c>
      <c r="AL30" s="130">
        <f t="shared" si="8"/>
        <v>0</v>
      </c>
      <c r="AM30" s="130">
        <f t="shared" si="9"/>
        <v>0</v>
      </c>
      <c r="AN30" s="130">
        <f t="shared" si="10"/>
        <v>0</v>
      </c>
      <c r="AO30" s="249">
        <f t="shared" si="11"/>
        <v>0</v>
      </c>
      <c r="AP30" s="2">
        <v>0</v>
      </c>
      <c r="AQ30" s="180">
        <f t="shared" si="12"/>
        <v>0</v>
      </c>
      <c r="AR30" s="172" t="str">
        <f t="shared" si="13"/>
        <v/>
      </c>
      <c r="AS30" s="248">
        <f>$AQ30*INDEX('Byproduct Conc'!$E:$E, MATCH(S$2,'Byproduct Conc'!$C:$C,0))</f>
        <v>0</v>
      </c>
      <c r="AT30" s="130">
        <f>$AQ30*INDEX('Byproduct Conc'!$E:$E, MATCH(T$2,'Byproduct Conc'!$C:$C,0))</f>
        <v>0</v>
      </c>
      <c r="AU30" s="130">
        <f>$AQ30*INDEX('Byproduct Conc'!$E:$E, MATCH(U$2,'Byproduct Conc'!$C:$C,0))</f>
        <v>0</v>
      </c>
      <c r="AV30" s="130">
        <f>$AQ30*INDEX('Byproduct Conc'!$E:$E, MATCH(V$2,'Byproduct Conc'!$C:$C,0))</f>
        <v>0</v>
      </c>
      <c r="AW30" s="173">
        <f>$AQ30*INDEX('Byproduct Conc'!$E:$E, MATCH(W$2,'Byproduct Conc'!$C:$C,0))</f>
        <v>0</v>
      </c>
      <c r="AX30" s="248">
        <f t="shared" si="14"/>
        <v>0</v>
      </c>
      <c r="AY30" s="130">
        <f t="shared" si="18"/>
        <v>0</v>
      </c>
      <c r="AZ30" s="130">
        <f t="shared" si="19"/>
        <v>0</v>
      </c>
      <c r="BA30" s="130">
        <f t="shared" si="20"/>
        <v>0</v>
      </c>
      <c r="BB30" s="249">
        <f t="shared" si="21"/>
        <v>0</v>
      </c>
      <c r="BC30" s="178">
        <f t="shared" si="16"/>
        <v>2.2679618500000003</v>
      </c>
      <c r="BD30" s="2" t="s">
        <v>1191</v>
      </c>
    </row>
    <row r="31" spans="1:56" x14ac:dyDescent="0.25">
      <c r="A31" s="2">
        <v>2019</v>
      </c>
      <c r="B31" s="2" t="s">
        <v>1134</v>
      </c>
      <c r="C31" s="2" t="s">
        <v>1187</v>
      </c>
      <c r="D31" s="2" t="s">
        <v>1188</v>
      </c>
      <c r="E31" s="2" t="s">
        <v>1189</v>
      </c>
      <c r="F31" s="2" t="s">
        <v>1160</v>
      </c>
      <c r="G31" s="2">
        <v>77978</v>
      </c>
      <c r="H31" s="2">
        <v>28.6753</v>
      </c>
      <c r="I31" s="2">
        <v>-96.549499999999995</v>
      </c>
      <c r="J31" s="2" t="s">
        <v>1190</v>
      </c>
      <c r="K31" s="21">
        <v>110018925957</v>
      </c>
      <c r="L31" s="2" t="s">
        <v>1140</v>
      </c>
      <c r="M31" s="2">
        <v>325211</v>
      </c>
      <c r="N31" s="2" t="s">
        <v>262</v>
      </c>
      <c r="O31" s="2" t="s">
        <v>5075</v>
      </c>
      <c r="P31" s="130"/>
      <c r="Q31" s="2">
        <v>54</v>
      </c>
      <c r="R31" s="174">
        <f t="shared" si="0"/>
        <v>24.49398798</v>
      </c>
      <c r="S31" s="175">
        <f>$R31*INDEX('Byproduct Conc'!$E:$E, MATCH(S$2,'Byproduct Conc'!$C:$C,0))</f>
        <v>7.1277505021799997E-2</v>
      </c>
      <c r="T31" s="176">
        <f>$R31*INDEX('Byproduct Conc'!$E:$E, MATCH(T$2,'Byproduct Conc'!$C:$C,0))</f>
        <v>8.5728957929999991E-4</v>
      </c>
      <c r="U31" s="176">
        <f>$R31*INDEX('Byproduct Conc'!$E:$E, MATCH(U$2,'Byproduct Conc'!$C:$C,0))</f>
        <v>3.6740981969999999E-3</v>
      </c>
      <c r="V31" s="176">
        <f>$R31*INDEX('Byproduct Conc'!$E:$E, MATCH(V$2,'Byproduct Conc'!$C:$C,0))</f>
        <v>2.4469493992020003E-2</v>
      </c>
      <c r="W31" s="177">
        <f>$R31*INDEX('Byproduct Conc'!$E:$E, MATCH(W$2,'Byproduct Conc'!$C:$C,0))</f>
        <v>3.6740981970000003E-2</v>
      </c>
      <c r="X31" s="178">
        <f t="shared" si="17"/>
        <v>2.0365001434799999E-4</v>
      </c>
      <c r="Y31" s="176">
        <f t="shared" si="1"/>
        <v>2.4493987979999999E-6</v>
      </c>
      <c r="Z31" s="176">
        <f t="shared" si="2"/>
        <v>1.0497423419999999E-5</v>
      </c>
      <c r="AA31" s="176">
        <f t="shared" si="3"/>
        <v>6.991283997720001E-5</v>
      </c>
      <c r="AB31" s="177">
        <f t="shared" si="4"/>
        <v>1.0497423420000001E-4</v>
      </c>
      <c r="AC31" s="2">
        <v>0</v>
      </c>
      <c r="AD31" s="180">
        <f t="shared" si="5"/>
        <v>0</v>
      </c>
      <c r="AE31" s="258" t="str">
        <f t="shared" si="6"/>
        <v/>
      </c>
      <c r="AF31" s="248">
        <f>$AD31*INDEX('Byproduct Conc'!$E:$E, MATCH(S$2,'Byproduct Conc'!$C:$C,0))</f>
        <v>0</v>
      </c>
      <c r="AG31" s="130">
        <f>$AD31*INDEX('Byproduct Conc'!$E:$E, MATCH(T$2,'Byproduct Conc'!$C:$C,0))</f>
        <v>0</v>
      </c>
      <c r="AH31" s="130">
        <f>$AD31*INDEX('Byproduct Conc'!$E:$E, MATCH(U$2,'Byproduct Conc'!$C:$C,0))</f>
        <v>0</v>
      </c>
      <c r="AI31" s="130">
        <f>$AD31*INDEX('Byproduct Conc'!$E:$E, MATCH(V$2,'Byproduct Conc'!$C:$C,0))</f>
        <v>0</v>
      </c>
      <c r="AJ31" s="173">
        <f>$AD31*INDEX('Byproduct Conc'!$E:$E, MATCH(W$2,'Byproduct Conc'!$C:$C,0))</f>
        <v>0</v>
      </c>
      <c r="AK31" s="248">
        <f t="shared" si="7"/>
        <v>0</v>
      </c>
      <c r="AL31" s="130">
        <f t="shared" si="8"/>
        <v>0</v>
      </c>
      <c r="AM31" s="130">
        <f t="shared" si="9"/>
        <v>0</v>
      </c>
      <c r="AN31" s="130">
        <f t="shared" si="10"/>
        <v>0</v>
      </c>
      <c r="AO31" s="249">
        <f t="shared" si="11"/>
        <v>0</v>
      </c>
      <c r="AP31" s="2">
        <v>0</v>
      </c>
      <c r="AQ31" s="180">
        <f t="shared" si="12"/>
        <v>0</v>
      </c>
      <c r="AR31" s="172" t="str">
        <f t="shared" si="13"/>
        <v/>
      </c>
      <c r="AS31" s="248">
        <f>$AQ31*INDEX('Byproduct Conc'!$E:$E, MATCH(S$2,'Byproduct Conc'!$C:$C,0))</f>
        <v>0</v>
      </c>
      <c r="AT31" s="130">
        <f>$AQ31*INDEX('Byproduct Conc'!$E:$E, MATCH(T$2,'Byproduct Conc'!$C:$C,0))</f>
        <v>0</v>
      </c>
      <c r="AU31" s="130">
        <f>$AQ31*INDEX('Byproduct Conc'!$E:$E, MATCH(U$2,'Byproduct Conc'!$C:$C,0))</f>
        <v>0</v>
      </c>
      <c r="AV31" s="130">
        <f>$AQ31*INDEX('Byproduct Conc'!$E:$E, MATCH(V$2,'Byproduct Conc'!$C:$C,0))</f>
        <v>0</v>
      </c>
      <c r="AW31" s="173">
        <f>$AQ31*INDEX('Byproduct Conc'!$E:$E, MATCH(W$2,'Byproduct Conc'!$C:$C,0))</f>
        <v>0</v>
      </c>
      <c r="AX31" s="248">
        <f t="shared" si="14"/>
        <v>0</v>
      </c>
      <c r="AY31" s="130">
        <f t="shared" si="18"/>
        <v>0</v>
      </c>
      <c r="AZ31" s="130">
        <f t="shared" si="19"/>
        <v>0</v>
      </c>
      <c r="BA31" s="130">
        <f t="shared" si="20"/>
        <v>0</v>
      </c>
      <c r="BB31" s="249">
        <f t="shared" si="21"/>
        <v>0</v>
      </c>
      <c r="BC31" s="178">
        <f t="shared" si="16"/>
        <v>24.49398798</v>
      </c>
      <c r="BD31" s="2" t="s">
        <v>1191</v>
      </c>
    </row>
    <row r="32" spans="1:56" x14ac:dyDescent="0.25">
      <c r="A32" s="2">
        <v>2020</v>
      </c>
      <c r="B32" s="2" t="s">
        <v>1134</v>
      </c>
      <c r="C32" s="2" t="s">
        <v>1187</v>
      </c>
      <c r="D32" s="2" t="s">
        <v>1188</v>
      </c>
      <c r="E32" s="2" t="s">
        <v>1189</v>
      </c>
      <c r="F32" s="2" t="s">
        <v>1160</v>
      </c>
      <c r="G32" s="2">
        <v>77978</v>
      </c>
      <c r="H32" s="2">
        <v>28.6753</v>
      </c>
      <c r="I32" s="2">
        <v>-96.549499999999995</v>
      </c>
      <c r="J32" s="2" t="s">
        <v>1190</v>
      </c>
      <c r="K32" s="21">
        <v>110018925957</v>
      </c>
      <c r="L32" s="2" t="s">
        <v>1140</v>
      </c>
      <c r="M32" s="2">
        <v>325211</v>
      </c>
      <c r="N32" s="2" t="s">
        <v>262</v>
      </c>
      <c r="O32" s="2" t="s">
        <v>5075</v>
      </c>
      <c r="P32" s="130"/>
      <c r="Q32" s="2">
        <v>14</v>
      </c>
      <c r="R32" s="174">
        <f t="shared" si="0"/>
        <v>6.3502931800000004</v>
      </c>
      <c r="S32" s="175">
        <f>$R32*INDEX('Byproduct Conc'!$E:$E, MATCH(S$2,'Byproduct Conc'!$C:$C,0))</f>
        <v>1.8479353153800001E-2</v>
      </c>
      <c r="T32" s="176">
        <f>$R32*INDEX('Byproduct Conc'!$E:$E, MATCH(T$2,'Byproduct Conc'!$C:$C,0))</f>
        <v>2.2226026130000001E-4</v>
      </c>
      <c r="U32" s="176">
        <f>$R32*INDEX('Byproduct Conc'!$E:$E, MATCH(U$2,'Byproduct Conc'!$C:$C,0))</f>
        <v>9.5254397700000003E-4</v>
      </c>
      <c r="V32" s="176">
        <f>$R32*INDEX('Byproduct Conc'!$E:$E, MATCH(V$2,'Byproduct Conc'!$C:$C,0))</f>
        <v>6.3439428868200011E-3</v>
      </c>
      <c r="W32" s="177">
        <f>$R32*INDEX('Byproduct Conc'!$E:$E, MATCH(W$2,'Byproduct Conc'!$C:$C,0))</f>
        <v>9.5254397700000014E-3</v>
      </c>
      <c r="X32" s="178">
        <f t="shared" si="17"/>
        <v>5.2798151868000006E-5</v>
      </c>
      <c r="Y32" s="176">
        <f t="shared" si="1"/>
        <v>6.35029318E-7</v>
      </c>
      <c r="Z32" s="176">
        <f t="shared" si="2"/>
        <v>2.7215542200000003E-6</v>
      </c>
      <c r="AA32" s="176">
        <f t="shared" si="3"/>
        <v>1.8125551105200002E-5</v>
      </c>
      <c r="AB32" s="177">
        <f t="shared" si="4"/>
        <v>2.7215542200000005E-5</v>
      </c>
      <c r="AC32" s="2">
        <v>0</v>
      </c>
      <c r="AD32" s="180">
        <f t="shared" si="5"/>
        <v>0</v>
      </c>
      <c r="AE32" s="258" t="str">
        <f t="shared" si="6"/>
        <v/>
      </c>
      <c r="AF32" s="248">
        <f>$AD32*INDEX('Byproduct Conc'!$E:$E, MATCH(S$2,'Byproduct Conc'!$C:$C,0))</f>
        <v>0</v>
      </c>
      <c r="AG32" s="130">
        <f>$AD32*INDEX('Byproduct Conc'!$E:$E, MATCH(T$2,'Byproduct Conc'!$C:$C,0))</f>
        <v>0</v>
      </c>
      <c r="AH32" s="130">
        <f>$AD32*INDEX('Byproduct Conc'!$E:$E, MATCH(U$2,'Byproduct Conc'!$C:$C,0))</f>
        <v>0</v>
      </c>
      <c r="AI32" s="130">
        <f>$AD32*INDEX('Byproduct Conc'!$E:$E, MATCH(V$2,'Byproduct Conc'!$C:$C,0))</f>
        <v>0</v>
      </c>
      <c r="AJ32" s="173">
        <f>$AD32*INDEX('Byproduct Conc'!$E:$E, MATCH(W$2,'Byproduct Conc'!$C:$C,0))</f>
        <v>0</v>
      </c>
      <c r="AK32" s="248">
        <f t="shared" si="7"/>
        <v>0</v>
      </c>
      <c r="AL32" s="130">
        <f t="shared" si="8"/>
        <v>0</v>
      </c>
      <c r="AM32" s="130">
        <f t="shared" si="9"/>
        <v>0</v>
      </c>
      <c r="AN32" s="130">
        <f t="shared" si="10"/>
        <v>0</v>
      </c>
      <c r="AO32" s="249">
        <f t="shared" si="11"/>
        <v>0</v>
      </c>
      <c r="AP32" s="2">
        <v>0</v>
      </c>
      <c r="AQ32" s="180">
        <f t="shared" si="12"/>
        <v>0</v>
      </c>
      <c r="AR32" s="172" t="str">
        <f t="shared" si="13"/>
        <v/>
      </c>
      <c r="AS32" s="248">
        <f>$AQ32*INDEX('Byproduct Conc'!$E:$E, MATCH(S$2,'Byproduct Conc'!$C:$C,0))</f>
        <v>0</v>
      </c>
      <c r="AT32" s="130">
        <f>$AQ32*INDEX('Byproduct Conc'!$E:$E, MATCH(T$2,'Byproduct Conc'!$C:$C,0))</f>
        <v>0</v>
      </c>
      <c r="AU32" s="130">
        <f>$AQ32*INDEX('Byproduct Conc'!$E:$E, MATCH(U$2,'Byproduct Conc'!$C:$C,0))</f>
        <v>0</v>
      </c>
      <c r="AV32" s="130">
        <f>$AQ32*INDEX('Byproduct Conc'!$E:$E, MATCH(V$2,'Byproduct Conc'!$C:$C,0))</f>
        <v>0</v>
      </c>
      <c r="AW32" s="173">
        <f>$AQ32*INDEX('Byproduct Conc'!$E:$E, MATCH(W$2,'Byproduct Conc'!$C:$C,0))</f>
        <v>0</v>
      </c>
      <c r="AX32" s="248">
        <f t="shared" si="14"/>
        <v>0</v>
      </c>
      <c r="AY32" s="130">
        <f t="shared" si="18"/>
        <v>0</v>
      </c>
      <c r="AZ32" s="130">
        <f t="shared" si="19"/>
        <v>0</v>
      </c>
      <c r="BA32" s="130">
        <f t="shared" si="20"/>
        <v>0</v>
      </c>
      <c r="BB32" s="249">
        <f t="shared" si="21"/>
        <v>0</v>
      </c>
      <c r="BC32" s="178">
        <f t="shared" si="16"/>
        <v>6.3502931800000004</v>
      </c>
      <c r="BD32" s="2" t="s">
        <v>1191</v>
      </c>
    </row>
    <row r="33" spans="1:56" x14ac:dyDescent="0.25">
      <c r="A33" s="2">
        <v>2020</v>
      </c>
      <c r="B33" s="2" t="s">
        <v>1134</v>
      </c>
      <c r="C33" s="2" t="s">
        <v>1210</v>
      </c>
      <c r="D33" s="2" t="s">
        <v>1211</v>
      </c>
      <c r="E33" s="2" t="s">
        <v>1200</v>
      </c>
      <c r="F33" s="2" t="s">
        <v>1160</v>
      </c>
      <c r="G33" s="2">
        <v>77541</v>
      </c>
      <c r="H33" s="2">
        <v>28.981691999999999</v>
      </c>
      <c r="I33" s="2">
        <v>-95.376501000000005</v>
      </c>
      <c r="J33" s="2" t="s">
        <v>1201</v>
      </c>
      <c r="K33" s="21">
        <v>110066943605</v>
      </c>
      <c r="L33" s="2" t="s">
        <v>1140</v>
      </c>
      <c r="M33" s="2">
        <v>325199</v>
      </c>
      <c r="N33" s="2" t="s">
        <v>261</v>
      </c>
      <c r="O33" s="2" t="s">
        <v>5076</v>
      </c>
      <c r="P33" s="130"/>
      <c r="Q33" s="2">
        <v>0</v>
      </c>
      <c r="R33" s="174">
        <f t="shared" si="0"/>
        <v>0</v>
      </c>
      <c r="S33" s="248">
        <f>$R33*INDEX('Byproduct Conc'!$E:$E, MATCH(S$2,'Byproduct Conc'!$C:$C,0))</f>
        <v>0</v>
      </c>
      <c r="T33" s="130">
        <f>$R33*INDEX('Byproduct Conc'!$E:$E, MATCH(T$2,'Byproduct Conc'!$C:$C,0))</f>
        <v>0</v>
      </c>
      <c r="U33" s="130">
        <f>$R33*INDEX('Byproduct Conc'!$E:$E, MATCH(U$2,'Byproduct Conc'!$C:$C,0))</f>
        <v>0</v>
      </c>
      <c r="V33" s="130">
        <f>$R33*INDEX('Byproduct Conc'!$E:$E, MATCH(V$2,'Byproduct Conc'!$C:$C,0))</f>
        <v>0</v>
      </c>
      <c r="W33" s="249">
        <f>$R33*INDEX('Byproduct Conc'!$E:$E, MATCH(W$2,'Byproduct Conc'!$C:$C,0))</f>
        <v>0</v>
      </c>
      <c r="X33" s="179">
        <f t="shared" si="17"/>
        <v>0</v>
      </c>
      <c r="Y33" s="130">
        <f t="shared" si="1"/>
        <v>0</v>
      </c>
      <c r="Z33" s="130">
        <f t="shared" si="2"/>
        <v>0</v>
      </c>
      <c r="AA33" s="130">
        <f t="shared" si="3"/>
        <v>0</v>
      </c>
      <c r="AB33" s="249">
        <f t="shared" si="4"/>
        <v>0</v>
      </c>
      <c r="AC33" s="2">
        <v>0</v>
      </c>
      <c r="AD33" s="180">
        <f t="shared" si="5"/>
        <v>0</v>
      </c>
      <c r="AE33" s="258" t="str">
        <f t="shared" si="6"/>
        <v/>
      </c>
      <c r="AF33" s="248">
        <f>$AD33*INDEX('Byproduct Conc'!$E:$E, MATCH(S$2,'Byproduct Conc'!$C:$C,0))</f>
        <v>0</v>
      </c>
      <c r="AG33" s="130">
        <f>$AD33*INDEX('Byproduct Conc'!$E:$E, MATCH(T$2,'Byproduct Conc'!$C:$C,0))</f>
        <v>0</v>
      </c>
      <c r="AH33" s="130">
        <f>$AD33*INDEX('Byproduct Conc'!$E:$E, MATCH(U$2,'Byproduct Conc'!$C:$C,0))</f>
        <v>0</v>
      </c>
      <c r="AI33" s="130">
        <f>$AD33*INDEX('Byproduct Conc'!$E:$E, MATCH(V$2,'Byproduct Conc'!$C:$C,0))</f>
        <v>0</v>
      </c>
      <c r="AJ33" s="173">
        <f>$AD33*INDEX('Byproduct Conc'!$E:$E, MATCH(W$2,'Byproduct Conc'!$C:$C,0))</f>
        <v>0</v>
      </c>
      <c r="AK33" s="248">
        <f t="shared" si="7"/>
        <v>0</v>
      </c>
      <c r="AL33" s="130">
        <f t="shared" si="8"/>
        <v>0</v>
      </c>
      <c r="AM33" s="130">
        <f t="shared" si="9"/>
        <v>0</v>
      </c>
      <c r="AN33" s="130">
        <f t="shared" si="10"/>
        <v>0</v>
      </c>
      <c r="AO33" s="249">
        <f t="shared" si="11"/>
        <v>0</v>
      </c>
      <c r="AP33" s="2">
        <v>612</v>
      </c>
      <c r="AQ33" s="180">
        <f t="shared" si="12"/>
        <v>277.59853043999999</v>
      </c>
      <c r="AR33" s="172">
        <f t="shared" si="13"/>
        <v>110066943605</v>
      </c>
      <c r="AS33" s="175">
        <f>$AQ33*INDEX('Byproduct Conc'!$E:$E, MATCH(S$2,'Byproduct Conc'!$C:$C,0))</f>
        <v>0.80781172358039988</v>
      </c>
      <c r="AT33" s="176">
        <f>$AQ33*INDEX('Byproduct Conc'!$E:$E, MATCH(T$2,'Byproduct Conc'!$C:$C,0))</f>
        <v>9.7159485653999997E-3</v>
      </c>
      <c r="AU33" s="176">
        <f>$AQ33*INDEX('Byproduct Conc'!$E:$E, MATCH(U$2,'Byproduct Conc'!$C:$C,0))</f>
        <v>4.1639779565999992E-2</v>
      </c>
      <c r="AV33" s="176">
        <f>$AQ33*INDEX('Byproduct Conc'!$E:$E, MATCH(V$2,'Byproduct Conc'!$C:$C,0))</f>
        <v>0.27732093190956003</v>
      </c>
      <c r="AW33" s="180">
        <f>$AQ33*INDEX('Byproduct Conc'!$E:$E, MATCH(W$2,'Byproduct Conc'!$C:$C,0))</f>
        <v>0.41639779566000001</v>
      </c>
      <c r="AX33" s="175">
        <f t="shared" si="14"/>
        <v>2.3080334959439995E-3</v>
      </c>
      <c r="AY33" s="176">
        <f t="shared" si="18"/>
        <v>2.7759853044E-5</v>
      </c>
      <c r="AZ33" s="176">
        <f t="shared" si="19"/>
        <v>1.1897079875999998E-4</v>
      </c>
      <c r="BA33" s="176">
        <f t="shared" si="20"/>
        <v>7.9234551974160009E-4</v>
      </c>
      <c r="BB33" s="177">
        <f t="shared" si="21"/>
        <v>1.1897079876E-3</v>
      </c>
      <c r="BC33" s="178">
        <f t="shared" si="16"/>
        <v>277.59853043999999</v>
      </c>
      <c r="BD33" s="2"/>
    </row>
    <row r="34" spans="1:56" x14ac:dyDescent="0.25">
      <c r="A34" s="2">
        <v>2015</v>
      </c>
      <c r="B34" s="2" t="s">
        <v>1134</v>
      </c>
      <c r="C34" s="2" t="s">
        <v>1176</v>
      </c>
      <c r="D34" s="2" t="s">
        <v>1177</v>
      </c>
      <c r="E34" s="2" t="s">
        <v>1178</v>
      </c>
      <c r="F34" s="2" t="s">
        <v>1179</v>
      </c>
      <c r="G34" s="2">
        <v>29405</v>
      </c>
      <c r="H34" s="2">
        <v>32.835301999999999</v>
      </c>
      <c r="I34" s="2">
        <v>-79.958067999999997</v>
      </c>
      <c r="J34" s="2" t="s">
        <v>1180</v>
      </c>
      <c r="K34" s="21">
        <v>110017326963</v>
      </c>
      <c r="L34" s="2" t="s">
        <v>1140</v>
      </c>
      <c r="M34" s="2">
        <v>325199</v>
      </c>
      <c r="N34" s="2" t="s">
        <v>261</v>
      </c>
      <c r="O34" s="2" t="s">
        <v>5076</v>
      </c>
      <c r="P34" s="130"/>
      <c r="Q34" s="2">
        <v>0</v>
      </c>
      <c r="R34" s="174">
        <f t="shared" si="0"/>
        <v>0</v>
      </c>
      <c r="S34" s="248">
        <f>$R34*INDEX('Byproduct Conc'!$E:$E, MATCH(S$2,'Byproduct Conc'!$C:$C,0))</f>
        <v>0</v>
      </c>
      <c r="T34" s="130">
        <f>$R34*INDEX('Byproduct Conc'!$E:$E, MATCH(T$2,'Byproduct Conc'!$C:$C,0))</f>
        <v>0</v>
      </c>
      <c r="U34" s="130">
        <f>$R34*INDEX('Byproduct Conc'!$E:$E, MATCH(U$2,'Byproduct Conc'!$C:$C,0))</f>
        <v>0</v>
      </c>
      <c r="V34" s="130">
        <f>$R34*INDEX('Byproduct Conc'!$E:$E, MATCH(V$2,'Byproduct Conc'!$C:$C,0))</f>
        <v>0</v>
      </c>
      <c r="W34" s="249">
        <f>$R34*INDEX('Byproduct Conc'!$E:$E, MATCH(W$2,'Byproduct Conc'!$C:$C,0))</f>
        <v>0</v>
      </c>
      <c r="X34" s="179">
        <f t="shared" si="17"/>
        <v>0</v>
      </c>
      <c r="Y34" s="130">
        <f t="shared" si="1"/>
        <v>0</v>
      </c>
      <c r="Z34" s="130">
        <f t="shared" si="2"/>
        <v>0</v>
      </c>
      <c r="AA34" s="130">
        <f t="shared" si="3"/>
        <v>0</v>
      </c>
      <c r="AB34" s="249">
        <f t="shared" si="4"/>
        <v>0</v>
      </c>
      <c r="AC34" s="2">
        <v>8</v>
      </c>
      <c r="AD34" s="180">
        <f t="shared" si="5"/>
        <v>3.6287389600000002</v>
      </c>
      <c r="AE34" s="258">
        <f t="shared" si="6"/>
        <v>110017326963</v>
      </c>
      <c r="AF34" s="175">
        <f>$AD34*INDEX('Byproduct Conc'!$E:$E, MATCH(S$2,'Byproduct Conc'!$C:$C,0))</f>
        <v>1.05596303736E-2</v>
      </c>
      <c r="AG34" s="176">
        <f>$AD34*INDEX('Byproduct Conc'!$E:$E, MATCH(T$2,'Byproduct Conc'!$C:$C,0))</f>
        <v>1.2700586359999999E-4</v>
      </c>
      <c r="AH34" s="176">
        <f>$AD34*INDEX('Byproduct Conc'!$E:$E, MATCH(U$2,'Byproduct Conc'!$C:$C,0))</f>
        <v>5.4431084399999999E-4</v>
      </c>
      <c r="AI34" s="176">
        <f>$AD34*INDEX('Byproduct Conc'!$E:$E, MATCH(V$2,'Byproduct Conc'!$C:$C,0))</f>
        <v>3.6251102210400005E-3</v>
      </c>
      <c r="AJ34" s="180">
        <f>$AD34*INDEX('Byproduct Conc'!$E:$E, MATCH(W$2,'Byproduct Conc'!$C:$C,0))</f>
        <v>5.4431084400000003E-3</v>
      </c>
      <c r="AK34" s="175">
        <f t="shared" si="7"/>
        <v>3.0170372496000002E-5</v>
      </c>
      <c r="AL34" s="176">
        <f t="shared" si="8"/>
        <v>3.6287389599999996E-7</v>
      </c>
      <c r="AM34" s="176">
        <f t="shared" si="9"/>
        <v>1.5551738399999999E-6</v>
      </c>
      <c r="AN34" s="176">
        <f t="shared" si="10"/>
        <v>1.0357457774400002E-5</v>
      </c>
      <c r="AO34" s="177">
        <f t="shared" si="11"/>
        <v>1.5551738399999999E-5</v>
      </c>
      <c r="AP34" s="2">
        <v>0</v>
      </c>
      <c r="AQ34" s="180">
        <f t="shared" si="12"/>
        <v>0</v>
      </c>
      <c r="AR34" s="172" t="str">
        <f t="shared" si="13"/>
        <v/>
      </c>
      <c r="AS34" s="248">
        <f>$AQ34*INDEX('Byproduct Conc'!$E:$E, MATCH(S$2,'Byproduct Conc'!$C:$C,0))</f>
        <v>0</v>
      </c>
      <c r="AT34" s="130">
        <f>$AQ34*INDEX('Byproduct Conc'!$E:$E, MATCH(T$2,'Byproduct Conc'!$C:$C,0))</f>
        <v>0</v>
      </c>
      <c r="AU34" s="130">
        <f>$AQ34*INDEX('Byproduct Conc'!$E:$E, MATCH(U$2,'Byproduct Conc'!$C:$C,0))</f>
        <v>0</v>
      </c>
      <c r="AV34" s="130">
        <f>$AQ34*INDEX('Byproduct Conc'!$E:$E, MATCH(V$2,'Byproduct Conc'!$C:$C,0))</f>
        <v>0</v>
      </c>
      <c r="AW34" s="173">
        <f>$AQ34*INDEX('Byproduct Conc'!$E:$E, MATCH(W$2,'Byproduct Conc'!$C:$C,0))</f>
        <v>0</v>
      </c>
      <c r="AX34" s="248">
        <f t="shared" si="14"/>
        <v>0</v>
      </c>
      <c r="AY34" s="130">
        <f t="shared" si="18"/>
        <v>0</v>
      </c>
      <c r="AZ34" s="130">
        <f t="shared" si="19"/>
        <v>0</v>
      </c>
      <c r="BA34" s="130">
        <f t="shared" si="20"/>
        <v>0</v>
      </c>
      <c r="BB34" s="249">
        <f t="shared" si="21"/>
        <v>0</v>
      </c>
      <c r="BC34" s="178">
        <f t="shared" si="16"/>
        <v>3.6287389600000002</v>
      </c>
      <c r="BD34" s="2" t="s">
        <v>1181</v>
      </c>
    </row>
    <row r="35" spans="1:56" x14ac:dyDescent="0.25">
      <c r="A35" s="2">
        <v>2016</v>
      </c>
      <c r="B35" s="2" t="s">
        <v>1134</v>
      </c>
      <c r="C35" s="2" t="s">
        <v>1176</v>
      </c>
      <c r="D35" s="2" t="s">
        <v>1177</v>
      </c>
      <c r="E35" s="2" t="s">
        <v>1178</v>
      </c>
      <c r="F35" s="2" t="s">
        <v>1179</v>
      </c>
      <c r="G35" s="2">
        <v>29405</v>
      </c>
      <c r="H35" s="2">
        <v>32.835301999999999</v>
      </c>
      <c r="I35" s="2">
        <v>-79.958067999999997</v>
      </c>
      <c r="J35" s="2" t="s">
        <v>1180</v>
      </c>
      <c r="K35" s="21">
        <v>110017326963</v>
      </c>
      <c r="L35" s="2" t="s">
        <v>1140</v>
      </c>
      <c r="M35" s="2">
        <v>325199</v>
      </c>
      <c r="N35" s="2" t="s">
        <v>261</v>
      </c>
      <c r="O35" s="2" t="s">
        <v>5076</v>
      </c>
      <c r="P35" s="130"/>
      <c r="Q35" s="2">
        <v>0</v>
      </c>
      <c r="R35" s="174">
        <f t="shared" si="0"/>
        <v>0</v>
      </c>
      <c r="S35" s="175">
        <f>$R35*INDEX('Byproduct Conc'!$E:$E, MATCH(S$2,'Byproduct Conc'!$C:$C,0))</f>
        <v>0</v>
      </c>
      <c r="T35" s="176">
        <f>$R35*INDEX('Byproduct Conc'!$E:$E, MATCH(T$2,'Byproduct Conc'!$C:$C,0))</f>
        <v>0</v>
      </c>
      <c r="U35" s="176">
        <f>$R35*INDEX('Byproduct Conc'!$E:$E, MATCH(U$2,'Byproduct Conc'!$C:$C,0))</f>
        <v>0</v>
      </c>
      <c r="V35" s="176">
        <f>$R35*INDEX('Byproduct Conc'!$E:$E, MATCH(V$2,'Byproduct Conc'!$C:$C,0))</f>
        <v>0</v>
      </c>
      <c r="W35" s="177">
        <f>$R35*INDEX('Byproduct Conc'!$E:$E, MATCH(W$2,'Byproduct Conc'!$C:$C,0))</f>
        <v>0</v>
      </c>
      <c r="X35" s="178">
        <f t="shared" ref="X35:X66" si="22">S35/350</f>
        <v>0</v>
      </c>
      <c r="Y35" s="176">
        <f t="shared" ref="Y35:Y66" si="23">T35/350</f>
        <v>0</v>
      </c>
      <c r="Z35" s="176">
        <f t="shared" ref="Z35:Z66" si="24">U35/350</f>
        <v>0</v>
      </c>
      <c r="AA35" s="176">
        <f t="shared" ref="AA35:AA66" si="25">V35/350</f>
        <v>0</v>
      </c>
      <c r="AB35" s="177">
        <f t="shared" ref="AB35:AB66" si="26">W35/350</f>
        <v>0</v>
      </c>
      <c r="AC35" s="2">
        <v>3</v>
      </c>
      <c r="AD35" s="180">
        <f t="shared" si="5"/>
        <v>1.3607771099999999</v>
      </c>
      <c r="AE35" s="258">
        <f t="shared" ref="AE35:AE66" si="27">IF(AD35&gt;0,K35, "")</f>
        <v>110017326963</v>
      </c>
      <c r="AF35" s="248">
        <f>$AD35*INDEX('Byproduct Conc'!$E:$E, MATCH(S$2,'Byproduct Conc'!$C:$C,0))</f>
        <v>3.9598613900999995E-3</v>
      </c>
      <c r="AG35" s="130">
        <f>$AD35*INDEX('Byproduct Conc'!$E:$E, MATCH(T$2,'Byproduct Conc'!$C:$C,0))</f>
        <v>4.7627198849999993E-5</v>
      </c>
      <c r="AH35" s="130">
        <f>$AD35*INDEX('Byproduct Conc'!$E:$E, MATCH(U$2,'Byproduct Conc'!$C:$C,0))</f>
        <v>2.0411656649999997E-4</v>
      </c>
      <c r="AI35" s="130">
        <f>$AD35*INDEX('Byproduct Conc'!$E:$E, MATCH(V$2,'Byproduct Conc'!$C:$C,0))</f>
        <v>1.3594163328900001E-3</v>
      </c>
      <c r="AJ35" s="173">
        <f>$AD35*INDEX('Byproduct Conc'!$E:$E, MATCH(W$2,'Byproduct Conc'!$C:$C,0))</f>
        <v>2.0411656649999997E-3</v>
      </c>
      <c r="AK35" s="248">
        <f t="shared" ref="AK35:AK66" si="28">AF35/350</f>
        <v>1.1313889685999999E-5</v>
      </c>
      <c r="AL35" s="130">
        <f t="shared" ref="AL35:AL66" si="29">AG35/350</f>
        <v>1.3607771099999999E-7</v>
      </c>
      <c r="AM35" s="130">
        <f t="shared" ref="AM35:AM66" si="30">AH35/350</f>
        <v>5.8319018999999987E-7</v>
      </c>
      <c r="AN35" s="130">
        <f t="shared" ref="AN35:AN66" si="31">AI35/350</f>
        <v>3.8840466654000001E-6</v>
      </c>
      <c r="AO35" s="249">
        <f t="shared" ref="AO35:AO66" si="32">AJ35/350</f>
        <v>5.8319018999999989E-6</v>
      </c>
      <c r="AP35" s="2">
        <v>0</v>
      </c>
      <c r="AQ35" s="180">
        <f t="shared" si="12"/>
        <v>0</v>
      </c>
      <c r="AR35" s="172" t="str">
        <f t="shared" ref="AR35:AR66" si="33">IF(AQ35&gt;0,K35, "")</f>
        <v/>
      </c>
      <c r="AS35" s="248">
        <f>$AQ35*INDEX('Byproduct Conc'!$E:$E, MATCH(S$2,'Byproduct Conc'!$C:$C,0))</f>
        <v>0</v>
      </c>
      <c r="AT35" s="130">
        <f>$AQ35*INDEX('Byproduct Conc'!$E:$E, MATCH(T$2,'Byproduct Conc'!$C:$C,0))</f>
        <v>0</v>
      </c>
      <c r="AU35" s="130">
        <f>$AQ35*INDEX('Byproduct Conc'!$E:$E, MATCH(U$2,'Byproduct Conc'!$C:$C,0))</f>
        <v>0</v>
      </c>
      <c r="AV35" s="130">
        <f>$AQ35*INDEX('Byproduct Conc'!$E:$E, MATCH(V$2,'Byproduct Conc'!$C:$C,0))</f>
        <v>0</v>
      </c>
      <c r="AW35" s="173">
        <f>$AQ35*INDEX('Byproduct Conc'!$E:$E, MATCH(W$2,'Byproduct Conc'!$C:$C,0))</f>
        <v>0</v>
      </c>
      <c r="AX35" s="248">
        <f t="shared" ref="AX35:AX66" si="34">AS35/350</f>
        <v>0</v>
      </c>
      <c r="AY35" s="130">
        <f t="shared" si="18"/>
        <v>0</v>
      </c>
      <c r="AZ35" s="130">
        <f t="shared" si="19"/>
        <v>0</v>
      </c>
      <c r="BA35" s="130">
        <f t="shared" si="20"/>
        <v>0</v>
      </c>
      <c r="BB35" s="249">
        <f t="shared" si="21"/>
        <v>0</v>
      </c>
      <c r="BC35" s="178">
        <f t="shared" ref="BC35:BC66" si="35">R35+AD35+AQ35</f>
        <v>1.3607771099999999</v>
      </c>
      <c r="BD35" s="2" t="s">
        <v>1181</v>
      </c>
    </row>
    <row r="36" spans="1:56" x14ac:dyDescent="0.25">
      <c r="A36" s="2">
        <v>2017</v>
      </c>
      <c r="B36" s="2" t="s">
        <v>1134</v>
      </c>
      <c r="C36" s="2" t="s">
        <v>1176</v>
      </c>
      <c r="D36" s="2" t="s">
        <v>1177</v>
      </c>
      <c r="E36" s="2" t="s">
        <v>1178</v>
      </c>
      <c r="F36" s="2" t="s">
        <v>1179</v>
      </c>
      <c r="G36" s="2">
        <v>29405</v>
      </c>
      <c r="H36" s="2">
        <v>32.835301999999999</v>
      </c>
      <c r="I36" s="2">
        <v>-79.958067999999997</v>
      </c>
      <c r="J36" s="2" t="s">
        <v>1180</v>
      </c>
      <c r="K36" s="21">
        <v>110017326963</v>
      </c>
      <c r="L36" s="2" t="s">
        <v>1140</v>
      </c>
      <c r="M36" s="2">
        <v>325199</v>
      </c>
      <c r="N36" s="2" t="s">
        <v>261</v>
      </c>
      <c r="O36" s="2" t="s">
        <v>5076</v>
      </c>
      <c r="P36" s="130"/>
      <c r="Q36" s="2">
        <v>0</v>
      </c>
      <c r="R36" s="174">
        <f t="shared" si="0"/>
        <v>0</v>
      </c>
      <c r="S36" s="175">
        <f>$R36*INDEX('Byproduct Conc'!$E:$E, MATCH(S$2,'Byproduct Conc'!$C:$C,0))</f>
        <v>0</v>
      </c>
      <c r="T36" s="176">
        <f>$R36*INDEX('Byproduct Conc'!$E:$E, MATCH(T$2,'Byproduct Conc'!$C:$C,0))</f>
        <v>0</v>
      </c>
      <c r="U36" s="176">
        <f>$R36*INDEX('Byproduct Conc'!$E:$E, MATCH(U$2,'Byproduct Conc'!$C:$C,0))</f>
        <v>0</v>
      </c>
      <c r="V36" s="176">
        <f>$R36*INDEX('Byproduct Conc'!$E:$E, MATCH(V$2,'Byproduct Conc'!$C:$C,0))</f>
        <v>0</v>
      </c>
      <c r="W36" s="177">
        <f>$R36*INDEX('Byproduct Conc'!$E:$E, MATCH(W$2,'Byproduct Conc'!$C:$C,0))</f>
        <v>0</v>
      </c>
      <c r="X36" s="178">
        <f t="shared" si="22"/>
        <v>0</v>
      </c>
      <c r="Y36" s="176">
        <f t="shared" si="23"/>
        <v>0</v>
      </c>
      <c r="Z36" s="176">
        <f t="shared" si="24"/>
        <v>0</v>
      </c>
      <c r="AA36" s="176">
        <f t="shared" si="25"/>
        <v>0</v>
      </c>
      <c r="AB36" s="177">
        <f t="shared" si="26"/>
        <v>0</v>
      </c>
      <c r="AC36" s="2">
        <v>6</v>
      </c>
      <c r="AD36" s="180">
        <f t="shared" si="5"/>
        <v>2.7215542199999998</v>
      </c>
      <c r="AE36" s="258">
        <f t="shared" si="27"/>
        <v>110017326963</v>
      </c>
      <c r="AF36" s="248">
        <f>$AD36*INDEX('Byproduct Conc'!$E:$E, MATCH(S$2,'Byproduct Conc'!$C:$C,0))</f>
        <v>7.9197227801999989E-3</v>
      </c>
      <c r="AG36" s="130">
        <f>$AD36*INDEX('Byproduct Conc'!$E:$E, MATCH(T$2,'Byproduct Conc'!$C:$C,0))</f>
        <v>9.5254397699999987E-5</v>
      </c>
      <c r="AH36" s="130">
        <f>$AD36*INDEX('Byproduct Conc'!$E:$E, MATCH(U$2,'Byproduct Conc'!$C:$C,0))</f>
        <v>4.0823313299999994E-4</v>
      </c>
      <c r="AI36" s="130">
        <f>$AD36*INDEX('Byproduct Conc'!$E:$E, MATCH(V$2,'Byproduct Conc'!$C:$C,0))</f>
        <v>2.7188326657800002E-3</v>
      </c>
      <c r="AJ36" s="173">
        <f>$AD36*INDEX('Byproduct Conc'!$E:$E, MATCH(W$2,'Byproduct Conc'!$C:$C,0))</f>
        <v>4.0823313299999994E-3</v>
      </c>
      <c r="AK36" s="248">
        <f t="shared" si="28"/>
        <v>2.2627779371999997E-5</v>
      </c>
      <c r="AL36" s="130">
        <f t="shared" si="29"/>
        <v>2.7215542199999999E-7</v>
      </c>
      <c r="AM36" s="130">
        <f t="shared" si="30"/>
        <v>1.1663803799999997E-6</v>
      </c>
      <c r="AN36" s="130">
        <f t="shared" si="31"/>
        <v>7.7680933308000001E-6</v>
      </c>
      <c r="AO36" s="249">
        <f t="shared" si="32"/>
        <v>1.1663803799999998E-5</v>
      </c>
      <c r="AP36" s="2">
        <v>0</v>
      </c>
      <c r="AQ36" s="180">
        <f t="shared" si="12"/>
        <v>0</v>
      </c>
      <c r="AR36" s="172" t="str">
        <f t="shared" si="33"/>
        <v/>
      </c>
      <c r="AS36" s="248">
        <f>$AQ36*INDEX('Byproduct Conc'!$E:$E, MATCH(S$2,'Byproduct Conc'!$C:$C,0))</f>
        <v>0</v>
      </c>
      <c r="AT36" s="130">
        <f>$AQ36*INDEX('Byproduct Conc'!$E:$E, MATCH(T$2,'Byproduct Conc'!$C:$C,0))</f>
        <v>0</v>
      </c>
      <c r="AU36" s="130">
        <f>$AQ36*INDEX('Byproduct Conc'!$E:$E, MATCH(U$2,'Byproduct Conc'!$C:$C,0))</f>
        <v>0</v>
      </c>
      <c r="AV36" s="130">
        <f>$AQ36*INDEX('Byproduct Conc'!$E:$E, MATCH(V$2,'Byproduct Conc'!$C:$C,0))</f>
        <v>0</v>
      </c>
      <c r="AW36" s="173">
        <f>$AQ36*INDEX('Byproduct Conc'!$E:$E, MATCH(W$2,'Byproduct Conc'!$C:$C,0))</f>
        <v>0</v>
      </c>
      <c r="AX36" s="248">
        <f t="shared" si="34"/>
        <v>0</v>
      </c>
      <c r="AY36" s="130">
        <f t="shared" si="18"/>
        <v>0</v>
      </c>
      <c r="AZ36" s="130">
        <f t="shared" si="19"/>
        <v>0</v>
      </c>
      <c r="BA36" s="130">
        <f t="shared" si="20"/>
        <v>0</v>
      </c>
      <c r="BB36" s="249">
        <f t="shared" si="21"/>
        <v>0</v>
      </c>
      <c r="BC36" s="178">
        <f t="shared" si="35"/>
        <v>2.7215542199999998</v>
      </c>
      <c r="BD36" s="2" t="s">
        <v>1181</v>
      </c>
    </row>
    <row r="37" spans="1:56" x14ac:dyDescent="0.25">
      <c r="A37" s="2">
        <v>2018</v>
      </c>
      <c r="B37" s="2" t="s">
        <v>1134</v>
      </c>
      <c r="C37" s="2" t="s">
        <v>1176</v>
      </c>
      <c r="D37" s="2" t="s">
        <v>1177</v>
      </c>
      <c r="E37" s="2" t="s">
        <v>1178</v>
      </c>
      <c r="F37" s="2" t="s">
        <v>1179</v>
      </c>
      <c r="G37" s="2">
        <v>29405</v>
      </c>
      <c r="H37" s="2">
        <v>32.835301999999999</v>
      </c>
      <c r="I37" s="2">
        <v>-79.958067999999997</v>
      </c>
      <c r="J37" s="2" t="s">
        <v>1180</v>
      </c>
      <c r="K37" s="21">
        <v>110017326963</v>
      </c>
      <c r="L37" s="2" t="s">
        <v>1140</v>
      </c>
      <c r="M37" s="2">
        <v>325199</v>
      </c>
      <c r="N37" s="2" t="s">
        <v>261</v>
      </c>
      <c r="O37" s="2" t="s">
        <v>5076</v>
      </c>
      <c r="P37" s="130"/>
      <c r="Q37" s="2">
        <v>0</v>
      </c>
      <c r="R37" s="174">
        <f t="shared" si="0"/>
        <v>0</v>
      </c>
      <c r="S37" s="175">
        <f>$R37*INDEX('Byproduct Conc'!$E:$E, MATCH(S$2,'Byproduct Conc'!$C:$C,0))</f>
        <v>0</v>
      </c>
      <c r="T37" s="176">
        <f>$R37*INDEX('Byproduct Conc'!$E:$E, MATCH(T$2,'Byproduct Conc'!$C:$C,0))</f>
        <v>0</v>
      </c>
      <c r="U37" s="176">
        <f>$R37*INDEX('Byproduct Conc'!$E:$E, MATCH(U$2,'Byproduct Conc'!$C:$C,0))</f>
        <v>0</v>
      </c>
      <c r="V37" s="176">
        <f>$R37*INDEX('Byproduct Conc'!$E:$E, MATCH(V$2,'Byproduct Conc'!$C:$C,0))</f>
        <v>0</v>
      </c>
      <c r="W37" s="177">
        <f>$R37*INDEX('Byproduct Conc'!$E:$E, MATCH(W$2,'Byproduct Conc'!$C:$C,0))</f>
        <v>0</v>
      </c>
      <c r="X37" s="178">
        <f t="shared" si="22"/>
        <v>0</v>
      </c>
      <c r="Y37" s="176">
        <f t="shared" si="23"/>
        <v>0</v>
      </c>
      <c r="Z37" s="176">
        <f t="shared" si="24"/>
        <v>0</v>
      </c>
      <c r="AA37" s="176">
        <f t="shared" si="25"/>
        <v>0</v>
      </c>
      <c r="AB37" s="177">
        <f t="shared" si="26"/>
        <v>0</v>
      </c>
      <c r="AC37" s="2">
        <v>15</v>
      </c>
      <c r="AD37" s="180">
        <f t="shared" si="5"/>
        <v>6.8038855500000004</v>
      </c>
      <c r="AE37" s="258">
        <f t="shared" si="27"/>
        <v>110017326963</v>
      </c>
      <c r="AF37" s="248">
        <f>$AD37*INDEX('Byproduct Conc'!$E:$E, MATCH(S$2,'Byproduct Conc'!$C:$C,0))</f>
        <v>1.9799306950500001E-2</v>
      </c>
      <c r="AG37" s="130">
        <f>$AD37*INDEX('Byproduct Conc'!$E:$E, MATCH(T$2,'Byproduct Conc'!$C:$C,0))</f>
        <v>2.3813599424999998E-4</v>
      </c>
      <c r="AH37" s="130">
        <f>$AD37*INDEX('Byproduct Conc'!$E:$E, MATCH(U$2,'Byproduct Conc'!$C:$C,0))</f>
        <v>1.0205828325000001E-3</v>
      </c>
      <c r="AI37" s="130">
        <f>$AD37*INDEX('Byproduct Conc'!$E:$E, MATCH(V$2,'Byproduct Conc'!$C:$C,0))</f>
        <v>6.7970816644500011E-3</v>
      </c>
      <c r="AJ37" s="173">
        <f>$AD37*INDEX('Byproduct Conc'!$E:$E, MATCH(W$2,'Byproduct Conc'!$C:$C,0))</f>
        <v>1.0205828325000001E-2</v>
      </c>
      <c r="AK37" s="248">
        <f t="shared" si="28"/>
        <v>5.6569448430000001E-5</v>
      </c>
      <c r="AL37" s="130">
        <f t="shared" si="29"/>
        <v>6.8038855499999997E-7</v>
      </c>
      <c r="AM37" s="130">
        <f t="shared" si="30"/>
        <v>2.9159509500000003E-6</v>
      </c>
      <c r="AN37" s="130">
        <f t="shared" si="31"/>
        <v>1.9420233327000005E-5</v>
      </c>
      <c r="AO37" s="249">
        <f t="shared" si="32"/>
        <v>2.9159509500000004E-5</v>
      </c>
      <c r="AP37" s="2">
        <v>0</v>
      </c>
      <c r="AQ37" s="180">
        <f t="shared" si="12"/>
        <v>0</v>
      </c>
      <c r="AR37" s="172" t="str">
        <f t="shared" si="33"/>
        <v/>
      </c>
      <c r="AS37" s="248">
        <f>$AQ37*INDEX('Byproduct Conc'!$E:$E, MATCH(S$2,'Byproduct Conc'!$C:$C,0))</f>
        <v>0</v>
      </c>
      <c r="AT37" s="130">
        <f>$AQ37*INDEX('Byproduct Conc'!$E:$E, MATCH(T$2,'Byproduct Conc'!$C:$C,0))</f>
        <v>0</v>
      </c>
      <c r="AU37" s="130">
        <f>$AQ37*INDEX('Byproduct Conc'!$E:$E, MATCH(U$2,'Byproduct Conc'!$C:$C,0))</f>
        <v>0</v>
      </c>
      <c r="AV37" s="130">
        <f>$AQ37*INDEX('Byproduct Conc'!$E:$E, MATCH(V$2,'Byproduct Conc'!$C:$C,0))</f>
        <v>0</v>
      </c>
      <c r="AW37" s="173">
        <f>$AQ37*INDEX('Byproduct Conc'!$E:$E, MATCH(W$2,'Byproduct Conc'!$C:$C,0))</f>
        <v>0</v>
      </c>
      <c r="AX37" s="248">
        <f t="shared" si="34"/>
        <v>0</v>
      </c>
      <c r="AY37" s="130">
        <f t="shared" si="18"/>
        <v>0</v>
      </c>
      <c r="AZ37" s="130">
        <f t="shared" si="19"/>
        <v>0</v>
      </c>
      <c r="BA37" s="130">
        <f t="shared" si="20"/>
        <v>0</v>
      </c>
      <c r="BB37" s="249">
        <f t="shared" si="21"/>
        <v>0</v>
      </c>
      <c r="BC37" s="178">
        <f t="shared" si="35"/>
        <v>6.8038855500000004</v>
      </c>
      <c r="BD37" s="2" t="s">
        <v>1181</v>
      </c>
    </row>
    <row r="38" spans="1:56" x14ac:dyDescent="0.25">
      <c r="A38" s="2">
        <v>2019</v>
      </c>
      <c r="B38" s="2" t="s">
        <v>1134</v>
      </c>
      <c r="C38" s="2" t="s">
        <v>1176</v>
      </c>
      <c r="D38" s="2" t="s">
        <v>1177</v>
      </c>
      <c r="E38" s="2" t="s">
        <v>1178</v>
      </c>
      <c r="F38" s="2" t="s">
        <v>1179</v>
      </c>
      <c r="G38" s="2">
        <v>29405</v>
      </c>
      <c r="H38" s="2">
        <v>32.835301999999999</v>
      </c>
      <c r="I38" s="2">
        <v>-79.958067999999997</v>
      </c>
      <c r="J38" s="2" t="s">
        <v>1180</v>
      </c>
      <c r="K38" s="21">
        <v>110017326963</v>
      </c>
      <c r="L38" s="2" t="s">
        <v>1140</v>
      </c>
      <c r="M38" s="2">
        <v>325199</v>
      </c>
      <c r="N38" s="2" t="s">
        <v>261</v>
      </c>
      <c r="O38" s="2" t="s">
        <v>5076</v>
      </c>
      <c r="P38" s="130"/>
      <c r="Q38" s="2">
        <v>0</v>
      </c>
      <c r="R38" s="174">
        <f t="shared" si="0"/>
        <v>0</v>
      </c>
      <c r="S38" s="248">
        <f>$R38*INDEX('Byproduct Conc'!$E:$E, MATCH(S$2,'Byproduct Conc'!$C:$C,0))</f>
        <v>0</v>
      </c>
      <c r="T38" s="130">
        <f>$R38*INDEX('Byproduct Conc'!$E:$E, MATCH(T$2,'Byproduct Conc'!$C:$C,0))</f>
        <v>0</v>
      </c>
      <c r="U38" s="130">
        <f>$R38*INDEX('Byproduct Conc'!$E:$E, MATCH(U$2,'Byproduct Conc'!$C:$C,0))</f>
        <v>0</v>
      </c>
      <c r="V38" s="130">
        <f>$R38*INDEX('Byproduct Conc'!$E:$E, MATCH(V$2,'Byproduct Conc'!$C:$C,0))</f>
        <v>0</v>
      </c>
      <c r="W38" s="249">
        <f>$R38*INDEX('Byproduct Conc'!$E:$E, MATCH(W$2,'Byproduct Conc'!$C:$C,0))</f>
        <v>0</v>
      </c>
      <c r="X38" s="179">
        <f t="shared" si="22"/>
        <v>0</v>
      </c>
      <c r="Y38" s="130">
        <f t="shared" si="23"/>
        <v>0</v>
      </c>
      <c r="Z38" s="130">
        <f t="shared" si="24"/>
        <v>0</v>
      </c>
      <c r="AA38" s="130">
        <f t="shared" si="25"/>
        <v>0</v>
      </c>
      <c r="AB38" s="249">
        <f t="shared" si="26"/>
        <v>0</v>
      </c>
      <c r="AC38" s="2">
        <v>13</v>
      </c>
      <c r="AD38" s="180">
        <f t="shared" si="5"/>
        <v>5.8967008100000005</v>
      </c>
      <c r="AE38" s="258">
        <f t="shared" si="27"/>
        <v>110017326963</v>
      </c>
      <c r="AF38" s="248">
        <f>$AD38*INDEX('Byproduct Conc'!$E:$E, MATCH(S$2,'Byproduct Conc'!$C:$C,0))</f>
        <v>1.7159399357100001E-2</v>
      </c>
      <c r="AG38" s="130">
        <f>$AD38*INDEX('Byproduct Conc'!$E:$E, MATCH(T$2,'Byproduct Conc'!$C:$C,0))</f>
        <v>2.0638452835E-4</v>
      </c>
      <c r="AH38" s="130">
        <f>$AD38*INDEX('Byproduct Conc'!$E:$E, MATCH(U$2,'Byproduct Conc'!$C:$C,0))</f>
        <v>8.845051215E-4</v>
      </c>
      <c r="AI38" s="130">
        <f>$AD38*INDEX('Byproduct Conc'!$E:$E, MATCH(V$2,'Byproduct Conc'!$C:$C,0))</f>
        <v>5.8908041091900011E-3</v>
      </c>
      <c r="AJ38" s="173">
        <f>$AD38*INDEX('Byproduct Conc'!$E:$E, MATCH(W$2,'Byproduct Conc'!$C:$C,0))</f>
        <v>8.845051215E-3</v>
      </c>
      <c r="AK38" s="248">
        <f t="shared" si="28"/>
        <v>4.9026855306000003E-5</v>
      </c>
      <c r="AL38" s="130">
        <f t="shared" si="29"/>
        <v>5.8967008100000004E-7</v>
      </c>
      <c r="AM38" s="130">
        <f t="shared" si="30"/>
        <v>2.5271574899999999E-6</v>
      </c>
      <c r="AN38" s="130">
        <f t="shared" si="31"/>
        <v>1.6830868883400003E-5</v>
      </c>
      <c r="AO38" s="249">
        <f t="shared" si="32"/>
        <v>2.52715749E-5</v>
      </c>
      <c r="AP38" s="2">
        <v>0</v>
      </c>
      <c r="AQ38" s="180">
        <f t="shared" si="12"/>
        <v>0</v>
      </c>
      <c r="AR38" s="172" t="str">
        <f t="shared" si="33"/>
        <v/>
      </c>
      <c r="AS38" s="175">
        <f>$AQ38*INDEX('Byproduct Conc'!$E:$E, MATCH(S$2,'Byproduct Conc'!$C:$C,0))</f>
        <v>0</v>
      </c>
      <c r="AT38" s="176">
        <f>$AQ38*INDEX('Byproduct Conc'!$E:$E, MATCH(T$2,'Byproduct Conc'!$C:$C,0))</f>
        <v>0</v>
      </c>
      <c r="AU38" s="176">
        <f>$AQ38*INDEX('Byproduct Conc'!$E:$E, MATCH(U$2,'Byproduct Conc'!$C:$C,0))</f>
        <v>0</v>
      </c>
      <c r="AV38" s="176">
        <f>$AQ38*INDEX('Byproduct Conc'!$E:$E, MATCH(V$2,'Byproduct Conc'!$C:$C,0))</f>
        <v>0</v>
      </c>
      <c r="AW38" s="180">
        <f>$AQ38*INDEX('Byproduct Conc'!$E:$E, MATCH(W$2,'Byproduct Conc'!$C:$C,0))</f>
        <v>0</v>
      </c>
      <c r="AX38" s="175">
        <f t="shared" si="34"/>
        <v>0</v>
      </c>
      <c r="AY38" s="176">
        <f t="shared" si="18"/>
        <v>0</v>
      </c>
      <c r="AZ38" s="176">
        <f t="shared" si="19"/>
        <v>0</v>
      </c>
      <c r="BA38" s="176">
        <f t="shared" si="20"/>
        <v>0</v>
      </c>
      <c r="BB38" s="177">
        <f t="shared" si="21"/>
        <v>0</v>
      </c>
      <c r="BC38" s="178">
        <f t="shared" si="35"/>
        <v>5.8967008100000005</v>
      </c>
      <c r="BD38" s="2" t="s">
        <v>1181</v>
      </c>
    </row>
    <row r="39" spans="1:56" x14ac:dyDescent="0.25">
      <c r="A39" s="2">
        <v>2020</v>
      </c>
      <c r="B39" s="2" t="s">
        <v>1134</v>
      </c>
      <c r="C39" s="2" t="s">
        <v>1176</v>
      </c>
      <c r="D39" s="2" t="s">
        <v>1177</v>
      </c>
      <c r="E39" s="2" t="s">
        <v>1178</v>
      </c>
      <c r="F39" s="2" t="s">
        <v>1179</v>
      </c>
      <c r="G39" s="2">
        <v>29405</v>
      </c>
      <c r="H39" s="2">
        <v>32.835301999999999</v>
      </c>
      <c r="I39" s="2">
        <v>-79.958067999999997</v>
      </c>
      <c r="J39" s="2" t="s">
        <v>1180</v>
      </c>
      <c r="K39" s="21">
        <v>110017326963</v>
      </c>
      <c r="L39" s="2" t="s">
        <v>1140</v>
      </c>
      <c r="M39" s="2">
        <v>325199</v>
      </c>
      <c r="N39" s="2" t="s">
        <v>261</v>
      </c>
      <c r="O39" s="2" t="s">
        <v>5076</v>
      </c>
      <c r="P39" s="130"/>
      <c r="Q39" s="2">
        <v>0</v>
      </c>
      <c r="R39" s="174">
        <f t="shared" si="0"/>
        <v>0</v>
      </c>
      <c r="S39" s="175">
        <f>$R39*INDEX('Byproduct Conc'!$E:$E, MATCH(S$2,'Byproduct Conc'!$C:$C,0))</f>
        <v>0</v>
      </c>
      <c r="T39" s="176">
        <f>$R39*INDEX('Byproduct Conc'!$E:$E, MATCH(T$2,'Byproduct Conc'!$C:$C,0))</f>
        <v>0</v>
      </c>
      <c r="U39" s="176">
        <f>$R39*INDEX('Byproduct Conc'!$E:$E, MATCH(U$2,'Byproduct Conc'!$C:$C,0))</f>
        <v>0</v>
      </c>
      <c r="V39" s="176">
        <f>$R39*INDEX('Byproduct Conc'!$E:$E, MATCH(V$2,'Byproduct Conc'!$C:$C,0))</f>
        <v>0</v>
      </c>
      <c r="W39" s="177">
        <f>$R39*INDEX('Byproduct Conc'!$E:$E, MATCH(W$2,'Byproduct Conc'!$C:$C,0))</f>
        <v>0</v>
      </c>
      <c r="X39" s="178">
        <f t="shared" si="22"/>
        <v>0</v>
      </c>
      <c r="Y39" s="176">
        <f t="shared" si="23"/>
        <v>0</v>
      </c>
      <c r="Z39" s="176">
        <f t="shared" si="24"/>
        <v>0</v>
      </c>
      <c r="AA39" s="176">
        <f t="shared" si="25"/>
        <v>0</v>
      </c>
      <c r="AB39" s="177">
        <f t="shared" si="26"/>
        <v>0</v>
      </c>
      <c r="AC39" s="2">
        <v>5</v>
      </c>
      <c r="AD39" s="180">
        <f t="shared" si="5"/>
        <v>2.2679618500000003</v>
      </c>
      <c r="AE39" s="258">
        <f t="shared" si="27"/>
        <v>110017326963</v>
      </c>
      <c r="AF39" s="248">
        <f>$AD39*INDEX('Byproduct Conc'!$E:$E, MATCH(S$2,'Byproduct Conc'!$C:$C,0))</f>
        <v>6.5997689835000008E-3</v>
      </c>
      <c r="AG39" s="130">
        <f>$AD39*INDEX('Byproduct Conc'!$E:$E, MATCH(T$2,'Byproduct Conc'!$C:$C,0))</f>
        <v>7.9378664749999998E-5</v>
      </c>
      <c r="AH39" s="130">
        <f>$AD39*INDEX('Byproduct Conc'!$E:$E, MATCH(U$2,'Byproduct Conc'!$C:$C,0))</f>
        <v>3.4019427750000002E-4</v>
      </c>
      <c r="AI39" s="130">
        <f>$AD39*INDEX('Byproduct Conc'!$E:$E, MATCH(V$2,'Byproduct Conc'!$C:$C,0))</f>
        <v>2.2656938881500006E-3</v>
      </c>
      <c r="AJ39" s="173">
        <f>$AD39*INDEX('Byproduct Conc'!$E:$E, MATCH(W$2,'Byproduct Conc'!$C:$C,0))</f>
        <v>3.4019427750000006E-3</v>
      </c>
      <c r="AK39" s="248">
        <f t="shared" si="28"/>
        <v>1.8856482810000002E-5</v>
      </c>
      <c r="AL39" s="130">
        <f t="shared" si="29"/>
        <v>2.26796185E-7</v>
      </c>
      <c r="AM39" s="130">
        <f t="shared" si="30"/>
        <v>9.7198364999999995E-7</v>
      </c>
      <c r="AN39" s="130">
        <f t="shared" si="31"/>
        <v>6.4734111090000018E-6</v>
      </c>
      <c r="AO39" s="249">
        <f t="shared" si="32"/>
        <v>9.7198365000000012E-6</v>
      </c>
      <c r="AP39" s="2">
        <v>0</v>
      </c>
      <c r="AQ39" s="180">
        <f t="shared" si="12"/>
        <v>0</v>
      </c>
      <c r="AR39" s="172" t="str">
        <f t="shared" si="33"/>
        <v/>
      </c>
      <c r="AS39" s="248">
        <f>$AQ39*INDEX('Byproduct Conc'!$E:$E, MATCH(S$2,'Byproduct Conc'!$C:$C,0))</f>
        <v>0</v>
      </c>
      <c r="AT39" s="130">
        <f>$AQ39*INDEX('Byproduct Conc'!$E:$E, MATCH(T$2,'Byproduct Conc'!$C:$C,0))</f>
        <v>0</v>
      </c>
      <c r="AU39" s="130">
        <f>$AQ39*INDEX('Byproduct Conc'!$E:$E, MATCH(U$2,'Byproduct Conc'!$C:$C,0))</f>
        <v>0</v>
      </c>
      <c r="AV39" s="130">
        <f>$AQ39*INDEX('Byproduct Conc'!$E:$E, MATCH(V$2,'Byproduct Conc'!$C:$C,0))</f>
        <v>0</v>
      </c>
      <c r="AW39" s="173">
        <f>$AQ39*INDEX('Byproduct Conc'!$E:$E, MATCH(W$2,'Byproduct Conc'!$C:$C,0))</f>
        <v>0</v>
      </c>
      <c r="AX39" s="248">
        <f t="shared" si="34"/>
        <v>0</v>
      </c>
      <c r="AY39" s="130">
        <f t="shared" si="18"/>
        <v>0</v>
      </c>
      <c r="AZ39" s="130">
        <f t="shared" si="19"/>
        <v>0</v>
      </c>
      <c r="BA39" s="130">
        <f t="shared" si="20"/>
        <v>0</v>
      </c>
      <c r="BB39" s="249">
        <f t="shared" si="21"/>
        <v>0</v>
      </c>
      <c r="BC39" s="178">
        <f t="shared" si="35"/>
        <v>2.2679618500000003</v>
      </c>
      <c r="BD39" s="2"/>
    </row>
    <row r="40" spans="1:56" x14ac:dyDescent="0.25">
      <c r="A40" s="2">
        <v>2015</v>
      </c>
      <c r="B40" s="2" t="s">
        <v>1134</v>
      </c>
      <c r="C40" s="2" t="s">
        <v>1157</v>
      </c>
      <c r="D40" s="2" t="s">
        <v>1158</v>
      </c>
      <c r="E40" s="2" t="s">
        <v>1159</v>
      </c>
      <c r="F40" s="2" t="s">
        <v>1160</v>
      </c>
      <c r="G40" s="2">
        <v>78359</v>
      </c>
      <c r="H40" s="2">
        <v>27.883610999999998</v>
      </c>
      <c r="I40" s="2">
        <v>-97.241382999999999</v>
      </c>
      <c r="J40" s="2" t="s">
        <v>1161</v>
      </c>
      <c r="K40" s="21">
        <v>110000599807</v>
      </c>
      <c r="L40" s="2" t="s">
        <v>1140</v>
      </c>
      <c r="M40" s="2">
        <v>325199</v>
      </c>
      <c r="N40" s="2" t="s">
        <v>261</v>
      </c>
      <c r="O40" s="2" t="s">
        <v>5075</v>
      </c>
      <c r="P40" s="130"/>
      <c r="Q40" s="2">
        <v>12</v>
      </c>
      <c r="R40" s="174">
        <f t="shared" si="0"/>
        <v>5.4431084399999996</v>
      </c>
      <c r="S40" s="175">
        <f>$R40*INDEX('Byproduct Conc'!$E:$E, MATCH(S$2,'Byproduct Conc'!$C:$C,0))</f>
        <v>1.5839445560399998E-2</v>
      </c>
      <c r="T40" s="176">
        <f>$R40*INDEX('Byproduct Conc'!$E:$E, MATCH(T$2,'Byproduct Conc'!$C:$C,0))</f>
        <v>1.9050879539999997E-4</v>
      </c>
      <c r="U40" s="176">
        <f>$R40*INDEX('Byproduct Conc'!$E:$E, MATCH(U$2,'Byproduct Conc'!$C:$C,0))</f>
        <v>8.1646626599999987E-4</v>
      </c>
      <c r="V40" s="176">
        <f>$R40*INDEX('Byproduct Conc'!$E:$E, MATCH(V$2,'Byproduct Conc'!$C:$C,0))</f>
        <v>5.4376653315600003E-3</v>
      </c>
      <c r="W40" s="177">
        <f>$R40*INDEX('Byproduct Conc'!$E:$E, MATCH(W$2,'Byproduct Conc'!$C:$C,0))</f>
        <v>8.1646626599999987E-3</v>
      </c>
      <c r="X40" s="178">
        <f t="shared" si="22"/>
        <v>4.5255558743999994E-5</v>
      </c>
      <c r="Y40" s="176">
        <f t="shared" si="23"/>
        <v>5.4431084399999997E-7</v>
      </c>
      <c r="Z40" s="176">
        <f t="shared" si="24"/>
        <v>2.3327607599999995E-6</v>
      </c>
      <c r="AA40" s="176">
        <f t="shared" si="25"/>
        <v>1.55361866616E-5</v>
      </c>
      <c r="AB40" s="177">
        <f t="shared" si="26"/>
        <v>2.3327607599999995E-5</v>
      </c>
      <c r="AC40" s="2">
        <v>0</v>
      </c>
      <c r="AD40" s="180">
        <f t="shared" si="5"/>
        <v>0</v>
      </c>
      <c r="AE40" s="258" t="str">
        <f t="shared" si="27"/>
        <v/>
      </c>
      <c r="AF40" s="248">
        <f>$AD40*INDEX('Byproduct Conc'!$E:$E, MATCH(S$2,'Byproduct Conc'!$C:$C,0))</f>
        <v>0</v>
      </c>
      <c r="AG40" s="130">
        <f>$AD40*INDEX('Byproduct Conc'!$E:$E, MATCH(T$2,'Byproduct Conc'!$C:$C,0))</f>
        <v>0</v>
      </c>
      <c r="AH40" s="130">
        <f>$AD40*INDEX('Byproduct Conc'!$E:$E, MATCH(U$2,'Byproduct Conc'!$C:$C,0))</f>
        <v>0</v>
      </c>
      <c r="AI40" s="130">
        <f>$AD40*INDEX('Byproduct Conc'!$E:$E, MATCH(V$2,'Byproduct Conc'!$C:$C,0))</f>
        <v>0</v>
      </c>
      <c r="AJ40" s="173">
        <f>$AD40*INDEX('Byproduct Conc'!$E:$E, MATCH(W$2,'Byproduct Conc'!$C:$C,0))</f>
        <v>0</v>
      </c>
      <c r="AK40" s="248">
        <f t="shared" si="28"/>
        <v>0</v>
      </c>
      <c r="AL40" s="130">
        <f t="shared" si="29"/>
        <v>0</v>
      </c>
      <c r="AM40" s="130">
        <f t="shared" si="30"/>
        <v>0</v>
      </c>
      <c r="AN40" s="130">
        <f t="shared" si="31"/>
        <v>0</v>
      </c>
      <c r="AO40" s="249">
        <f t="shared" si="32"/>
        <v>0</v>
      </c>
      <c r="AP40" s="2">
        <v>0</v>
      </c>
      <c r="AQ40" s="180">
        <f t="shared" si="12"/>
        <v>0</v>
      </c>
      <c r="AR40" s="172" t="str">
        <f t="shared" si="33"/>
        <v/>
      </c>
      <c r="AS40" s="248">
        <f>$AQ40*INDEX('Byproduct Conc'!$E:$E, MATCH(S$2,'Byproduct Conc'!$C:$C,0))</f>
        <v>0</v>
      </c>
      <c r="AT40" s="130">
        <f>$AQ40*INDEX('Byproduct Conc'!$E:$E, MATCH(T$2,'Byproduct Conc'!$C:$C,0))</f>
        <v>0</v>
      </c>
      <c r="AU40" s="130">
        <f>$AQ40*INDEX('Byproduct Conc'!$E:$E, MATCH(U$2,'Byproduct Conc'!$C:$C,0))</f>
        <v>0</v>
      </c>
      <c r="AV40" s="130">
        <f>$AQ40*INDEX('Byproduct Conc'!$E:$E, MATCH(V$2,'Byproduct Conc'!$C:$C,0))</f>
        <v>0</v>
      </c>
      <c r="AW40" s="173">
        <f>$AQ40*INDEX('Byproduct Conc'!$E:$E, MATCH(W$2,'Byproduct Conc'!$C:$C,0))</f>
        <v>0</v>
      </c>
      <c r="AX40" s="248">
        <f t="shared" si="34"/>
        <v>0</v>
      </c>
      <c r="AY40" s="130">
        <f t="shared" si="18"/>
        <v>0</v>
      </c>
      <c r="AZ40" s="130">
        <f t="shared" si="19"/>
        <v>0</v>
      </c>
      <c r="BA40" s="130">
        <f t="shared" si="20"/>
        <v>0</v>
      </c>
      <c r="BB40" s="249">
        <f t="shared" si="21"/>
        <v>0</v>
      </c>
      <c r="BC40" s="178">
        <f t="shared" si="35"/>
        <v>5.4431084399999996</v>
      </c>
      <c r="BD40" s="2" t="s">
        <v>1162</v>
      </c>
    </row>
    <row r="41" spans="1:56" x14ac:dyDescent="0.25">
      <c r="A41" s="2">
        <v>2016</v>
      </c>
      <c r="B41" s="2" t="s">
        <v>1134</v>
      </c>
      <c r="C41" s="2" t="s">
        <v>1157</v>
      </c>
      <c r="D41" s="2" t="s">
        <v>1158</v>
      </c>
      <c r="E41" s="2" t="s">
        <v>1159</v>
      </c>
      <c r="F41" s="2" t="s">
        <v>1160</v>
      </c>
      <c r="G41" s="2">
        <v>78359</v>
      </c>
      <c r="H41" s="2">
        <v>27.883610999999998</v>
      </c>
      <c r="I41" s="2">
        <v>-97.241382999999999</v>
      </c>
      <c r="J41" s="2" t="s">
        <v>1161</v>
      </c>
      <c r="K41" s="21">
        <v>110000599807</v>
      </c>
      <c r="L41" s="2" t="s">
        <v>1140</v>
      </c>
      <c r="M41" s="2">
        <v>325199</v>
      </c>
      <c r="N41" s="2" t="s">
        <v>261</v>
      </c>
      <c r="O41" s="2" t="s">
        <v>5075</v>
      </c>
      <c r="P41" s="130"/>
      <c r="Q41" s="2">
        <v>4</v>
      </c>
      <c r="R41" s="174">
        <f t="shared" si="0"/>
        <v>1.8143694800000001</v>
      </c>
      <c r="S41" s="175">
        <f>$R41*INDEX('Byproduct Conc'!$E:$E, MATCH(S$2,'Byproduct Conc'!$C:$C,0))</f>
        <v>5.2798151868000001E-3</v>
      </c>
      <c r="T41" s="176">
        <f>$R41*INDEX('Byproduct Conc'!$E:$E, MATCH(T$2,'Byproduct Conc'!$C:$C,0))</f>
        <v>6.3502931799999996E-5</v>
      </c>
      <c r="U41" s="176">
        <f>$R41*INDEX('Byproduct Conc'!$E:$E, MATCH(U$2,'Byproduct Conc'!$C:$C,0))</f>
        <v>2.7215542199999999E-4</v>
      </c>
      <c r="V41" s="176">
        <f>$R41*INDEX('Byproduct Conc'!$E:$E, MATCH(V$2,'Byproduct Conc'!$C:$C,0))</f>
        <v>1.8125551105200003E-3</v>
      </c>
      <c r="W41" s="177">
        <f>$R41*INDEX('Byproduct Conc'!$E:$E, MATCH(W$2,'Byproduct Conc'!$C:$C,0))</f>
        <v>2.7215542200000001E-3</v>
      </c>
      <c r="X41" s="178">
        <f t="shared" si="22"/>
        <v>1.5085186248000001E-5</v>
      </c>
      <c r="Y41" s="176">
        <f t="shared" si="23"/>
        <v>1.8143694799999998E-7</v>
      </c>
      <c r="Z41" s="176">
        <f t="shared" si="24"/>
        <v>7.7758691999999996E-7</v>
      </c>
      <c r="AA41" s="176">
        <f t="shared" si="25"/>
        <v>5.1787288872000009E-6</v>
      </c>
      <c r="AB41" s="177">
        <f t="shared" si="26"/>
        <v>7.7758691999999996E-6</v>
      </c>
      <c r="AC41" s="2">
        <v>0</v>
      </c>
      <c r="AD41" s="180">
        <f t="shared" si="5"/>
        <v>0</v>
      </c>
      <c r="AE41" s="258" t="str">
        <f t="shared" si="27"/>
        <v/>
      </c>
      <c r="AF41" s="248">
        <f>$AD41*INDEX('Byproduct Conc'!$E:$E, MATCH(S$2,'Byproduct Conc'!$C:$C,0))</f>
        <v>0</v>
      </c>
      <c r="AG41" s="130">
        <f>$AD41*INDEX('Byproduct Conc'!$E:$E, MATCH(T$2,'Byproduct Conc'!$C:$C,0))</f>
        <v>0</v>
      </c>
      <c r="AH41" s="130">
        <f>$AD41*INDEX('Byproduct Conc'!$E:$E, MATCH(U$2,'Byproduct Conc'!$C:$C,0))</f>
        <v>0</v>
      </c>
      <c r="AI41" s="130">
        <f>$AD41*INDEX('Byproduct Conc'!$E:$E, MATCH(V$2,'Byproduct Conc'!$C:$C,0))</f>
        <v>0</v>
      </c>
      <c r="AJ41" s="173">
        <f>$AD41*INDEX('Byproduct Conc'!$E:$E, MATCH(W$2,'Byproduct Conc'!$C:$C,0))</f>
        <v>0</v>
      </c>
      <c r="AK41" s="248">
        <f t="shared" si="28"/>
        <v>0</v>
      </c>
      <c r="AL41" s="130">
        <f t="shared" si="29"/>
        <v>0</v>
      </c>
      <c r="AM41" s="130">
        <f t="shared" si="30"/>
        <v>0</v>
      </c>
      <c r="AN41" s="130">
        <f t="shared" si="31"/>
        <v>0</v>
      </c>
      <c r="AO41" s="249">
        <f t="shared" si="32"/>
        <v>0</v>
      </c>
      <c r="AP41" s="2">
        <v>0</v>
      </c>
      <c r="AQ41" s="180">
        <f t="shared" si="12"/>
        <v>0</v>
      </c>
      <c r="AR41" s="172" t="str">
        <f t="shared" si="33"/>
        <v/>
      </c>
      <c r="AS41" s="248">
        <f>$AQ41*INDEX('Byproduct Conc'!$E:$E, MATCH(S$2,'Byproduct Conc'!$C:$C,0))</f>
        <v>0</v>
      </c>
      <c r="AT41" s="130">
        <f>$AQ41*INDEX('Byproduct Conc'!$E:$E, MATCH(T$2,'Byproduct Conc'!$C:$C,0))</f>
        <v>0</v>
      </c>
      <c r="AU41" s="130">
        <f>$AQ41*INDEX('Byproduct Conc'!$E:$E, MATCH(U$2,'Byproduct Conc'!$C:$C,0))</f>
        <v>0</v>
      </c>
      <c r="AV41" s="130">
        <f>$AQ41*INDEX('Byproduct Conc'!$E:$E, MATCH(V$2,'Byproduct Conc'!$C:$C,0))</f>
        <v>0</v>
      </c>
      <c r="AW41" s="173">
        <f>$AQ41*INDEX('Byproduct Conc'!$E:$E, MATCH(W$2,'Byproduct Conc'!$C:$C,0))</f>
        <v>0</v>
      </c>
      <c r="AX41" s="248">
        <f t="shared" si="34"/>
        <v>0</v>
      </c>
      <c r="AY41" s="130">
        <f t="shared" si="18"/>
        <v>0</v>
      </c>
      <c r="AZ41" s="130">
        <f t="shared" si="19"/>
        <v>0</v>
      </c>
      <c r="BA41" s="130">
        <f t="shared" si="20"/>
        <v>0</v>
      </c>
      <c r="BB41" s="249">
        <f t="shared" si="21"/>
        <v>0</v>
      </c>
      <c r="BC41" s="178">
        <f t="shared" si="35"/>
        <v>1.8143694800000001</v>
      </c>
      <c r="BD41" s="2" t="s">
        <v>1162</v>
      </c>
    </row>
    <row r="42" spans="1:56" x14ac:dyDescent="0.25">
      <c r="A42" s="2">
        <v>2017</v>
      </c>
      <c r="B42" s="2" t="s">
        <v>1134</v>
      </c>
      <c r="C42" s="2" t="s">
        <v>1157</v>
      </c>
      <c r="D42" s="2" t="s">
        <v>1158</v>
      </c>
      <c r="E42" s="2" t="s">
        <v>1159</v>
      </c>
      <c r="F42" s="2" t="s">
        <v>1160</v>
      </c>
      <c r="G42" s="2">
        <v>78359</v>
      </c>
      <c r="H42" s="2">
        <v>27.883610999999998</v>
      </c>
      <c r="I42" s="2">
        <v>-97.241382999999999</v>
      </c>
      <c r="J42" s="2" t="s">
        <v>1161</v>
      </c>
      <c r="K42" s="21">
        <v>110000599807</v>
      </c>
      <c r="L42" s="2" t="s">
        <v>1140</v>
      </c>
      <c r="M42" s="2">
        <v>325199</v>
      </c>
      <c r="N42" s="2" t="s">
        <v>261</v>
      </c>
      <c r="O42" s="2" t="s">
        <v>5075</v>
      </c>
      <c r="P42" s="130"/>
      <c r="Q42" s="2">
        <v>3</v>
      </c>
      <c r="R42" s="174">
        <f t="shared" si="0"/>
        <v>1.3607771099999999</v>
      </c>
      <c r="S42" s="175">
        <f>$R42*INDEX('Byproduct Conc'!$E:$E, MATCH(S$2,'Byproduct Conc'!$C:$C,0))</f>
        <v>3.9598613900999995E-3</v>
      </c>
      <c r="T42" s="176">
        <f>$R42*INDEX('Byproduct Conc'!$E:$E, MATCH(T$2,'Byproduct Conc'!$C:$C,0))</f>
        <v>4.7627198849999993E-5</v>
      </c>
      <c r="U42" s="176">
        <f>$R42*INDEX('Byproduct Conc'!$E:$E, MATCH(U$2,'Byproduct Conc'!$C:$C,0))</f>
        <v>2.0411656649999997E-4</v>
      </c>
      <c r="V42" s="176">
        <f>$R42*INDEX('Byproduct Conc'!$E:$E, MATCH(V$2,'Byproduct Conc'!$C:$C,0))</f>
        <v>1.3594163328900001E-3</v>
      </c>
      <c r="W42" s="177">
        <f>$R42*INDEX('Byproduct Conc'!$E:$E, MATCH(W$2,'Byproduct Conc'!$C:$C,0))</f>
        <v>2.0411656649999997E-3</v>
      </c>
      <c r="X42" s="178">
        <f t="shared" si="22"/>
        <v>1.1313889685999999E-5</v>
      </c>
      <c r="Y42" s="176">
        <f t="shared" si="23"/>
        <v>1.3607771099999999E-7</v>
      </c>
      <c r="Z42" s="176">
        <f t="shared" si="24"/>
        <v>5.8319018999999987E-7</v>
      </c>
      <c r="AA42" s="176">
        <f t="shared" si="25"/>
        <v>3.8840466654000001E-6</v>
      </c>
      <c r="AB42" s="177">
        <f t="shared" si="26"/>
        <v>5.8319018999999989E-6</v>
      </c>
      <c r="AC42" s="2">
        <v>0</v>
      </c>
      <c r="AD42" s="180">
        <f t="shared" si="5"/>
        <v>0</v>
      </c>
      <c r="AE42" s="258" t="str">
        <f t="shared" si="27"/>
        <v/>
      </c>
      <c r="AF42" s="248">
        <f>$AD42*INDEX('Byproduct Conc'!$E:$E, MATCH(S$2,'Byproduct Conc'!$C:$C,0))</f>
        <v>0</v>
      </c>
      <c r="AG42" s="130">
        <f>$AD42*INDEX('Byproduct Conc'!$E:$E, MATCH(T$2,'Byproduct Conc'!$C:$C,0))</f>
        <v>0</v>
      </c>
      <c r="AH42" s="130">
        <f>$AD42*INDEX('Byproduct Conc'!$E:$E, MATCH(U$2,'Byproduct Conc'!$C:$C,0))</f>
        <v>0</v>
      </c>
      <c r="AI42" s="130">
        <f>$AD42*INDEX('Byproduct Conc'!$E:$E, MATCH(V$2,'Byproduct Conc'!$C:$C,0))</f>
        <v>0</v>
      </c>
      <c r="AJ42" s="173">
        <f>$AD42*INDEX('Byproduct Conc'!$E:$E, MATCH(W$2,'Byproduct Conc'!$C:$C,0))</f>
        <v>0</v>
      </c>
      <c r="AK42" s="248">
        <f t="shared" si="28"/>
        <v>0</v>
      </c>
      <c r="AL42" s="130">
        <f t="shared" si="29"/>
        <v>0</v>
      </c>
      <c r="AM42" s="130">
        <f t="shared" si="30"/>
        <v>0</v>
      </c>
      <c r="AN42" s="130">
        <f t="shared" si="31"/>
        <v>0</v>
      </c>
      <c r="AO42" s="249">
        <f t="shared" si="32"/>
        <v>0</v>
      </c>
      <c r="AP42" s="2">
        <v>0</v>
      </c>
      <c r="AQ42" s="180">
        <f t="shared" si="12"/>
        <v>0</v>
      </c>
      <c r="AR42" s="172" t="str">
        <f t="shared" si="33"/>
        <v/>
      </c>
      <c r="AS42" s="248">
        <f>$AQ42*INDEX('Byproduct Conc'!$E:$E, MATCH(S$2,'Byproduct Conc'!$C:$C,0))</f>
        <v>0</v>
      </c>
      <c r="AT42" s="130">
        <f>$AQ42*INDEX('Byproduct Conc'!$E:$E, MATCH(T$2,'Byproduct Conc'!$C:$C,0))</f>
        <v>0</v>
      </c>
      <c r="AU42" s="130">
        <f>$AQ42*INDEX('Byproduct Conc'!$E:$E, MATCH(U$2,'Byproduct Conc'!$C:$C,0))</f>
        <v>0</v>
      </c>
      <c r="AV42" s="130">
        <f>$AQ42*INDEX('Byproduct Conc'!$E:$E, MATCH(V$2,'Byproduct Conc'!$C:$C,0))</f>
        <v>0</v>
      </c>
      <c r="AW42" s="173">
        <f>$AQ42*INDEX('Byproduct Conc'!$E:$E, MATCH(W$2,'Byproduct Conc'!$C:$C,0))</f>
        <v>0</v>
      </c>
      <c r="AX42" s="248">
        <f t="shared" si="34"/>
        <v>0</v>
      </c>
      <c r="AY42" s="130">
        <f t="shared" si="18"/>
        <v>0</v>
      </c>
      <c r="AZ42" s="130">
        <f t="shared" si="19"/>
        <v>0</v>
      </c>
      <c r="BA42" s="130">
        <f t="shared" si="20"/>
        <v>0</v>
      </c>
      <c r="BB42" s="249">
        <f t="shared" si="21"/>
        <v>0</v>
      </c>
      <c r="BC42" s="178">
        <f t="shared" si="35"/>
        <v>1.3607771099999999</v>
      </c>
      <c r="BD42" s="2" t="s">
        <v>1162</v>
      </c>
    </row>
    <row r="43" spans="1:56" x14ac:dyDescent="0.25">
      <c r="A43" s="2">
        <v>2018</v>
      </c>
      <c r="B43" s="2" t="s">
        <v>1134</v>
      </c>
      <c r="C43" s="2" t="s">
        <v>1157</v>
      </c>
      <c r="D43" s="2" t="s">
        <v>1158</v>
      </c>
      <c r="E43" s="2" t="s">
        <v>1159</v>
      </c>
      <c r="F43" s="2" t="s">
        <v>1160</v>
      </c>
      <c r="G43" s="2">
        <v>78359</v>
      </c>
      <c r="H43" s="2">
        <v>27.883610999999998</v>
      </c>
      <c r="I43" s="2">
        <v>-97.241382999999999</v>
      </c>
      <c r="J43" s="2" t="s">
        <v>1161</v>
      </c>
      <c r="K43" s="21">
        <v>110000599807</v>
      </c>
      <c r="L43" s="2" t="s">
        <v>1140</v>
      </c>
      <c r="M43" s="2">
        <v>325199</v>
      </c>
      <c r="N43" s="2" t="s">
        <v>261</v>
      </c>
      <c r="O43" s="2" t="s">
        <v>5075</v>
      </c>
      <c r="P43" s="130"/>
      <c r="Q43" s="2">
        <v>4</v>
      </c>
      <c r="R43" s="174">
        <f t="shared" si="0"/>
        <v>1.8143694800000001</v>
      </c>
      <c r="S43" s="175">
        <f>$R43*INDEX('Byproduct Conc'!$E:$E, MATCH(S$2,'Byproduct Conc'!$C:$C,0))</f>
        <v>5.2798151868000001E-3</v>
      </c>
      <c r="T43" s="176">
        <f>$R43*INDEX('Byproduct Conc'!$E:$E, MATCH(T$2,'Byproduct Conc'!$C:$C,0))</f>
        <v>6.3502931799999996E-5</v>
      </c>
      <c r="U43" s="176">
        <f>$R43*INDEX('Byproduct Conc'!$E:$E, MATCH(U$2,'Byproduct Conc'!$C:$C,0))</f>
        <v>2.7215542199999999E-4</v>
      </c>
      <c r="V43" s="176">
        <f>$R43*INDEX('Byproduct Conc'!$E:$E, MATCH(V$2,'Byproduct Conc'!$C:$C,0))</f>
        <v>1.8125551105200003E-3</v>
      </c>
      <c r="W43" s="177">
        <f>$R43*INDEX('Byproduct Conc'!$E:$E, MATCH(W$2,'Byproduct Conc'!$C:$C,0))</f>
        <v>2.7215542200000001E-3</v>
      </c>
      <c r="X43" s="178">
        <f t="shared" si="22"/>
        <v>1.5085186248000001E-5</v>
      </c>
      <c r="Y43" s="176">
        <f t="shared" si="23"/>
        <v>1.8143694799999998E-7</v>
      </c>
      <c r="Z43" s="176">
        <f t="shared" si="24"/>
        <v>7.7758691999999996E-7</v>
      </c>
      <c r="AA43" s="176">
        <f t="shared" si="25"/>
        <v>5.1787288872000009E-6</v>
      </c>
      <c r="AB43" s="177">
        <f t="shared" si="26"/>
        <v>7.7758691999999996E-6</v>
      </c>
      <c r="AC43" s="2">
        <v>0</v>
      </c>
      <c r="AD43" s="180">
        <f t="shared" si="5"/>
        <v>0</v>
      </c>
      <c r="AE43" s="258" t="str">
        <f t="shared" si="27"/>
        <v/>
      </c>
      <c r="AF43" s="248">
        <f>$AD43*INDEX('Byproduct Conc'!$E:$E, MATCH(S$2,'Byproduct Conc'!$C:$C,0))</f>
        <v>0</v>
      </c>
      <c r="AG43" s="130">
        <f>$AD43*INDEX('Byproduct Conc'!$E:$E, MATCH(T$2,'Byproduct Conc'!$C:$C,0))</f>
        <v>0</v>
      </c>
      <c r="AH43" s="130">
        <f>$AD43*INDEX('Byproduct Conc'!$E:$E, MATCH(U$2,'Byproduct Conc'!$C:$C,0))</f>
        <v>0</v>
      </c>
      <c r="AI43" s="130">
        <f>$AD43*INDEX('Byproduct Conc'!$E:$E, MATCH(V$2,'Byproduct Conc'!$C:$C,0))</f>
        <v>0</v>
      </c>
      <c r="AJ43" s="173">
        <f>$AD43*INDEX('Byproduct Conc'!$E:$E, MATCH(W$2,'Byproduct Conc'!$C:$C,0))</f>
        <v>0</v>
      </c>
      <c r="AK43" s="248">
        <f t="shared" si="28"/>
        <v>0</v>
      </c>
      <c r="AL43" s="130">
        <f t="shared" si="29"/>
        <v>0</v>
      </c>
      <c r="AM43" s="130">
        <f t="shared" si="30"/>
        <v>0</v>
      </c>
      <c r="AN43" s="130">
        <f t="shared" si="31"/>
        <v>0</v>
      </c>
      <c r="AO43" s="249">
        <f t="shared" si="32"/>
        <v>0</v>
      </c>
      <c r="AP43" s="2">
        <v>0</v>
      </c>
      <c r="AQ43" s="180">
        <f t="shared" si="12"/>
        <v>0</v>
      </c>
      <c r="AR43" s="172" t="str">
        <f t="shared" si="33"/>
        <v/>
      </c>
      <c r="AS43" s="248">
        <f>$AQ43*INDEX('Byproduct Conc'!$E:$E, MATCH(S$2,'Byproduct Conc'!$C:$C,0))</f>
        <v>0</v>
      </c>
      <c r="AT43" s="130">
        <f>$AQ43*INDEX('Byproduct Conc'!$E:$E, MATCH(T$2,'Byproduct Conc'!$C:$C,0))</f>
        <v>0</v>
      </c>
      <c r="AU43" s="130">
        <f>$AQ43*INDEX('Byproduct Conc'!$E:$E, MATCH(U$2,'Byproduct Conc'!$C:$C,0))</f>
        <v>0</v>
      </c>
      <c r="AV43" s="130">
        <f>$AQ43*INDEX('Byproduct Conc'!$E:$E, MATCH(V$2,'Byproduct Conc'!$C:$C,0))</f>
        <v>0</v>
      </c>
      <c r="AW43" s="173">
        <f>$AQ43*INDEX('Byproduct Conc'!$E:$E, MATCH(W$2,'Byproduct Conc'!$C:$C,0))</f>
        <v>0</v>
      </c>
      <c r="AX43" s="248">
        <f t="shared" si="34"/>
        <v>0</v>
      </c>
      <c r="AY43" s="130">
        <f t="shared" si="18"/>
        <v>0</v>
      </c>
      <c r="AZ43" s="130">
        <f t="shared" si="19"/>
        <v>0</v>
      </c>
      <c r="BA43" s="130">
        <f t="shared" si="20"/>
        <v>0</v>
      </c>
      <c r="BB43" s="249">
        <f t="shared" si="21"/>
        <v>0</v>
      </c>
      <c r="BC43" s="178">
        <f t="shared" si="35"/>
        <v>1.8143694800000001</v>
      </c>
      <c r="BD43" s="2" t="s">
        <v>1162</v>
      </c>
    </row>
    <row r="44" spans="1:56" x14ac:dyDescent="0.25">
      <c r="A44" s="2">
        <v>2019</v>
      </c>
      <c r="B44" s="2" t="s">
        <v>1134</v>
      </c>
      <c r="C44" s="2" t="s">
        <v>1157</v>
      </c>
      <c r="D44" s="2" t="s">
        <v>1158</v>
      </c>
      <c r="E44" s="2" t="s">
        <v>1159</v>
      </c>
      <c r="F44" s="2" t="s">
        <v>1160</v>
      </c>
      <c r="G44" s="2">
        <v>78359</v>
      </c>
      <c r="H44" s="2">
        <v>27.883610999999998</v>
      </c>
      <c r="I44" s="2">
        <v>-97.241382999999999</v>
      </c>
      <c r="J44" s="2" t="s">
        <v>1161</v>
      </c>
      <c r="K44" s="21">
        <v>110000599807</v>
      </c>
      <c r="L44" s="2" t="s">
        <v>1140</v>
      </c>
      <c r="M44" s="2">
        <v>325199</v>
      </c>
      <c r="N44" s="2" t="s">
        <v>261</v>
      </c>
      <c r="O44" s="2" t="s">
        <v>5075</v>
      </c>
      <c r="P44" s="130"/>
      <c r="Q44" s="2">
        <v>3</v>
      </c>
      <c r="R44" s="174">
        <f t="shared" si="0"/>
        <v>1.3607771099999999</v>
      </c>
      <c r="S44" s="175">
        <f>$R44*INDEX('Byproduct Conc'!$E:$E, MATCH(S$2,'Byproduct Conc'!$C:$C,0))</f>
        <v>3.9598613900999995E-3</v>
      </c>
      <c r="T44" s="176">
        <f>$R44*INDEX('Byproduct Conc'!$E:$E, MATCH(T$2,'Byproduct Conc'!$C:$C,0))</f>
        <v>4.7627198849999993E-5</v>
      </c>
      <c r="U44" s="176">
        <f>$R44*INDEX('Byproduct Conc'!$E:$E, MATCH(U$2,'Byproduct Conc'!$C:$C,0))</f>
        <v>2.0411656649999997E-4</v>
      </c>
      <c r="V44" s="176">
        <f>$R44*INDEX('Byproduct Conc'!$E:$E, MATCH(V$2,'Byproduct Conc'!$C:$C,0))</f>
        <v>1.3594163328900001E-3</v>
      </c>
      <c r="W44" s="177">
        <f>$R44*INDEX('Byproduct Conc'!$E:$E, MATCH(W$2,'Byproduct Conc'!$C:$C,0))</f>
        <v>2.0411656649999997E-3</v>
      </c>
      <c r="X44" s="178">
        <f t="shared" si="22"/>
        <v>1.1313889685999999E-5</v>
      </c>
      <c r="Y44" s="176">
        <f t="shared" si="23"/>
        <v>1.3607771099999999E-7</v>
      </c>
      <c r="Z44" s="176">
        <f t="shared" si="24"/>
        <v>5.8319018999999987E-7</v>
      </c>
      <c r="AA44" s="176">
        <f t="shared" si="25"/>
        <v>3.8840466654000001E-6</v>
      </c>
      <c r="AB44" s="177">
        <f t="shared" si="26"/>
        <v>5.8319018999999989E-6</v>
      </c>
      <c r="AC44" s="2">
        <v>0</v>
      </c>
      <c r="AD44" s="180">
        <f t="shared" si="5"/>
        <v>0</v>
      </c>
      <c r="AE44" s="258" t="str">
        <f t="shared" si="27"/>
        <v/>
      </c>
      <c r="AF44" s="248">
        <f>$AD44*INDEX('Byproduct Conc'!$E:$E, MATCH(S$2,'Byproduct Conc'!$C:$C,0))</f>
        <v>0</v>
      </c>
      <c r="AG44" s="130">
        <f>$AD44*INDEX('Byproduct Conc'!$E:$E, MATCH(T$2,'Byproduct Conc'!$C:$C,0))</f>
        <v>0</v>
      </c>
      <c r="AH44" s="130">
        <f>$AD44*INDEX('Byproduct Conc'!$E:$E, MATCH(U$2,'Byproduct Conc'!$C:$C,0))</f>
        <v>0</v>
      </c>
      <c r="AI44" s="130">
        <f>$AD44*INDEX('Byproduct Conc'!$E:$E, MATCH(V$2,'Byproduct Conc'!$C:$C,0))</f>
        <v>0</v>
      </c>
      <c r="AJ44" s="173">
        <f>$AD44*INDEX('Byproduct Conc'!$E:$E, MATCH(W$2,'Byproduct Conc'!$C:$C,0))</f>
        <v>0</v>
      </c>
      <c r="AK44" s="248">
        <f t="shared" si="28"/>
        <v>0</v>
      </c>
      <c r="AL44" s="130">
        <f t="shared" si="29"/>
        <v>0</v>
      </c>
      <c r="AM44" s="130">
        <f t="shared" si="30"/>
        <v>0</v>
      </c>
      <c r="AN44" s="130">
        <f t="shared" si="31"/>
        <v>0</v>
      </c>
      <c r="AO44" s="249">
        <f t="shared" si="32"/>
        <v>0</v>
      </c>
      <c r="AP44" s="2">
        <v>0</v>
      </c>
      <c r="AQ44" s="180">
        <f t="shared" si="12"/>
        <v>0</v>
      </c>
      <c r="AR44" s="172" t="str">
        <f t="shared" si="33"/>
        <v/>
      </c>
      <c r="AS44" s="248">
        <f>$AQ44*INDEX('Byproduct Conc'!$E:$E, MATCH(S$2,'Byproduct Conc'!$C:$C,0))</f>
        <v>0</v>
      </c>
      <c r="AT44" s="130">
        <f>$AQ44*INDEX('Byproduct Conc'!$E:$E, MATCH(T$2,'Byproduct Conc'!$C:$C,0))</f>
        <v>0</v>
      </c>
      <c r="AU44" s="130">
        <f>$AQ44*INDEX('Byproduct Conc'!$E:$E, MATCH(U$2,'Byproduct Conc'!$C:$C,0))</f>
        <v>0</v>
      </c>
      <c r="AV44" s="130">
        <f>$AQ44*INDEX('Byproduct Conc'!$E:$E, MATCH(V$2,'Byproduct Conc'!$C:$C,0))</f>
        <v>0</v>
      </c>
      <c r="AW44" s="173">
        <f>$AQ44*INDEX('Byproduct Conc'!$E:$E, MATCH(W$2,'Byproduct Conc'!$C:$C,0))</f>
        <v>0</v>
      </c>
      <c r="AX44" s="248">
        <f t="shared" si="34"/>
        <v>0</v>
      </c>
      <c r="AY44" s="130">
        <f t="shared" si="18"/>
        <v>0</v>
      </c>
      <c r="AZ44" s="130">
        <f t="shared" si="19"/>
        <v>0</v>
      </c>
      <c r="BA44" s="130">
        <f t="shared" si="20"/>
        <v>0</v>
      </c>
      <c r="BB44" s="249">
        <f t="shared" si="21"/>
        <v>0</v>
      </c>
      <c r="BC44" s="178">
        <f t="shared" si="35"/>
        <v>1.3607771099999999</v>
      </c>
      <c r="BD44" s="2" t="s">
        <v>1162</v>
      </c>
    </row>
    <row r="45" spans="1:56" x14ac:dyDescent="0.25">
      <c r="A45" s="2">
        <v>2020</v>
      </c>
      <c r="B45" s="2" t="s">
        <v>1134</v>
      </c>
      <c r="C45" s="2" t="s">
        <v>1157</v>
      </c>
      <c r="D45" s="2" t="s">
        <v>1158</v>
      </c>
      <c r="E45" s="2" t="s">
        <v>1159</v>
      </c>
      <c r="F45" s="2" t="s">
        <v>1160</v>
      </c>
      <c r="G45" s="2">
        <v>78359</v>
      </c>
      <c r="H45" s="2">
        <v>27.883610999999998</v>
      </c>
      <c r="I45" s="2">
        <v>-97.241382999999999</v>
      </c>
      <c r="J45" s="2" t="s">
        <v>1161</v>
      </c>
      <c r="K45" s="21">
        <v>110000599807</v>
      </c>
      <c r="L45" s="2" t="s">
        <v>1140</v>
      </c>
      <c r="M45" s="2">
        <v>325199</v>
      </c>
      <c r="N45" s="2" t="s">
        <v>261</v>
      </c>
      <c r="O45" s="2" t="s">
        <v>5075</v>
      </c>
      <c r="P45" s="130"/>
      <c r="Q45" s="2">
        <v>3</v>
      </c>
      <c r="R45" s="174">
        <f t="shared" si="0"/>
        <v>1.3607771099999999</v>
      </c>
      <c r="S45" s="175">
        <f>$R45*INDEX('Byproduct Conc'!$E:$E, MATCH(S$2,'Byproduct Conc'!$C:$C,0))</f>
        <v>3.9598613900999995E-3</v>
      </c>
      <c r="T45" s="176">
        <f>$R45*INDEX('Byproduct Conc'!$E:$E, MATCH(T$2,'Byproduct Conc'!$C:$C,0))</f>
        <v>4.7627198849999993E-5</v>
      </c>
      <c r="U45" s="176">
        <f>$R45*INDEX('Byproduct Conc'!$E:$E, MATCH(U$2,'Byproduct Conc'!$C:$C,0))</f>
        <v>2.0411656649999997E-4</v>
      </c>
      <c r="V45" s="176">
        <f>$R45*INDEX('Byproduct Conc'!$E:$E, MATCH(V$2,'Byproduct Conc'!$C:$C,0))</f>
        <v>1.3594163328900001E-3</v>
      </c>
      <c r="W45" s="177">
        <f>$R45*INDEX('Byproduct Conc'!$E:$E, MATCH(W$2,'Byproduct Conc'!$C:$C,0))</f>
        <v>2.0411656649999997E-3</v>
      </c>
      <c r="X45" s="178">
        <f t="shared" si="22"/>
        <v>1.1313889685999999E-5</v>
      </c>
      <c r="Y45" s="176">
        <f t="shared" si="23"/>
        <v>1.3607771099999999E-7</v>
      </c>
      <c r="Z45" s="176">
        <f t="shared" si="24"/>
        <v>5.8319018999999987E-7</v>
      </c>
      <c r="AA45" s="176">
        <f t="shared" si="25"/>
        <v>3.8840466654000001E-6</v>
      </c>
      <c r="AB45" s="177">
        <f t="shared" si="26"/>
        <v>5.8319018999999989E-6</v>
      </c>
      <c r="AC45" s="2">
        <v>0</v>
      </c>
      <c r="AD45" s="180">
        <f t="shared" si="5"/>
        <v>0</v>
      </c>
      <c r="AE45" s="258" t="str">
        <f t="shared" si="27"/>
        <v/>
      </c>
      <c r="AF45" s="248">
        <f>$AD45*INDEX('Byproduct Conc'!$E:$E, MATCH(S$2,'Byproduct Conc'!$C:$C,0))</f>
        <v>0</v>
      </c>
      <c r="AG45" s="130">
        <f>$AD45*INDEX('Byproduct Conc'!$E:$E, MATCH(T$2,'Byproduct Conc'!$C:$C,0))</f>
        <v>0</v>
      </c>
      <c r="AH45" s="130">
        <f>$AD45*INDEX('Byproduct Conc'!$E:$E, MATCH(U$2,'Byproduct Conc'!$C:$C,0))</f>
        <v>0</v>
      </c>
      <c r="AI45" s="130">
        <f>$AD45*INDEX('Byproduct Conc'!$E:$E, MATCH(V$2,'Byproduct Conc'!$C:$C,0))</f>
        <v>0</v>
      </c>
      <c r="AJ45" s="173">
        <f>$AD45*INDEX('Byproduct Conc'!$E:$E, MATCH(W$2,'Byproduct Conc'!$C:$C,0))</f>
        <v>0</v>
      </c>
      <c r="AK45" s="248">
        <f t="shared" si="28"/>
        <v>0</v>
      </c>
      <c r="AL45" s="130">
        <f t="shared" si="29"/>
        <v>0</v>
      </c>
      <c r="AM45" s="130">
        <f t="shared" si="30"/>
        <v>0</v>
      </c>
      <c r="AN45" s="130">
        <f t="shared" si="31"/>
        <v>0</v>
      </c>
      <c r="AO45" s="249">
        <f t="shared" si="32"/>
        <v>0</v>
      </c>
      <c r="AP45" s="2">
        <v>0</v>
      </c>
      <c r="AQ45" s="180">
        <f t="shared" si="12"/>
        <v>0</v>
      </c>
      <c r="AR45" s="172" t="str">
        <f t="shared" si="33"/>
        <v/>
      </c>
      <c r="AS45" s="248">
        <f>$AQ45*INDEX('Byproduct Conc'!$E:$E, MATCH(S$2,'Byproduct Conc'!$C:$C,0))</f>
        <v>0</v>
      </c>
      <c r="AT45" s="130">
        <f>$AQ45*INDEX('Byproduct Conc'!$E:$E, MATCH(T$2,'Byproduct Conc'!$C:$C,0))</f>
        <v>0</v>
      </c>
      <c r="AU45" s="130">
        <f>$AQ45*INDEX('Byproduct Conc'!$E:$E, MATCH(U$2,'Byproduct Conc'!$C:$C,0))</f>
        <v>0</v>
      </c>
      <c r="AV45" s="130">
        <f>$AQ45*INDEX('Byproduct Conc'!$E:$E, MATCH(V$2,'Byproduct Conc'!$C:$C,0))</f>
        <v>0</v>
      </c>
      <c r="AW45" s="173">
        <f>$AQ45*INDEX('Byproduct Conc'!$E:$E, MATCH(W$2,'Byproduct Conc'!$C:$C,0))</f>
        <v>0</v>
      </c>
      <c r="AX45" s="248">
        <f t="shared" si="34"/>
        <v>0</v>
      </c>
      <c r="AY45" s="130">
        <f t="shared" si="18"/>
        <v>0</v>
      </c>
      <c r="AZ45" s="130">
        <f t="shared" si="19"/>
        <v>0</v>
      </c>
      <c r="BA45" s="130">
        <f t="shared" si="20"/>
        <v>0</v>
      </c>
      <c r="BB45" s="249">
        <f t="shared" si="21"/>
        <v>0</v>
      </c>
      <c r="BC45" s="178">
        <f t="shared" si="35"/>
        <v>1.3607771099999999</v>
      </c>
      <c r="BD45" s="2" t="s">
        <v>1162</v>
      </c>
    </row>
    <row r="46" spans="1:56" x14ac:dyDescent="0.25">
      <c r="A46" s="2">
        <v>2015</v>
      </c>
      <c r="B46" s="2" t="s">
        <v>1134</v>
      </c>
      <c r="C46" s="2" t="s">
        <v>1147</v>
      </c>
      <c r="D46" s="2" t="s">
        <v>1148</v>
      </c>
      <c r="E46" s="2" t="s">
        <v>1149</v>
      </c>
      <c r="F46" s="2" t="s">
        <v>1138</v>
      </c>
      <c r="G46" s="2">
        <v>70723</v>
      </c>
      <c r="H46" s="2">
        <v>30.05509</v>
      </c>
      <c r="I46" s="2">
        <v>-90.830839999999995</v>
      </c>
      <c r="J46" s="2" t="s">
        <v>1150</v>
      </c>
      <c r="K46" s="21">
        <v>110000597328</v>
      </c>
      <c r="L46" s="2" t="s">
        <v>1140</v>
      </c>
      <c r="M46" s="2">
        <v>325180</v>
      </c>
      <c r="N46" s="2" t="s">
        <v>258</v>
      </c>
      <c r="O46" s="2" t="s">
        <v>5075</v>
      </c>
      <c r="P46" s="130"/>
      <c r="Q46" s="2">
        <v>1.26</v>
      </c>
      <c r="R46" s="174">
        <f t="shared" si="0"/>
        <v>0.57152638620000007</v>
      </c>
      <c r="S46" s="248">
        <f>$R46*INDEX('Byproduct Conc'!$E:$E, MATCH(S$2,'Byproduct Conc'!$C:$C,0))</f>
        <v>1.6631417838420001E-3</v>
      </c>
      <c r="T46" s="130">
        <f>$R46*INDEX('Byproduct Conc'!$E:$E, MATCH(T$2,'Byproduct Conc'!$C:$C,0))</f>
        <v>2.0003423517000002E-5</v>
      </c>
      <c r="U46" s="130">
        <f>$R46*INDEX('Byproduct Conc'!$E:$E, MATCH(U$2,'Byproduct Conc'!$C:$C,0))</f>
        <v>8.5728957930000002E-5</v>
      </c>
      <c r="V46" s="130">
        <f>$R46*INDEX('Byproduct Conc'!$E:$E, MATCH(V$2,'Byproduct Conc'!$C:$C,0))</f>
        <v>5.7095485981380016E-4</v>
      </c>
      <c r="W46" s="249">
        <f>$R46*INDEX('Byproduct Conc'!$E:$E, MATCH(W$2,'Byproduct Conc'!$C:$C,0))</f>
        <v>8.5728957930000012E-4</v>
      </c>
      <c r="X46" s="179">
        <f t="shared" si="22"/>
        <v>4.7518336681200006E-6</v>
      </c>
      <c r="Y46" s="130">
        <f t="shared" si="23"/>
        <v>5.7152638620000006E-8</v>
      </c>
      <c r="Z46" s="130">
        <f t="shared" si="24"/>
        <v>2.4493987980000002E-7</v>
      </c>
      <c r="AA46" s="130">
        <f t="shared" si="25"/>
        <v>1.6312995994680004E-6</v>
      </c>
      <c r="AB46" s="249">
        <f t="shared" si="26"/>
        <v>2.4493987980000003E-6</v>
      </c>
      <c r="AC46" s="2">
        <v>0</v>
      </c>
      <c r="AD46" s="180">
        <f t="shared" si="5"/>
        <v>0</v>
      </c>
      <c r="AE46" s="258" t="str">
        <f t="shared" si="27"/>
        <v/>
      </c>
      <c r="AF46" s="248">
        <f>$AD46*INDEX('Byproduct Conc'!$E:$E, MATCH(S$2,'Byproduct Conc'!$C:$C,0))</f>
        <v>0</v>
      </c>
      <c r="AG46" s="130">
        <f>$AD46*INDEX('Byproduct Conc'!$E:$E, MATCH(T$2,'Byproduct Conc'!$C:$C,0))</f>
        <v>0</v>
      </c>
      <c r="AH46" s="130">
        <f>$AD46*INDEX('Byproduct Conc'!$E:$E, MATCH(U$2,'Byproduct Conc'!$C:$C,0))</f>
        <v>0</v>
      </c>
      <c r="AI46" s="130">
        <f>$AD46*INDEX('Byproduct Conc'!$E:$E, MATCH(V$2,'Byproduct Conc'!$C:$C,0))</f>
        <v>0</v>
      </c>
      <c r="AJ46" s="173">
        <f>$AD46*INDEX('Byproduct Conc'!$E:$E, MATCH(W$2,'Byproduct Conc'!$C:$C,0))</f>
        <v>0</v>
      </c>
      <c r="AK46" s="248">
        <f t="shared" si="28"/>
        <v>0</v>
      </c>
      <c r="AL46" s="130">
        <f t="shared" si="29"/>
        <v>0</v>
      </c>
      <c r="AM46" s="130">
        <f t="shared" si="30"/>
        <v>0</v>
      </c>
      <c r="AN46" s="130">
        <f t="shared" si="31"/>
        <v>0</v>
      </c>
      <c r="AO46" s="249">
        <f t="shared" si="32"/>
        <v>0</v>
      </c>
      <c r="AP46" s="2">
        <v>0</v>
      </c>
      <c r="AQ46" s="180">
        <f t="shared" si="12"/>
        <v>0</v>
      </c>
      <c r="AR46" s="172" t="str">
        <f t="shared" si="33"/>
        <v/>
      </c>
      <c r="AS46" s="175">
        <f>$AQ46*INDEX('Byproduct Conc'!$E:$E, MATCH(S$2,'Byproduct Conc'!$C:$C,0))</f>
        <v>0</v>
      </c>
      <c r="AT46" s="176">
        <f>$AQ46*INDEX('Byproduct Conc'!$E:$E, MATCH(T$2,'Byproduct Conc'!$C:$C,0))</f>
        <v>0</v>
      </c>
      <c r="AU46" s="176">
        <f>$AQ46*INDEX('Byproduct Conc'!$E:$E, MATCH(U$2,'Byproduct Conc'!$C:$C,0))</f>
        <v>0</v>
      </c>
      <c r="AV46" s="176">
        <f>$AQ46*INDEX('Byproduct Conc'!$E:$E, MATCH(V$2,'Byproduct Conc'!$C:$C,0))</f>
        <v>0</v>
      </c>
      <c r="AW46" s="180">
        <f>$AQ46*INDEX('Byproduct Conc'!$E:$E, MATCH(W$2,'Byproduct Conc'!$C:$C,0))</f>
        <v>0</v>
      </c>
      <c r="AX46" s="175">
        <f t="shared" si="34"/>
        <v>0</v>
      </c>
      <c r="AY46" s="176">
        <f t="shared" si="18"/>
        <v>0</v>
      </c>
      <c r="AZ46" s="176">
        <f t="shared" si="19"/>
        <v>0</v>
      </c>
      <c r="BA46" s="176">
        <f t="shared" si="20"/>
        <v>0</v>
      </c>
      <c r="BB46" s="177">
        <f t="shared" si="21"/>
        <v>0</v>
      </c>
      <c r="BC46" s="178">
        <f t="shared" si="35"/>
        <v>0.57152638620000007</v>
      </c>
      <c r="BD46" s="2" t="s">
        <v>1151</v>
      </c>
    </row>
    <row r="47" spans="1:56" x14ac:dyDescent="0.25">
      <c r="A47" s="2">
        <v>2016</v>
      </c>
      <c r="B47" s="2" t="s">
        <v>1134</v>
      </c>
      <c r="C47" s="2" t="s">
        <v>1147</v>
      </c>
      <c r="D47" s="2" t="s">
        <v>1148</v>
      </c>
      <c r="E47" s="2" t="s">
        <v>1149</v>
      </c>
      <c r="F47" s="2" t="s">
        <v>1138</v>
      </c>
      <c r="G47" s="2">
        <v>70723</v>
      </c>
      <c r="H47" s="2">
        <v>30.05509</v>
      </c>
      <c r="I47" s="2">
        <v>-90.830839999999995</v>
      </c>
      <c r="J47" s="2" t="s">
        <v>1150</v>
      </c>
      <c r="K47" s="21">
        <v>110000597328</v>
      </c>
      <c r="L47" s="2" t="s">
        <v>1140</v>
      </c>
      <c r="M47" s="2">
        <v>325180</v>
      </c>
      <c r="N47" s="2" t="s">
        <v>258</v>
      </c>
      <c r="O47" s="2" t="s">
        <v>5075</v>
      </c>
      <c r="P47" s="130"/>
      <c r="Q47" s="2">
        <v>1.3609</v>
      </c>
      <c r="R47" s="174">
        <f t="shared" si="0"/>
        <v>0.61729385633300005</v>
      </c>
      <c r="S47" s="248">
        <f>$R47*INDEX('Byproduct Conc'!$E:$E, MATCH(S$2,'Byproduct Conc'!$C:$C,0))</f>
        <v>1.7963251219290301E-3</v>
      </c>
      <c r="T47" s="130">
        <f>$R47*INDEX('Byproduct Conc'!$E:$E, MATCH(T$2,'Byproduct Conc'!$C:$C,0))</f>
        <v>2.1605284971654998E-5</v>
      </c>
      <c r="U47" s="130">
        <f>$R47*INDEX('Byproduct Conc'!$E:$E, MATCH(U$2,'Byproduct Conc'!$C:$C,0))</f>
        <v>9.2594078449950002E-5</v>
      </c>
      <c r="V47" s="130">
        <f>$R47*INDEX('Byproduct Conc'!$E:$E, MATCH(V$2,'Byproduct Conc'!$C:$C,0))</f>
        <v>6.1667656247666716E-4</v>
      </c>
      <c r="W47" s="249">
        <f>$R47*INDEX('Byproduct Conc'!$E:$E, MATCH(W$2,'Byproduct Conc'!$C:$C,0))</f>
        <v>9.2594078449950007E-4</v>
      </c>
      <c r="X47" s="179">
        <f t="shared" si="22"/>
        <v>5.1323574912258006E-6</v>
      </c>
      <c r="Y47" s="130">
        <f t="shared" si="23"/>
        <v>6.1729385633299989E-8</v>
      </c>
      <c r="Z47" s="130">
        <f t="shared" si="24"/>
        <v>2.6455450985700001E-7</v>
      </c>
      <c r="AA47" s="130">
        <f t="shared" si="25"/>
        <v>1.7619330356476205E-6</v>
      </c>
      <c r="AB47" s="249">
        <f t="shared" si="26"/>
        <v>2.6455450985700001E-6</v>
      </c>
      <c r="AC47" s="2">
        <v>0</v>
      </c>
      <c r="AD47" s="180">
        <f t="shared" si="5"/>
        <v>0</v>
      </c>
      <c r="AE47" s="258" t="str">
        <f t="shared" si="27"/>
        <v/>
      </c>
      <c r="AF47" s="175">
        <f>$AD47*INDEX('Byproduct Conc'!$E:$E, MATCH(S$2,'Byproduct Conc'!$C:$C,0))</f>
        <v>0</v>
      </c>
      <c r="AG47" s="176">
        <f>$AD47*INDEX('Byproduct Conc'!$E:$E, MATCH(T$2,'Byproduct Conc'!$C:$C,0))</f>
        <v>0</v>
      </c>
      <c r="AH47" s="176">
        <f>$AD47*INDEX('Byproduct Conc'!$E:$E, MATCH(U$2,'Byproduct Conc'!$C:$C,0))</f>
        <v>0</v>
      </c>
      <c r="AI47" s="176">
        <f>$AD47*INDEX('Byproduct Conc'!$E:$E, MATCH(V$2,'Byproduct Conc'!$C:$C,0))</f>
        <v>0</v>
      </c>
      <c r="AJ47" s="180">
        <f>$AD47*INDEX('Byproduct Conc'!$E:$E, MATCH(W$2,'Byproduct Conc'!$C:$C,0))</f>
        <v>0</v>
      </c>
      <c r="AK47" s="175">
        <f t="shared" si="28"/>
        <v>0</v>
      </c>
      <c r="AL47" s="176">
        <f t="shared" si="29"/>
        <v>0</v>
      </c>
      <c r="AM47" s="176">
        <f t="shared" si="30"/>
        <v>0</v>
      </c>
      <c r="AN47" s="176">
        <f t="shared" si="31"/>
        <v>0</v>
      </c>
      <c r="AO47" s="177">
        <f t="shared" si="32"/>
        <v>0</v>
      </c>
      <c r="AP47" s="2">
        <v>0</v>
      </c>
      <c r="AQ47" s="180">
        <f t="shared" si="12"/>
        <v>0</v>
      </c>
      <c r="AR47" s="172" t="str">
        <f t="shared" si="33"/>
        <v/>
      </c>
      <c r="AS47" s="248">
        <f>$AQ47*INDEX('Byproduct Conc'!$E:$E, MATCH(S$2,'Byproduct Conc'!$C:$C,0))</f>
        <v>0</v>
      </c>
      <c r="AT47" s="130">
        <f>$AQ47*INDEX('Byproduct Conc'!$E:$E, MATCH(T$2,'Byproduct Conc'!$C:$C,0))</f>
        <v>0</v>
      </c>
      <c r="AU47" s="130">
        <f>$AQ47*INDEX('Byproduct Conc'!$E:$E, MATCH(U$2,'Byproduct Conc'!$C:$C,0))</f>
        <v>0</v>
      </c>
      <c r="AV47" s="130">
        <f>$AQ47*INDEX('Byproduct Conc'!$E:$E, MATCH(V$2,'Byproduct Conc'!$C:$C,0))</f>
        <v>0</v>
      </c>
      <c r="AW47" s="173">
        <f>$AQ47*INDEX('Byproduct Conc'!$E:$E, MATCH(W$2,'Byproduct Conc'!$C:$C,0))</f>
        <v>0</v>
      </c>
      <c r="AX47" s="248">
        <f t="shared" si="34"/>
        <v>0</v>
      </c>
      <c r="AY47" s="130">
        <f t="shared" si="18"/>
        <v>0</v>
      </c>
      <c r="AZ47" s="130">
        <f t="shared" si="19"/>
        <v>0</v>
      </c>
      <c r="BA47" s="130">
        <f t="shared" si="20"/>
        <v>0</v>
      </c>
      <c r="BB47" s="249">
        <f t="shared" si="21"/>
        <v>0</v>
      </c>
      <c r="BC47" s="178">
        <f t="shared" si="35"/>
        <v>0.61729385633300005</v>
      </c>
      <c r="BD47" s="2" t="s">
        <v>1151</v>
      </c>
    </row>
    <row r="48" spans="1:56" x14ac:dyDescent="0.25">
      <c r="A48" s="2">
        <v>2017</v>
      </c>
      <c r="B48" s="2" t="s">
        <v>1134</v>
      </c>
      <c r="C48" s="2" t="s">
        <v>1147</v>
      </c>
      <c r="D48" s="2" t="s">
        <v>1148</v>
      </c>
      <c r="E48" s="2" t="s">
        <v>1149</v>
      </c>
      <c r="F48" s="2" t="s">
        <v>1138</v>
      </c>
      <c r="G48" s="2">
        <v>70723</v>
      </c>
      <c r="H48" s="2">
        <v>30.05509</v>
      </c>
      <c r="I48" s="2">
        <v>-90.830839999999995</v>
      </c>
      <c r="J48" s="2" t="s">
        <v>1150</v>
      </c>
      <c r="K48" s="21">
        <v>110000597328</v>
      </c>
      <c r="L48" s="2" t="s">
        <v>1140</v>
      </c>
      <c r="M48" s="2">
        <v>325180</v>
      </c>
      <c r="N48" s="2" t="s">
        <v>258</v>
      </c>
      <c r="O48" s="2" t="s">
        <v>5075</v>
      </c>
      <c r="P48" s="130"/>
      <c r="Q48" s="2">
        <v>1.34</v>
      </c>
      <c r="R48" s="174">
        <f t="shared" si="0"/>
        <v>0.60781377580000007</v>
      </c>
      <c r="S48" s="175">
        <f>$R48*INDEX('Byproduct Conc'!$E:$E, MATCH(S$2,'Byproduct Conc'!$C:$C,0))</f>
        <v>1.7687380875780001E-3</v>
      </c>
      <c r="T48" s="176">
        <f>$R48*INDEX('Byproduct Conc'!$E:$E, MATCH(T$2,'Byproduct Conc'!$C:$C,0))</f>
        <v>2.1273482153000001E-5</v>
      </c>
      <c r="U48" s="176">
        <f>$R48*INDEX('Byproduct Conc'!$E:$E, MATCH(U$2,'Byproduct Conc'!$C:$C,0))</f>
        <v>9.1172066370000005E-5</v>
      </c>
      <c r="V48" s="176">
        <f>$R48*INDEX('Byproduct Conc'!$E:$E, MATCH(V$2,'Byproduct Conc'!$C:$C,0))</f>
        <v>6.0720596202420009E-4</v>
      </c>
      <c r="W48" s="177">
        <f>$R48*INDEX('Byproduct Conc'!$E:$E, MATCH(W$2,'Byproduct Conc'!$C:$C,0))</f>
        <v>9.117206637000001E-4</v>
      </c>
      <c r="X48" s="178">
        <f t="shared" si="22"/>
        <v>5.0535373930800001E-6</v>
      </c>
      <c r="Y48" s="176">
        <f t="shared" si="23"/>
        <v>6.0781377579999998E-8</v>
      </c>
      <c r="Z48" s="176">
        <f t="shared" si="24"/>
        <v>2.6049161820000001E-7</v>
      </c>
      <c r="AA48" s="176">
        <f t="shared" si="25"/>
        <v>1.7348741772120002E-6</v>
      </c>
      <c r="AB48" s="177">
        <f t="shared" si="26"/>
        <v>2.6049161820000003E-6</v>
      </c>
      <c r="AC48" s="2">
        <v>0</v>
      </c>
      <c r="AD48" s="180">
        <f t="shared" si="5"/>
        <v>0</v>
      </c>
      <c r="AE48" s="258" t="str">
        <f t="shared" si="27"/>
        <v/>
      </c>
      <c r="AF48" s="248">
        <f>$AD48*INDEX('Byproduct Conc'!$E:$E, MATCH(S$2,'Byproduct Conc'!$C:$C,0))</f>
        <v>0</v>
      </c>
      <c r="AG48" s="130">
        <f>$AD48*INDEX('Byproduct Conc'!$E:$E, MATCH(T$2,'Byproduct Conc'!$C:$C,0))</f>
        <v>0</v>
      </c>
      <c r="AH48" s="130">
        <f>$AD48*INDEX('Byproduct Conc'!$E:$E, MATCH(U$2,'Byproduct Conc'!$C:$C,0))</f>
        <v>0</v>
      </c>
      <c r="AI48" s="130">
        <f>$AD48*INDEX('Byproduct Conc'!$E:$E, MATCH(V$2,'Byproduct Conc'!$C:$C,0))</f>
        <v>0</v>
      </c>
      <c r="AJ48" s="173">
        <f>$AD48*INDEX('Byproduct Conc'!$E:$E, MATCH(W$2,'Byproduct Conc'!$C:$C,0))</f>
        <v>0</v>
      </c>
      <c r="AK48" s="248">
        <f t="shared" si="28"/>
        <v>0</v>
      </c>
      <c r="AL48" s="130">
        <f t="shared" si="29"/>
        <v>0</v>
      </c>
      <c r="AM48" s="130">
        <f t="shared" si="30"/>
        <v>0</v>
      </c>
      <c r="AN48" s="130">
        <f t="shared" si="31"/>
        <v>0</v>
      </c>
      <c r="AO48" s="249">
        <f t="shared" si="32"/>
        <v>0</v>
      </c>
      <c r="AP48" s="2">
        <v>0</v>
      </c>
      <c r="AQ48" s="180">
        <f t="shared" si="12"/>
        <v>0</v>
      </c>
      <c r="AR48" s="172" t="str">
        <f t="shared" si="33"/>
        <v/>
      </c>
      <c r="AS48" s="248">
        <f>$AQ48*INDEX('Byproduct Conc'!$E:$E, MATCH(S$2,'Byproduct Conc'!$C:$C,0))</f>
        <v>0</v>
      </c>
      <c r="AT48" s="130">
        <f>$AQ48*INDEX('Byproduct Conc'!$E:$E, MATCH(T$2,'Byproduct Conc'!$C:$C,0))</f>
        <v>0</v>
      </c>
      <c r="AU48" s="130">
        <f>$AQ48*INDEX('Byproduct Conc'!$E:$E, MATCH(U$2,'Byproduct Conc'!$C:$C,0))</f>
        <v>0</v>
      </c>
      <c r="AV48" s="130">
        <f>$AQ48*INDEX('Byproduct Conc'!$E:$E, MATCH(V$2,'Byproduct Conc'!$C:$C,0))</f>
        <v>0</v>
      </c>
      <c r="AW48" s="173">
        <f>$AQ48*INDEX('Byproduct Conc'!$E:$E, MATCH(W$2,'Byproduct Conc'!$C:$C,0))</f>
        <v>0</v>
      </c>
      <c r="AX48" s="248">
        <f t="shared" si="34"/>
        <v>0</v>
      </c>
      <c r="AY48" s="130">
        <f t="shared" si="18"/>
        <v>0</v>
      </c>
      <c r="AZ48" s="130">
        <f t="shared" si="19"/>
        <v>0</v>
      </c>
      <c r="BA48" s="130">
        <f t="shared" si="20"/>
        <v>0</v>
      </c>
      <c r="BB48" s="249">
        <f t="shared" si="21"/>
        <v>0</v>
      </c>
      <c r="BC48" s="178">
        <f t="shared" si="35"/>
        <v>0.60781377580000007</v>
      </c>
      <c r="BD48" s="2" t="s">
        <v>1151</v>
      </c>
    </row>
    <row r="49" spans="1:56" x14ac:dyDescent="0.25">
      <c r="A49" s="2">
        <v>2018</v>
      </c>
      <c r="B49" s="2" t="s">
        <v>1134</v>
      </c>
      <c r="C49" s="2" t="s">
        <v>1147</v>
      </c>
      <c r="D49" s="2" t="s">
        <v>1148</v>
      </c>
      <c r="E49" s="2" t="s">
        <v>1149</v>
      </c>
      <c r="F49" s="2" t="s">
        <v>1138</v>
      </c>
      <c r="G49" s="2">
        <v>70723</v>
      </c>
      <c r="H49" s="2">
        <v>30.05509</v>
      </c>
      <c r="I49" s="2">
        <v>-90.830839999999995</v>
      </c>
      <c r="J49" s="2" t="s">
        <v>1150</v>
      </c>
      <c r="K49" s="21">
        <v>110000597328</v>
      </c>
      <c r="L49" s="2" t="s">
        <v>1140</v>
      </c>
      <c r="M49" s="2">
        <v>325180</v>
      </c>
      <c r="N49" s="2" t="s">
        <v>258</v>
      </c>
      <c r="O49" s="2" t="s">
        <v>5075</v>
      </c>
      <c r="P49" s="130"/>
      <c r="Q49" s="2">
        <v>1.26</v>
      </c>
      <c r="R49" s="174">
        <f t="shared" si="0"/>
        <v>0.57152638620000007</v>
      </c>
      <c r="S49" s="175">
        <f>$R49*INDEX('Byproduct Conc'!$E:$E, MATCH(S$2,'Byproduct Conc'!$C:$C,0))</f>
        <v>1.6631417838420001E-3</v>
      </c>
      <c r="T49" s="176">
        <f>$R49*INDEX('Byproduct Conc'!$E:$E, MATCH(T$2,'Byproduct Conc'!$C:$C,0))</f>
        <v>2.0003423517000002E-5</v>
      </c>
      <c r="U49" s="176">
        <f>$R49*INDEX('Byproduct Conc'!$E:$E, MATCH(U$2,'Byproduct Conc'!$C:$C,0))</f>
        <v>8.5728957930000002E-5</v>
      </c>
      <c r="V49" s="176">
        <f>$R49*INDEX('Byproduct Conc'!$E:$E, MATCH(V$2,'Byproduct Conc'!$C:$C,0))</f>
        <v>5.7095485981380016E-4</v>
      </c>
      <c r="W49" s="177">
        <f>$R49*INDEX('Byproduct Conc'!$E:$E, MATCH(W$2,'Byproduct Conc'!$C:$C,0))</f>
        <v>8.5728957930000012E-4</v>
      </c>
      <c r="X49" s="178">
        <f t="shared" si="22"/>
        <v>4.7518336681200006E-6</v>
      </c>
      <c r="Y49" s="176">
        <f t="shared" si="23"/>
        <v>5.7152638620000006E-8</v>
      </c>
      <c r="Z49" s="176">
        <f t="shared" si="24"/>
        <v>2.4493987980000002E-7</v>
      </c>
      <c r="AA49" s="176">
        <f t="shared" si="25"/>
        <v>1.6312995994680004E-6</v>
      </c>
      <c r="AB49" s="177">
        <f t="shared" si="26"/>
        <v>2.4493987980000003E-6</v>
      </c>
      <c r="AC49" s="2">
        <v>0</v>
      </c>
      <c r="AD49" s="180">
        <f t="shared" si="5"/>
        <v>0</v>
      </c>
      <c r="AE49" s="258" t="str">
        <f t="shared" si="27"/>
        <v/>
      </c>
      <c r="AF49" s="248">
        <f>$AD49*INDEX('Byproduct Conc'!$E:$E, MATCH(S$2,'Byproduct Conc'!$C:$C,0))</f>
        <v>0</v>
      </c>
      <c r="AG49" s="130">
        <f>$AD49*INDEX('Byproduct Conc'!$E:$E, MATCH(T$2,'Byproduct Conc'!$C:$C,0))</f>
        <v>0</v>
      </c>
      <c r="AH49" s="130">
        <f>$AD49*INDEX('Byproduct Conc'!$E:$E, MATCH(U$2,'Byproduct Conc'!$C:$C,0))</f>
        <v>0</v>
      </c>
      <c r="AI49" s="130">
        <f>$AD49*INDEX('Byproduct Conc'!$E:$E, MATCH(V$2,'Byproduct Conc'!$C:$C,0))</f>
        <v>0</v>
      </c>
      <c r="AJ49" s="173">
        <f>$AD49*INDEX('Byproduct Conc'!$E:$E, MATCH(W$2,'Byproduct Conc'!$C:$C,0))</f>
        <v>0</v>
      </c>
      <c r="AK49" s="248">
        <f t="shared" si="28"/>
        <v>0</v>
      </c>
      <c r="AL49" s="130">
        <f t="shared" si="29"/>
        <v>0</v>
      </c>
      <c r="AM49" s="130">
        <f t="shared" si="30"/>
        <v>0</v>
      </c>
      <c r="AN49" s="130">
        <f t="shared" si="31"/>
        <v>0</v>
      </c>
      <c r="AO49" s="249">
        <f t="shared" si="32"/>
        <v>0</v>
      </c>
      <c r="AP49" s="2">
        <v>0</v>
      </c>
      <c r="AQ49" s="180">
        <f t="shared" si="12"/>
        <v>0</v>
      </c>
      <c r="AR49" s="172" t="str">
        <f t="shared" si="33"/>
        <v/>
      </c>
      <c r="AS49" s="248">
        <f>$AQ49*INDEX('Byproduct Conc'!$E:$E, MATCH(S$2,'Byproduct Conc'!$C:$C,0))</f>
        <v>0</v>
      </c>
      <c r="AT49" s="130">
        <f>$AQ49*INDEX('Byproduct Conc'!$E:$E, MATCH(T$2,'Byproduct Conc'!$C:$C,0))</f>
        <v>0</v>
      </c>
      <c r="AU49" s="130">
        <f>$AQ49*INDEX('Byproduct Conc'!$E:$E, MATCH(U$2,'Byproduct Conc'!$C:$C,0))</f>
        <v>0</v>
      </c>
      <c r="AV49" s="130">
        <f>$AQ49*INDEX('Byproduct Conc'!$E:$E, MATCH(V$2,'Byproduct Conc'!$C:$C,0))</f>
        <v>0</v>
      </c>
      <c r="AW49" s="173">
        <f>$AQ49*INDEX('Byproduct Conc'!$E:$E, MATCH(W$2,'Byproduct Conc'!$C:$C,0))</f>
        <v>0</v>
      </c>
      <c r="AX49" s="248">
        <f t="shared" si="34"/>
        <v>0</v>
      </c>
      <c r="AY49" s="130">
        <f t="shared" si="18"/>
        <v>0</v>
      </c>
      <c r="AZ49" s="130">
        <f t="shared" si="19"/>
        <v>0</v>
      </c>
      <c r="BA49" s="130">
        <f t="shared" si="20"/>
        <v>0</v>
      </c>
      <c r="BB49" s="249">
        <f t="shared" si="21"/>
        <v>0</v>
      </c>
      <c r="BC49" s="178">
        <f t="shared" si="35"/>
        <v>0.57152638620000007</v>
      </c>
      <c r="BD49" s="2" t="s">
        <v>1151</v>
      </c>
    </row>
    <row r="50" spans="1:56" x14ac:dyDescent="0.25">
      <c r="A50" s="2">
        <v>2019</v>
      </c>
      <c r="B50" s="2" t="s">
        <v>1134</v>
      </c>
      <c r="C50" s="2" t="s">
        <v>1147</v>
      </c>
      <c r="D50" s="2" t="s">
        <v>1148</v>
      </c>
      <c r="E50" s="2" t="s">
        <v>1149</v>
      </c>
      <c r="F50" s="2" t="s">
        <v>1138</v>
      </c>
      <c r="G50" s="2">
        <v>70723</v>
      </c>
      <c r="H50" s="2">
        <v>30.05509</v>
      </c>
      <c r="I50" s="2">
        <v>-90.830839999999995</v>
      </c>
      <c r="J50" s="2" t="s">
        <v>1150</v>
      </c>
      <c r="K50" s="21">
        <v>110000597328</v>
      </c>
      <c r="L50" s="2" t="s">
        <v>1140</v>
      </c>
      <c r="M50" s="2">
        <v>325180</v>
      </c>
      <c r="N50" s="2" t="s">
        <v>258</v>
      </c>
      <c r="O50" s="2" t="s">
        <v>5075</v>
      </c>
      <c r="P50" s="130"/>
      <c r="Q50" s="2">
        <v>1</v>
      </c>
      <c r="R50" s="174">
        <f t="shared" si="0"/>
        <v>0.45359237000000002</v>
      </c>
      <c r="S50" s="175">
        <f>$R50*INDEX('Byproduct Conc'!$E:$E, MATCH(S$2,'Byproduct Conc'!$C:$C,0))</f>
        <v>1.3199537967E-3</v>
      </c>
      <c r="T50" s="176">
        <f>$R50*INDEX('Byproduct Conc'!$E:$E, MATCH(T$2,'Byproduct Conc'!$C:$C,0))</f>
        <v>1.5875732949999999E-5</v>
      </c>
      <c r="U50" s="176">
        <f>$R50*INDEX('Byproduct Conc'!$E:$E, MATCH(U$2,'Byproduct Conc'!$C:$C,0))</f>
        <v>6.8038855499999998E-5</v>
      </c>
      <c r="V50" s="176">
        <f>$R50*INDEX('Byproduct Conc'!$E:$E, MATCH(V$2,'Byproduct Conc'!$C:$C,0))</f>
        <v>4.5313877763000006E-4</v>
      </c>
      <c r="W50" s="177">
        <f>$R50*INDEX('Byproduct Conc'!$E:$E, MATCH(W$2,'Byproduct Conc'!$C:$C,0))</f>
        <v>6.8038855500000004E-4</v>
      </c>
      <c r="X50" s="178">
        <f t="shared" si="22"/>
        <v>3.7712965620000002E-6</v>
      </c>
      <c r="Y50" s="176">
        <f t="shared" si="23"/>
        <v>4.5359236999999996E-8</v>
      </c>
      <c r="Z50" s="176">
        <f t="shared" si="24"/>
        <v>1.9439672999999999E-7</v>
      </c>
      <c r="AA50" s="176">
        <f t="shared" si="25"/>
        <v>1.2946822218000002E-6</v>
      </c>
      <c r="AB50" s="177">
        <f t="shared" si="26"/>
        <v>1.9439672999999999E-6</v>
      </c>
      <c r="AC50" s="2">
        <v>0</v>
      </c>
      <c r="AD50" s="180">
        <f t="shared" si="5"/>
        <v>0</v>
      </c>
      <c r="AE50" s="258" t="str">
        <f t="shared" si="27"/>
        <v/>
      </c>
      <c r="AF50" s="248">
        <f>$AD50*INDEX('Byproduct Conc'!$E:$E, MATCH(S$2,'Byproduct Conc'!$C:$C,0))</f>
        <v>0</v>
      </c>
      <c r="AG50" s="130">
        <f>$AD50*INDEX('Byproduct Conc'!$E:$E, MATCH(T$2,'Byproduct Conc'!$C:$C,0))</f>
        <v>0</v>
      </c>
      <c r="AH50" s="130">
        <f>$AD50*INDEX('Byproduct Conc'!$E:$E, MATCH(U$2,'Byproduct Conc'!$C:$C,0))</f>
        <v>0</v>
      </c>
      <c r="AI50" s="130">
        <f>$AD50*INDEX('Byproduct Conc'!$E:$E, MATCH(V$2,'Byproduct Conc'!$C:$C,0))</f>
        <v>0</v>
      </c>
      <c r="AJ50" s="173">
        <f>$AD50*INDEX('Byproduct Conc'!$E:$E, MATCH(W$2,'Byproduct Conc'!$C:$C,0))</f>
        <v>0</v>
      </c>
      <c r="AK50" s="248">
        <f t="shared" si="28"/>
        <v>0</v>
      </c>
      <c r="AL50" s="130">
        <f t="shared" si="29"/>
        <v>0</v>
      </c>
      <c r="AM50" s="130">
        <f t="shared" si="30"/>
        <v>0</v>
      </c>
      <c r="AN50" s="130">
        <f t="shared" si="31"/>
        <v>0</v>
      </c>
      <c r="AO50" s="249">
        <f t="shared" si="32"/>
        <v>0</v>
      </c>
      <c r="AP50" s="2">
        <v>0</v>
      </c>
      <c r="AQ50" s="180">
        <f t="shared" si="12"/>
        <v>0</v>
      </c>
      <c r="AR50" s="172" t="str">
        <f t="shared" si="33"/>
        <v/>
      </c>
      <c r="AS50" s="248">
        <f>$AQ50*INDEX('Byproduct Conc'!$E:$E, MATCH(S$2,'Byproduct Conc'!$C:$C,0))</f>
        <v>0</v>
      </c>
      <c r="AT50" s="130">
        <f>$AQ50*INDEX('Byproduct Conc'!$E:$E, MATCH(T$2,'Byproduct Conc'!$C:$C,0))</f>
        <v>0</v>
      </c>
      <c r="AU50" s="130">
        <f>$AQ50*INDEX('Byproduct Conc'!$E:$E, MATCH(U$2,'Byproduct Conc'!$C:$C,0))</f>
        <v>0</v>
      </c>
      <c r="AV50" s="130">
        <f>$AQ50*INDEX('Byproduct Conc'!$E:$E, MATCH(V$2,'Byproduct Conc'!$C:$C,0))</f>
        <v>0</v>
      </c>
      <c r="AW50" s="173">
        <f>$AQ50*INDEX('Byproduct Conc'!$E:$E, MATCH(W$2,'Byproduct Conc'!$C:$C,0))</f>
        <v>0</v>
      </c>
      <c r="AX50" s="248">
        <f t="shared" si="34"/>
        <v>0</v>
      </c>
      <c r="AY50" s="130">
        <f t="shared" si="18"/>
        <v>0</v>
      </c>
      <c r="AZ50" s="130">
        <f t="shared" si="19"/>
        <v>0</v>
      </c>
      <c r="BA50" s="130">
        <f t="shared" si="20"/>
        <v>0</v>
      </c>
      <c r="BB50" s="249">
        <f t="shared" si="21"/>
        <v>0</v>
      </c>
      <c r="BC50" s="178">
        <f t="shared" si="35"/>
        <v>0.45359237000000002</v>
      </c>
      <c r="BD50" s="2" t="s">
        <v>1151</v>
      </c>
    </row>
    <row r="51" spans="1:56" x14ac:dyDescent="0.25">
      <c r="A51" s="2">
        <v>2020</v>
      </c>
      <c r="B51" s="2" t="s">
        <v>1134</v>
      </c>
      <c r="C51" s="2" t="s">
        <v>1147</v>
      </c>
      <c r="D51" s="2" t="s">
        <v>1148</v>
      </c>
      <c r="E51" s="2" t="s">
        <v>1149</v>
      </c>
      <c r="F51" s="2" t="s">
        <v>1138</v>
      </c>
      <c r="G51" s="2">
        <v>70723</v>
      </c>
      <c r="H51" s="2">
        <v>30.05509</v>
      </c>
      <c r="I51" s="2">
        <v>-90.830839999999995</v>
      </c>
      <c r="J51" s="2" t="s">
        <v>1150</v>
      </c>
      <c r="K51" s="21">
        <v>110000597328</v>
      </c>
      <c r="L51" s="2" t="s">
        <v>1140</v>
      </c>
      <c r="M51" s="2">
        <v>325180</v>
      </c>
      <c r="N51" s="2" t="s">
        <v>258</v>
      </c>
      <c r="O51" s="2" t="s">
        <v>5075</v>
      </c>
      <c r="P51" s="130"/>
      <c r="Q51" s="2">
        <v>1</v>
      </c>
      <c r="R51" s="174">
        <f t="shared" si="0"/>
        <v>0.45359237000000002</v>
      </c>
      <c r="S51" s="248">
        <f>$R51*INDEX('Byproduct Conc'!$E:$E, MATCH(S$2,'Byproduct Conc'!$C:$C,0))</f>
        <v>1.3199537967E-3</v>
      </c>
      <c r="T51" s="130">
        <f>$R51*INDEX('Byproduct Conc'!$E:$E, MATCH(T$2,'Byproduct Conc'!$C:$C,0))</f>
        <v>1.5875732949999999E-5</v>
      </c>
      <c r="U51" s="130">
        <f>$R51*INDEX('Byproduct Conc'!$E:$E, MATCH(U$2,'Byproduct Conc'!$C:$C,0))</f>
        <v>6.8038855499999998E-5</v>
      </c>
      <c r="V51" s="130">
        <f>$R51*INDEX('Byproduct Conc'!$E:$E, MATCH(V$2,'Byproduct Conc'!$C:$C,0))</f>
        <v>4.5313877763000006E-4</v>
      </c>
      <c r="W51" s="249">
        <f>$R51*INDEX('Byproduct Conc'!$E:$E, MATCH(W$2,'Byproduct Conc'!$C:$C,0))</f>
        <v>6.8038855500000004E-4</v>
      </c>
      <c r="X51" s="179">
        <f t="shared" si="22"/>
        <v>3.7712965620000002E-6</v>
      </c>
      <c r="Y51" s="130">
        <f t="shared" si="23"/>
        <v>4.5359236999999996E-8</v>
      </c>
      <c r="Z51" s="130">
        <f t="shared" si="24"/>
        <v>1.9439672999999999E-7</v>
      </c>
      <c r="AA51" s="130">
        <f t="shared" si="25"/>
        <v>1.2946822218000002E-6</v>
      </c>
      <c r="AB51" s="249">
        <f t="shared" si="26"/>
        <v>1.9439672999999999E-6</v>
      </c>
      <c r="AC51" s="2">
        <v>0</v>
      </c>
      <c r="AD51" s="180">
        <f t="shared" si="5"/>
        <v>0</v>
      </c>
      <c r="AE51" s="258" t="str">
        <f t="shared" si="27"/>
        <v/>
      </c>
      <c r="AF51" s="248">
        <f>$AD51*INDEX('Byproduct Conc'!$E:$E, MATCH(S$2,'Byproduct Conc'!$C:$C,0))</f>
        <v>0</v>
      </c>
      <c r="AG51" s="130">
        <f>$AD51*INDEX('Byproduct Conc'!$E:$E, MATCH(T$2,'Byproduct Conc'!$C:$C,0))</f>
        <v>0</v>
      </c>
      <c r="AH51" s="130">
        <f>$AD51*INDEX('Byproduct Conc'!$E:$E, MATCH(U$2,'Byproduct Conc'!$C:$C,0))</f>
        <v>0</v>
      </c>
      <c r="AI51" s="130">
        <f>$AD51*INDEX('Byproduct Conc'!$E:$E, MATCH(V$2,'Byproduct Conc'!$C:$C,0))</f>
        <v>0</v>
      </c>
      <c r="AJ51" s="173">
        <f>$AD51*INDEX('Byproduct Conc'!$E:$E, MATCH(W$2,'Byproduct Conc'!$C:$C,0))</f>
        <v>0</v>
      </c>
      <c r="AK51" s="248">
        <f t="shared" si="28"/>
        <v>0</v>
      </c>
      <c r="AL51" s="130">
        <f t="shared" si="29"/>
        <v>0</v>
      </c>
      <c r="AM51" s="130">
        <f t="shared" si="30"/>
        <v>0</v>
      </c>
      <c r="AN51" s="130">
        <f t="shared" si="31"/>
        <v>0</v>
      </c>
      <c r="AO51" s="249">
        <f t="shared" si="32"/>
        <v>0</v>
      </c>
      <c r="AP51" s="2">
        <v>0</v>
      </c>
      <c r="AQ51" s="180">
        <f t="shared" si="12"/>
        <v>0</v>
      </c>
      <c r="AR51" s="172" t="str">
        <f t="shared" si="33"/>
        <v/>
      </c>
      <c r="AS51" s="175">
        <f>$AQ51*INDEX('Byproduct Conc'!$E:$E, MATCH(S$2,'Byproduct Conc'!$C:$C,0))</f>
        <v>0</v>
      </c>
      <c r="AT51" s="176">
        <f>$AQ51*INDEX('Byproduct Conc'!$E:$E, MATCH(T$2,'Byproduct Conc'!$C:$C,0))</f>
        <v>0</v>
      </c>
      <c r="AU51" s="176">
        <f>$AQ51*INDEX('Byproduct Conc'!$E:$E, MATCH(U$2,'Byproduct Conc'!$C:$C,0))</f>
        <v>0</v>
      </c>
      <c r="AV51" s="176">
        <f>$AQ51*INDEX('Byproduct Conc'!$E:$E, MATCH(V$2,'Byproduct Conc'!$C:$C,0))</f>
        <v>0</v>
      </c>
      <c r="AW51" s="180">
        <f>$AQ51*INDEX('Byproduct Conc'!$E:$E, MATCH(W$2,'Byproduct Conc'!$C:$C,0))</f>
        <v>0</v>
      </c>
      <c r="AX51" s="175">
        <f t="shared" si="34"/>
        <v>0</v>
      </c>
      <c r="AY51" s="176">
        <f t="shared" si="18"/>
        <v>0</v>
      </c>
      <c r="AZ51" s="176">
        <f t="shared" si="19"/>
        <v>0</v>
      </c>
      <c r="BA51" s="176">
        <f t="shared" si="20"/>
        <v>0</v>
      </c>
      <c r="BB51" s="177">
        <f t="shared" si="21"/>
        <v>0</v>
      </c>
      <c r="BC51" s="178">
        <f t="shared" si="35"/>
        <v>0.45359237000000002</v>
      </c>
      <c r="BD51" s="2" t="s">
        <v>1209</v>
      </c>
    </row>
    <row r="52" spans="1:56" x14ac:dyDescent="0.25">
      <c r="A52" s="2">
        <v>2015</v>
      </c>
      <c r="B52" s="2" t="s">
        <v>1134</v>
      </c>
      <c r="C52" s="2" t="s">
        <v>1135</v>
      </c>
      <c r="D52" s="2" t="s">
        <v>1136</v>
      </c>
      <c r="E52" s="2" t="s">
        <v>1137</v>
      </c>
      <c r="F52" s="2" t="s">
        <v>1138</v>
      </c>
      <c r="G52" s="2">
        <v>70734</v>
      </c>
      <c r="H52" s="2">
        <v>30.185099999999998</v>
      </c>
      <c r="I52" s="2">
        <v>-90.980400000000003</v>
      </c>
      <c r="J52" s="2" t="s">
        <v>1139</v>
      </c>
      <c r="K52" s="21">
        <v>110000449774</v>
      </c>
      <c r="L52" s="2" t="s">
        <v>1140</v>
      </c>
      <c r="M52" s="2">
        <v>325199</v>
      </c>
      <c r="N52" s="2" t="s">
        <v>261</v>
      </c>
      <c r="O52" s="2" t="s">
        <v>5075</v>
      </c>
      <c r="P52" s="130"/>
      <c r="Q52" s="2">
        <v>7.86</v>
      </c>
      <c r="R52" s="174">
        <f t="shared" si="0"/>
        <v>3.5652360282000006</v>
      </c>
      <c r="S52" s="175">
        <f>$R52*INDEX('Byproduct Conc'!$E:$E, MATCH(S$2,'Byproduct Conc'!$C:$C,0))</f>
        <v>1.0374836842062002E-2</v>
      </c>
      <c r="T52" s="176">
        <f>$R52*INDEX('Byproduct Conc'!$E:$E, MATCH(T$2,'Byproduct Conc'!$C:$C,0))</f>
        <v>1.24783260987E-4</v>
      </c>
      <c r="U52" s="176">
        <f>$R52*INDEX('Byproduct Conc'!$E:$E, MATCH(U$2,'Byproduct Conc'!$C:$C,0))</f>
        <v>5.3478540423000003E-4</v>
      </c>
      <c r="V52" s="176">
        <f>$R52*INDEX('Byproduct Conc'!$E:$E, MATCH(V$2,'Byproduct Conc'!$C:$C,0))</f>
        <v>3.5616707921718011E-3</v>
      </c>
      <c r="W52" s="177">
        <f>$R52*INDEX('Byproduct Conc'!$E:$E, MATCH(W$2,'Byproduct Conc'!$C:$C,0))</f>
        <v>5.3478540423000012E-3</v>
      </c>
      <c r="X52" s="178">
        <f t="shared" si="22"/>
        <v>2.9642390977320006E-5</v>
      </c>
      <c r="Y52" s="176">
        <f t="shared" si="23"/>
        <v>3.5652360282000001E-7</v>
      </c>
      <c r="Z52" s="176">
        <f t="shared" si="24"/>
        <v>1.5279582978E-6</v>
      </c>
      <c r="AA52" s="176">
        <f t="shared" si="25"/>
        <v>1.0176202263348003E-5</v>
      </c>
      <c r="AB52" s="177">
        <f t="shared" si="26"/>
        <v>1.5279582978000002E-5</v>
      </c>
      <c r="AC52" s="2">
        <v>0</v>
      </c>
      <c r="AD52" s="180">
        <f t="shared" si="5"/>
        <v>0</v>
      </c>
      <c r="AE52" s="258" t="str">
        <f t="shared" si="27"/>
        <v/>
      </c>
      <c r="AF52" s="248">
        <f>$AD52*INDEX('Byproduct Conc'!$E:$E, MATCH(S$2,'Byproduct Conc'!$C:$C,0))</f>
        <v>0</v>
      </c>
      <c r="AG52" s="130">
        <f>$AD52*INDEX('Byproduct Conc'!$E:$E, MATCH(T$2,'Byproduct Conc'!$C:$C,0))</f>
        <v>0</v>
      </c>
      <c r="AH52" s="130">
        <f>$AD52*INDEX('Byproduct Conc'!$E:$E, MATCH(U$2,'Byproduct Conc'!$C:$C,0))</f>
        <v>0</v>
      </c>
      <c r="AI52" s="130">
        <f>$AD52*INDEX('Byproduct Conc'!$E:$E, MATCH(V$2,'Byproduct Conc'!$C:$C,0))</f>
        <v>0</v>
      </c>
      <c r="AJ52" s="173">
        <f>$AD52*INDEX('Byproduct Conc'!$E:$E, MATCH(W$2,'Byproduct Conc'!$C:$C,0))</f>
        <v>0</v>
      </c>
      <c r="AK52" s="248">
        <f t="shared" si="28"/>
        <v>0</v>
      </c>
      <c r="AL52" s="130">
        <f t="shared" si="29"/>
        <v>0</v>
      </c>
      <c r="AM52" s="130">
        <f t="shared" si="30"/>
        <v>0</v>
      </c>
      <c r="AN52" s="130">
        <f t="shared" si="31"/>
        <v>0</v>
      </c>
      <c r="AO52" s="249">
        <f t="shared" si="32"/>
        <v>0</v>
      </c>
      <c r="AP52" s="2">
        <v>0</v>
      </c>
      <c r="AQ52" s="180">
        <f t="shared" si="12"/>
        <v>0</v>
      </c>
      <c r="AR52" s="172" t="str">
        <f t="shared" si="33"/>
        <v/>
      </c>
      <c r="AS52" s="248">
        <f>$AQ52*INDEX('Byproduct Conc'!$E:$E, MATCH(S$2,'Byproduct Conc'!$C:$C,0))</f>
        <v>0</v>
      </c>
      <c r="AT52" s="130">
        <f>$AQ52*INDEX('Byproduct Conc'!$E:$E, MATCH(T$2,'Byproduct Conc'!$C:$C,0))</f>
        <v>0</v>
      </c>
      <c r="AU52" s="130">
        <f>$AQ52*INDEX('Byproduct Conc'!$E:$E, MATCH(U$2,'Byproduct Conc'!$C:$C,0))</f>
        <v>0</v>
      </c>
      <c r="AV52" s="130">
        <f>$AQ52*INDEX('Byproduct Conc'!$E:$E, MATCH(V$2,'Byproduct Conc'!$C:$C,0))</f>
        <v>0</v>
      </c>
      <c r="AW52" s="173">
        <f>$AQ52*INDEX('Byproduct Conc'!$E:$E, MATCH(W$2,'Byproduct Conc'!$C:$C,0))</f>
        <v>0</v>
      </c>
      <c r="AX52" s="248">
        <f t="shared" si="34"/>
        <v>0</v>
      </c>
      <c r="AY52" s="130">
        <f t="shared" si="18"/>
        <v>0</v>
      </c>
      <c r="AZ52" s="130">
        <f t="shared" si="19"/>
        <v>0</v>
      </c>
      <c r="BA52" s="130">
        <f t="shared" si="20"/>
        <v>0</v>
      </c>
      <c r="BB52" s="249">
        <f t="shared" si="21"/>
        <v>0</v>
      </c>
      <c r="BC52" s="178">
        <f t="shared" si="35"/>
        <v>3.5652360282000006</v>
      </c>
      <c r="BD52" s="2" t="s">
        <v>1141</v>
      </c>
    </row>
    <row r="53" spans="1:56" x14ac:dyDescent="0.25">
      <c r="A53" s="2">
        <v>2016</v>
      </c>
      <c r="B53" s="2" t="s">
        <v>1134</v>
      </c>
      <c r="C53" s="2" t="s">
        <v>1135</v>
      </c>
      <c r="D53" s="2" t="s">
        <v>1136</v>
      </c>
      <c r="E53" s="2" t="s">
        <v>1137</v>
      </c>
      <c r="F53" s="2" t="s">
        <v>1138</v>
      </c>
      <c r="G53" s="2">
        <v>70734</v>
      </c>
      <c r="H53" s="2">
        <v>30.185099999999998</v>
      </c>
      <c r="I53" s="2">
        <v>-90.980400000000003</v>
      </c>
      <c r="J53" s="2" t="s">
        <v>1139</v>
      </c>
      <c r="K53" s="21">
        <v>110000449774</v>
      </c>
      <c r="L53" s="2" t="s">
        <v>1140</v>
      </c>
      <c r="M53" s="2">
        <v>325199</v>
      </c>
      <c r="N53" s="2" t="s">
        <v>261</v>
      </c>
      <c r="O53" s="2" t="s">
        <v>5075</v>
      </c>
      <c r="P53" s="130"/>
      <c r="Q53" s="2">
        <v>16.443000000000001</v>
      </c>
      <c r="R53" s="174">
        <f t="shared" si="0"/>
        <v>7.4584193399100016</v>
      </c>
      <c r="S53" s="175">
        <f>$R53*INDEX('Byproduct Conc'!$E:$E, MATCH(S$2,'Byproduct Conc'!$C:$C,0))</f>
        <v>2.1704000279138103E-2</v>
      </c>
      <c r="T53" s="176">
        <f>$R53*INDEX('Byproduct Conc'!$E:$E, MATCH(T$2,'Byproduct Conc'!$C:$C,0))</f>
        <v>2.6104467689685003E-4</v>
      </c>
      <c r="U53" s="176">
        <f>$R53*INDEX('Byproduct Conc'!$E:$E, MATCH(U$2,'Byproduct Conc'!$C:$C,0))</f>
        <v>1.1187629009865002E-3</v>
      </c>
      <c r="V53" s="176">
        <f>$R53*INDEX('Byproduct Conc'!$E:$E, MATCH(V$2,'Byproduct Conc'!$C:$C,0))</f>
        <v>7.4509609205700928E-3</v>
      </c>
      <c r="W53" s="177">
        <f>$R53*INDEX('Byproduct Conc'!$E:$E, MATCH(W$2,'Byproduct Conc'!$C:$C,0))</f>
        <v>1.1187629009865002E-2</v>
      </c>
      <c r="X53" s="178">
        <f t="shared" si="22"/>
        <v>6.2011429368966014E-5</v>
      </c>
      <c r="Y53" s="176">
        <f t="shared" si="23"/>
        <v>7.4584193399100005E-7</v>
      </c>
      <c r="Z53" s="176">
        <f t="shared" si="24"/>
        <v>3.1964654313900005E-6</v>
      </c>
      <c r="AA53" s="176">
        <f t="shared" si="25"/>
        <v>2.1288459773057409E-5</v>
      </c>
      <c r="AB53" s="177">
        <f t="shared" si="26"/>
        <v>3.1964654313900005E-5</v>
      </c>
      <c r="AC53" s="2">
        <v>0</v>
      </c>
      <c r="AD53" s="180">
        <f t="shared" si="5"/>
        <v>0</v>
      </c>
      <c r="AE53" s="258" t="str">
        <f t="shared" si="27"/>
        <v/>
      </c>
      <c r="AF53" s="248">
        <f>$AD53*INDEX('Byproduct Conc'!$E:$E, MATCH(S$2,'Byproduct Conc'!$C:$C,0))</f>
        <v>0</v>
      </c>
      <c r="AG53" s="130">
        <f>$AD53*INDEX('Byproduct Conc'!$E:$E, MATCH(T$2,'Byproduct Conc'!$C:$C,0))</f>
        <v>0</v>
      </c>
      <c r="AH53" s="130">
        <f>$AD53*INDEX('Byproduct Conc'!$E:$E, MATCH(U$2,'Byproduct Conc'!$C:$C,0))</f>
        <v>0</v>
      </c>
      <c r="AI53" s="130">
        <f>$AD53*INDEX('Byproduct Conc'!$E:$E, MATCH(V$2,'Byproduct Conc'!$C:$C,0))</f>
        <v>0</v>
      </c>
      <c r="AJ53" s="173">
        <f>$AD53*INDEX('Byproduct Conc'!$E:$E, MATCH(W$2,'Byproduct Conc'!$C:$C,0))</f>
        <v>0</v>
      </c>
      <c r="AK53" s="248">
        <f t="shared" si="28"/>
        <v>0</v>
      </c>
      <c r="AL53" s="130">
        <f t="shared" si="29"/>
        <v>0</v>
      </c>
      <c r="AM53" s="130">
        <f t="shared" si="30"/>
        <v>0</v>
      </c>
      <c r="AN53" s="130">
        <f t="shared" si="31"/>
        <v>0</v>
      </c>
      <c r="AO53" s="249">
        <f t="shared" si="32"/>
        <v>0</v>
      </c>
      <c r="AP53" s="2">
        <v>0</v>
      </c>
      <c r="AQ53" s="180">
        <f t="shared" si="12"/>
        <v>0</v>
      </c>
      <c r="AR53" s="172" t="str">
        <f t="shared" si="33"/>
        <v/>
      </c>
      <c r="AS53" s="248">
        <f>$AQ53*INDEX('Byproduct Conc'!$E:$E, MATCH(S$2,'Byproduct Conc'!$C:$C,0))</f>
        <v>0</v>
      </c>
      <c r="AT53" s="130">
        <f>$AQ53*INDEX('Byproduct Conc'!$E:$E, MATCH(T$2,'Byproduct Conc'!$C:$C,0))</f>
        <v>0</v>
      </c>
      <c r="AU53" s="130">
        <f>$AQ53*INDEX('Byproduct Conc'!$E:$E, MATCH(U$2,'Byproduct Conc'!$C:$C,0))</f>
        <v>0</v>
      </c>
      <c r="AV53" s="130">
        <f>$AQ53*INDEX('Byproduct Conc'!$E:$E, MATCH(V$2,'Byproduct Conc'!$C:$C,0))</f>
        <v>0</v>
      </c>
      <c r="AW53" s="173">
        <f>$AQ53*INDEX('Byproduct Conc'!$E:$E, MATCH(W$2,'Byproduct Conc'!$C:$C,0))</f>
        <v>0</v>
      </c>
      <c r="AX53" s="248">
        <f t="shared" si="34"/>
        <v>0</v>
      </c>
      <c r="AY53" s="130">
        <f t="shared" si="18"/>
        <v>0</v>
      </c>
      <c r="AZ53" s="130">
        <f t="shared" si="19"/>
        <v>0</v>
      </c>
      <c r="BA53" s="130">
        <f t="shared" si="20"/>
        <v>0</v>
      </c>
      <c r="BB53" s="249">
        <f t="shared" si="21"/>
        <v>0</v>
      </c>
      <c r="BC53" s="178">
        <f t="shared" si="35"/>
        <v>7.4584193399100016</v>
      </c>
      <c r="BD53" s="2" t="s">
        <v>1141</v>
      </c>
    </row>
    <row r="54" spans="1:56" x14ac:dyDescent="0.25">
      <c r="A54" s="2">
        <v>2017</v>
      </c>
      <c r="B54" s="2" t="s">
        <v>1134</v>
      </c>
      <c r="C54" s="2" t="s">
        <v>1135</v>
      </c>
      <c r="D54" s="2" t="s">
        <v>1136</v>
      </c>
      <c r="E54" s="2" t="s">
        <v>1137</v>
      </c>
      <c r="F54" s="2" t="s">
        <v>1138</v>
      </c>
      <c r="G54" s="2">
        <v>70734</v>
      </c>
      <c r="H54" s="2">
        <v>30.185099999999998</v>
      </c>
      <c r="I54" s="2">
        <v>-90.980400000000003</v>
      </c>
      <c r="J54" s="2" t="s">
        <v>1139</v>
      </c>
      <c r="K54" s="21">
        <v>110000449774</v>
      </c>
      <c r="L54" s="2" t="s">
        <v>1140</v>
      </c>
      <c r="M54" s="2">
        <v>325199</v>
      </c>
      <c r="N54" s="2" t="s">
        <v>261</v>
      </c>
      <c r="O54" s="2" t="s">
        <v>5075</v>
      </c>
      <c r="P54" s="130"/>
      <c r="Q54" s="2">
        <v>9.39</v>
      </c>
      <c r="R54" s="174">
        <f t="shared" si="0"/>
        <v>4.2592323542999999</v>
      </c>
      <c r="S54" s="175">
        <f>$R54*INDEX('Byproduct Conc'!$E:$E, MATCH(S$2,'Byproduct Conc'!$C:$C,0))</f>
        <v>1.2394366151012999E-2</v>
      </c>
      <c r="T54" s="176">
        <f>$R54*INDEX('Byproduct Conc'!$E:$E, MATCH(T$2,'Byproduct Conc'!$C:$C,0))</f>
        <v>1.4907313240049999E-4</v>
      </c>
      <c r="U54" s="176">
        <f>$R54*INDEX('Byproduct Conc'!$E:$E, MATCH(U$2,'Byproduct Conc'!$C:$C,0))</f>
        <v>6.3888485314499989E-4</v>
      </c>
      <c r="V54" s="176">
        <f>$R54*INDEX('Byproduct Conc'!$E:$E, MATCH(V$2,'Byproduct Conc'!$C:$C,0))</f>
        <v>4.2549731219457005E-3</v>
      </c>
      <c r="W54" s="177">
        <f>$R54*INDEX('Byproduct Conc'!$E:$E, MATCH(W$2,'Byproduct Conc'!$C:$C,0))</f>
        <v>6.3888485314500002E-3</v>
      </c>
      <c r="X54" s="178">
        <f t="shared" si="22"/>
        <v>3.541247471718E-5</v>
      </c>
      <c r="Y54" s="176">
        <f t="shared" si="23"/>
        <v>4.2592323542999996E-7</v>
      </c>
      <c r="Z54" s="176">
        <f t="shared" si="24"/>
        <v>1.8253852946999996E-6</v>
      </c>
      <c r="AA54" s="176">
        <f t="shared" si="25"/>
        <v>1.2157066062702001E-5</v>
      </c>
      <c r="AB54" s="177">
        <f t="shared" si="26"/>
        <v>1.8253852947E-5</v>
      </c>
      <c r="AC54" s="2">
        <v>0</v>
      </c>
      <c r="AD54" s="180">
        <f t="shared" si="5"/>
        <v>0</v>
      </c>
      <c r="AE54" s="258" t="str">
        <f t="shared" si="27"/>
        <v/>
      </c>
      <c r="AF54" s="248">
        <f>$AD54*INDEX('Byproduct Conc'!$E:$E, MATCH(S$2,'Byproduct Conc'!$C:$C,0))</f>
        <v>0</v>
      </c>
      <c r="AG54" s="130">
        <f>$AD54*INDEX('Byproduct Conc'!$E:$E, MATCH(T$2,'Byproduct Conc'!$C:$C,0))</f>
        <v>0</v>
      </c>
      <c r="AH54" s="130">
        <f>$AD54*INDEX('Byproduct Conc'!$E:$E, MATCH(U$2,'Byproduct Conc'!$C:$C,0))</f>
        <v>0</v>
      </c>
      <c r="AI54" s="130">
        <f>$AD54*INDEX('Byproduct Conc'!$E:$E, MATCH(V$2,'Byproduct Conc'!$C:$C,0))</f>
        <v>0</v>
      </c>
      <c r="AJ54" s="173">
        <f>$AD54*INDEX('Byproduct Conc'!$E:$E, MATCH(W$2,'Byproduct Conc'!$C:$C,0))</f>
        <v>0</v>
      </c>
      <c r="AK54" s="248">
        <f t="shared" si="28"/>
        <v>0</v>
      </c>
      <c r="AL54" s="130">
        <f t="shared" si="29"/>
        <v>0</v>
      </c>
      <c r="AM54" s="130">
        <f t="shared" si="30"/>
        <v>0</v>
      </c>
      <c r="AN54" s="130">
        <f t="shared" si="31"/>
        <v>0</v>
      </c>
      <c r="AO54" s="249">
        <f t="shared" si="32"/>
        <v>0</v>
      </c>
      <c r="AP54" s="2">
        <v>0</v>
      </c>
      <c r="AQ54" s="180">
        <f t="shared" si="12"/>
        <v>0</v>
      </c>
      <c r="AR54" s="172" t="str">
        <f t="shared" si="33"/>
        <v/>
      </c>
      <c r="AS54" s="248">
        <f>$AQ54*INDEX('Byproduct Conc'!$E:$E, MATCH(S$2,'Byproduct Conc'!$C:$C,0))</f>
        <v>0</v>
      </c>
      <c r="AT54" s="130">
        <f>$AQ54*INDEX('Byproduct Conc'!$E:$E, MATCH(T$2,'Byproduct Conc'!$C:$C,0))</f>
        <v>0</v>
      </c>
      <c r="AU54" s="130">
        <f>$AQ54*INDEX('Byproduct Conc'!$E:$E, MATCH(U$2,'Byproduct Conc'!$C:$C,0))</f>
        <v>0</v>
      </c>
      <c r="AV54" s="130">
        <f>$AQ54*INDEX('Byproduct Conc'!$E:$E, MATCH(V$2,'Byproduct Conc'!$C:$C,0))</f>
        <v>0</v>
      </c>
      <c r="AW54" s="173">
        <f>$AQ54*INDEX('Byproduct Conc'!$E:$E, MATCH(W$2,'Byproduct Conc'!$C:$C,0))</f>
        <v>0</v>
      </c>
      <c r="AX54" s="248">
        <f t="shared" si="34"/>
        <v>0</v>
      </c>
      <c r="AY54" s="130">
        <f t="shared" si="18"/>
        <v>0</v>
      </c>
      <c r="AZ54" s="130">
        <f t="shared" si="19"/>
        <v>0</v>
      </c>
      <c r="BA54" s="130">
        <f t="shared" si="20"/>
        <v>0</v>
      </c>
      <c r="BB54" s="249">
        <f t="shared" si="21"/>
        <v>0</v>
      </c>
      <c r="BC54" s="178">
        <f t="shared" si="35"/>
        <v>4.2592323542999999</v>
      </c>
      <c r="BD54" s="2" t="s">
        <v>1141</v>
      </c>
    </row>
    <row r="55" spans="1:56" x14ac:dyDescent="0.25">
      <c r="A55" s="2">
        <v>2018</v>
      </c>
      <c r="B55" s="2" t="s">
        <v>1134</v>
      </c>
      <c r="C55" s="2" t="s">
        <v>1135</v>
      </c>
      <c r="D55" s="2" t="s">
        <v>1136</v>
      </c>
      <c r="E55" s="2" t="s">
        <v>1137</v>
      </c>
      <c r="F55" s="2" t="s">
        <v>1138</v>
      </c>
      <c r="G55" s="2">
        <v>70734</v>
      </c>
      <c r="H55" s="2">
        <v>30.185099999999998</v>
      </c>
      <c r="I55" s="2">
        <v>-90.980400000000003</v>
      </c>
      <c r="J55" s="2" t="s">
        <v>1139</v>
      </c>
      <c r="K55" s="21">
        <v>110000449774</v>
      </c>
      <c r="L55" s="2" t="s">
        <v>1140</v>
      </c>
      <c r="M55" s="2">
        <v>325199</v>
      </c>
      <c r="N55" s="2" t="s">
        <v>261</v>
      </c>
      <c r="O55" s="2" t="s">
        <v>5075</v>
      </c>
      <c r="P55" s="130"/>
      <c r="Q55" s="2">
        <v>14.09</v>
      </c>
      <c r="R55" s="174">
        <f t="shared" si="0"/>
        <v>6.3911164933000002</v>
      </c>
      <c r="S55" s="175">
        <f>$R55*INDEX('Byproduct Conc'!$E:$E, MATCH(S$2,'Byproduct Conc'!$C:$C,0))</f>
        <v>1.8598148995502998E-2</v>
      </c>
      <c r="T55" s="176">
        <f>$R55*INDEX('Byproduct Conc'!$E:$E, MATCH(T$2,'Byproduct Conc'!$C:$C,0))</f>
        <v>2.2368907726549999E-4</v>
      </c>
      <c r="U55" s="176">
        <f>$R55*INDEX('Byproduct Conc'!$E:$E, MATCH(U$2,'Byproduct Conc'!$C:$C,0))</f>
        <v>9.5866747399499989E-4</v>
      </c>
      <c r="V55" s="176">
        <f>$R55*INDEX('Byproduct Conc'!$E:$E, MATCH(V$2,'Byproduct Conc'!$C:$C,0))</f>
        <v>6.3847253768067012E-3</v>
      </c>
      <c r="W55" s="177">
        <f>$R55*INDEX('Byproduct Conc'!$E:$E, MATCH(W$2,'Byproduct Conc'!$C:$C,0))</f>
        <v>9.5866747399500005E-3</v>
      </c>
      <c r="X55" s="178">
        <f t="shared" si="22"/>
        <v>5.3137568558579994E-5</v>
      </c>
      <c r="Y55" s="176">
        <f t="shared" si="23"/>
        <v>6.3911164932999997E-7</v>
      </c>
      <c r="Z55" s="176">
        <f t="shared" si="24"/>
        <v>2.7390499256999996E-6</v>
      </c>
      <c r="AA55" s="176">
        <f t="shared" si="25"/>
        <v>1.8242072505162003E-5</v>
      </c>
      <c r="AB55" s="177">
        <f t="shared" si="26"/>
        <v>2.7390499257E-5</v>
      </c>
      <c r="AC55" s="2">
        <v>0</v>
      </c>
      <c r="AD55" s="180">
        <f t="shared" si="5"/>
        <v>0</v>
      </c>
      <c r="AE55" s="258" t="str">
        <f t="shared" si="27"/>
        <v/>
      </c>
      <c r="AF55" s="248">
        <f>$AD55*INDEX('Byproduct Conc'!$E:$E, MATCH(S$2,'Byproduct Conc'!$C:$C,0))</f>
        <v>0</v>
      </c>
      <c r="AG55" s="130">
        <f>$AD55*INDEX('Byproduct Conc'!$E:$E, MATCH(T$2,'Byproduct Conc'!$C:$C,0))</f>
        <v>0</v>
      </c>
      <c r="AH55" s="130">
        <f>$AD55*INDEX('Byproduct Conc'!$E:$E, MATCH(U$2,'Byproduct Conc'!$C:$C,0))</f>
        <v>0</v>
      </c>
      <c r="AI55" s="130">
        <f>$AD55*INDEX('Byproduct Conc'!$E:$E, MATCH(V$2,'Byproduct Conc'!$C:$C,0))</f>
        <v>0</v>
      </c>
      <c r="AJ55" s="173">
        <f>$AD55*INDEX('Byproduct Conc'!$E:$E, MATCH(W$2,'Byproduct Conc'!$C:$C,0))</f>
        <v>0</v>
      </c>
      <c r="AK55" s="248">
        <f t="shared" si="28"/>
        <v>0</v>
      </c>
      <c r="AL55" s="130">
        <f t="shared" si="29"/>
        <v>0</v>
      </c>
      <c r="AM55" s="130">
        <f t="shared" si="30"/>
        <v>0</v>
      </c>
      <c r="AN55" s="130">
        <f t="shared" si="31"/>
        <v>0</v>
      </c>
      <c r="AO55" s="249">
        <f t="shared" si="32"/>
        <v>0</v>
      </c>
      <c r="AP55" s="2">
        <v>0</v>
      </c>
      <c r="AQ55" s="180">
        <f t="shared" si="12"/>
        <v>0</v>
      </c>
      <c r="AR55" s="172" t="str">
        <f t="shared" si="33"/>
        <v/>
      </c>
      <c r="AS55" s="248">
        <f>$AQ55*INDEX('Byproduct Conc'!$E:$E, MATCH(S$2,'Byproduct Conc'!$C:$C,0))</f>
        <v>0</v>
      </c>
      <c r="AT55" s="130">
        <f>$AQ55*INDEX('Byproduct Conc'!$E:$E, MATCH(T$2,'Byproduct Conc'!$C:$C,0))</f>
        <v>0</v>
      </c>
      <c r="AU55" s="130">
        <f>$AQ55*INDEX('Byproduct Conc'!$E:$E, MATCH(U$2,'Byproduct Conc'!$C:$C,0))</f>
        <v>0</v>
      </c>
      <c r="AV55" s="130">
        <f>$AQ55*INDEX('Byproduct Conc'!$E:$E, MATCH(V$2,'Byproduct Conc'!$C:$C,0))</f>
        <v>0</v>
      </c>
      <c r="AW55" s="173">
        <f>$AQ55*INDEX('Byproduct Conc'!$E:$E, MATCH(W$2,'Byproduct Conc'!$C:$C,0))</f>
        <v>0</v>
      </c>
      <c r="AX55" s="248">
        <f t="shared" si="34"/>
        <v>0</v>
      </c>
      <c r="AY55" s="130">
        <f t="shared" si="18"/>
        <v>0</v>
      </c>
      <c r="AZ55" s="130">
        <f t="shared" si="19"/>
        <v>0</v>
      </c>
      <c r="BA55" s="130">
        <f t="shared" si="20"/>
        <v>0</v>
      </c>
      <c r="BB55" s="249">
        <f t="shared" si="21"/>
        <v>0</v>
      </c>
      <c r="BC55" s="178">
        <f t="shared" si="35"/>
        <v>6.3911164933000002</v>
      </c>
      <c r="BD55" s="2" t="s">
        <v>1141</v>
      </c>
    </row>
    <row r="56" spans="1:56" x14ac:dyDescent="0.25">
      <c r="A56" s="2">
        <v>2019</v>
      </c>
      <c r="B56" s="2" t="s">
        <v>1134</v>
      </c>
      <c r="C56" s="2" t="s">
        <v>1135</v>
      </c>
      <c r="D56" s="2" t="s">
        <v>1136</v>
      </c>
      <c r="E56" s="2" t="s">
        <v>1137</v>
      </c>
      <c r="F56" s="2" t="s">
        <v>1138</v>
      </c>
      <c r="G56" s="2">
        <v>70734</v>
      </c>
      <c r="H56" s="2">
        <v>30.185099999999998</v>
      </c>
      <c r="I56" s="2">
        <v>-90.980400000000003</v>
      </c>
      <c r="J56" s="2" t="s">
        <v>1139</v>
      </c>
      <c r="K56" s="21">
        <v>110000449774</v>
      </c>
      <c r="L56" s="2" t="s">
        <v>1140</v>
      </c>
      <c r="M56" s="2">
        <v>325199</v>
      </c>
      <c r="N56" s="2" t="s">
        <v>261</v>
      </c>
      <c r="O56" s="2" t="s">
        <v>5075</v>
      </c>
      <c r="P56" s="130"/>
      <c r="Q56" s="2">
        <v>23</v>
      </c>
      <c r="R56" s="174">
        <f t="shared" si="0"/>
        <v>10.43262451</v>
      </c>
      <c r="S56" s="175">
        <f>$R56*INDEX('Byproduct Conc'!$E:$E, MATCH(S$2,'Byproduct Conc'!$C:$C,0))</f>
        <v>3.0358937324099999E-2</v>
      </c>
      <c r="T56" s="176">
        <f>$R56*INDEX('Byproduct Conc'!$E:$E, MATCH(T$2,'Byproduct Conc'!$C:$C,0))</f>
        <v>3.6514185785E-4</v>
      </c>
      <c r="U56" s="176">
        <f>$R56*INDEX('Byproduct Conc'!$E:$E, MATCH(U$2,'Byproduct Conc'!$C:$C,0))</f>
        <v>1.5648936764999998E-3</v>
      </c>
      <c r="V56" s="176">
        <f>$R56*INDEX('Byproduct Conc'!$E:$E, MATCH(V$2,'Byproduct Conc'!$C:$C,0))</f>
        <v>1.0422191885490002E-2</v>
      </c>
      <c r="W56" s="177">
        <f>$R56*INDEX('Byproduct Conc'!$E:$E, MATCH(W$2,'Byproduct Conc'!$C:$C,0))</f>
        <v>1.5648936765E-2</v>
      </c>
      <c r="X56" s="178">
        <f t="shared" si="22"/>
        <v>8.6739820926E-5</v>
      </c>
      <c r="Y56" s="176">
        <f t="shared" si="23"/>
        <v>1.0432624510000001E-6</v>
      </c>
      <c r="Z56" s="176">
        <f t="shared" si="24"/>
        <v>4.4711247899999998E-6</v>
      </c>
      <c r="AA56" s="176">
        <f t="shared" si="25"/>
        <v>2.9777691101400005E-5</v>
      </c>
      <c r="AB56" s="177">
        <f t="shared" si="26"/>
        <v>4.4711247899999999E-5</v>
      </c>
      <c r="AC56" s="2">
        <v>0</v>
      </c>
      <c r="AD56" s="180">
        <f t="shared" si="5"/>
        <v>0</v>
      </c>
      <c r="AE56" s="258" t="str">
        <f t="shared" si="27"/>
        <v/>
      </c>
      <c r="AF56" s="248">
        <f>$AD56*INDEX('Byproduct Conc'!$E:$E, MATCH(S$2,'Byproduct Conc'!$C:$C,0))</f>
        <v>0</v>
      </c>
      <c r="AG56" s="130">
        <f>$AD56*INDEX('Byproduct Conc'!$E:$E, MATCH(T$2,'Byproduct Conc'!$C:$C,0))</f>
        <v>0</v>
      </c>
      <c r="AH56" s="130">
        <f>$AD56*INDEX('Byproduct Conc'!$E:$E, MATCH(U$2,'Byproduct Conc'!$C:$C,0))</f>
        <v>0</v>
      </c>
      <c r="AI56" s="130">
        <f>$AD56*INDEX('Byproduct Conc'!$E:$E, MATCH(V$2,'Byproduct Conc'!$C:$C,0))</f>
        <v>0</v>
      </c>
      <c r="AJ56" s="173">
        <f>$AD56*INDEX('Byproduct Conc'!$E:$E, MATCH(W$2,'Byproduct Conc'!$C:$C,0))</f>
        <v>0</v>
      </c>
      <c r="AK56" s="248">
        <f t="shared" si="28"/>
        <v>0</v>
      </c>
      <c r="AL56" s="130">
        <f t="shared" si="29"/>
        <v>0</v>
      </c>
      <c r="AM56" s="130">
        <f t="shared" si="30"/>
        <v>0</v>
      </c>
      <c r="AN56" s="130">
        <f t="shared" si="31"/>
        <v>0</v>
      </c>
      <c r="AO56" s="249">
        <f t="shared" si="32"/>
        <v>0</v>
      </c>
      <c r="AP56" s="2">
        <v>0</v>
      </c>
      <c r="AQ56" s="180">
        <f t="shared" si="12"/>
        <v>0</v>
      </c>
      <c r="AR56" s="172" t="str">
        <f t="shared" si="33"/>
        <v/>
      </c>
      <c r="AS56" s="248">
        <f>$AQ56*INDEX('Byproduct Conc'!$E:$E, MATCH(S$2,'Byproduct Conc'!$C:$C,0))</f>
        <v>0</v>
      </c>
      <c r="AT56" s="130">
        <f>$AQ56*INDEX('Byproduct Conc'!$E:$E, MATCH(T$2,'Byproduct Conc'!$C:$C,0))</f>
        <v>0</v>
      </c>
      <c r="AU56" s="130">
        <f>$AQ56*INDEX('Byproduct Conc'!$E:$E, MATCH(U$2,'Byproduct Conc'!$C:$C,0))</f>
        <v>0</v>
      </c>
      <c r="AV56" s="130">
        <f>$AQ56*INDEX('Byproduct Conc'!$E:$E, MATCH(V$2,'Byproduct Conc'!$C:$C,0))</f>
        <v>0</v>
      </c>
      <c r="AW56" s="173">
        <f>$AQ56*INDEX('Byproduct Conc'!$E:$E, MATCH(W$2,'Byproduct Conc'!$C:$C,0))</f>
        <v>0</v>
      </c>
      <c r="AX56" s="248">
        <f t="shared" si="34"/>
        <v>0</v>
      </c>
      <c r="AY56" s="130">
        <f t="shared" si="18"/>
        <v>0</v>
      </c>
      <c r="AZ56" s="130">
        <f t="shared" si="19"/>
        <v>0</v>
      </c>
      <c r="BA56" s="130">
        <f t="shared" si="20"/>
        <v>0</v>
      </c>
      <c r="BB56" s="249">
        <f t="shared" si="21"/>
        <v>0</v>
      </c>
      <c r="BC56" s="178">
        <f t="shared" si="35"/>
        <v>10.43262451</v>
      </c>
      <c r="BD56" s="2" t="s">
        <v>1141</v>
      </c>
    </row>
    <row r="57" spans="1:56" x14ac:dyDescent="0.25">
      <c r="A57" s="2">
        <v>2020</v>
      </c>
      <c r="B57" s="2" t="s">
        <v>1134</v>
      </c>
      <c r="C57" s="2" t="s">
        <v>1135</v>
      </c>
      <c r="D57" s="2" t="s">
        <v>1136</v>
      </c>
      <c r="E57" s="2" t="s">
        <v>1137</v>
      </c>
      <c r="F57" s="2" t="s">
        <v>1138</v>
      </c>
      <c r="G57" s="2">
        <v>70734</v>
      </c>
      <c r="H57" s="2">
        <v>30.185099999999998</v>
      </c>
      <c r="I57" s="2">
        <v>-90.980400000000003</v>
      </c>
      <c r="J57" s="2" t="s">
        <v>1139</v>
      </c>
      <c r="K57" s="21">
        <v>110000449774</v>
      </c>
      <c r="L57" s="2" t="s">
        <v>1140</v>
      </c>
      <c r="M57" s="2">
        <v>325199</v>
      </c>
      <c r="N57" s="2" t="s">
        <v>261</v>
      </c>
      <c r="O57" s="2" t="s">
        <v>5075</v>
      </c>
      <c r="P57" s="130"/>
      <c r="Q57" s="2">
        <v>38</v>
      </c>
      <c r="R57" s="174">
        <f t="shared" si="0"/>
        <v>17.236510060000001</v>
      </c>
      <c r="S57" s="175">
        <f>$R57*INDEX('Byproduct Conc'!$E:$E, MATCH(S$2,'Byproduct Conc'!$C:$C,0))</f>
        <v>5.01582442746E-2</v>
      </c>
      <c r="T57" s="176">
        <f>$R57*INDEX('Byproduct Conc'!$E:$E, MATCH(T$2,'Byproduct Conc'!$C:$C,0))</f>
        <v>6.0327785209999998E-4</v>
      </c>
      <c r="U57" s="176">
        <f>$R57*INDEX('Byproduct Conc'!$E:$E, MATCH(U$2,'Byproduct Conc'!$C:$C,0))</f>
        <v>2.5854765089999999E-3</v>
      </c>
      <c r="V57" s="176">
        <f>$R57*INDEX('Byproduct Conc'!$E:$E, MATCH(V$2,'Byproduct Conc'!$C:$C,0))</f>
        <v>1.7219273549940003E-2</v>
      </c>
      <c r="W57" s="177">
        <f>$R57*INDEX('Byproduct Conc'!$E:$E, MATCH(W$2,'Byproduct Conc'!$C:$C,0))</f>
        <v>2.5854765090000002E-2</v>
      </c>
      <c r="X57" s="178">
        <f t="shared" si="22"/>
        <v>1.4330926935600001E-4</v>
      </c>
      <c r="Y57" s="176">
        <f t="shared" si="23"/>
        <v>1.7236510059999998E-6</v>
      </c>
      <c r="Z57" s="176">
        <f t="shared" si="24"/>
        <v>7.3870757399999996E-6</v>
      </c>
      <c r="AA57" s="176">
        <f t="shared" si="25"/>
        <v>4.9197924428400009E-5</v>
      </c>
      <c r="AB57" s="177">
        <f t="shared" si="26"/>
        <v>7.3870757400000013E-5</v>
      </c>
      <c r="AC57" s="2">
        <v>0</v>
      </c>
      <c r="AD57" s="180">
        <f t="shared" si="5"/>
        <v>0</v>
      </c>
      <c r="AE57" s="258" t="str">
        <f t="shared" si="27"/>
        <v/>
      </c>
      <c r="AF57" s="248">
        <f>$AD57*INDEX('Byproduct Conc'!$E:$E, MATCH(S$2,'Byproduct Conc'!$C:$C,0))</f>
        <v>0</v>
      </c>
      <c r="AG57" s="130">
        <f>$AD57*INDEX('Byproduct Conc'!$E:$E, MATCH(T$2,'Byproduct Conc'!$C:$C,0))</f>
        <v>0</v>
      </c>
      <c r="AH57" s="130">
        <f>$AD57*INDEX('Byproduct Conc'!$E:$E, MATCH(U$2,'Byproduct Conc'!$C:$C,0))</f>
        <v>0</v>
      </c>
      <c r="AI57" s="130">
        <f>$AD57*INDEX('Byproduct Conc'!$E:$E, MATCH(V$2,'Byproduct Conc'!$C:$C,0))</f>
        <v>0</v>
      </c>
      <c r="AJ57" s="173">
        <f>$AD57*INDEX('Byproduct Conc'!$E:$E, MATCH(W$2,'Byproduct Conc'!$C:$C,0))</f>
        <v>0</v>
      </c>
      <c r="AK57" s="248">
        <f t="shared" si="28"/>
        <v>0</v>
      </c>
      <c r="AL57" s="130">
        <f t="shared" si="29"/>
        <v>0</v>
      </c>
      <c r="AM57" s="130">
        <f t="shared" si="30"/>
        <v>0</v>
      </c>
      <c r="AN57" s="130">
        <f t="shared" si="31"/>
        <v>0</v>
      </c>
      <c r="AO57" s="249">
        <f t="shared" si="32"/>
        <v>0</v>
      </c>
      <c r="AP57" s="2">
        <v>0</v>
      </c>
      <c r="AQ57" s="180">
        <f t="shared" si="12"/>
        <v>0</v>
      </c>
      <c r="AR57" s="172" t="str">
        <f t="shared" si="33"/>
        <v/>
      </c>
      <c r="AS57" s="248">
        <f>$AQ57*INDEX('Byproduct Conc'!$E:$E, MATCH(S$2,'Byproduct Conc'!$C:$C,0))</f>
        <v>0</v>
      </c>
      <c r="AT57" s="130">
        <f>$AQ57*INDEX('Byproduct Conc'!$E:$E, MATCH(T$2,'Byproduct Conc'!$C:$C,0))</f>
        <v>0</v>
      </c>
      <c r="AU57" s="130">
        <f>$AQ57*INDEX('Byproduct Conc'!$E:$E, MATCH(U$2,'Byproduct Conc'!$C:$C,0))</f>
        <v>0</v>
      </c>
      <c r="AV57" s="130">
        <f>$AQ57*INDEX('Byproduct Conc'!$E:$E, MATCH(V$2,'Byproduct Conc'!$C:$C,0))</f>
        <v>0</v>
      </c>
      <c r="AW57" s="173">
        <f>$AQ57*INDEX('Byproduct Conc'!$E:$E, MATCH(W$2,'Byproduct Conc'!$C:$C,0))</f>
        <v>0</v>
      </c>
      <c r="AX57" s="248">
        <f t="shared" si="34"/>
        <v>0</v>
      </c>
      <c r="AY57" s="130">
        <f t="shared" si="18"/>
        <v>0</v>
      </c>
      <c r="AZ57" s="130">
        <f t="shared" si="19"/>
        <v>0</v>
      </c>
      <c r="BA57" s="130">
        <f t="shared" si="20"/>
        <v>0</v>
      </c>
      <c r="BB57" s="249">
        <f t="shared" si="21"/>
        <v>0</v>
      </c>
      <c r="BC57" s="178">
        <f t="shared" si="35"/>
        <v>17.236510060000001</v>
      </c>
      <c r="BD57" s="2" t="s">
        <v>1141</v>
      </c>
    </row>
    <row r="58" spans="1:56" x14ac:dyDescent="0.25">
      <c r="A58" s="2">
        <v>2016</v>
      </c>
      <c r="B58" s="2" t="s">
        <v>1134</v>
      </c>
      <c r="C58" s="2" t="s">
        <v>1198</v>
      </c>
      <c r="D58" s="2" t="s">
        <v>1199</v>
      </c>
      <c r="E58" s="2" t="s">
        <v>1200</v>
      </c>
      <c r="F58" s="2" t="s">
        <v>1160</v>
      </c>
      <c r="G58" s="2">
        <v>77541</v>
      </c>
      <c r="H58" s="2">
        <v>28.981691999999999</v>
      </c>
      <c r="I58" s="2">
        <v>-95.376501000000005</v>
      </c>
      <c r="J58" s="2" t="s">
        <v>1201</v>
      </c>
      <c r="K58" s="21">
        <v>110066943605</v>
      </c>
      <c r="L58" s="2" t="s">
        <v>1140</v>
      </c>
      <c r="M58" s="2">
        <v>325199</v>
      </c>
      <c r="N58" s="2" t="s">
        <v>261</v>
      </c>
      <c r="O58" s="2" t="s">
        <v>5076</v>
      </c>
      <c r="P58" s="130"/>
      <c r="Q58" s="2">
        <v>0</v>
      </c>
      <c r="R58" s="174">
        <f t="shared" si="0"/>
        <v>0</v>
      </c>
      <c r="S58" s="175">
        <f>$R58*INDEX('Byproduct Conc'!$E:$E, MATCH(S$2,'Byproduct Conc'!$C:$C,0))</f>
        <v>0</v>
      </c>
      <c r="T58" s="176">
        <f>$R58*INDEX('Byproduct Conc'!$E:$E, MATCH(T$2,'Byproduct Conc'!$C:$C,0))</f>
        <v>0</v>
      </c>
      <c r="U58" s="176">
        <f>$R58*INDEX('Byproduct Conc'!$E:$E, MATCH(U$2,'Byproduct Conc'!$C:$C,0))</f>
        <v>0</v>
      </c>
      <c r="V58" s="176">
        <f>$R58*INDEX('Byproduct Conc'!$E:$E, MATCH(V$2,'Byproduct Conc'!$C:$C,0))</f>
        <v>0</v>
      </c>
      <c r="W58" s="177">
        <f>$R58*INDEX('Byproduct Conc'!$E:$E, MATCH(W$2,'Byproduct Conc'!$C:$C,0))</f>
        <v>0</v>
      </c>
      <c r="X58" s="178">
        <f t="shared" si="22"/>
        <v>0</v>
      </c>
      <c r="Y58" s="176">
        <f t="shared" si="23"/>
        <v>0</v>
      </c>
      <c r="Z58" s="176">
        <f t="shared" si="24"/>
        <v>0</v>
      </c>
      <c r="AA58" s="176">
        <f t="shared" si="25"/>
        <v>0</v>
      </c>
      <c r="AB58" s="177">
        <f t="shared" si="26"/>
        <v>0</v>
      </c>
      <c r="AC58" s="2">
        <v>0</v>
      </c>
      <c r="AD58" s="180">
        <f t="shared" si="5"/>
        <v>0</v>
      </c>
      <c r="AE58" s="258" t="str">
        <f t="shared" si="27"/>
        <v/>
      </c>
      <c r="AF58" s="248">
        <f>$AD58*INDEX('Byproduct Conc'!$E:$E, MATCH(S$2,'Byproduct Conc'!$C:$C,0))</f>
        <v>0</v>
      </c>
      <c r="AG58" s="130">
        <f>$AD58*INDEX('Byproduct Conc'!$E:$E, MATCH(T$2,'Byproduct Conc'!$C:$C,0))</f>
        <v>0</v>
      </c>
      <c r="AH58" s="130">
        <f>$AD58*INDEX('Byproduct Conc'!$E:$E, MATCH(U$2,'Byproduct Conc'!$C:$C,0))</f>
        <v>0</v>
      </c>
      <c r="AI58" s="130">
        <f>$AD58*INDEX('Byproduct Conc'!$E:$E, MATCH(V$2,'Byproduct Conc'!$C:$C,0))</f>
        <v>0</v>
      </c>
      <c r="AJ58" s="173">
        <f>$AD58*INDEX('Byproduct Conc'!$E:$E, MATCH(W$2,'Byproduct Conc'!$C:$C,0))</f>
        <v>0</v>
      </c>
      <c r="AK58" s="248">
        <f t="shared" si="28"/>
        <v>0</v>
      </c>
      <c r="AL58" s="130">
        <f t="shared" si="29"/>
        <v>0</v>
      </c>
      <c r="AM58" s="130">
        <f t="shared" si="30"/>
        <v>0</v>
      </c>
      <c r="AN58" s="130">
        <f t="shared" si="31"/>
        <v>0</v>
      </c>
      <c r="AO58" s="249">
        <f t="shared" si="32"/>
        <v>0</v>
      </c>
      <c r="AP58" s="2">
        <v>746</v>
      </c>
      <c r="AQ58" s="180">
        <f t="shared" si="12"/>
        <v>338.37990802000002</v>
      </c>
      <c r="AR58" s="172">
        <f t="shared" si="33"/>
        <v>110066943605</v>
      </c>
      <c r="AS58" s="248">
        <f>$AQ58*INDEX('Byproduct Conc'!$E:$E, MATCH(S$2,'Byproduct Conc'!$C:$C,0))</f>
        <v>0.9846855323382</v>
      </c>
      <c r="AT58" s="130">
        <f>$AQ58*INDEX('Byproduct Conc'!$E:$E, MATCH(T$2,'Byproduct Conc'!$C:$C,0))</f>
        <v>1.1843296780699999E-2</v>
      </c>
      <c r="AU58" s="130">
        <f>$AQ58*INDEX('Byproduct Conc'!$E:$E, MATCH(U$2,'Byproduct Conc'!$C:$C,0))</f>
        <v>5.0756986202999996E-2</v>
      </c>
      <c r="AV58" s="130">
        <f>$AQ58*INDEX('Byproduct Conc'!$E:$E, MATCH(V$2,'Byproduct Conc'!$C:$C,0))</f>
        <v>0.33804152811198007</v>
      </c>
      <c r="AW58" s="173">
        <f>$AQ58*INDEX('Byproduct Conc'!$E:$E, MATCH(W$2,'Byproduct Conc'!$C:$C,0))</f>
        <v>0.50756986202999999</v>
      </c>
      <c r="AX58" s="248">
        <f t="shared" si="34"/>
        <v>2.8133872352519998E-3</v>
      </c>
      <c r="AY58" s="130">
        <f t="shared" si="18"/>
        <v>3.3837990801999996E-5</v>
      </c>
      <c r="AZ58" s="130">
        <f t="shared" si="19"/>
        <v>1.4501996057999998E-4</v>
      </c>
      <c r="BA58" s="130">
        <f t="shared" si="20"/>
        <v>9.6583293746280022E-4</v>
      </c>
      <c r="BB58" s="249">
        <f t="shared" si="21"/>
        <v>1.4501996057999999E-3</v>
      </c>
      <c r="BC58" s="178">
        <f t="shared" si="35"/>
        <v>338.37990802000002</v>
      </c>
      <c r="BD58" s="2" t="s">
        <v>1202</v>
      </c>
    </row>
    <row r="59" spans="1:56" x14ac:dyDescent="0.25">
      <c r="A59" s="2">
        <v>2017</v>
      </c>
      <c r="B59" s="2" t="s">
        <v>1134</v>
      </c>
      <c r="C59" s="2" t="s">
        <v>1198</v>
      </c>
      <c r="D59" s="2" t="s">
        <v>1199</v>
      </c>
      <c r="E59" s="2" t="s">
        <v>1200</v>
      </c>
      <c r="F59" s="2" t="s">
        <v>1160</v>
      </c>
      <c r="G59" s="2">
        <v>77541</v>
      </c>
      <c r="H59" s="2">
        <v>28.981691999999999</v>
      </c>
      <c r="I59" s="2">
        <v>-95.376501000000005</v>
      </c>
      <c r="J59" s="2" t="s">
        <v>1201</v>
      </c>
      <c r="K59" s="21">
        <v>110066943605</v>
      </c>
      <c r="L59" s="2" t="s">
        <v>1140</v>
      </c>
      <c r="M59" s="2">
        <v>325199</v>
      </c>
      <c r="N59" s="2" t="s">
        <v>261</v>
      </c>
      <c r="O59" s="2" t="s">
        <v>5076</v>
      </c>
      <c r="P59" s="130"/>
      <c r="Q59" s="2">
        <v>0</v>
      </c>
      <c r="R59" s="174">
        <f t="shared" si="0"/>
        <v>0</v>
      </c>
      <c r="S59" s="248">
        <f>$R59*INDEX('Byproduct Conc'!$E:$E, MATCH(S$2,'Byproduct Conc'!$C:$C,0))</f>
        <v>0</v>
      </c>
      <c r="T59" s="130">
        <f>$R59*INDEX('Byproduct Conc'!$E:$E, MATCH(T$2,'Byproduct Conc'!$C:$C,0))</f>
        <v>0</v>
      </c>
      <c r="U59" s="130">
        <f>$R59*INDEX('Byproduct Conc'!$E:$E, MATCH(U$2,'Byproduct Conc'!$C:$C,0))</f>
        <v>0</v>
      </c>
      <c r="V59" s="130">
        <f>$R59*INDEX('Byproduct Conc'!$E:$E, MATCH(V$2,'Byproduct Conc'!$C:$C,0))</f>
        <v>0</v>
      </c>
      <c r="W59" s="249">
        <f>$R59*INDEX('Byproduct Conc'!$E:$E, MATCH(W$2,'Byproduct Conc'!$C:$C,0))</f>
        <v>0</v>
      </c>
      <c r="X59" s="179">
        <f t="shared" si="22"/>
        <v>0</v>
      </c>
      <c r="Y59" s="130">
        <f t="shared" si="23"/>
        <v>0</v>
      </c>
      <c r="Z59" s="130">
        <f t="shared" si="24"/>
        <v>0</v>
      </c>
      <c r="AA59" s="130">
        <f t="shared" si="25"/>
        <v>0</v>
      </c>
      <c r="AB59" s="249">
        <f t="shared" si="26"/>
        <v>0</v>
      </c>
      <c r="AC59" s="2">
        <v>0</v>
      </c>
      <c r="AD59" s="180">
        <f t="shared" si="5"/>
        <v>0</v>
      </c>
      <c r="AE59" s="258" t="str">
        <f t="shared" si="27"/>
        <v/>
      </c>
      <c r="AF59" s="248">
        <f>$AD59*INDEX('Byproduct Conc'!$E:$E, MATCH(S$2,'Byproduct Conc'!$C:$C,0))</f>
        <v>0</v>
      </c>
      <c r="AG59" s="130">
        <f>$AD59*INDEX('Byproduct Conc'!$E:$E, MATCH(T$2,'Byproduct Conc'!$C:$C,0))</f>
        <v>0</v>
      </c>
      <c r="AH59" s="130">
        <f>$AD59*INDEX('Byproduct Conc'!$E:$E, MATCH(U$2,'Byproduct Conc'!$C:$C,0))</f>
        <v>0</v>
      </c>
      <c r="AI59" s="130">
        <f>$AD59*INDEX('Byproduct Conc'!$E:$E, MATCH(V$2,'Byproduct Conc'!$C:$C,0))</f>
        <v>0</v>
      </c>
      <c r="AJ59" s="173">
        <f>$AD59*INDEX('Byproduct Conc'!$E:$E, MATCH(W$2,'Byproduct Conc'!$C:$C,0))</f>
        <v>0</v>
      </c>
      <c r="AK59" s="248">
        <f t="shared" si="28"/>
        <v>0</v>
      </c>
      <c r="AL59" s="130">
        <f t="shared" si="29"/>
        <v>0</v>
      </c>
      <c r="AM59" s="130">
        <f t="shared" si="30"/>
        <v>0</v>
      </c>
      <c r="AN59" s="130">
        <f t="shared" si="31"/>
        <v>0</v>
      </c>
      <c r="AO59" s="249">
        <f t="shared" si="32"/>
        <v>0</v>
      </c>
      <c r="AP59" s="2">
        <v>723</v>
      </c>
      <c r="AQ59" s="180">
        <f t="shared" si="12"/>
        <v>327.94728351000003</v>
      </c>
      <c r="AR59" s="172">
        <f t="shared" si="33"/>
        <v>110066943605</v>
      </c>
      <c r="AS59" s="175">
        <f>$AQ59*INDEX('Byproduct Conc'!$E:$E, MATCH(S$2,'Byproduct Conc'!$C:$C,0))</f>
        <v>0.9543265950141</v>
      </c>
      <c r="AT59" s="176">
        <f>$AQ59*INDEX('Byproduct Conc'!$E:$E, MATCH(T$2,'Byproduct Conc'!$C:$C,0))</f>
        <v>1.147815492285E-2</v>
      </c>
      <c r="AU59" s="176">
        <f>$AQ59*INDEX('Byproduct Conc'!$E:$E, MATCH(U$2,'Byproduct Conc'!$C:$C,0))</f>
        <v>4.9192092526500003E-2</v>
      </c>
      <c r="AV59" s="176">
        <f>$AQ59*INDEX('Byproduct Conc'!$E:$E, MATCH(V$2,'Byproduct Conc'!$C:$C,0))</f>
        <v>0.32761933622649009</v>
      </c>
      <c r="AW59" s="180">
        <f>$AQ59*INDEX('Byproduct Conc'!$E:$E, MATCH(W$2,'Byproduct Conc'!$C:$C,0))</f>
        <v>0.49192092526500009</v>
      </c>
      <c r="AX59" s="175">
        <f t="shared" si="34"/>
        <v>2.7266474143260002E-3</v>
      </c>
      <c r="AY59" s="176">
        <f t="shared" si="18"/>
        <v>3.2794728351E-5</v>
      </c>
      <c r="AZ59" s="176">
        <f t="shared" si="19"/>
        <v>1.4054883579E-4</v>
      </c>
      <c r="BA59" s="176">
        <f t="shared" si="20"/>
        <v>9.3605524636140023E-4</v>
      </c>
      <c r="BB59" s="177">
        <f t="shared" si="21"/>
        <v>1.4054883579000003E-3</v>
      </c>
      <c r="BC59" s="178">
        <f t="shared" si="35"/>
        <v>327.94728351000003</v>
      </c>
      <c r="BD59" s="2" t="s">
        <v>1202</v>
      </c>
    </row>
    <row r="60" spans="1:56" x14ac:dyDescent="0.25">
      <c r="A60" s="2">
        <v>2015</v>
      </c>
      <c r="B60" s="2" t="s">
        <v>1134</v>
      </c>
      <c r="C60" s="2" t="s">
        <v>1198</v>
      </c>
      <c r="D60" s="2" t="s">
        <v>1199</v>
      </c>
      <c r="E60" s="2" t="s">
        <v>1200</v>
      </c>
      <c r="F60" s="2" t="s">
        <v>1160</v>
      </c>
      <c r="G60" s="2">
        <v>77541</v>
      </c>
      <c r="H60" s="2">
        <v>28.981691999999999</v>
      </c>
      <c r="I60" s="2">
        <v>-95.376501000000005</v>
      </c>
      <c r="J60" s="2" t="s">
        <v>1201</v>
      </c>
      <c r="K60" s="21">
        <v>110066943605</v>
      </c>
      <c r="L60" s="2" t="s">
        <v>1140</v>
      </c>
      <c r="M60" s="2">
        <v>325199</v>
      </c>
      <c r="N60" s="2" t="s">
        <v>261</v>
      </c>
      <c r="O60" s="2" t="s">
        <v>5075</v>
      </c>
      <c r="P60" s="130"/>
      <c r="Q60" s="2">
        <v>7</v>
      </c>
      <c r="R60" s="174">
        <f t="shared" si="0"/>
        <v>3.1751465900000002</v>
      </c>
      <c r="S60" s="248">
        <f>$R60*INDEX('Byproduct Conc'!$E:$E, MATCH(S$2,'Byproduct Conc'!$C:$C,0))</f>
        <v>9.2396765769000005E-3</v>
      </c>
      <c r="T60" s="130">
        <f>$R60*INDEX('Byproduct Conc'!$E:$E, MATCH(T$2,'Byproduct Conc'!$C:$C,0))</f>
        <v>1.1113013065E-4</v>
      </c>
      <c r="U60" s="130">
        <f>$R60*INDEX('Byproduct Conc'!$E:$E, MATCH(U$2,'Byproduct Conc'!$C:$C,0))</f>
        <v>4.7627198850000002E-4</v>
      </c>
      <c r="V60" s="130">
        <f>$R60*INDEX('Byproduct Conc'!$E:$E, MATCH(V$2,'Byproduct Conc'!$C:$C,0))</f>
        <v>3.1719714434100005E-3</v>
      </c>
      <c r="W60" s="249">
        <f>$R60*INDEX('Byproduct Conc'!$E:$E, MATCH(W$2,'Byproduct Conc'!$C:$C,0))</f>
        <v>4.7627198850000007E-3</v>
      </c>
      <c r="X60" s="179">
        <f t="shared" si="22"/>
        <v>2.6399075934000003E-5</v>
      </c>
      <c r="Y60" s="130">
        <f t="shared" si="23"/>
        <v>3.17514659E-7</v>
      </c>
      <c r="Z60" s="130">
        <f t="shared" si="24"/>
        <v>1.3607771100000001E-6</v>
      </c>
      <c r="AA60" s="130">
        <f t="shared" si="25"/>
        <v>9.062775552600001E-6</v>
      </c>
      <c r="AB60" s="249">
        <f t="shared" si="26"/>
        <v>1.3607771100000003E-5</v>
      </c>
      <c r="AC60" s="2">
        <v>0</v>
      </c>
      <c r="AD60" s="180">
        <f t="shared" si="5"/>
        <v>0</v>
      </c>
      <c r="AE60" s="258" t="str">
        <f t="shared" si="27"/>
        <v/>
      </c>
      <c r="AF60" s="175">
        <f>$AD60*INDEX('Byproduct Conc'!$E:$E, MATCH(S$2,'Byproduct Conc'!$C:$C,0))</f>
        <v>0</v>
      </c>
      <c r="AG60" s="176">
        <f>$AD60*INDEX('Byproduct Conc'!$E:$E, MATCH(T$2,'Byproduct Conc'!$C:$C,0))</f>
        <v>0</v>
      </c>
      <c r="AH60" s="176">
        <f>$AD60*INDEX('Byproduct Conc'!$E:$E, MATCH(U$2,'Byproduct Conc'!$C:$C,0))</f>
        <v>0</v>
      </c>
      <c r="AI60" s="176">
        <f>$AD60*INDEX('Byproduct Conc'!$E:$E, MATCH(V$2,'Byproduct Conc'!$C:$C,0))</f>
        <v>0</v>
      </c>
      <c r="AJ60" s="180">
        <f>$AD60*INDEX('Byproduct Conc'!$E:$E, MATCH(W$2,'Byproduct Conc'!$C:$C,0))</f>
        <v>0</v>
      </c>
      <c r="AK60" s="175">
        <f t="shared" si="28"/>
        <v>0</v>
      </c>
      <c r="AL60" s="176">
        <f t="shared" si="29"/>
        <v>0</v>
      </c>
      <c r="AM60" s="176">
        <f t="shared" si="30"/>
        <v>0</v>
      </c>
      <c r="AN60" s="176">
        <f t="shared" si="31"/>
        <v>0</v>
      </c>
      <c r="AO60" s="177">
        <f t="shared" si="32"/>
        <v>0</v>
      </c>
      <c r="AP60" s="2">
        <v>0</v>
      </c>
      <c r="AQ60" s="180">
        <f t="shared" si="12"/>
        <v>0</v>
      </c>
      <c r="AR60" s="172" t="str">
        <f t="shared" si="33"/>
        <v/>
      </c>
      <c r="AS60" s="248">
        <f>$AQ60*INDEX('Byproduct Conc'!$E:$E, MATCH(S$2,'Byproduct Conc'!$C:$C,0))</f>
        <v>0</v>
      </c>
      <c r="AT60" s="130">
        <f>$AQ60*INDEX('Byproduct Conc'!$E:$E, MATCH(T$2,'Byproduct Conc'!$C:$C,0))</f>
        <v>0</v>
      </c>
      <c r="AU60" s="130">
        <f>$AQ60*INDEX('Byproduct Conc'!$E:$E, MATCH(U$2,'Byproduct Conc'!$C:$C,0))</f>
        <v>0</v>
      </c>
      <c r="AV60" s="130">
        <f>$AQ60*INDEX('Byproduct Conc'!$E:$E, MATCH(V$2,'Byproduct Conc'!$C:$C,0))</f>
        <v>0</v>
      </c>
      <c r="AW60" s="173">
        <f>$AQ60*INDEX('Byproduct Conc'!$E:$E, MATCH(W$2,'Byproduct Conc'!$C:$C,0))</f>
        <v>0</v>
      </c>
      <c r="AX60" s="248">
        <f t="shared" si="34"/>
        <v>0</v>
      </c>
      <c r="AY60" s="130">
        <f t="shared" si="18"/>
        <v>0</v>
      </c>
      <c r="AZ60" s="130">
        <f t="shared" si="19"/>
        <v>0</v>
      </c>
      <c r="BA60" s="130">
        <f t="shared" si="20"/>
        <v>0</v>
      </c>
      <c r="BB60" s="249">
        <f t="shared" si="21"/>
        <v>0</v>
      </c>
      <c r="BC60" s="178">
        <f t="shared" si="35"/>
        <v>3.1751465900000002</v>
      </c>
      <c r="BD60" s="2" t="s">
        <v>1202</v>
      </c>
    </row>
    <row r="61" spans="1:56" x14ac:dyDescent="0.25">
      <c r="A61" s="2">
        <v>2018</v>
      </c>
      <c r="B61" s="2" t="s">
        <v>1134</v>
      </c>
      <c r="C61" s="2" t="s">
        <v>1198</v>
      </c>
      <c r="D61" s="2" t="s">
        <v>1199</v>
      </c>
      <c r="E61" s="2" t="s">
        <v>1200</v>
      </c>
      <c r="F61" s="2" t="s">
        <v>1160</v>
      </c>
      <c r="G61" s="2">
        <v>77541</v>
      </c>
      <c r="H61" s="2">
        <v>28.981691999999999</v>
      </c>
      <c r="I61" s="2">
        <v>-95.376501000000005</v>
      </c>
      <c r="J61" s="2" t="s">
        <v>1201</v>
      </c>
      <c r="K61" s="21">
        <v>110066943605</v>
      </c>
      <c r="L61" s="2" t="s">
        <v>1140</v>
      </c>
      <c r="M61" s="2">
        <v>325199</v>
      </c>
      <c r="N61" s="2" t="s">
        <v>261</v>
      </c>
      <c r="O61" s="2" t="s">
        <v>5076</v>
      </c>
      <c r="P61" s="130"/>
      <c r="Q61" s="2">
        <v>0</v>
      </c>
      <c r="R61" s="174">
        <f t="shared" si="0"/>
        <v>0</v>
      </c>
      <c r="S61" s="175">
        <f>$R61*INDEX('Byproduct Conc'!$E:$E, MATCH(S$2,'Byproduct Conc'!$C:$C,0))</f>
        <v>0</v>
      </c>
      <c r="T61" s="176">
        <f>$R61*INDEX('Byproduct Conc'!$E:$E, MATCH(T$2,'Byproduct Conc'!$C:$C,0))</f>
        <v>0</v>
      </c>
      <c r="U61" s="176">
        <f>$R61*INDEX('Byproduct Conc'!$E:$E, MATCH(U$2,'Byproduct Conc'!$C:$C,0))</f>
        <v>0</v>
      </c>
      <c r="V61" s="176">
        <f>$R61*INDEX('Byproduct Conc'!$E:$E, MATCH(V$2,'Byproduct Conc'!$C:$C,0))</f>
        <v>0</v>
      </c>
      <c r="W61" s="177">
        <f>$R61*INDEX('Byproduct Conc'!$E:$E, MATCH(W$2,'Byproduct Conc'!$C:$C,0))</f>
        <v>0</v>
      </c>
      <c r="X61" s="178">
        <f t="shared" si="22"/>
        <v>0</v>
      </c>
      <c r="Y61" s="176">
        <f t="shared" si="23"/>
        <v>0</v>
      </c>
      <c r="Z61" s="176">
        <f t="shared" si="24"/>
        <v>0</v>
      </c>
      <c r="AA61" s="176">
        <f t="shared" si="25"/>
        <v>0</v>
      </c>
      <c r="AB61" s="177">
        <f t="shared" si="26"/>
        <v>0</v>
      </c>
      <c r="AC61" s="2">
        <v>0</v>
      </c>
      <c r="AD61" s="180">
        <f t="shared" si="5"/>
        <v>0</v>
      </c>
      <c r="AE61" s="258" t="str">
        <f t="shared" si="27"/>
        <v/>
      </c>
      <c r="AF61" s="248">
        <f>$AD61*INDEX('Byproduct Conc'!$E:$E, MATCH(S$2,'Byproduct Conc'!$C:$C,0))</f>
        <v>0</v>
      </c>
      <c r="AG61" s="130">
        <f>$AD61*INDEX('Byproduct Conc'!$E:$E, MATCH(T$2,'Byproduct Conc'!$C:$C,0))</f>
        <v>0</v>
      </c>
      <c r="AH61" s="130">
        <f>$AD61*INDEX('Byproduct Conc'!$E:$E, MATCH(U$2,'Byproduct Conc'!$C:$C,0))</f>
        <v>0</v>
      </c>
      <c r="AI61" s="130">
        <f>$AD61*INDEX('Byproduct Conc'!$E:$E, MATCH(V$2,'Byproduct Conc'!$C:$C,0))</f>
        <v>0</v>
      </c>
      <c r="AJ61" s="173">
        <f>$AD61*INDEX('Byproduct Conc'!$E:$E, MATCH(W$2,'Byproduct Conc'!$C:$C,0))</f>
        <v>0</v>
      </c>
      <c r="AK61" s="248">
        <f t="shared" si="28"/>
        <v>0</v>
      </c>
      <c r="AL61" s="130">
        <f t="shared" si="29"/>
        <v>0</v>
      </c>
      <c r="AM61" s="130">
        <f t="shared" si="30"/>
        <v>0</v>
      </c>
      <c r="AN61" s="130">
        <f t="shared" si="31"/>
        <v>0</v>
      </c>
      <c r="AO61" s="249">
        <f t="shared" si="32"/>
        <v>0</v>
      </c>
      <c r="AP61" s="2">
        <v>735</v>
      </c>
      <c r="AQ61" s="180">
        <f t="shared" si="12"/>
        <v>333.39039195000004</v>
      </c>
      <c r="AR61" s="172">
        <f t="shared" si="33"/>
        <v>110066943605</v>
      </c>
      <c r="AS61" s="248">
        <f>$AQ61*INDEX('Byproduct Conc'!$E:$E, MATCH(S$2,'Byproduct Conc'!$C:$C,0))</f>
        <v>0.97016604057450007</v>
      </c>
      <c r="AT61" s="130">
        <f>$AQ61*INDEX('Byproduct Conc'!$E:$E, MATCH(T$2,'Byproduct Conc'!$C:$C,0))</f>
        <v>1.166866371825E-2</v>
      </c>
      <c r="AU61" s="130">
        <f>$AQ61*INDEX('Byproduct Conc'!$E:$E, MATCH(U$2,'Byproduct Conc'!$C:$C,0))</f>
        <v>5.0008558792499998E-2</v>
      </c>
      <c r="AV61" s="130">
        <f>$AQ61*INDEX('Byproduct Conc'!$E:$E, MATCH(V$2,'Byproduct Conc'!$C:$C,0))</f>
        <v>0.33305700155805007</v>
      </c>
      <c r="AW61" s="173">
        <f>$AQ61*INDEX('Byproduct Conc'!$E:$E, MATCH(W$2,'Byproduct Conc'!$C:$C,0))</f>
        <v>0.50008558792500002</v>
      </c>
      <c r="AX61" s="248">
        <f t="shared" si="34"/>
        <v>2.7719029730700001E-3</v>
      </c>
      <c r="AY61" s="130">
        <f t="shared" si="18"/>
        <v>3.3339039195000002E-5</v>
      </c>
      <c r="AZ61" s="130">
        <f t="shared" si="19"/>
        <v>1.4288159654999999E-4</v>
      </c>
      <c r="BA61" s="130">
        <f t="shared" si="20"/>
        <v>9.5159143302300016E-4</v>
      </c>
      <c r="BB61" s="249">
        <f t="shared" si="21"/>
        <v>1.4288159655E-3</v>
      </c>
      <c r="BC61" s="178">
        <f t="shared" si="35"/>
        <v>333.39039195000004</v>
      </c>
      <c r="BD61" s="2" t="s">
        <v>1202</v>
      </c>
    </row>
    <row r="62" spans="1:56" x14ac:dyDescent="0.25">
      <c r="A62" s="2">
        <v>2019</v>
      </c>
      <c r="B62" s="2" t="s">
        <v>1134</v>
      </c>
      <c r="C62" s="2" t="s">
        <v>1198</v>
      </c>
      <c r="D62" s="2" t="s">
        <v>1199</v>
      </c>
      <c r="E62" s="2" t="s">
        <v>1200</v>
      </c>
      <c r="F62" s="2" t="s">
        <v>1160</v>
      </c>
      <c r="G62" s="2">
        <v>77541</v>
      </c>
      <c r="H62" s="2">
        <v>28.981691999999999</v>
      </c>
      <c r="I62" s="2">
        <v>-95.376501000000005</v>
      </c>
      <c r="J62" s="2" t="s">
        <v>1201</v>
      </c>
      <c r="K62" s="21">
        <v>110066943605</v>
      </c>
      <c r="L62" s="2" t="s">
        <v>1140</v>
      </c>
      <c r="M62" s="2">
        <v>325199</v>
      </c>
      <c r="N62" s="2" t="s">
        <v>261</v>
      </c>
      <c r="O62" s="2" t="s">
        <v>5076</v>
      </c>
      <c r="P62" s="130"/>
      <c r="Q62" s="2">
        <v>0</v>
      </c>
      <c r="R62" s="174">
        <f t="shared" si="0"/>
        <v>0</v>
      </c>
      <c r="S62" s="248">
        <f>$R62*INDEX('Byproduct Conc'!$E:$E, MATCH(S$2,'Byproduct Conc'!$C:$C,0))</f>
        <v>0</v>
      </c>
      <c r="T62" s="130">
        <f>$R62*INDEX('Byproduct Conc'!$E:$E, MATCH(T$2,'Byproduct Conc'!$C:$C,0))</f>
        <v>0</v>
      </c>
      <c r="U62" s="130">
        <f>$R62*INDEX('Byproduct Conc'!$E:$E, MATCH(U$2,'Byproduct Conc'!$C:$C,0))</f>
        <v>0</v>
      </c>
      <c r="V62" s="130">
        <f>$R62*INDEX('Byproduct Conc'!$E:$E, MATCH(V$2,'Byproduct Conc'!$C:$C,0))</f>
        <v>0</v>
      </c>
      <c r="W62" s="249">
        <f>$R62*INDEX('Byproduct Conc'!$E:$E, MATCH(W$2,'Byproduct Conc'!$C:$C,0))</f>
        <v>0</v>
      </c>
      <c r="X62" s="179">
        <f t="shared" si="22"/>
        <v>0</v>
      </c>
      <c r="Y62" s="130">
        <f t="shared" si="23"/>
        <v>0</v>
      </c>
      <c r="Z62" s="130">
        <f t="shared" si="24"/>
        <v>0</v>
      </c>
      <c r="AA62" s="130">
        <f t="shared" si="25"/>
        <v>0</v>
      </c>
      <c r="AB62" s="249">
        <f t="shared" si="26"/>
        <v>0</v>
      </c>
      <c r="AC62" s="2">
        <v>0</v>
      </c>
      <c r="AD62" s="180">
        <f t="shared" si="5"/>
        <v>0</v>
      </c>
      <c r="AE62" s="258" t="str">
        <f t="shared" si="27"/>
        <v/>
      </c>
      <c r="AF62" s="175">
        <f>$AD62*INDEX('Byproduct Conc'!$E:$E, MATCH(S$2,'Byproduct Conc'!$C:$C,0))</f>
        <v>0</v>
      </c>
      <c r="AG62" s="176">
        <f>$AD62*INDEX('Byproduct Conc'!$E:$E, MATCH(T$2,'Byproduct Conc'!$C:$C,0))</f>
        <v>0</v>
      </c>
      <c r="AH62" s="176">
        <f>$AD62*INDEX('Byproduct Conc'!$E:$E, MATCH(U$2,'Byproduct Conc'!$C:$C,0))</f>
        <v>0</v>
      </c>
      <c r="AI62" s="176">
        <f>$AD62*INDEX('Byproduct Conc'!$E:$E, MATCH(V$2,'Byproduct Conc'!$C:$C,0))</f>
        <v>0</v>
      </c>
      <c r="AJ62" s="180">
        <f>$AD62*INDEX('Byproduct Conc'!$E:$E, MATCH(W$2,'Byproduct Conc'!$C:$C,0))</f>
        <v>0</v>
      </c>
      <c r="AK62" s="175">
        <f t="shared" si="28"/>
        <v>0</v>
      </c>
      <c r="AL62" s="176">
        <f t="shared" si="29"/>
        <v>0</v>
      </c>
      <c r="AM62" s="176">
        <f t="shared" si="30"/>
        <v>0</v>
      </c>
      <c r="AN62" s="176">
        <f t="shared" si="31"/>
        <v>0</v>
      </c>
      <c r="AO62" s="177">
        <f t="shared" si="32"/>
        <v>0</v>
      </c>
      <c r="AP62" s="2">
        <v>743</v>
      </c>
      <c r="AQ62" s="180">
        <f t="shared" si="12"/>
        <v>337.01913091</v>
      </c>
      <c r="AR62" s="172">
        <f t="shared" si="33"/>
        <v>110066943605</v>
      </c>
      <c r="AS62" s="248">
        <f>$AQ62*INDEX('Byproduct Conc'!$E:$E, MATCH(S$2,'Byproduct Conc'!$C:$C,0))</f>
        <v>0.98072567094809993</v>
      </c>
      <c r="AT62" s="130">
        <f>$AQ62*INDEX('Byproduct Conc'!$E:$E, MATCH(T$2,'Byproduct Conc'!$C:$C,0))</f>
        <v>1.1795669581849999E-2</v>
      </c>
      <c r="AU62" s="130">
        <f>$AQ62*INDEX('Byproduct Conc'!$E:$E, MATCH(U$2,'Byproduct Conc'!$C:$C,0))</f>
        <v>5.0552869636499999E-2</v>
      </c>
      <c r="AV62" s="130">
        <f>$AQ62*INDEX('Byproduct Conc'!$E:$E, MATCH(V$2,'Byproduct Conc'!$C:$C,0))</f>
        <v>0.33668211177909002</v>
      </c>
      <c r="AW62" s="173">
        <f>$AQ62*INDEX('Byproduct Conc'!$E:$E, MATCH(W$2,'Byproduct Conc'!$C:$C,0))</f>
        <v>0.50552869636499997</v>
      </c>
      <c r="AX62" s="248">
        <f t="shared" si="34"/>
        <v>2.8020733455659998E-3</v>
      </c>
      <c r="AY62" s="130">
        <f t="shared" si="18"/>
        <v>3.3701913090999994E-5</v>
      </c>
      <c r="AZ62" s="130">
        <f t="shared" si="19"/>
        <v>1.4443677038999999E-4</v>
      </c>
      <c r="BA62" s="130">
        <f t="shared" si="20"/>
        <v>9.6194889079740005E-4</v>
      </c>
      <c r="BB62" s="249">
        <f t="shared" si="21"/>
        <v>1.4443677038999999E-3</v>
      </c>
      <c r="BC62" s="178">
        <f t="shared" si="35"/>
        <v>337.01913091</v>
      </c>
      <c r="BD62" s="2" t="s">
        <v>1202</v>
      </c>
    </row>
    <row r="63" spans="1:56" x14ac:dyDescent="0.25">
      <c r="A63" s="2">
        <v>2015</v>
      </c>
      <c r="B63" s="2" t="s">
        <v>1134</v>
      </c>
      <c r="C63" s="2" t="s">
        <v>1172</v>
      </c>
      <c r="D63" s="2" t="s">
        <v>1173</v>
      </c>
      <c r="E63" s="2" t="s">
        <v>1174</v>
      </c>
      <c r="F63" s="2" t="s">
        <v>1160</v>
      </c>
      <c r="G63" s="2">
        <v>77536</v>
      </c>
      <c r="H63" s="2">
        <v>29.728559000000001</v>
      </c>
      <c r="I63" s="2">
        <v>-95.110764000000003</v>
      </c>
      <c r="J63" s="2" t="s">
        <v>1175</v>
      </c>
      <c r="K63" s="21">
        <v>110015742204</v>
      </c>
      <c r="L63" s="2" t="s">
        <v>1140</v>
      </c>
      <c r="M63" s="2">
        <v>325199</v>
      </c>
      <c r="N63" s="2" t="s">
        <v>261</v>
      </c>
      <c r="O63" s="2" t="s">
        <v>5076</v>
      </c>
      <c r="P63" s="130"/>
      <c r="Q63" s="2">
        <v>0</v>
      </c>
      <c r="R63" s="174">
        <f t="shared" si="0"/>
        <v>0</v>
      </c>
      <c r="S63" s="175">
        <f>$R63*INDEX('Byproduct Conc'!$E:$E, MATCH(S$2,'Byproduct Conc'!$C:$C,0))</f>
        <v>0</v>
      </c>
      <c r="T63" s="176">
        <f>$R63*INDEX('Byproduct Conc'!$E:$E, MATCH(T$2,'Byproduct Conc'!$C:$C,0))</f>
        <v>0</v>
      </c>
      <c r="U63" s="176">
        <f>$R63*INDEX('Byproduct Conc'!$E:$E, MATCH(U$2,'Byproduct Conc'!$C:$C,0))</f>
        <v>0</v>
      </c>
      <c r="V63" s="176">
        <f>$R63*INDEX('Byproduct Conc'!$E:$E, MATCH(V$2,'Byproduct Conc'!$C:$C,0))</f>
        <v>0</v>
      </c>
      <c r="W63" s="177">
        <f>$R63*INDEX('Byproduct Conc'!$E:$E, MATCH(W$2,'Byproduct Conc'!$C:$C,0))</f>
        <v>0</v>
      </c>
      <c r="X63" s="178">
        <f t="shared" si="22"/>
        <v>0</v>
      </c>
      <c r="Y63" s="176">
        <f t="shared" si="23"/>
        <v>0</v>
      </c>
      <c r="Z63" s="176">
        <f t="shared" si="24"/>
        <v>0</v>
      </c>
      <c r="AA63" s="176">
        <f t="shared" si="25"/>
        <v>0</v>
      </c>
      <c r="AB63" s="177">
        <f t="shared" si="26"/>
        <v>0</v>
      </c>
      <c r="AC63" s="2">
        <v>0</v>
      </c>
      <c r="AD63" s="180">
        <f t="shared" si="5"/>
        <v>0</v>
      </c>
      <c r="AE63" s="258" t="str">
        <f t="shared" si="27"/>
        <v/>
      </c>
      <c r="AF63" s="248">
        <f>$AD63*INDEX('Byproduct Conc'!$E:$E, MATCH(S$2,'Byproduct Conc'!$C:$C,0))</f>
        <v>0</v>
      </c>
      <c r="AG63" s="130">
        <f>$AD63*INDEX('Byproduct Conc'!$E:$E, MATCH(T$2,'Byproduct Conc'!$C:$C,0))</f>
        <v>0</v>
      </c>
      <c r="AH63" s="130">
        <f>$AD63*INDEX('Byproduct Conc'!$E:$E, MATCH(U$2,'Byproduct Conc'!$C:$C,0))</f>
        <v>0</v>
      </c>
      <c r="AI63" s="130">
        <f>$AD63*INDEX('Byproduct Conc'!$E:$E, MATCH(V$2,'Byproduct Conc'!$C:$C,0))</f>
        <v>0</v>
      </c>
      <c r="AJ63" s="173">
        <f>$AD63*INDEX('Byproduct Conc'!$E:$E, MATCH(W$2,'Byproduct Conc'!$C:$C,0))</f>
        <v>0</v>
      </c>
      <c r="AK63" s="248">
        <f t="shared" si="28"/>
        <v>0</v>
      </c>
      <c r="AL63" s="130">
        <f t="shared" si="29"/>
        <v>0</v>
      </c>
      <c r="AM63" s="130">
        <f t="shared" si="30"/>
        <v>0</v>
      </c>
      <c r="AN63" s="130">
        <f t="shared" si="31"/>
        <v>0</v>
      </c>
      <c r="AO63" s="249">
        <f t="shared" si="32"/>
        <v>0</v>
      </c>
      <c r="AP63" s="2">
        <v>533.20000000000005</v>
      </c>
      <c r="AQ63" s="180">
        <f t="shared" si="12"/>
        <v>241.85545168400003</v>
      </c>
      <c r="AR63" s="172">
        <f t="shared" si="33"/>
        <v>110015742204</v>
      </c>
      <c r="AS63" s="248">
        <f>$AQ63*INDEX('Byproduct Conc'!$E:$E, MATCH(S$2,'Byproduct Conc'!$C:$C,0))</f>
        <v>0.70379936440044</v>
      </c>
      <c r="AT63" s="130">
        <f>$AQ63*INDEX('Byproduct Conc'!$E:$E, MATCH(T$2,'Byproduct Conc'!$C:$C,0))</f>
        <v>8.4649408089400007E-3</v>
      </c>
      <c r="AU63" s="130">
        <f>$AQ63*INDEX('Byproduct Conc'!$E:$E, MATCH(U$2,'Byproduct Conc'!$C:$C,0))</f>
        <v>3.6278317752600001E-2</v>
      </c>
      <c r="AV63" s="130">
        <f>$AQ63*INDEX('Byproduct Conc'!$E:$E, MATCH(V$2,'Byproduct Conc'!$C:$C,0))</f>
        <v>0.24161359623231607</v>
      </c>
      <c r="AW63" s="173">
        <f>$AQ63*INDEX('Byproduct Conc'!$E:$E, MATCH(W$2,'Byproduct Conc'!$C:$C,0))</f>
        <v>0.36278317752600003</v>
      </c>
      <c r="AX63" s="248">
        <f t="shared" si="34"/>
        <v>2.0108553268583999E-3</v>
      </c>
      <c r="AY63" s="130">
        <f t="shared" si="18"/>
        <v>2.4185545168400003E-5</v>
      </c>
      <c r="AZ63" s="130">
        <f t="shared" si="19"/>
        <v>1.0365233643600001E-4</v>
      </c>
      <c r="BA63" s="130">
        <f t="shared" si="20"/>
        <v>6.9032456066376018E-4</v>
      </c>
      <c r="BB63" s="249">
        <f t="shared" si="21"/>
        <v>1.0365233643600002E-3</v>
      </c>
      <c r="BC63" s="178">
        <f t="shared" si="35"/>
        <v>241.85545168400003</v>
      </c>
      <c r="BD63" s="2"/>
    </row>
    <row r="64" spans="1:56" x14ac:dyDescent="0.25">
      <c r="A64" s="2">
        <v>2017</v>
      </c>
      <c r="B64" s="2" t="s">
        <v>1134</v>
      </c>
      <c r="C64" s="2" t="s">
        <v>1172</v>
      </c>
      <c r="D64" s="2" t="s">
        <v>1173</v>
      </c>
      <c r="E64" s="2" t="s">
        <v>1174</v>
      </c>
      <c r="F64" s="2" t="s">
        <v>1160</v>
      </c>
      <c r="G64" s="2">
        <v>77536</v>
      </c>
      <c r="H64" s="2">
        <v>29.728559000000001</v>
      </c>
      <c r="I64" s="2">
        <v>-95.110764000000003</v>
      </c>
      <c r="J64" s="2" t="s">
        <v>1175</v>
      </c>
      <c r="K64" s="21">
        <v>110015742204</v>
      </c>
      <c r="L64" s="2" t="s">
        <v>1140</v>
      </c>
      <c r="M64" s="2">
        <v>325199</v>
      </c>
      <c r="N64" s="2" t="s">
        <v>261</v>
      </c>
      <c r="O64" s="2" t="s">
        <v>5076</v>
      </c>
      <c r="P64" s="130"/>
      <c r="Q64" s="2">
        <v>0</v>
      </c>
      <c r="R64" s="174">
        <f t="shared" si="0"/>
        <v>0</v>
      </c>
      <c r="S64" s="175">
        <f>$R64*INDEX('Byproduct Conc'!$E:$E, MATCH(S$2,'Byproduct Conc'!$C:$C,0))</f>
        <v>0</v>
      </c>
      <c r="T64" s="176">
        <f>$R64*INDEX('Byproduct Conc'!$E:$E, MATCH(T$2,'Byproduct Conc'!$C:$C,0))</f>
        <v>0</v>
      </c>
      <c r="U64" s="176">
        <f>$R64*INDEX('Byproduct Conc'!$E:$E, MATCH(U$2,'Byproduct Conc'!$C:$C,0))</f>
        <v>0</v>
      </c>
      <c r="V64" s="176">
        <f>$R64*INDEX('Byproduct Conc'!$E:$E, MATCH(V$2,'Byproduct Conc'!$C:$C,0))</f>
        <v>0</v>
      </c>
      <c r="W64" s="177">
        <f>$R64*INDEX('Byproduct Conc'!$E:$E, MATCH(W$2,'Byproduct Conc'!$C:$C,0))</f>
        <v>0</v>
      </c>
      <c r="X64" s="178">
        <f t="shared" si="22"/>
        <v>0</v>
      </c>
      <c r="Y64" s="176">
        <f t="shared" si="23"/>
        <v>0</v>
      </c>
      <c r="Z64" s="176">
        <f t="shared" si="24"/>
        <v>0</v>
      </c>
      <c r="AA64" s="176">
        <f t="shared" si="25"/>
        <v>0</v>
      </c>
      <c r="AB64" s="177">
        <f t="shared" si="26"/>
        <v>0</v>
      </c>
      <c r="AC64" s="2">
        <v>0</v>
      </c>
      <c r="AD64" s="180">
        <f t="shared" si="5"/>
        <v>0</v>
      </c>
      <c r="AE64" s="258" t="str">
        <f t="shared" si="27"/>
        <v/>
      </c>
      <c r="AF64" s="248">
        <f>$AD64*INDEX('Byproduct Conc'!$E:$E, MATCH(S$2,'Byproduct Conc'!$C:$C,0))</f>
        <v>0</v>
      </c>
      <c r="AG64" s="130">
        <f>$AD64*INDEX('Byproduct Conc'!$E:$E, MATCH(T$2,'Byproduct Conc'!$C:$C,0))</f>
        <v>0</v>
      </c>
      <c r="AH64" s="130">
        <f>$AD64*INDEX('Byproduct Conc'!$E:$E, MATCH(U$2,'Byproduct Conc'!$C:$C,0))</f>
        <v>0</v>
      </c>
      <c r="AI64" s="130">
        <f>$AD64*INDEX('Byproduct Conc'!$E:$E, MATCH(V$2,'Byproduct Conc'!$C:$C,0))</f>
        <v>0</v>
      </c>
      <c r="AJ64" s="173">
        <f>$AD64*INDEX('Byproduct Conc'!$E:$E, MATCH(W$2,'Byproduct Conc'!$C:$C,0))</f>
        <v>0</v>
      </c>
      <c r="AK64" s="248">
        <f t="shared" si="28"/>
        <v>0</v>
      </c>
      <c r="AL64" s="130">
        <f t="shared" si="29"/>
        <v>0</v>
      </c>
      <c r="AM64" s="130">
        <f t="shared" si="30"/>
        <v>0</v>
      </c>
      <c r="AN64" s="130">
        <f t="shared" si="31"/>
        <v>0</v>
      </c>
      <c r="AO64" s="249">
        <f t="shared" si="32"/>
        <v>0</v>
      </c>
      <c r="AP64" s="2">
        <v>1734</v>
      </c>
      <c r="AQ64" s="180">
        <f t="shared" si="12"/>
        <v>786.52916958000003</v>
      </c>
      <c r="AR64" s="172">
        <f t="shared" si="33"/>
        <v>110015742204</v>
      </c>
      <c r="AS64" s="248">
        <f>$AQ64*INDEX('Byproduct Conc'!$E:$E, MATCH(S$2,'Byproduct Conc'!$C:$C,0))</f>
        <v>2.2887998834777998</v>
      </c>
      <c r="AT64" s="130">
        <f>$AQ64*INDEX('Byproduct Conc'!$E:$E, MATCH(T$2,'Byproduct Conc'!$C:$C,0))</f>
        <v>2.7528520935299998E-2</v>
      </c>
      <c r="AU64" s="130">
        <f>$AQ64*INDEX('Byproduct Conc'!$E:$E, MATCH(U$2,'Byproduct Conc'!$C:$C,0))</f>
        <v>0.11797937543699999</v>
      </c>
      <c r="AV64" s="130">
        <f>$AQ64*INDEX('Byproduct Conc'!$E:$E, MATCH(V$2,'Byproduct Conc'!$C:$C,0))</f>
        <v>0.78574264041042008</v>
      </c>
      <c r="AW64" s="173">
        <f>$AQ64*INDEX('Byproduct Conc'!$E:$E, MATCH(W$2,'Byproduct Conc'!$C:$C,0))</f>
        <v>1.1797937543700001</v>
      </c>
      <c r="AX64" s="248">
        <f t="shared" si="34"/>
        <v>6.5394282385079997E-3</v>
      </c>
      <c r="AY64" s="130">
        <f t="shared" si="18"/>
        <v>7.8652916958E-5</v>
      </c>
      <c r="AZ64" s="130">
        <f t="shared" si="19"/>
        <v>3.3708392981999998E-4</v>
      </c>
      <c r="BA64" s="130">
        <f t="shared" si="20"/>
        <v>2.2449789726012004E-3</v>
      </c>
      <c r="BB64" s="249">
        <f t="shared" si="21"/>
        <v>3.3708392982000003E-3</v>
      </c>
      <c r="BC64" s="178">
        <f t="shared" si="35"/>
        <v>786.52916958000003</v>
      </c>
      <c r="BD64" s="2"/>
    </row>
    <row r="65" spans="1:56" x14ac:dyDescent="0.25">
      <c r="A65" s="102">
        <v>2018</v>
      </c>
      <c r="B65" s="102" t="s">
        <v>1134</v>
      </c>
      <c r="C65" s="102" t="s">
        <v>1172</v>
      </c>
      <c r="D65" s="102" t="s">
        <v>1173</v>
      </c>
      <c r="E65" s="102" t="s">
        <v>1174</v>
      </c>
      <c r="F65" s="102" t="s">
        <v>1160</v>
      </c>
      <c r="G65" s="102">
        <v>77536</v>
      </c>
      <c r="H65" s="102">
        <v>29.728559000000001</v>
      </c>
      <c r="I65" s="102">
        <v>-95.110764000000003</v>
      </c>
      <c r="J65" s="102" t="s">
        <v>1175</v>
      </c>
      <c r="K65" s="285">
        <v>110015742204</v>
      </c>
      <c r="L65" s="102" t="s">
        <v>1140</v>
      </c>
      <c r="M65" s="102">
        <v>325199</v>
      </c>
      <c r="N65" s="102" t="s">
        <v>261</v>
      </c>
      <c r="O65" s="2" t="s">
        <v>5076</v>
      </c>
      <c r="P65" s="130"/>
      <c r="Q65" s="102">
        <v>0</v>
      </c>
      <c r="R65" s="174">
        <f t="shared" si="0"/>
        <v>0</v>
      </c>
      <c r="S65" s="248">
        <f>$R65*INDEX('Byproduct Conc'!$E:$E, MATCH(S$2,'Byproduct Conc'!$C:$C,0))</f>
        <v>0</v>
      </c>
      <c r="T65" s="130">
        <f>$R65*INDEX('Byproduct Conc'!$E:$E, MATCH(T$2,'Byproduct Conc'!$C:$C,0))</f>
        <v>0</v>
      </c>
      <c r="U65" s="130">
        <f>$R65*INDEX('Byproduct Conc'!$E:$E, MATCH(U$2,'Byproduct Conc'!$C:$C,0))</f>
        <v>0</v>
      </c>
      <c r="V65" s="130">
        <f>$R65*INDEX('Byproduct Conc'!$E:$E, MATCH(V$2,'Byproduct Conc'!$C:$C,0))</f>
        <v>0</v>
      </c>
      <c r="W65" s="249">
        <f>$R65*INDEX('Byproduct Conc'!$E:$E, MATCH(W$2,'Byproduct Conc'!$C:$C,0))</f>
        <v>0</v>
      </c>
      <c r="X65" s="179">
        <f t="shared" si="22"/>
        <v>0</v>
      </c>
      <c r="Y65" s="130">
        <f t="shared" si="23"/>
        <v>0</v>
      </c>
      <c r="Z65" s="130">
        <f t="shared" si="24"/>
        <v>0</v>
      </c>
      <c r="AA65" s="130">
        <f t="shared" si="25"/>
        <v>0</v>
      </c>
      <c r="AB65" s="249">
        <f t="shared" si="26"/>
        <v>0</v>
      </c>
      <c r="AC65" s="102">
        <v>0</v>
      </c>
      <c r="AD65" s="180">
        <f t="shared" si="5"/>
        <v>0</v>
      </c>
      <c r="AE65" s="258" t="str">
        <f t="shared" si="27"/>
        <v/>
      </c>
      <c r="AF65" s="248">
        <f>$AD65*INDEX('Byproduct Conc'!$E:$E, MATCH(S$2,'Byproduct Conc'!$C:$C,0))</f>
        <v>0</v>
      </c>
      <c r="AG65" s="130">
        <f>$AD65*INDEX('Byproduct Conc'!$E:$E, MATCH(T$2,'Byproduct Conc'!$C:$C,0))</f>
        <v>0</v>
      </c>
      <c r="AH65" s="130">
        <f>$AD65*INDEX('Byproduct Conc'!$E:$E, MATCH(U$2,'Byproduct Conc'!$C:$C,0))</f>
        <v>0</v>
      </c>
      <c r="AI65" s="130">
        <f>$AD65*INDEX('Byproduct Conc'!$E:$E, MATCH(V$2,'Byproduct Conc'!$C:$C,0))</f>
        <v>0</v>
      </c>
      <c r="AJ65" s="173">
        <f>$AD65*INDEX('Byproduct Conc'!$E:$E, MATCH(W$2,'Byproduct Conc'!$C:$C,0))</f>
        <v>0</v>
      </c>
      <c r="AK65" s="248">
        <f t="shared" si="28"/>
        <v>0</v>
      </c>
      <c r="AL65" s="130">
        <f t="shared" si="29"/>
        <v>0</v>
      </c>
      <c r="AM65" s="130">
        <f t="shared" si="30"/>
        <v>0</v>
      </c>
      <c r="AN65" s="130">
        <f t="shared" si="31"/>
        <v>0</v>
      </c>
      <c r="AO65" s="249">
        <f t="shared" si="32"/>
        <v>0</v>
      </c>
      <c r="AP65" s="102">
        <v>598.04999999999995</v>
      </c>
      <c r="AQ65" s="180">
        <f t="shared" si="12"/>
        <v>271.27091687849997</v>
      </c>
      <c r="AR65" s="172">
        <f t="shared" si="33"/>
        <v>110015742204</v>
      </c>
      <c r="AS65" s="175">
        <f>$AQ65*INDEX('Byproduct Conc'!$E:$E, MATCH(S$2,'Byproduct Conc'!$C:$C,0))</f>
        <v>0.78939836811643493</v>
      </c>
      <c r="AT65" s="176">
        <f>$AQ65*INDEX('Byproduct Conc'!$E:$E, MATCH(T$2,'Byproduct Conc'!$C:$C,0))</f>
        <v>9.4944820907474983E-3</v>
      </c>
      <c r="AU65" s="176">
        <f>$AQ65*INDEX('Byproduct Conc'!$E:$E, MATCH(U$2,'Byproduct Conc'!$C:$C,0))</f>
        <v>4.0690637531774994E-2</v>
      </c>
      <c r="AV65" s="176">
        <f>$AQ65*INDEX('Byproduct Conc'!$E:$E, MATCH(V$2,'Byproduct Conc'!$C:$C,0))</f>
        <v>0.27099964596162152</v>
      </c>
      <c r="AW65" s="180">
        <f>$AQ65*INDEX('Byproduct Conc'!$E:$E, MATCH(W$2,'Byproduct Conc'!$C:$C,0))</f>
        <v>0.40690637531774998</v>
      </c>
      <c r="AX65" s="175">
        <f t="shared" si="34"/>
        <v>2.2554239089040999E-3</v>
      </c>
      <c r="AY65" s="176">
        <f t="shared" si="18"/>
        <v>2.7127091687849997E-5</v>
      </c>
      <c r="AZ65" s="176">
        <f t="shared" si="19"/>
        <v>1.1625896437649999E-4</v>
      </c>
      <c r="BA65" s="176">
        <f t="shared" si="20"/>
        <v>7.7428470274749006E-4</v>
      </c>
      <c r="BB65" s="177">
        <f t="shared" si="21"/>
        <v>1.162589643765E-3</v>
      </c>
      <c r="BC65" s="178">
        <f t="shared" si="35"/>
        <v>271.27091687849997</v>
      </c>
      <c r="BD65" s="102"/>
    </row>
    <row r="66" spans="1:56" x14ac:dyDescent="0.25">
      <c r="A66" s="2">
        <v>2019</v>
      </c>
      <c r="B66" s="2" t="s">
        <v>1134</v>
      </c>
      <c r="C66" s="2" t="s">
        <v>1172</v>
      </c>
      <c r="D66" s="2" t="s">
        <v>1173</v>
      </c>
      <c r="E66" s="2" t="s">
        <v>1174</v>
      </c>
      <c r="F66" s="2" t="s">
        <v>1160</v>
      </c>
      <c r="G66" s="2">
        <v>77536</v>
      </c>
      <c r="H66" s="2">
        <v>29.728559000000001</v>
      </c>
      <c r="I66" s="2">
        <v>-95.110764000000003</v>
      </c>
      <c r="J66" s="2" t="s">
        <v>1175</v>
      </c>
      <c r="K66" s="21">
        <v>110015742204</v>
      </c>
      <c r="L66" s="2" t="s">
        <v>1140</v>
      </c>
      <c r="M66" s="2">
        <v>325199</v>
      </c>
      <c r="N66" s="2" t="s">
        <v>261</v>
      </c>
      <c r="O66" s="2" t="s">
        <v>5076</v>
      </c>
      <c r="P66" s="130"/>
      <c r="Q66" s="2">
        <v>0</v>
      </c>
      <c r="R66" s="174">
        <f t="shared" si="0"/>
        <v>0</v>
      </c>
      <c r="S66" s="175">
        <f>$R66*INDEX('Byproduct Conc'!$E:$E, MATCH(S$2,'Byproduct Conc'!$C:$C,0))</f>
        <v>0</v>
      </c>
      <c r="T66" s="176">
        <f>$R66*INDEX('Byproduct Conc'!$E:$E, MATCH(T$2,'Byproduct Conc'!$C:$C,0))</f>
        <v>0</v>
      </c>
      <c r="U66" s="176">
        <f>$R66*INDEX('Byproduct Conc'!$E:$E, MATCH(U$2,'Byproduct Conc'!$C:$C,0))</f>
        <v>0</v>
      </c>
      <c r="V66" s="176">
        <f>$R66*INDEX('Byproduct Conc'!$E:$E, MATCH(V$2,'Byproduct Conc'!$C:$C,0))</f>
        <v>0</v>
      </c>
      <c r="W66" s="177">
        <f>$R66*INDEX('Byproduct Conc'!$E:$E, MATCH(W$2,'Byproduct Conc'!$C:$C,0))</f>
        <v>0</v>
      </c>
      <c r="X66" s="178">
        <f t="shared" si="22"/>
        <v>0</v>
      </c>
      <c r="Y66" s="176">
        <f t="shared" si="23"/>
        <v>0</v>
      </c>
      <c r="Z66" s="176">
        <f t="shared" si="24"/>
        <v>0</v>
      </c>
      <c r="AA66" s="176">
        <f t="shared" si="25"/>
        <v>0</v>
      </c>
      <c r="AB66" s="177">
        <f t="shared" si="26"/>
        <v>0</v>
      </c>
      <c r="AC66" s="2">
        <v>0</v>
      </c>
      <c r="AD66" s="180">
        <f t="shared" si="5"/>
        <v>0</v>
      </c>
      <c r="AE66" s="258" t="str">
        <f t="shared" si="27"/>
        <v/>
      </c>
      <c r="AF66" s="248">
        <f>$AD66*INDEX('Byproduct Conc'!$E:$E, MATCH(S$2,'Byproduct Conc'!$C:$C,0))</f>
        <v>0</v>
      </c>
      <c r="AG66" s="130">
        <f>$AD66*INDEX('Byproduct Conc'!$E:$E, MATCH(T$2,'Byproduct Conc'!$C:$C,0))</f>
        <v>0</v>
      </c>
      <c r="AH66" s="130">
        <f>$AD66*INDEX('Byproduct Conc'!$E:$E, MATCH(U$2,'Byproduct Conc'!$C:$C,0))</f>
        <v>0</v>
      </c>
      <c r="AI66" s="130">
        <f>$AD66*INDEX('Byproduct Conc'!$E:$E, MATCH(V$2,'Byproduct Conc'!$C:$C,0))</f>
        <v>0</v>
      </c>
      <c r="AJ66" s="173">
        <f>$AD66*INDEX('Byproduct Conc'!$E:$E, MATCH(W$2,'Byproduct Conc'!$C:$C,0))</f>
        <v>0</v>
      </c>
      <c r="AK66" s="248">
        <f t="shared" si="28"/>
        <v>0</v>
      </c>
      <c r="AL66" s="130">
        <f t="shared" si="29"/>
        <v>0</v>
      </c>
      <c r="AM66" s="130">
        <f t="shared" si="30"/>
        <v>0</v>
      </c>
      <c r="AN66" s="130">
        <f t="shared" si="31"/>
        <v>0</v>
      </c>
      <c r="AO66" s="249">
        <f t="shared" si="32"/>
        <v>0</v>
      </c>
      <c r="AP66" s="2">
        <v>504.01</v>
      </c>
      <c r="AQ66" s="180">
        <f t="shared" si="12"/>
        <v>228.61509040370001</v>
      </c>
      <c r="AR66" s="172">
        <f t="shared" si="33"/>
        <v>110015742204</v>
      </c>
      <c r="AS66" s="248">
        <f>$AQ66*INDEX('Byproduct Conc'!$E:$E, MATCH(S$2,'Byproduct Conc'!$C:$C,0))</f>
        <v>0.66526991307476702</v>
      </c>
      <c r="AT66" s="130">
        <f>$AQ66*INDEX('Byproduct Conc'!$E:$E, MATCH(T$2,'Byproduct Conc'!$C:$C,0))</f>
        <v>8.001528164129499E-3</v>
      </c>
      <c r="AU66" s="130">
        <f>$AQ66*INDEX('Byproduct Conc'!$E:$E, MATCH(U$2,'Byproduct Conc'!$C:$C,0))</f>
        <v>3.4292263560555002E-2</v>
      </c>
      <c r="AV66" s="130">
        <f>$AQ66*INDEX('Byproduct Conc'!$E:$E, MATCH(V$2,'Byproduct Conc'!$C:$C,0))</f>
        <v>0.22838647531329634</v>
      </c>
      <c r="AW66" s="173">
        <f>$AQ66*INDEX('Byproduct Conc'!$E:$E, MATCH(W$2,'Byproduct Conc'!$C:$C,0))</f>
        <v>0.34292263560555003</v>
      </c>
      <c r="AX66" s="248">
        <f t="shared" si="34"/>
        <v>1.90077118021362E-3</v>
      </c>
      <c r="AY66" s="130">
        <f t="shared" si="18"/>
        <v>2.2861509040369996E-5</v>
      </c>
      <c r="AZ66" s="130">
        <f t="shared" si="19"/>
        <v>9.7977895887300001E-5</v>
      </c>
      <c r="BA66" s="130">
        <f t="shared" si="20"/>
        <v>6.5253278660941806E-4</v>
      </c>
      <c r="BB66" s="249">
        <f t="shared" si="21"/>
        <v>9.7977895887300004E-4</v>
      </c>
      <c r="BC66" s="178">
        <f t="shared" si="35"/>
        <v>228.61509040370001</v>
      </c>
      <c r="BD66" s="2"/>
    </row>
    <row r="67" spans="1:56" x14ac:dyDescent="0.25">
      <c r="A67" s="2">
        <v>2020</v>
      </c>
      <c r="B67" s="2" t="s">
        <v>1134</v>
      </c>
      <c r="C67" s="2" t="s">
        <v>1172</v>
      </c>
      <c r="D67" s="2" t="s">
        <v>1173</v>
      </c>
      <c r="E67" s="2" t="s">
        <v>1174</v>
      </c>
      <c r="F67" s="2" t="s">
        <v>1160</v>
      </c>
      <c r="G67" s="2">
        <v>77536</v>
      </c>
      <c r="H67" s="2">
        <v>29.710967</v>
      </c>
      <c r="I67" s="2">
        <v>-95.119144000000006</v>
      </c>
      <c r="J67" s="2" t="s">
        <v>1175</v>
      </c>
      <c r="K67" s="21">
        <v>110015742204</v>
      </c>
      <c r="L67" s="2" t="s">
        <v>1140</v>
      </c>
      <c r="M67" s="2">
        <v>325199</v>
      </c>
      <c r="N67" s="2" t="s">
        <v>261</v>
      </c>
      <c r="O67" s="2" t="s">
        <v>5076</v>
      </c>
      <c r="P67" s="130"/>
      <c r="Q67" s="2">
        <v>0</v>
      </c>
      <c r="R67" s="174">
        <f t="shared" ref="R67:R79" si="36">CONVERT(Q67,"lbm","g")/1000</f>
        <v>0</v>
      </c>
      <c r="S67" s="175">
        <f>$R67*INDEX('Byproduct Conc'!$E:$E, MATCH(S$2,'Byproduct Conc'!$C:$C,0))</f>
        <v>0</v>
      </c>
      <c r="T67" s="176">
        <f>$R67*INDEX('Byproduct Conc'!$E:$E, MATCH(T$2,'Byproduct Conc'!$C:$C,0))</f>
        <v>0</v>
      </c>
      <c r="U67" s="176">
        <f>$R67*INDEX('Byproduct Conc'!$E:$E, MATCH(U$2,'Byproduct Conc'!$C:$C,0))</f>
        <v>0</v>
      </c>
      <c r="V67" s="176">
        <f>$R67*INDEX('Byproduct Conc'!$E:$E, MATCH(V$2,'Byproduct Conc'!$C:$C,0))</f>
        <v>0</v>
      </c>
      <c r="W67" s="177">
        <f>$R67*INDEX('Byproduct Conc'!$E:$E, MATCH(W$2,'Byproduct Conc'!$C:$C,0))</f>
        <v>0</v>
      </c>
      <c r="X67" s="178">
        <f t="shared" ref="X67:X79" si="37">S67/350</f>
        <v>0</v>
      </c>
      <c r="Y67" s="176">
        <f t="shared" ref="Y67:Y79" si="38">T67/350</f>
        <v>0</v>
      </c>
      <c r="Z67" s="176">
        <f t="shared" ref="Z67:Z79" si="39">U67/350</f>
        <v>0</v>
      </c>
      <c r="AA67" s="176">
        <f t="shared" ref="AA67:AA79" si="40">V67/350</f>
        <v>0</v>
      </c>
      <c r="AB67" s="177">
        <f t="shared" ref="AB67:AB79" si="41">W67/350</f>
        <v>0</v>
      </c>
      <c r="AC67" s="2">
        <v>0</v>
      </c>
      <c r="AD67" s="180">
        <f t="shared" ref="AD67:AD79" si="42">CONVERT(AC67,"lbm","g")/1000</f>
        <v>0</v>
      </c>
      <c r="AE67" s="258" t="str">
        <f t="shared" ref="AE67:AE79" si="43">IF(AD67&gt;0,K67, "")</f>
        <v/>
      </c>
      <c r="AF67" s="248">
        <f>$AD67*INDEX('Byproduct Conc'!$E:$E, MATCH(S$2,'Byproduct Conc'!$C:$C,0))</f>
        <v>0</v>
      </c>
      <c r="AG67" s="130">
        <f>$AD67*INDEX('Byproduct Conc'!$E:$E, MATCH(T$2,'Byproduct Conc'!$C:$C,0))</f>
        <v>0</v>
      </c>
      <c r="AH67" s="130">
        <f>$AD67*INDEX('Byproduct Conc'!$E:$E, MATCH(U$2,'Byproduct Conc'!$C:$C,0))</f>
        <v>0</v>
      </c>
      <c r="AI67" s="130">
        <f>$AD67*INDEX('Byproduct Conc'!$E:$E, MATCH(V$2,'Byproduct Conc'!$C:$C,0))</f>
        <v>0</v>
      </c>
      <c r="AJ67" s="173">
        <f>$AD67*INDEX('Byproduct Conc'!$E:$E, MATCH(W$2,'Byproduct Conc'!$C:$C,0))</f>
        <v>0</v>
      </c>
      <c r="AK67" s="248">
        <f t="shared" ref="AK67:AK79" si="44">AF67/350</f>
        <v>0</v>
      </c>
      <c r="AL67" s="130">
        <f t="shared" ref="AL67:AL79" si="45">AG67/350</f>
        <v>0</v>
      </c>
      <c r="AM67" s="130">
        <f t="shared" ref="AM67:AM79" si="46">AH67/350</f>
        <v>0</v>
      </c>
      <c r="AN67" s="130">
        <f t="shared" ref="AN67:AN79" si="47">AI67/350</f>
        <v>0</v>
      </c>
      <c r="AO67" s="249">
        <f t="shared" ref="AO67:AO79" si="48">AJ67/350</f>
        <v>0</v>
      </c>
      <c r="AP67" s="2">
        <v>485.88</v>
      </c>
      <c r="AQ67" s="180">
        <f t="shared" ref="AQ67:AQ79" si="49">CONVERT(AP67,"lbm","g")/1000</f>
        <v>220.39146073559999</v>
      </c>
      <c r="AR67" s="172">
        <f t="shared" ref="AR67:AR79" si="50">IF(AQ67&gt;0,K67, "")</f>
        <v>110015742204</v>
      </c>
      <c r="AS67" s="248">
        <f>$AQ67*INDEX('Byproduct Conc'!$E:$E, MATCH(S$2,'Byproduct Conc'!$C:$C,0))</f>
        <v>0.64133915074059589</v>
      </c>
      <c r="AT67" s="130">
        <f>$AQ67*INDEX('Byproduct Conc'!$E:$E, MATCH(T$2,'Byproduct Conc'!$C:$C,0))</f>
        <v>7.7137011257459994E-3</v>
      </c>
      <c r="AU67" s="130">
        <f>$AQ67*INDEX('Byproduct Conc'!$E:$E, MATCH(U$2,'Byproduct Conc'!$C:$C,0))</f>
        <v>3.3058719110339994E-2</v>
      </c>
      <c r="AV67" s="130">
        <f>$AQ67*INDEX('Byproduct Conc'!$E:$E, MATCH(V$2,'Byproduct Conc'!$C:$C,0))</f>
        <v>0.22017106927486441</v>
      </c>
      <c r="AW67" s="173">
        <f>$AQ67*INDEX('Byproduct Conc'!$E:$E, MATCH(W$2,'Byproduct Conc'!$C:$C,0))</f>
        <v>0.33058719110340001</v>
      </c>
      <c r="AX67" s="248">
        <f t="shared" ref="AX67:AX79" si="51">AS67/350</f>
        <v>1.8323975735445597E-3</v>
      </c>
      <c r="AY67" s="130">
        <f t="shared" si="18"/>
        <v>2.203914607356E-5</v>
      </c>
      <c r="AZ67" s="130">
        <f t="shared" si="19"/>
        <v>9.4453483172399983E-5</v>
      </c>
      <c r="BA67" s="130">
        <f t="shared" si="20"/>
        <v>6.2906019792818401E-4</v>
      </c>
      <c r="BB67" s="249">
        <f t="shared" si="21"/>
        <v>9.4453483172400002E-4</v>
      </c>
      <c r="BC67" s="178">
        <f t="shared" ref="BC67:BC79" si="52">R67+AD67+AQ67</f>
        <v>220.39146073559999</v>
      </c>
      <c r="BD67" s="2"/>
    </row>
    <row r="68" spans="1:56" x14ac:dyDescent="0.25">
      <c r="A68" s="2">
        <v>2015</v>
      </c>
      <c r="B68" s="2" t="s">
        <v>1134</v>
      </c>
      <c r="C68" s="2" t="s">
        <v>1182</v>
      </c>
      <c r="D68" s="2" t="s">
        <v>1183</v>
      </c>
      <c r="E68" s="2" t="s">
        <v>1184</v>
      </c>
      <c r="F68" s="2" t="s">
        <v>1160</v>
      </c>
      <c r="G68" s="2">
        <v>77571</v>
      </c>
      <c r="H68" s="2">
        <v>29.723759999999999</v>
      </c>
      <c r="I68" s="2">
        <v>-95.074219999999997</v>
      </c>
      <c r="J68" s="2" t="s">
        <v>1185</v>
      </c>
      <c r="K68" s="21">
        <v>110017769734</v>
      </c>
      <c r="L68" s="2" t="s">
        <v>1140</v>
      </c>
      <c r="M68" s="2">
        <v>325199</v>
      </c>
      <c r="N68" s="2" t="s">
        <v>261</v>
      </c>
      <c r="O68" s="2" t="s">
        <v>5075</v>
      </c>
      <c r="P68" s="130"/>
      <c r="Q68" s="2">
        <v>3.3</v>
      </c>
      <c r="R68" s="174">
        <f t="shared" si="36"/>
        <v>1.4968548209999999</v>
      </c>
      <c r="S68" s="175">
        <f>$R68*INDEX('Byproduct Conc'!$E:$E, MATCH(S$2,'Byproduct Conc'!$C:$C,0))</f>
        <v>4.3558475291099992E-3</v>
      </c>
      <c r="T68" s="176">
        <f>$R68*INDEX('Byproduct Conc'!$E:$E, MATCH(T$2,'Byproduct Conc'!$C:$C,0))</f>
        <v>5.2389918734999993E-5</v>
      </c>
      <c r="U68" s="176">
        <f>$R68*INDEX('Byproduct Conc'!$E:$E, MATCH(U$2,'Byproduct Conc'!$C:$C,0))</f>
        <v>2.2452822314999996E-4</v>
      </c>
      <c r="V68" s="176">
        <f>$R68*INDEX('Byproduct Conc'!$E:$E, MATCH(V$2,'Byproduct Conc'!$C:$C,0))</f>
        <v>1.495357966179E-3</v>
      </c>
      <c r="W68" s="177">
        <f>$R68*INDEX('Byproduct Conc'!$E:$E, MATCH(W$2,'Byproduct Conc'!$C:$C,0))</f>
        <v>2.2452822315000001E-3</v>
      </c>
      <c r="X68" s="178">
        <f t="shared" si="37"/>
        <v>1.2445278654599998E-5</v>
      </c>
      <c r="Y68" s="176">
        <f t="shared" si="38"/>
        <v>1.4968548209999998E-7</v>
      </c>
      <c r="Z68" s="176">
        <f t="shared" si="39"/>
        <v>6.4150920899999986E-7</v>
      </c>
      <c r="AA68" s="176">
        <f t="shared" si="40"/>
        <v>4.2724513319399998E-6</v>
      </c>
      <c r="AB68" s="177">
        <f t="shared" si="41"/>
        <v>6.4150920900000005E-6</v>
      </c>
      <c r="AC68" s="2">
        <v>0</v>
      </c>
      <c r="AD68" s="180">
        <f t="shared" si="42"/>
        <v>0</v>
      </c>
      <c r="AE68" s="258" t="str">
        <f t="shared" si="43"/>
        <v/>
      </c>
      <c r="AF68" s="248">
        <f>$AD68*INDEX('Byproduct Conc'!$E:$E, MATCH(S$2,'Byproduct Conc'!$C:$C,0))</f>
        <v>0</v>
      </c>
      <c r="AG68" s="130">
        <f>$AD68*INDEX('Byproduct Conc'!$E:$E, MATCH(T$2,'Byproduct Conc'!$C:$C,0))</f>
        <v>0</v>
      </c>
      <c r="AH68" s="130">
        <f>$AD68*INDEX('Byproduct Conc'!$E:$E, MATCH(U$2,'Byproduct Conc'!$C:$C,0))</f>
        <v>0</v>
      </c>
      <c r="AI68" s="130">
        <f>$AD68*INDEX('Byproduct Conc'!$E:$E, MATCH(V$2,'Byproduct Conc'!$C:$C,0))</f>
        <v>0</v>
      </c>
      <c r="AJ68" s="173">
        <f>$AD68*INDEX('Byproduct Conc'!$E:$E, MATCH(W$2,'Byproduct Conc'!$C:$C,0))</f>
        <v>0</v>
      </c>
      <c r="AK68" s="248">
        <f t="shared" si="44"/>
        <v>0</v>
      </c>
      <c r="AL68" s="130">
        <f t="shared" si="45"/>
        <v>0</v>
      </c>
      <c r="AM68" s="130">
        <f t="shared" si="46"/>
        <v>0</v>
      </c>
      <c r="AN68" s="130">
        <f t="shared" si="47"/>
        <v>0</v>
      </c>
      <c r="AO68" s="249">
        <f t="shared" si="48"/>
        <v>0</v>
      </c>
      <c r="AP68" s="2">
        <v>0</v>
      </c>
      <c r="AQ68" s="180">
        <f t="shared" si="49"/>
        <v>0</v>
      </c>
      <c r="AR68" s="172" t="str">
        <f t="shared" si="50"/>
        <v/>
      </c>
      <c r="AS68" s="248">
        <f>$AQ68*INDEX('Byproduct Conc'!$E:$E, MATCH(S$2,'Byproduct Conc'!$C:$C,0))</f>
        <v>0</v>
      </c>
      <c r="AT68" s="130">
        <f>$AQ68*INDEX('Byproduct Conc'!$E:$E, MATCH(T$2,'Byproduct Conc'!$C:$C,0))</f>
        <v>0</v>
      </c>
      <c r="AU68" s="130">
        <f>$AQ68*INDEX('Byproduct Conc'!$E:$E, MATCH(U$2,'Byproduct Conc'!$C:$C,0))</f>
        <v>0</v>
      </c>
      <c r="AV68" s="130">
        <f>$AQ68*INDEX('Byproduct Conc'!$E:$E, MATCH(V$2,'Byproduct Conc'!$C:$C,0))</f>
        <v>0</v>
      </c>
      <c r="AW68" s="173">
        <f>$AQ68*INDEX('Byproduct Conc'!$E:$E, MATCH(W$2,'Byproduct Conc'!$C:$C,0))</f>
        <v>0</v>
      </c>
      <c r="AX68" s="248">
        <f t="shared" si="51"/>
        <v>0</v>
      </c>
      <c r="AY68" s="130">
        <f t="shared" ref="AY68:AY79" si="53">AT68/350</f>
        <v>0</v>
      </c>
      <c r="AZ68" s="130">
        <f t="shared" ref="AZ68:AZ79" si="54">AU68/350</f>
        <v>0</v>
      </c>
      <c r="BA68" s="130">
        <f t="shared" ref="BA68:BA79" si="55">AV68/350</f>
        <v>0</v>
      </c>
      <c r="BB68" s="249">
        <f t="shared" ref="BB68:BB79" si="56">AW68/350</f>
        <v>0</v>
      </c>
      <c r="BC68" s="178">
        <f t="shared" si="52"/>
        <v>1.4968548209999999</v>
      </c>
      <c r="BD68" s="2" t="s">
        <v>1186</v>
      </c>
    </row>
    <row r="69" spans="1:56" x14ac:dyDescent="0.25">
      <c r="A69" s="2">
        <v>2016</v>
      </c>
      <c r="B69" s="2" t="s">
        <v>1134</v>
      </c>
      <c r="C69" s="2" t="s">
        <v>1182</v>
      </c>
      <c r="D69" s="2" t="s">
        <v>1183</v>
      </c>
      <c r="E69" s="2" t="s">
        <v>1184</v>
      </c>
      <c r="F69" s="2" t="s">
        <v>1160</v>
      </c>
      <c r="G69" s="2">
        <v>77571</v>
      </c>
      <c r="H69" s="2">
        <v>29.723759999999999</v>
      </c>
      <c r="I69" s="2">
        <v>-95.074219999999997</v>
      </c>
      <c r="J69" s="2" t="s">
        <v>1185</v>
      </c>
      <c r="K69" s="21">
        <v>110017769734</v>
      </c>
      <c r="L69" s="2" t="s">
        <v>1140</v>
      </c>
      <c r="M69" s="2">
        <v>325199</v>
      </c>
      <c r="N69" s="2" t="s">
        <v>261</v>
      </c>
      <c r="O69" s="2" t="s">
        <v>5075</v>
      </c>
      <c r="P69" s="130"/>
      <c r="Q69" s="2">
        <v>1.6</v>
      </c>
      <c r="R69" s="174">
        <f t="shared" si="36"/>
        <v>0.72574779200000017</v>
      </c>
      <c r="S69" s="175">
        <f>$R69*INDEX('Byproduct Conc'!$E:$E, MATCH(S$2,'Byproduct Conc'!$C:$C,0))</f>
        <v>2.1119260747200002E-3</v>
      </c>
      <c r="T69" s="176">
        <f>$R69*INDEX('Byproduct Conc'!$E:$E, MATCH(T$2,'Byproduct Conc'!$C:$C,0))</f>
        <v>2.5401172720000004E-5</v>
      </c>
      <c r="U69" s="176">
        <f>$R69*INDEX('Byproduct Conc'!$E:$E, MATCH(U$2,'Byproduct Conc'!$C:$C,0))</f>
        <v>1.0886216880000002E-4</v>
      </c>
      <c r="V69" s="176">
        <f>$R69*INDEX('Byproduct Conc'!$E:$E, MATCH(V$2,'Byproduct Conc'!$C:$C,0))</f>
        <v>7.250220442080003E-4</v>
      </c>
      <c r="W69" s="177">
        <f>$R69*INDEX('Byproduct Conc'!$E:$E, MATCH(W$2,'Byproduct Conc'!$C:$C,0))</f>
        <v>1.0886216880000002E-3</v>
      </c>
      <c r="X69" s="178">
        <f t="shared" si="37"/>
        <v>6.0340744992000009E-6</v>
      </c>
      <c r="Y69" s="176">
        <f t="shared" si="38"/>
        <v>7.2574779200000009E-8</v>
      </c>
      <c r="Z69" s="176">
        <f t="shared" si="39"/>
        <v>3.1103476800000004E-7</v>
      </c>
      <c r="AA69" s="176">
        <f t="shared" si="40"/>
        <v>2.0714915548800008E-6</v>
      </c>
      <c r="AB69" s="177">
        <f t="shared" si="41"/>
        <v>3.1103476800000007E-6</v>
      </c>
      <c r="AC69" s="2">
        <v>0</v>
      </c>
      <c r="AD69" s="180">
        <f t="shared" si="42"/>
        <v>0</v>
      </c>
      <c r="AE69" s="258" t="str">
        <f t="shared" si="43"/>
        <v/>
      </c>
      <c r="AF69" s="248">
        <f>$AD69*INDEX('Byproduct Conc'!$E:$E, MATCH(S$2,'Byproduct Conc'!$C:$C,0))</f>
        <v>0</v>
      </c>
      <c r="AG69" s="130">
        <f>$AD69*INDEX('Byproduct Conc'!$E:$E, MATCH(T$2,'Byproduct Conc'!$C:$C,0))</f>
        <v>0</v>
      </c>
      <c r="AH69" s="130">
        <f>$AD69*INDEX('Byproduct Conc'!$E:$E, MATCH(U$2,'Byproduct Conc'!$C:$C,0))</f>
        <v>0</v>
      </c>
      <c r="AI69" s="130">
        <f>$AD69*INDEX('Byproduct Conc'!$E:$E, MATCH(V$2,'Byproduct Conc'!$C:$C,0))</f>
        <v>0</v>
      </c>
      <c r="AJ69" s="173">
        <f>$AD69*INDEX('Byproduct Conc'!$E:$E, MATCH(W$2,'Byproduct Conc'!$C:$C,0))</f>
        <v>0</v>
      </c>
      <c r="AK69" s="248">
        <f t="shared" si="44"/>
        <v>0</v>
      </c>
      <c r="AL69" s="130">
        <f t="shared" si="45"/>
        <v>0</v>
      </c>
      <c r="AM69" s="130">
        <f t="shared" si="46"/>
        <v>0</v>
      </c>
      <c r="AN69" s="130">
        <f t="shared" si="47"/>
        <v>0</v>
      </c>
      <c r="AO69" s="249">
        <f t="shared" si="48"/>
        <v>0</v>
      </c>
      <c r="AP69" s="2">
        <v>0</v>
      </c>
      <c r="AQ69" s="180">
        <f t="shared" si="49"/>
        <v>0</v>
      </c>
      <c r="AR69" s="172" t="str">
        <f t="shared" si="50"/>
        <v/>
      </c>
      <c r="AS69" s="248">
        <f>$AQ69*INDEX('Byproduct Conc'!$E:$E, MATCH(S$2,'Byproduct Conc'!$C:$C,0))</f>
        <v>0</v>
      </c>
      <c r="AT69" s="130">
        <f>$AQ69*INDEX('Byproduct Conc'!$E:$E, MATCH(T$2,'Byproduct Conc'!$C:$C,0))</f>
        <v>0</v>
      </c>
      <c r="AU69" s="130">
        <f>$AQ69*INDEX('Byproduct Conc'!$E:$E, MATCH(U$2,'Byproduct Conc'!$C:$C,0))</f>
        <v>0</v>
      </c>
      <c r="AV69" s="130">
        <f>$AQ69*INDEX('Byproduct Conc'!$E:$E, MATCH(V$2,'Byproduct Conc'!$C:$C,0))</f>
        <v>0</v>
      </c>
      <c r="AW69" s="173">
        <f>$AQ69*INDEX('Byproduct Conc'!$E:$E, MATCH(W$2,'Byproduct Conc'!$C:$C,0))</f>
        <v>0</v>
      </c>
      <c r="AX69" s="248">
        <f t="shared" si="51"/>
        <v>0</v>
      </c>
      <c r="AY69" s="130">
        <f t="shared" si="53"/>
        <v>0</v>
      </c>
      <c r="AZ69" s="130">
        <f t="shared" si="54"/>
        <v>0</v>
      </c>
      <c r="BA69" s="130">
        <f t="shared" si="55"/>
        <v>0</v>
      </c>
      <c r="BB69" s="249">
        <f t="shared" si="56"/>
        <v>0</v>
      </c>
      <c r="BC69" s="178">
        <f t="shared" si="52"/>
        <v>0.72574779200000017</v>
      </c>
      <c r="BD69" s="2" t="s">
        <v>1186</v>
      </c>
    </row>
    <row r="70" spans="1:56" x14ac:dyDescent="0.25">
      <c r="A70" s="2">
        <v>2017</v>
      </c>
      <c r="B70" s="2" t="s">
        <v>1134</v>
      </c>
      <c r="C70" s="2" t="s">
        <v>1182</v>
      </c>
      <c r="D70" s="2" t="s">
        <v>1183</v>
      </c>
      <c r="E70" s="2" t="s">
        <v>1184</v>
      </c>
      <c r="F70" s="2" t="s">
        <v>1160</v>
      </c>
      <c r="G70" s="2">
        <v>77571</v>
      </c>
      <c r="H70" s="2">
        <v>29.723759999999999</v>
      </c>
      <c r="I70" s="2">
        <v>-95.074219999999997</v>
      </c>
      <c r="J70" s="2" t="s">
        <v>1185</v>
      </c>
      <c r="K70" s="21">
        <v>110017769734</v>
      </c>
      <c r="L70" s="2" t="s">
        <v>1140</v>
      </c>
      <c r="M70" s="2">
        <v>325199</v>
      </c>
      <c r="N70" s="2" t="s">
        <v>261</v>
      </c>
      <c r="O70" s="2" t="s">
        <v>5075</v>
      </c>
      <c r="P70" s="130"/>
      <c r="Q70" s="2">
        <v>1.7</v>
      </c>
      <c r="R70" s="174">
        <f t="shared" si="36"/>
        <v>0.77110702900000005</v>
      </c>
      <c r="S70" s="175">
        <f>$R70*INDEX('Byproduct Conc'!$E:$E, MATCH(S$2,'Byproduct Conc'!$C:$C,0))</f>
        <v>2.2439214543899999E-3</v>
      </c>
      <c r="T70" s="176">
        <f>$R70*INDEX('Byproduct Conc'!$E:$E, MATCH(T$2,'Byproduct Conc'!$C:$C,0))</f>
        <v>2.6988746014999999E-5</v>
      </c>
      <c r="U70" s="176">
        <f>$R70*INDEX('Byproduct Conc'!$E:$E, MATCH(U$2,'Byproduct Conc'!$C:$C,0))</f>
        <v>1.1566605434999999E-4</v>
      </c>
      <c r="V70" s="176">
        <f>$R70*INDEX('Byproduct Conc'!$E:$E, MATCH(V$2,'Byproduct Conc'!$C:$C,0))</f>
        <v>7.7033592197100012E-4</v>
      </c>
      <c r="W70" s="177">
        <f>$R70*INDEX('Byproduct Conc'!$E:$E, MATCH(W$2,'Byproduct Conc'!$C:$C,0))</f>
        <v>1.1566605435000001E-3</v>
      </c>
      <c r="X70" s="178">
        <f t="shared" si="37"/>
        <v>6.4112041553999999E-6</v>
      </c>
      <c r="Y70" s="176">
        <f t="shared" si="38"/>
        <v>7.7110702899999994E-8</v>
      </c>
      <c r="Z70" s="176">
        <f t="shared" si="39"/>
        <v>3.3047444099999998E-7</v>
      </c>
      <c r="AA70" s="176">
        <f t="shared" si="40"/>
        <v>2.2009597770600003E-6</v>
      </c>
      <c r="AB70" s="177">
        <f t="shared" si="41"/>
        <v>3.3047444100000003E-6</v>
      </c>
      <c r="AC70" s="2">
        <v>0</v>
      </c>
      <c r="AD70" s="180">
        <f t="shared" si="42"/>
        <v>0</v>
      </c>
      <c r="AE70" s="258" t="str">
        <f t="shared" si="43"/>
        <v/>
      </c>
      <c r="AF70" s="248">
        <f>$AD70*INDEX('Byproduct Conc'!$E:$E, MATCH(S$2,'Byproduct Conc'!$C:$C,0))</f>
        <v>0</v>
      </c>
      <c r="AG70" s="130">
        <f>$AD70*INDEX('Byproduct Conc'!$E:$E, MATCH(T$2,'Byproduct Conc'!$C:$C,0))</f>
        <v>0</v>
      </c>
      <c r="AH70" s="130">
        <f>$AD70*INDEX('Byproduct Conc'!$E:$E, MATCH(U$2,'Byproduct Conc'!$C:$C,0))</f>
        <v>0</v>
      </c>
      <c r="AI70" s="130">
        <f>$AD70*INDEX('Byproduct Conc'!$E:$E, MATCH(V$2,'Byproduct Conc'!$C:$C,0))</f>
        <v>0</v>
      </c>
      <c r="AJ70" s="173">
        <f>$AD70*INDEX('Byproduct Conc'!$E:$E, MATCH(W$2,'Byproduct Conc'!$C:$C,0))</f>
        <v>0</v>
      </c>
      <c r="AK70" s="248">
        <f t="shared" si="44"/>
        <v>0</v>
      </c>
      <c r="AL70" s="130">
        <f t="shared" si="45"/>
        <v>0</v>
      </c>
      <c r="AM70" s="130">
        <f t="shared" si="46"/>
        <v>0</v>
      </c>
      <c r="AN70" s="130">
        <f t="shared" si="47"/>
        <v>0</v>
      </c>
      <c r="AO70" s="249">
        <f t="shared" si="48"/>
        <v>0</v>
      </c>
      <c r="AP70" s="2">
        <v>0</v>
      </c>
      <c r="AQ70" s="180">
        <f t="shared" si="49"/>
        <v>0</v>
      </c>
      <c r="AR70" s="172" t="str">
        <f t="shared" si="50"/>
        <v/>
      </c>
      <c r="AS70" s="248">
        <f>$AQ70*INDEX('Byproduct Conc'!$E:$E, MATCH(S$2,'Byproduct Conc'!$C:$C,0))</f>
        <v>0</v>
      </c>
      <c r="AT70" s="130">
        <f>$AQ70*INDEX('Byproduct Conc'!$E:$E, MATCH(T$2,'Byproduct Conc'!$C:$C,0))</f>
        <v>0</v>
      </c>
      <c r="AU70" s="130">
        <f>$AQ70*INDEX('Byproduct Conc'!$E:$E, MATCH(U$2,'Byproduct Conc'!$C:$C,0))</f>
        <v>0</v>
      </c>
      <c r="AV70" s="130">
        <f>$AQ70*INDEX('Byproduct Conc'!$E:$E, MATCH(V$2,'Byproduct Conc'!$C:$C,0))</f>
        <v>0</v>
      </c>
      <c r="AW70" s="173">
        <f>$AQ70*INDEX('Byproduct Conc'!$E:$E, MATCH(W$2,'Byproduct Conc'!$C:$C,0))</f>
        <v>0</v>
      </c>
      <c r="AX70" s="248">
        <f t="shared" si="51"/>
        <v>0</v>
      </c>
      <c r="AY70" s="130">
        <f t="shared" si="53"/>
        <v>0</v>
      </c>
      <c r="AZ70" s="130">
        <f t="shared" si="54"/>
        <v>0</v>
      </c>
      <c r="BA70" s="130">
        <f t="shared" si="55"/>
        <v>0</v>
      </c>
      <c r="BB70" s="249">
        <f t="shared" si="56"/>
        <v>0</v>
      </c>
      <c r="BC70" s="178">
        <f t="shared" si="52"/>
        <v>0.77110702900000005</v>
      </c>
      <c r="BD70" s="2" t="s">
        <v>1186</v>
      </c>
    </row>
    <row r="71" spans="1:56" x14ac:dyDescent="0.25">
      <c r="A71" s="2">
        <v>2018</v>
      </c>
      <c r="B71" s="2" t="s">
        <v>1134</v>
      </c>
      <c r="C71" s="2" t="s">
        <v>1182</v>
      </c>
      <c r="D71" s="2" t="s">
        <v>1183</v>
      </c>
      <c r="E71" s="2" t="s">
        <v>1184</v>
      </c>
      <c r="F71" s="2" t="s">
        <v>1160</v>
      </c>
      <c r="G71" s="2">
        <v>77571</v>
      </c>
      <c r="H71" s="2">
        <v>29.723759999999999</v>
      </c>
      <c r="I71" s="2">
        <v>-95.074219999999997</v>
      </c>
      <c r="J71" s="2" t="s">
        <v>1185</v>
      </c>
      <c r="K71" s="21">
        <v>110017769734</v>
      </c>
      <c r="L71" s="2" t="s">
        <v>1140</v>
      </c>
      <c r="M71" s="2">
        <v>325199</v>
      </c>
      <c r="N71" s="2" t="s">
        <v>261</v>
      </c>
      <c r="O71" s="2" t="s">
        <v>5075</v>
      </c>
      <c r="P71" s="130"/>
      <c r="Q71" s="2">
        <v>1.6</v>
      </c>
      <c r="R71" s="174">
        <f t="shared" si="36"/>
        <v>0.72574779200000017</v>
      </c>
      <c r="S71" s="175">
        <f>$R71*INDEX('Byproduct Conc'!$E:$E, MATCH(S$2,'Byproduct Conc'!$C:$C,0))</f>
        <v>2.1119260747200002E-3</v>
      </c>
      <c r="T71" s="176">
        <f>$R71*INDEX('Byproduct Conc'!$E:$E, MATCH(T$2,'Byproduct Conc'!$C:$C,0))</f>
        <v>2.5401172720000004E-5</v>
      </c>
      <c r="U71" s="176">
        <f>$R71*INDEX('Byproduct Conc'!$E:$E, MATCH(U$2,'Byproduct Conc'!$C:$C,0))</f>
        <v>1.0886216880000002E-4</v>
      </c>
      <c r="V71" s="176">
        <f>$R71*INDEX('Byproduct Conc'!$E:$E, MATCH(V$2,'Byproduct Conc'!$C:$C,0))</f>
        <v>7.250220442080003E-4</v>
      </c>
      <c r="W71" s="177">
        <f>$R71*INDEX('Byproduct Conc'!$E:$E, MATCH(W$2,'Byproduct Conc'!$C:$C,0))</f>
        <v>1.0886216880000002E-3</v>
      </c>
      <c r="X71" s="178">
        <f t="shared" si="37"/>
        <v>6.0340744992000009E-6</v>
      </c>
      <c r="Y71" s="176">
        <f t="shared" si="38"/>
        <v>7.2574779200000009E-8</v>
      </c>
      <c r="Z71" s="176">
        <f t="shared" si="39"/>
        <v>3.1103476800000004E-7</v>
      </c>
      <c r="AA71" s="176">
        <f t="shared" si="40"/>
        <v>2.0714915548800008E-6</v>
      </c>
      <c r="AB71" s="177">
        <f t="shared" si="41"/>
        <v>3.1103476800000007E-6</v>
      </c>
      <c r="AC71" s="2">
        <v>0</v>
      </c>
      <c r="AD71" s="180">
        <f t="shared" si="42"/>
        <v>0</v>
      </c>
      <c r="AE71" s="258" t="str">
        <f t="shared" si="43"/>
        <v/>
      </c>
      <c r="AF71" s="248">
        <f>$AD71*INDEX('Byproduct Conc'!$E:$E, MATCH(S$2,'Byproduct Conc'!$C:$C,0))</f>
        <v>0</v>
      </c>
      <c r="AG71" s="130">
        <f>$AD71*INDEX('Byproduct Conc'!$E:$E, MATCH(T$2,'Byproduct Conc'!$C:$C,0))</f>
        <v>0</v>
      </c>
      <c r="AH71" s="130">
        <f>$AD71*INDEX('Byproduct Conc'!$E:$E, MATCH(U$2,'Byproduct Conc'!$C:$C,0))</f>
        <v>0</v>
      </c>
      <c r="AI71" s="130">
        <f>$AD71*INDEX('Byproduct Conc'!$E:$E, MATCH(V$2,'Byproduct Conc'!$C:$C,0))</f>
        <v>0</v>
      </c>
      <c r="AJ71" s="173">
        <f>$AD71*INDEX('Byproduct Conc'!$E:$E, MATCH(W$2,'Byproduct Conc'!$C:$C,0))</f>
        <v>0</v>
      </c>
      <c r="AK71" s="248">
        <f t="shared" si="44"/>
        <v>0</v>
      </c>
      <c r="AL71" s="130">
        <f t="shared" si="45"/>
        <v>0</v>
      </c>
      <c r="AM71" s="130">
        <f t="shared" si="46"/>
        <v>0</v>
      </c>
      <c r="AN71" s="130">
        <f t="shared" si="47"/>
        <v>0</v>
      </c>
      <c r="AO71" s="249">
        <f t="shared" si="48"/>
        <v>0</v>
      </c>
      <c r="AP71" s="2">
        <v>0</v>
      </c>
      <c r="AQ71" s="180">
        <f t="shared" si="49"/>
        <v>0</v>
      </c>
      <c r="AR71" s="172" t="str">
        <f t="shared" si="50"/>
        <v/>
      </c>
      <c r="AS71" s="248">
        <f>$AQ71*INDEX('Byproduct Conc'!$E:$E, MATCH(S$2,'Byproduct Conc'!$C:$C,0))</f>
        <v>0</v>
      </c>
      <c r="AT71" s="130">
        <f>$AQ71*INDEX('Byproduct Conc'!$E:$E, MATCH(T$2,'Byproduct Conc'!$C:$C,0))</f>
        <v>0</v>
      </c>
      <c r="AU71" s="130">
        <f>$AQ71*INDEX('Byproduct Conc'!$E:$E, MATCH(U$2,'Byproduct Conc'!$C:$C,0))</f>
        <v>0</v>
      </c>
      <c r="AV71" s="130">
        <f>$AQ71*INDEX('Byproduct Conc'!$E:$E, MATCH(V$2,'Byproduct Conc'!$C:$C,0))</f>
        <v>0</v>
      </c>
      <c r="AW71" s="173">
        <f>$AQ71*INDEX('Byproduct Conc'!$E:$E, MATCH(W$2,'Byproduct Conc'!$C:$C,0))</f>
        <v>0</v>
      </c>
      <c r="AX71" s="248">
        <f t="shared" si="51"/>
        <v>0</v>
      </c>
      <c r="AY71" s="130">
        <f t="shared" si="53"/>
        <v>0</v>
      </c>
      <c r="AZ71" s="130">
        <f t="shared" si="54"/>
        <v>0</v>
      </c>
      <c r="BA71" s="130">
        <f t="shared" si="55"/>
        <v>0</v>
      </c>
      <c r="BB71" s="249">
        <f t="shared" si="56"/>
        <v>0</v>
      </c>
      <c r="BC71" s="178">
        <f t="shared" si="52"/>
        <v>0.72574779200000017</v>
      </c>
      <c r="BD71" s="2" t="s">
        <v>1186</v>
      </c>
    </row>
    <row r="72" spans="1:56" x14ac:dyDescent="0.25">
      <c r="A72" s="2">
        <v>2019</v>
      </c>
      <c r="B72" s="2" t="s">
        <v>1134</v>
      </c>
      <c r="C72" s="2" t="s">
        <v>1182</v>
      </c>
      <c r="D72" s="2" t="s">
        <v>1183</v>
      </c>
      <c r="E72" s="2" t="s">
        <v>1184</v>
      </c>
      <c r="F72" s="2" t="s">
        <v>1160</v>
      </c>
      <c r="G72" s="2">
        <v>77571</v>
      </c>
      <c r="H72" s="2">
        <v>29.723759999999999</v>
      </c>
      <c r="I72" s="2">
        <v>-95.074219999999997</v>
      </c>
      <c r="J72" s="2" t="s">
        <v>1185</v>
      </c>
      <c r="K72" s="21">
        <v>110017769734</v>
      </c>
      <c r="L72" s="2" t="s">
        <v>1140</v>
      </c>
      <c r="M72" s="2">
        <v>325199</v>
      </c>
      <c r="N72" s="2" t="s">
        <v>261</v>
      </c>
      <c r="O72" s="2" t="s">
        <v>5075</v>
      </c>
      <c r="P72" s="130"/>
      <c r="Q72" s="2">
        <v>3.3</v>
      </c>
      <c r="R72" s="174">
        <f t="shared" si="36"/>
        <v>1.4968548209999999</v>
      </c>
      <c r="S72" s="175">
        <f>$R72*INDEX('Byproduct Conc'!$E:$E, MATCH(S$2,'Byproduct Conc'!$C:$C,0))</f>
        <v>4.3558475291099992E-3</v>
      </c>
      <c r="T72" s="176">
        <f>$R72*INDEX('Byproduct Conc'!$E:$E, MATCH(T$2,'Byproduct Conc'!$C:$C,0))</f>
        <v>5.2389918734999993E-5</v>
      </c>
      <c r="U72" s="176">
        <f>$R72*INDEX('Byproduct Conc'!$E:$E, MATCH(U$2,'Byproduct Conc'!$C:$C,0))</f>
        <v>2.2452822314999996E-4</v>
      </c>
      <c r="V72" s="176">
        <f>$R72*INDEX('Byproduct Conc'!$E:$E, MATCH(V$2,'Byproduct Conc'!$C:$C,0))</f>
        <v>1.495357966179E-3</v>
      </c>
      <c r="W72" s="177">
        <f>$R72*INDEX('Byproduct Conc'!$E:$E, MATCH(W$2,'Byproduct Conc'!$C:$C,0))</f>
        <v>2.2452822315000001E-3</v>
      </c>
      <c r="X72" s="178">
        <f t="shared" si="37"/>
        <v>1.2445278654599998E-5</v>
      </c>
      <c r="Y72" s="176">
        <f t="shared" si="38"/>
        <v>1.4968548209999998E-7</v>
      </c>
      <c r="Z72" s="176">
        <f t="shared" si="39"/>
        <v>6.4150920899999986E-7</v>
      </c>
      <c r="AA72" s="176">
        <f t="shared" si="40"/>
        <v>4.2724513319399998E-6</v>
      </c>
      <c r="AB72" s="177">
        <f t="shared" si="41"/>
        <v>6.4150920900000005E-6</v>
      </c>
      <c r="AC72" s="2">
        <v>0</v>
      </c>
      <c r="AD72" s="180">
        <f t="shared" si="42"/>
        <v>0</v>
      </c>
      <c r="AE72" s="258" t="str">
        <f t="shared" si="43"/>
        <v/>
      </c>
      <c r="AF72" s="248">
        <f>$AD72*INDEX('Byproduct Conc'!$E:$E, MATCH(S$2,'Byproduct Conc'!$C:$C,0))</f>
        <v>0</v>
      </c>
      <c r="AG72" s="130">
        <f>$AD72*INDEX('Byproduct Conc'!$E:$E, MATCH(T$2,'Byproduct Conc'!$C:$C,0))</f>
        <v>0</v>
      </c>
      <c r="AH72" s="130">
        <f>$AD72*INDEX('Byproduct Conc'!$E:$E, MATCH(U$2,'Byproduct Conc'!$C:$C,0))</f>
        <v>0</v>
      </c>
      <c r="AI72" s="130">
        <f>$AD72*INDEX('Byproduct Conc'!$E:$E, MATCH(V$2,'Byproduct Conc'!$C:$C,0))</f>
        <v>0</v>
      </c>
      <c r="AJ72" s="173">
        <f>$AD72*INDEX('Byproduct Conc'!$E:$E, MATCH(W$2,'Byproduct Conc'!$C:$C,0))</f>
        <v>0</v>
      </c>
      <c r="AK72" s="248">
        <f t="shared" si="44"/>
        <v>0</v>
      </c>
      <c r="AL72" s="130">
        <f t="shared" si="45"/>
        <v>0</v>
      </c>
      <c r="AM72" s="130">
        <f t="shared" si="46"/>
        <v>0</v>
      </c>
      <c r="AN72" s="130">
        <f t="shared" si="47"/>
        <v>0</v>
      </c>
      <c r="AO72" s="249">
        <f t="shared" si="48"/>
        <v>0</v>
      </c>
      <c r="AP72" s="2">
        <v>0</v>
      </c>
      <c r="AQ72" s="180">
        <f t="shared" si="49"/>
        <v>0</v>
      </c>
      <c r="AR72" s="172" t="str">
        <f t="shared" si="50"/>
        <v/>
      </c>
      <c r="AS72" s="248">
        <f>$AQ72*INDEX('Byproduct Conc'!$E:$E, MATCH(S$2,'Byproduct Conc'!$C:$C,0))</f>
        <v>0</v>
      </c>
      <c r="AT72" s="130">
        <f>$AQ72*INDEX('Byproduct Conc'!$E:$E, MATCH(T$2,'Byproduct Conc'!$C:$C,0))</f>
        <v>0</v>
      </c>
      <c r="AU72" s="130">
        <f>$AQ72*INDEX('Byproduct Conc'!$E:$E, MATCH(U$2,'Byproduct Conc'!$C:$C,0))</f>
        <v>0</v>
      </c>
      <c r="AV72" s="130">
        <f>$AQ72*INDEX('Byproduct Conc'!$E:$E, MATCH(V$2,'Byproduct Conc'!$C:$C,0))</f>
        <v>0</v>
      </c>
      <c r="AW72" s="173">
        <f>$AQ72*INDEX('Byproduct Conc'!$E:$E, MATCH(W$2,'Byproduct Conc'!$C:$C,0))</f>
        <v>0</v>
      </c>
      <c r="AX72" s="248">
        <f t="shared" si="51"/>
        <v>0</v>
      </c>
      <c r="AY72" s="130">
        <f t="shared" si="53"/>
        <v>0</v>
      </c>
      <c r="AZ72" s="130">
        <f t="shared" si="54"/>
        <v>0</v>
      </c>
      <c r="BA72" s="130">
        <f t="shared" si="55"/>
        <v>0</v>
      </c>
      <c r="BB72" s="249">
        <f t="shared" si="56"/>
        <v>0</v>
      </c>
      <c r="BC72" s="178">
        <f t="shared" si="52"/>
        <v>1.4968548209999999</v>
      </c>
      <c r="BD72" s="2" t="s">
        <v>1186</v>
      </c>
    </row>
    <row r="73" spans="1:56" x14ac:dyDescent="0.25">
      <c r="A73" s="2">
        <v>2020</v>
      </c>
      <c r="B73" s="2" t="s">
        <v>1134</v>
      </c>
      <c r="C73" s="2" t="s">
        <v>1182</v>
      </c>
      <c r="D73" s="2" t="s">
        <v>1183</v>
      </c>
      <c r="E73" s="2" t="s">
        <v>1184</v>
      </c>
      <c r="F73" s="2" t="s">
        <v>1160</v>
      </c>
      <c r="G73" s="2">
        <v>77571</v>
      </c>
      <c r="H73" s="2">
        <v>29.723759999999999</v>
      </c>
      <c r="I73" s="2">
        <v>-95.074219999999997</v>
      </c>
      <c r="J73" s="2" t="s">
        <v>1185</v>
      </c>
      <c r="K73" s="21">
        <v>110017769734</v>
      </c>
      <c r="L73" s="2" t="s">
        <v>1140</v>
      </c>
      <c r="M73" s="2">
        <v>325199</v>
      </c>
      <c r="N73" s="2" t="s">
        <v>261</v>
      </c>
      <c r="O73" s="2" t="s">
        <v>5075</v>
      </c>
      <c r="P73" s="130"/>
      <c r="Q73" s="2">
        <v>3.6</v>
      </c>
      <c r="R73" s="174">
        <f t="shared" si="36"/>
        <v>1.6329325320000001</v>
      </c>
      <c r="S73" s="248">
        <f>$R73*INDEX('Byproduct Conc'!$E:$E, MATCH(S$2,'Byproduct Conc'!$C:$C,0))</f>
        <v>4.7518336681199999E-3</v>
      </c>
      <c r="T73" s="130">
        <f>$R73*INDEX('Byproduct Conc'!$E:$E, MATCH(T$2,'Byproduct Conc'!$C:$C,0))</f>
        <v>5.7152638619999999E-5</v>
      </c>
      <c r="U73" s="130">
        <f>$R73*INDEX('Byproduct Conc'!$E:$E, MATCH(U$2,'Byproduct Conc'!$C:$C,0))</f>
        <v>2.449398798E-4</v>
      </c>
      <c r="V73" s="130">
        <f>$R73*INDEX('Byproduct Conc'!$E:$E, MATCH(V$2,'Byproduct Conc'!$C:$C,0))</f>
        <v>1.6312995994680003E-3</v>
      </c>
      <c r="W73" s="249">
        <f>$R73*INDEX('Byproduct Conc'!$E:$E, MATCH(W$2,'Byproduct Conc'!$C:$C,0))</f>
        <v>2.449398798E-3</v>
      </c>
      <c r="X73" s="179">
        <f t="shared" si="37"/>
        <v>1.35766676232E-5</v>
      </c>
      <c r="Y73" s="130">
        <f t="shared" si="38"/>
        <v>1.6329325319999999E-7</v>
      </c>
      <c r="Z73" s="130">
        <f t="shared" si="39"/>
        <v>6.9982822799999997E-7</v>
      </c>
      <c r="AA73" s="130">
        <f t="shared" si="40"/>
        <v>4.6608559984800013E-6</v>
      </c>
      <c r="AB73" s="249">
        <f t="shared" si="41"/>
        <v>6.9982822800000005E-6</v>
      </c>
      <c r="AC73" s="2">
        <v>0</v>
      </c>
      <c r="AD73" s="180">
        <f t="shared" si="42"/>
        <v>0</v>
      </c>
      <c r="AE73" s="258" t="str">
        <f t="shared" si="43"/>
        <v/>
      </c>
      <c r="AF73" s="248">
        <f>$AD73*INDEX('Byproduct Conc'!$E:$E, MATCH(S$2,'Byproduct Conc'!$C:$C,0))</f>
        <v>0</v>
      </c>
      <c r="AG73" s="130">
        <f>$AD73*INDEX('Byproduct Conc'!$E:$E, MATCH(T$2,'Byproduct Conc'!$C:$C,0))</f>
        <v>0</v>
      </c>
      <c r="AH73" s="130">
        <f>$AD73*INDEX('Byproduct Conc'!$E:$E, MATCH(U$2,'Byproduct Conc'!$C:$C,0))</f>
        <v>0</v>
      </c>
      <c r="AI73" s="130">
        <f>$AD73*INDEX('Byproduct Conc'!$E:$E, MATCH(V$2,'Byproduct Conc'!$C:$C,0))</f>
        <v>0</v>
      </c>
      <c r="AJ73" s="173">
        <f>$AD73*INDEX('Byproduct Conc'!$E:$E, MATCH(W$2,'Byproduct Conc'!$C:$C,0))</f>
        <v>0</v>
      </c>
      <c r="AK73" s="248">
        <f t="shared" si="44"/>
        <v>0</v>
      </c>
      <c r="AL73" s="130">
        <f t="shared" si="45"/>
        <v>0</v>
      </c>
      <c r="AM73" s="130">
        <f t="shared" si="46"/>
        <v>0</v>
      </c>
      <c r="AN73" s="130">
        <f t="shared" si="47"/>
        <v>0</v>
      </c>
      <c r="AO73" s="249">
        <f t="shared" si="48"/>
        <v>0</v>
      </c>
      <c r="AP73" s="2">
        <v>0</v>
      </c>
      <c r="AQ73" s="180">
        <f t="shared" si="49"/>
        <v>0</v>
      </c>
      <c r="AR73" s="172" t="str">
        <f t="shared" si="50"/>
        <v/>
      </c>
      <c r="AS73" s="175">
        <f>$AQ73*INDEX('Byproduct Conc'!$E:$E, MATCH(S$2,'Byproduct Conc'!$C:$C,0))</f>
        <v>0</v>
      </c>
      <c r="AT73" s="176">
        <f>$AQ73*INDEX('Byproduct Conc'!$E:$E, MATCH(T$2,'Byproduct Conc'!$C:$C,0))</f>
        <v>0</v>
      </c>
      <c r="AU73" s="176">
        <f>$AQ73*INDEX('Byproduct Conc'!$E:$E, MATCH(U$2,'Byproduct Conc'!$C:$C,0))</f>
        <v>0</v>
      </c>
      <c r="AV73" s="176">
        <f>$AQ73*INDEX('Byproduct Conc'!$E:$E, MATCH(V$2,'Byproduct Conc'!$C:$C,0))</f>
        <v>0</v>
      </c>
      <c r="AW73" s="180">
        <f>$AQ73*INDEX('Byproduct Conc'!$E:$E, MATCH(W$2,'Byproduct Conc'!$C:$C,0))</f>
        <v>0</v>
      </c>
      <c r="AX73" s="175">
        <f t="shared" si="51"/>
        <v>0</v>
      </c>
      <c r="AY73" s="176">
        <f t="shared" si="53"/>
        <v>0</v>
      </c>
      <c r="AZ73" s="176">
        <f t="shared" si="54"/>
        <v>0</v>
      </c>
      <c r="BA73" s="176">
        <f t="shared" si="55"/>
        <v>0</v>
      </c>
      <c r="BB73" s="177">
        <f t="shared" si="56"/>
        <v>0</v>
      </c>
      <c r="BC73" s="178">
        <f t="shared" si="52"/>
        <v>1.6329325320000001</v>
      </c>
      <c r="BD73" s="2" t="s">
        <v>1186</v>
      </c>
    </row>
    <row r="74" spans="1:56" x14ac:dyDescent="0.25">
      <c r="A74" s="2">
        <v>2015</v>
      </c>
      <c r="B74" s="2" t="s">
        <v>1134</v>
      </c>
      <c r="C74" s="2" t="s">
        <v>1440</v>
      </c>
      <c r="D74" s="2" t="s">
        <v>1441</v>
      </c>
      <c r="E74" s="2" t="s">
        <v>1144</v>
      </c>
      <c r="F74" s="2" t="s">
        <v>1138</v>
      </c>
      <c r="G74" s="2">
        <v>70669</v>
      </c>
      <c r="H74" s="2">
        <v>30.252222</v>
      </c>
      <c r="I74" s="2">
        <v>-93.284443999999993</v>
      </c>
      <c r="J74" s="2" t="s">
        <v>1438</v>
      </c>
      <c r="K74" s="21">
        <v>110002054482</v>
      </c>
      <c r="L74" s="2" t="s">
        <v>1140</v>
      </c>
      <c r="M74" s="2">
        <v>325110</v>
      </c>
      <c r="N74" s="2" t="s">
        <v>255</v>
      </c>
      <c r="O74" s="2" t="s">
        <v>5076</v>
      </c>
      <c r="P74" s="130"/>
      <c r="Q74" s="2">
        <v>0</v>
      </c>
      <c r="R74" s="174">
        <f t="shared" si="36"/>
        <v>0</v>
      </c>
      <c r="S74" s="248">
        <f>$R74*INDEX('Byproduct Conc'!$E:$E, MATCH(S$2,'Byproduct Conc'!$C:$C,0))</f>
        <v>0</v>
      </c>
      <c r="T74" s="130">
        <f>$R74*INDEX('Byproduct Conc'!$E:$E, MATCH(T$2,'Byproduct Conc'!$C:$C,0))</f>
        <v>0</v>
      </c>
      <c r="U74" s="130">
        <f>$R74*INDEX('Byproduct Conc'!$E:$E, MATCH(U$2,'Byproduct Conc'!$C:$C,0))</f>
        <v>0</v>
      </c>
      <c r="V74" s="130">
        <f>$R74*INDEX('Byproduct Conc'!$E:$E, MATCH(V$2,'Byproduct Conc'!$C:$C,0))</f>
        <v>0</v>
      </c>
      <c r="W74" s="249">
        <f>$R74*INDEX('Byproduct Conc'!$E:$E, MATCH(W$2,'Byproduct Conc'!$C:$C,0))</f>
        <v>0</v>
      </c>
      <c r="X74" s="179">
        <f t="shared" si="37"/>
        <v>0</v>
      </c>
      <c r="Y74" s="130">
        <f t="shared" si="38"/>
        <v>0</v>
      </c>
      <c r="Z74" s="130">
        <f t="shared" si="39"/>
        <v>0</v>
      </c>
      <c r="AA74" s="130">
        <f t="shared" si="40"/>
        <v>0</v>
      </c>
      <c r="AB74" s="249">
        <f t="shared" si="41"/>
        <v>0</v>
      </c>
      <c r="AC74" s="2">
        <v>0</v>
      </c>
      <c r="AD74" s="180">
        <f t="shared" si="42"/>
        <v>0</v>
      </c>
      <c r="AE74" s="258" t="str">
        <f t="shared" si="43"/>
        <v/>
      </c>
      <c r="AF74" s="175">
        <f>$AD74*INDEX('Byproduct Conc'!$E:$E, MATCH(S$2,'Byproduct Conc'!$C:$C,0))</f>
        <v>0</v>
      </c>
      <c r="AG74" s="176">
        <f>$AD74*INDEX('Byproduct Conc'!$E:$E, MATCH(T$2,'Byproduct Conc'!$C:$C,0))</f>
        <v>0</v>
      </c>
      <c r="AH74" s="176">
        <f>$AD74*INDEX('Byproduct Conc'!$E:$E, MATCH(U$2,'Byproduct Conc'!$C:$C,0))</f>
        <v>0</v>
      </c>
      <c r="AI74" s="176">
        <f>$AD74*INDEX('Byproduct Conc'!$E:$E, MATCH(V$2,'Byproduct Conc'!$C:$C,0))</f>
        <v>0</v>
      </c>
      <c r="AJ74" s="180">
        <f>$AD74*INDEX('Byproduct Conc'!$E:$E, MATCH(W$2,'Byproduct Conc'!$C:$C,0))</f>
        <v>0</v>
      </c>
      <c r="AK74" s="175">
        <f t="shared" si="44"/>
        <v>0</v>
      </c>
      <c r="AL74" s="176">
        <f t="shared" si="45"/>
        <v>0</v>
      </c>
      <c r="AM74" s="176">
        <f t="shared" si="46"/>
        <v>0</v>
      </c>
      <c r="AN74" s="176">
        <f t="shared" si="47"/>
        <v>0</v>
      </c>
      <c r="AO74" s="177">
        <f t="shared" si="48"/>
        <v>0</v>
      </c>
      <c r="AP74" s="2">
        <v>63</v>
      </c>
      <c r="AQ74" s="180">
        <f t="shared" si="49"/>
        <v>28.576319310000002</v>
      </c>
      <c r="AR74" s="172">
        <f t="shared" si="50"/>
        <v>110002054482</v>
      </c>
      <c r="AS74" s="248">
        <f>$AQ74*INDEX('Byproduct Conc'!$E:$E, MATCH(S$2,'Byproduct Conc'!$C:$C,0))</f>
        <v>8.3157089192100006E-2</v>
      </c>
      <c r="AT74" s="130">
        <f>$AQ74*INDEX('Byproduct Conc'!$E:$E, MATCH(T$2,'Byproduct Conc'!$C:$C,0))</f>
        <v>1.0001711758499999E-3</v>
      </c>
      <c r="AU74" s="130">
        <f>$AQ74*INDEX('Byproduct Conc'!$E:$E, MATCH(U$2,'Byproduct Conc'!$C:$C,0))</f>
        <v>4.2864478964999998E-3</v>
      </c>
      <c r="AV74" s="130">
        <f>$AQ74*INDEX('Byproduct Conc'!$E:$E, MATCH(V$2,'Byproduct Conc'!$C:$C,0))</f>
        <v>2.8547742990690007E-2</v>
      </c>
      <c r="AW74" s="173">
        <f>$AQ74*INDEX('Byproduct Conc'!$E:$E, MATCH(W$2,'Byproduct Conc'!$C:$C,0))</f>
        <v>4.2864478965000001E-2</v>
      </c>
      <c r="AX74" s="248">
        <f t="shared" si="51"/>
        <v>2.3759168340600003E-4</v>
      </c>
      <c r="AY74" s="130">
        <f t="shared" si="53"/>
        <v>2.8576319309999999E-6</v>
      </c>
      <c r="AZ74" s="130">
        <f t="shared" si="54"/>
        <v>1.2246993989999999E-5</v>
      </c>
      <c r="BA74" s="130">
        <f t="shared" si="55"/>
        <v>8.1564979973400016E-5</v>
      </c>
      <c r="BB74" s="249">
        <f t="shared" si="56"/>
        <v>1.224699399E-4</v>
      </c>
      <c r="BC74" s="178">
        <f t="shared" si="52"/>
        <v>28.576319310000002</v>
      </c>
      <c r="BD74" s="2"/>
    </row>
    <row r="75" spans="1:56" x14ac:dyDescent="0.25">
      <c r="A75" s="2">
        <v>2016</v>
      </c>
      <c r="B75" s="2" t="s">
        <v>1134</v>
      </c>
      <c r="C75" s="2" t="s">
        <v>1440</v>
      </c>
      <c r="D75" s="2" t="s">
        <v>1441</v>
      </c>
      <c r="E75" s="2" t="s">
        <v>1144</v>
      </c>
      <c r="F75" s="2" t="s">
        <v>1138</v>
      </c>
      <c r="G75" s="2">
        <v>70669</v>
      </c>
      <c r="H75" s="2">
        <v>30.252222</v>
      </c>
      <c r="I75" s="2">
        <v>-93.284443999999993</v>
      </c>
      <c r="J75" s="2" t="s">
        <v>1438</v>
      </c>
      <c r="K75" s="21">
        <v>110002054482</v>
      </c>
      <c r="L75" s="2" t="s">
        <v>1140</v>
      </c>
      <c r="M75" s="2">
        <v>325110</v>
      </c>
      <c r="N75" s="2" t="s">
        <v>255</v>
      </c>
      <c r="O75" s="2" t="s">
        <v>5076</v>
      </c>
      <c r="P75" s="130"/>
      <c r="Q75" s="2">
        <v>0</v>
      </c>
      <c r="R75" s="174">
        <f t="shared" si="36"/>
        <v>0</v>
      </c>
      <c r="S75" s="175">
        <f>$R75*INDEX('Byproduct Conc'!$E:$E, MATCH(S$2,'Byproduct Conc'!$C:$C,0))</f>
        <v>0</v>
      </c>
      <c r="T75" s="176">
        <f>$R75*INDEX('Byproduct Conc'!$E:$E, MATCH(T$2,'Byproduct Conc'!$C:$C,0))</f>
        <v>0</v>
      </c>
      <c r="U75" s="176">
        <f>$R75*INDEX('Byproduct Conc'!$E:$E, MATCH(U$2,'Byproduct Conc'!$C:$C,0))</f>
        <v>0</v>
      </c>
      <c r="V75" s="176">
        <f>$R75*INDEX('Byproduct Conc'!$E:$E, MATCH(V$2,'Byproduct Conc'!$C:$C,0))</f>
        <v>0</v>
      </c>
      <c r="W75" s="177">
        <f>$R75*INDEX('Byproduct Conc'!$E:$E, MATCH(W$2,'Byproduct Conc'!$C:$C,0))</f>
        <v>0</v>
      </c>
      <c r="X75" s="178">
        <f t="shared" si="37"/>
        <v>0</v>
      </c>
      <c r="Y75" s="176">
        <f t="shared" si="38"/>
        <v>0</v>
      </c>
      <c r="Z75" s="176">
        <f t="shared" si="39"/>
        <v>0</v>
      </c>
      <c r="AA75" s="176">
        <f t="shared" si="40"/>
        <v>0</v>
      </c>
      <c r="AB75" s="177">
        <f t="shared" si="41"/>
        <v>0</v>
      </c>
      <c r="AC75" s="2">
        <v>0</v>
      </c>
      <c r="AD75" s="180">
        <f t="shared" si="42"/>
        <v>0</v>
      </c>
      <c r="AE75" s="258" t="str">
        <f t="shared" si="43"/>
        <v/>
      </c>
      <c r="AF75" s="248">
        <f>$AD75*INDEX('Byproduct Conc'!$E:$E, MATCH(S$2,'Byproduct Conc'!$C:$C,0))</f>
        <v>0</v>
      </c>
      <c r="AG75" s="130">
        <f>$AD75*INDEX('Byproduct Conc'!$E:$E, MATCH(T$2,'Byproduct Conc'!$C:$C,0))</f>
        <v>0</v>
      </c>
      <c r="AH75" s="130">
        <f>$AD75*INDEX('Byproduct Conc'!$E:$E, MATCH(U$2,'Byproduct Conc'!$C:$C,0))</f>
        <v>0</v>
      </c>
      <c r="AI75" s="130">
        <f>$AD75*INDEX('Byproduct Conc'!$E:$E, MATCH(V$2,'Byproduct Conc'!$C:$C,0))</f>
        <v>0</v>
      </c>
      <c r="AJ75" s="173">
        <f>$AD75*INDEX('Byproduct Conc'!$E:$E, MATCH(W$2,'Byproduct Conc'!$C:$C,0))</f>
        <v>0</v>
      </c>
      <c r="AK75" s="248">
        <f t="shared" si="44"/>
        <v>0</v>
      </c>
      <c r="AL75" s="130">
        <f t="shared" si="45"/>
        <v>0</v>
      </c>
      <c r="AM75" s="130">
        <f t="shared" si="46"/>
        <v>0</v>
      </c>
      <c r="AN75" s="130">
        <f t="shared" si="47"/>
        <v>0</v>
      </c>
      <c r="AO75" s="249">
        <f t="shared" si="48"/>
        <v>0</v>
      </c>
      <c r="AP75" s="2">
        <v>8</v>
      </c>
      <c r="AQ75" s="180">
        <f t="shared" si="49"/>
        <v>3.6287389600000002</v>
      </c>
      <c r="AR75" s="172">
        <f t="shared" si="50"/>
        <v>110002054482</v>
      </c>
      <c r="AS75" s="248">
        <f>$AQ75*INDEX('Byproduct Conc'!$E:$E, MATCH(S$2,'Byproduct Conc'!$C:$C,0))</f>
        <v>1.05596303736E-2</v>
      </c>
      <c r="AT75" s="130">
        <f>$AQ75*INDEX('Byproduct Conc'!$E:$E, MATCH(T$2,'Byproduct Conc'!$C:$C,0))</f>
        <v>1.2700586359999999E-4</v>
      </c>
      <c r="AU75" s="130">
        <f>$AQ75*INDEX('Byproduct Conc'!$E:$E, MATCH(U$2,'Byproduct Conc'!$C:$C,0))</f>
        <v>5.4431084399999999E-4</v>
      </c>
      <c r="AV75" s="130">
        <f>$AQ75*INDEX('Byproduct Conc'!$E:$E, MATCH(V$2,'Byproduct Conc'!$C:$C,0))</f>
        <v>3.6251102210400005E-3</v>
      </c>
      <c r="AW75" s="173">
        <f>$AQ75*INDEX('Byproduct Conc'!$E:$E, MATCH(W$2,'Byproduct Conc'!$C:$C,0))</f>
        <v>5.4431084400000003E-3</v>
      </c>
      <c r="AX75" s="248">
        <f t="shared" si="51"/>
        <v>3.0170372496000002E-5</v>
      </c>
      <c r="AY75" s="130">
        <f t="shared" si="53"/>
        <v>3.6287389599999996E-7</v>
      </c>
      <c r="AZ75" s="130">
        <f t="shared" si="54"/>
        <v>1.5551738399999999E-6</v>
      </c>
      <c r="BA75" s="130">
        <f t="shared" si="55"/>
        <v>1.0357457774400002E-5</v>
      </c>
      <c r="BB75" s="249">
        <f t="shared" si="56"/>
        <v>1.5551738399999999E-5</v>
      </c>
      <c r="BC75" s="178">
        <f t="shared" si="52"/>
        <v>3.6287389600000002</v>
      </c>
      <c r="BD75" s="2"/>
    </row>
    <row r="76" spans="1:56" x14ac:dyDescent="0.25">
      <c r="A76" s="2">
        <v>2017</v>
      </c>
      <c r="B76" s="2" t="s">
        <v>1134</v>
      </c>
      <c r="C76" s="2" t="s">
        <v>1440</v>
      </c>
      <c r="D76" s="2" t="s">
        <v>1441</v>
      </c>
      <c r="E76" s="2" t="s">
        <v>1144</v>
      </c>
      <c r="F76" s="2" t="s">
        <v>1138</v>
      </c>
      <c r="G76" s="2">
        <v>70669</v>
      </c>
      <c r="H76" s="2">
        <v>30.252222</v>
      </c>
      <c r="I76" s="2">
        <v>-93.284443999999993</v>
      </c>
      <c r="J76" s="2" t="s">
        <v>1438</v>
      </c>
      <c r="K76" s="21">
        <v>110002054482</v>
      </c>
      <c r="L76" s="2" t="s">
        <v>1140</v>
      </c>
      <c r="M76" s="2">
        <v>325110</v>
      </c>
      <c r="N76" s="2" t="s">
        <v>255</v>
      </c>
      <c r="O76" s="2" t="s">
        <v>5076</v>
      </c>
      <c r="P76" s="130"/>
      <c r="Q76" s="2">
        <v>0</v>
      </c>
      <c r="R76" s="174">
        <f t="shared" si="36"/>
        <v>0</v>
      </c>
      <c r="S76" s="248">
        <f>$R76*INDEX('Byproduct Conc'!$E:$E, MATCH(S$2,'Byproduct Conc'!$C:$C,0))</f>
        <v>0</v>
      </c>
      <c r="T76" s="130">
        <f>$R76*INDEX('Byproduct Conc'!$E:$E, MATCH(T$2,'Byproduct Conc'!$C:$C,0))</f>
        <v>0</v>
      </c>
      <c r="U76" s="130">
        <f>$R76*INDEX('Byproduct Conc'!$E:$E, MATCH(U$2,'Byproduct Conc'!$C:$C,0))</f>
        <v>0</v>
      </c>
      <c r="V76" s="130">
        <f>$R76*INDEX('Byproduct Conc'!$E:$E, MATCH(V$2,'Byproduct Conc'!$C:$C,0))</f>
        <v>0</v>
      </c>
      <c r="W76" s="249">
        <f>$R76*INDEX('Byproduct Conc'!$E:$E, MATCH(W$2,'Byproduct Conc'!$C:$C,0))</f>
        <v>0</v>
      </c>
      <c r="X76" s="179">
        <f t="shared" si="37"/>
        <v>0</v>
      </c>
      <c r="Y76" s="130">
        <f t="shared" si="38"/>
        <v>0</v>
      </c>
      <c r="Z76" s="130">
        <f t="shared" si="39"/>
        <v>0</v>
      </c>
      <c r="AA76" s="130">
        <f t="shared" si="40"/>
        <v>0</v>
      </c>
      <c r="AB76" s="249">
        <f t="shared" si="41"/>
        <v>0</v>
      </c>
      <c r="AC76" s="2">
        <v>0</v>
      </c>
      <c r="AD76" s="180">
        <f t="shared" si="42"/>
        <v>0</v>
      </c>
      <c r="AE76" s="258" t="str">
        <f t="shared" si="43"/>
        <v/>
      </c>
      <c r="AF76" s="175">
        <f>$AD76*INDEX('Byproduct Conc'!$E:$E, MATCH(S$2,'Byproduct Conc'!$C:$C,0))</f>
        <v>0</v>
      </c>
      <c r="AG76" s="176">
        <f>$AD76*INDEX('Byproduct Conc'!$E:$E, MATCH(T$2,'Byproduct Conc'!$C:$C,0))</f>
        <v>0</v>
      </c>
      <c r="AH76" s="176">
        <f>$AD76*INDEX('Byproduct Conc'!$E:$E, MATCH(U$2,'Byproduct Conc'!$C:$C,0))</f>
        <v>0</v>
      </c>
      <c r="AI76" s="176">
        <f>$AD76*INDEX('Byproduct Conc'!$E:$E, MATCH(V$2,'Byproduct Conc'!$C:$C,0))</f>
        <v>0</v>
      </c>
      <c r="AJ76" s="180">
        <f>$AD76*INDEX('Byproduct Conc'!$E:$E, MATCH(W$2,'Byproduct Conc'!$C:$C,0))</f>
        <v>0</v>
      </c>
      <c r="AK76" s="175">
        <f t="shared" si="44"/>
        <v>0</v>
      </c>
      <c r="AL76" s="176">
        <f t="shared" si="45"/>
        <v>0</v>
      </c>
      <c r="AM76" s="176">
        <f t="shared" si="46"/>
        <v>0</v>
      </c>
      <c r="AN76" s="176">
        <f t="shared" si="47"/>
        <v>0</v>
      </c>
      <c r="AO76" s="177">
        <f t="shared" si="48"/>
        <v>0</v>
      </c>
      <c r="AP76" s="2">
        <v>7</v>
      </c>
      <c r="AQ76" s="180">
        <f t="shared" si="49"/>
        <v>3.1751465900000002</v>
      </c>
      <c r="AR76" s="172">
        <f t="shared" si="50"/>
        <v>110002054482</v>
      </c>
      <c r="AS76" s="248">
        <f>$AQ76*INDEX('Byproduct Conc'!$E:$E, MATCH(S$2,'Byproduct Conc'!$C:$C,0))</f>
        <v>9.2396765769000005E-3</v>
      </c>
      <c r="AT76" s="130">
        <f>$AQ76*INDEX('Byproduct Conc'!$E:$E, MATCH(T$2,'Byproduct Conc'!$C:$C,0))</f>
        <v>1.1113013065E-4</v>
      </c>
      <c r="AU76" s="130">
        <f>$AQ76*INDEX('Byproduct Conc'!$E:$E, MATCH(U$2,'Byproduct Conc'!$C:$C,0))</f>
        <v>4.7627198850000002E-4</v>
      </c>
      <c r="AV76" s="130">
        <f>$AQ76*INDEX('Byproduct Conc'!$E:$E, MATCH(V$2,'Byproduct Conc'!$C:$C,0))</f>
        <v>3.1719714434100005E-3</v>
      </c>
      <c r="AW76" s="173">
        <f>$AQ76*INDEX('Byproduct Conc'!$E:$E, MATCH(W$2,'Byproduct Conc'!$C:$C,0))</f>
        <v>4.7627198850000007E-3</v>
      </c>
      <c r="AX76" s="248">
        <f t="shared" si="51"/>
        <v>2.6399075934000003E-5</v>
      </c>
      <c r="AY76" s="130">
        <f t="shared" si="53"/>
        <v>3.17514659E-7</v>
      </c>
      <c r="AZ76" s="130">
        <f t="shared" si="54"/>
        <v>1.3607771100000001E-6</v>
      </c>
      <c r="BA76" s="130">
        <f t="shared" si="55"/>
        <v>9.062775552600001E-6</v>
      </c>
      <c r="BB76" s="249">
        <f t="shared" si="56"/>
        <v>1.3607771100000003E-5</v>
      </c>
      <c r="BC76" s="178">
        <f t="shared" si="52"/>
        <v>3.1751465900000002</v>
      </c>
      <c r="BD76" s="2"/>
    </row>
    <row r="77" spans="1:56" x14ac:dyDescent="0.25">
      <c r="A77" s="2">
        <v>2018</v>
      </c>
      <c r="B77" s="2" t="s">
        <v>1134</v>
      </c>
      <c r="C77" s="2" t="s">
        <v>1440</v>
      </c>
      <c r="D77" s="2" t="s">
        <v>1441</v>
      </c>
      <c r="E77" s="2" t="s">
        <v>1144</v>
      </c>
      <c r="F77" s="2" t="s">
        <v>1138</v>
      </c>
      <c r="G77" s="2">
        <v>70669</v>
      </c>
      <c r="H77" s="2">
        <v>30.252222</v>
      </c>
      <c r="I77" s="2">
        <v>-93.284443999999993</v>
      </c>
      <c r="J77" s="2" t="s">
        <v>1438</v>
      </c>
      <c r="K77" s="21">
        <v>110002054482</v>
      </c>
      <c r="L77" s="2" t="s">
        <v>1140</v>
      </c>
      <c r="M77" s="2">
        <v>325110</v>
      </c>
      <c r="N77" s="2" t="s">
        <v>255</v>
      </c>
      <c r="O77" s="2" t="s">
        <v>5076</v>
      </c>
      <c r="P77" s="130"/>
      <c r="Q77" s="2">
        <v>0</v>
      </c>
      <c r="R77" s="174">
        <f t="shared" si="36"/>
        <v>0</v>
      </c>
      <c r="S77" s="175">
        <f>$R77*INDEX('Byproduct Conc'!$E:$E, MATCH(S$2,'Byproduct Conc'!$C:$C,0))</f>
        <v>0</v>
      </c>
      <c r="T77" s="176">
        <f>$R77*INDEX('Byproduct Conc'!$E:$E, MATCH(T$2,'Byproduct Conc'!$C:$C,0))</f>
        <v>0</v>
      </c>
      <c r="U77" s="176">
        <f>$R77*INDEX('Byproduct Conc'!$E:$E, MATCH(U$2,'Byproduct Conc'!$C:$C,0))</f>
        <v>0</v>
      </c>
      <c r="V77" s="176">
        <f>$R77*INDEX('Byproduct Conc'!$E:$E, MATCH(V$2,'Byproduct Conc'!$C:$C,0))</f>
        <v>0</v>
      </c>
      <c r="W77" s="177">
        <f>$R77*INDEX('Byproduct Conc'!$E:$E, MATCH(W$2,'Byproduct Conc'!$C:$C,0))</f>
        <v>0</v>
      </c>
      <c r="X77" s="178">
        <f t="shared" si="37"/>
        <v>0</v>
      </c>
      <c r="Y77" s="176">
        <f t="shared" si="38"/>
        <v>0</v>
      </c>
      <c r="Z77" s="176">
        <f t="shared" si="39"/>
        <v>0</v>
      </c>
      <c r="AA77" s="176">
        <f t="shared" si="40"/>
        <v>0</v>
      </c>
      <c r="AB77" s="177">
        <f t="shared" si="41"/>
        <v>0</v>
      </c>
      <c r="AC77" s="2">
        <v>0</v>
      </c>
      <c r="AD77" s="180">
        <f t="shared" si="42"/>
        <v>0</v>
      </c>
      <c r="AE77" s="258" t="str">
        <f t="shared" si="43"/>
        <v/>
      </c>
      <c r="AF77" s="248">
        <f>$AD77*INDEX('Byproduct Conc'!$E:$E, MATCH(S$2,'Byproduct Conc'!$C:$C,0))</f>
        <v>0</v>
      </c>
      <c r="AG77" s="130">
        <f>$AD77*INDEX('Byproduct Conc'!$E:$E, MATCH(T$2,'Byproduct Conc'!$C:$C,0))</f>
        <v>0</v>
      </c>
      <c r="AH77" s="130">
        <f>$AD77*INDEX('Byproduct Conc'!$E:$E, MATCH(U$2,'Byproduct Conc'!$C:$C,0))</f>
        <v>0</v>
      </c>
      <c r="AI77" s="130">
        <f>$AD77*INDEX('Byproduct Conc'!$E:$E, MATCH(V$2,'Byproduct Conc'!$C:$C,0))</f>
        <v>0</v>
      </c>
      <c r="AJ77" s="173">
        <f>$AD77*INDEX('Byproduct Conc'!$E:$E, MATCH(W$2,'Byproduct Conc'!$C:$C,0))</f>
        <v>0</v>
      </c>
      <c r="AK77" s="248">
        <f t="shared" si="44"/>
        <v>0</v>
      </c>
      <c r="AL77" s="130">
        <f t="shared" si="45"/>
        <v>0</v>
      </c>
      <c r="AM77" s="130">
        <f t="shared" si="46"/>
        <v>0</v>
      </c>
      <c r="AN77" s="130">
        <f t="shared" si="47"/>
        <v>0</v>
      </c>
      <c r="AO77" s="249">
        <f t="shared" si="48"/>
        <v>0</v>
      </c>
      <c r="AP77" s="2">
        <v>63</v>
      </c>
      <c r="AQ77" s="180">
        <f t="shared" si="49"/>
        <v>28.576319310000002</v>
      </c>
      <c r="AR77" s="172">
        <f t="shared" si="50"/>
        <v>110002054482</v>
      </c>
      <c r="AS77" s="248">
        <f>$AQ77*INDEX('Byproduct Conc'!$E:$E, MATCH(S$2,'Byproduct Conc'!$C:$C,0))</f>
        <v>8.3157089192100006E-2</v>
      </c>
      <c r="AT77" s="130">
        <f>$AQ77*INDEX('Byproduct Conc'!$E:$E, MATCH(T$2,'Byproduct Conc'!$C:$C,0))</f>
        <v>1.0001711758499999E-3</v>
      </c>
      <c r="AU77" s="130">
        <f>$AQ77*INDEX('Byproduct Conc'!$E:$E, MATCH(U$2,'Byproduct Conc'!$C:$C,0))</f>
        <v>4.2864478964999998E-3</v>
      </c>
      <c r="AV77" s="130">
        <f>$AQ77*INDEX('Byproduct Conc'!$E:$E, MATCH(V$2,'Byproduct Conc'!$C:$C,0))</f>
        <v>2.8547742990690007E-2</v>
      </c>
      <c r="AW77" s="173">
        <f>$AQ77*INDEX('Byproduct Conc'!$E:$E, MATCH(W$2,'Byproduct Conc'!$C:$C,0))</f>
        <v>4.2864478965000001E-2</v>
      </c>
      <c r="AX77" s="248">
        <f t="shared" si="51"/>
        <v>2.3759168340600003E-4</v>
      </c>
      <c r="AY77" s="130">
        <f t="shared" si="53"/>
        <v>2.8576319309999999E-6</v>
      </c>
      <c r="AZ77" s="130">
        <f t="shared" si="54"/>
        <v>1.2246993989999999E-5</v>
      </c>
      <c r="BA77" s="130">
        <f t="shared" si="55"/>
        <v>8.1564979973400016E-5</v>
      </c>
      <c r="BB77" s="249">
        <f t="shared" si="56"/>
        <v>1.224699399E-4</v>
      </c>
      <c r="BC77" s="178">
        <f t="shared" si="52"/>
        <v>28.576319310000002</v>
      </c>
      <c r="BD77" s="2"/>
    </row>
    <row r="78" spans="1:56" x14ac:dyDescent="0.25">
      <c r="A78" s="2">
        <v>2019</v>
      </c>
      <c r="B78" s="2" t="s">
        <v>1134</v>
      </c>
      <c r="C78" s="2" t="s">
        <v>1440</v>
      </c>
      <c r="D78" s="2" t="s">
        <v>1441</v>
      </c>
      <c r="E78" s="2" t="s">
        <v>1144</v>
      </c>
      <c r="F78" s="2" t="s">
        <v>1138</v>
      </c>
      <c r="G78" s="2">
        <v>70669</v>
      </c>
      <c r="H78" s="2">
        <v>30.252222</v>
      </c>
      <c r="I78" s="2">
        <v>-93.284443999999993</v>
      </c>
      <c r="J78" s="2" t="s">
        <v>1438</v>
      </c>
      <c r="K78" s="21">
        <v>110002054482</v>
      </c>
      <c r="L78" s="2" t="s">
        <v>1140</v>
      </c>
      <c r="M78" s="2">
        <v>325110</v>
      </c>
      <c r="N78" s="2" t="s">
        <v>255</v>
      </c>
      <c r="O78" s="2" t="s">
        <v>5076</v>
      </c>
      <c r="P78" s="130"/>
      <c r="Q78" s="2">
        <v>0</v>
      </c>
      <c r="R78" s="174">
        <f t="shared" si="36"/>
        <v>0</v>
      </c>
      <c r="S78" s="175">
        <f>$R78*INDEX('Byproduct Conc'!$E:$E, MATCH(S$2,'Byproduct Conc'!$C:$C,0))</f>
        <v>0</v>
      </c>
      <c r="T78" s="176">
        <f>$R78*INDEX('Byproduct Conc'!$E:$E, MATCH(T$2,'Byproduct Conc'!$C:$C,0))</f>
        <v>0</v>
      </c>
      <c r="U78" s="176">
        <f>$R78*INDEX('Byproduct Conc'!$E:$E, MATCH(U$2,'Byproduct Conc'!$C:$C,0))</f>
        <v>0</v>
      </c>
      <c r="V78" s="176">
        <f>$R78*INDEX('Byproduct Conc'!$E:$E, MATCH(V$2,'Byproduct Conc'!$C:$C,0))</f>
        <v>0</v>
      </c>
      <c r="W78" s="177">
        <f>$R78*INDEX('Byproduct Conc'!$E:$E, MATCH(W$2,'Byproduct Conc'!$C:$C,0))</f>
        <v>0</v>
      </c>
      <c r="X78" s="178">
        <f t="shared" si="37"/>
        <v>0</v>
      </c>
      <c r="Y78" s="176">
        <f t="shared" si="38"/>
        <v>0</v>
      </c>
      <c r="Z78" s="176">
        <f t="shared" si="39"/>
        <v>0</v>
      </c>
      <c r="AA78" s="176">
        <f t="shared" si="40"/>
        <v>0</v>
      </c>
      <c r="AB78" s="177">
        <f t="shared" si="41"/>
        <v>0</v>
      </c>
      <c r="AC78" s="2">
        <v>0</v>
      </c>
      <c r="AD78" s="180">
        <f t="shared" si="42"/>
        <v>0</v>
      </c>
      <c r="AE78" s="258" t="str">
        <f t="shared" si="43"/>
        <v/>
      </c>
      <c r="AF78" s="248">
        <f>$AD78*INDEX('Byproduct Conc'!$E:$E, MATCH(S$2,'Byproduct Conc'!$C:$C,0))</f>
        <v>0</v>
      </c>
      <c r="AG78" s="130">
        <f>$AD78*INDEX('Byproduct Conc'!$E:$E, MATCH(T$2,'Byproduct Conc'!$C:$C,0))</f>
        <v>0</v>
      </c>
      <c r="AH78" s="130">
        <f>$AD78*INDEX('Byproduct Conc'!$E:$E, MATCH(U$2,'Byproduct Conc'!$C:$C,0))</f>
        <v>0</v>
      </c>
      <c r="AI78" s="130">
        <f>$AD78*INDEX('Byproduct Conc'!$E:$E, MATCH(V$2,'Byproduct Conc'!$C:$C,0))</f>
        <v>0</v>
      </c>
      <c r="AJ78" s="173">
        <f>$AD78*INDEX('Byproduct Conc'!$E:$E, MATCH(W$2,'Byproduct Conc'!$C:$C,0))</f>
        <v>0</v>
      </c>
      <c r="AK78" s="248">
        <f t="shared" si="44"/>
        <v>0</v>
      </c>
      <c r="AL78" s="130">
        <f t="shared" si="45"/>
        <v>0</v>
      </c>
      <c r="AM78" s="130">
        <f t="shared" si="46"/>
        <v>0</v>
      </c>
      <c r="AN78" s="130">
        <f t="shared" si="47"/>
        <v>0</v>
      </c>
      <c r="AO78" s="249">
        <f t="shared" si="48"/>
        <v>0</v>
      </c>
      <c r="AP78" s="2">
        <v>35</v>
      </c>
      <c r="AQ78" s="180">
        <f t="shared" si="49"/>
        <v>15.875732950000002</v>
      </c>
      <c r="AR78" s="172">
        <f t="shared" si="50"/>
        <v>110002054482</v>
      </c>
      <c r="AS78" s="248">
        <f>$AQ78*INDEX('Byproduct Conc'!$E:$E, MATCH(S$2,'Byproduct Conc'!$C:$C,0))</f>
        <v>4.6198382884500004E-2</v>
      </c>
      <c r="AT78" s="130">
        <f>$AQ78*INDEX('Byproduct Conc'!$E:$E, MATCH(T$2,'Byproduct Conc'!$C:$C,0))</f>
        <v>5.5565065324999997E-4</v>
      </c>
      <c r="AU78" s="130">
        <f>$AQ78*INDEX('Byproduct Conc'!$E:$E, MATCH(U$2,'Byproduct Conc'!$C:$C,0))</f>
        <v>2.3813599424999999E-3</v>
      </c>
      <c r="AV78" s="130">
        <f>$AQ78*INDEX('Byproduct Conc'!$E:$E, MATCH(V$2,'Byproduct Conc'!$C:$C,0))</f>
        <v>1.5859857217050004E-2</v>
      </c>
      <c r="AW78" s="173">
        <f>$AQ78*INDEX('Byproduct Conc'!$E:$E, MATCH(W$2,'Byproduct Conc'!$C:$C,0))</f>
        <v>2.3813599425000002E-2</v>
      </c>
      <c r="AX78" s="248">
        <f t="shared" si="51"/>
        <v>1.3199537967000001E-4</v>
      </c>
      <c r="AY78" s="130">
        <f t="shared" si="53"/>
        <v>1.5875732949999999E-6</v>
      </c>
      <c r="AZ78" s="130">
        <f t="shared" si="54"/>
        <v>6.8038855499999997E-6</v>
      </c>
      <c r="BA78" s="130">
        <f t="shared" si="55"/>
        <v>4.5313877763000012E-5</v>
      </c>
      <c r="BB78" s="249">
        <f t="shared" si="56"/>
        <v>6.8038855499999998E-5</v>
      </c>
      <c r="BC78" s="178">
        <f t="shared" si="52"/>
        <v>15.875732950000002</v>
      </c>
      <c r="BD78" s="2"/>
    </row>
    <row r="79" spans="1:56" ht="15.75" thickBot="1" x14ac:dyDescent="0.3">
      <c r="A79" s="2">
        <v>2020</v>
      </c>
      <c r="B79" s="2" t="s">
        <v>1134</v>
      </c>
      <c r="C79" s="2" t="s">
        <v>1440</v>
      </c>
      <c r="D79" s="2" t="s">
        <v>1441</v>
      </c>
      <c r="E79" s="2" t="s">
        <v>1144</v>
      </c>
      <c r="F79" s="2" t="s">
        <v>1138</v>
      </c>
      <c r="G79" s="2">
        <v>70669</v>
      </c>
      <c r="H79" s="2">
        <v>30.252222</v>
      </c>
      <c r="I79" s="2">
        <v>-93.284443999999993</v>
      </c>
      <c r="J79" s="2" t="s">
        <v>1438</v>
      </c>
      <c r="K79" s="21">
        <v>110002054482</v>
      </c>
      <c r="L79" s="2" t="s">
        <v>1140</v>
      </c>
      <c r="M79" s="2">
        <v>325110</v>
      </c>
      <c r="N79" s="2" t="s">
        <v>255</v>
      </c>
      <c r="O79" s="2" t="s">
        <v>5076</v>
      </c>
      <c r="P79" s="130"/>
      <c r="Q79" s="2">
        <v>0</v>
      </c>
      <c r="R79" s="181">
        <f t="shared" si="36"/>
        <v>0</v>
      </c>
      <c r="S79" s="250">
        <f>$R79*INDEX('Byproduct Conc'!$E:$E, MATCH(S$2,'Byproduct Conc'!$C:$C,0))</f>
        <v>0</v>
      </c>
      <c r="T79" s="251">
        <f>$R79*INDEX('Byproduct Conc'!$E:$E, MATCH(T$2,'Byproduct Conc'!$C:$C,0))</f>
        <v>0</v>
      </c>
      <c r="U79" s="251">
        <f>$R79*INDEX('Byproduct Conc'!$E:$E, MATCH(U$2,'Byproduct Conc'!$C:$C,0))</f>
        <v>0</v>
      </c>
      <c r="V79" s="251">
        <f>$R79*INDEX('Byproduct Conc'!$E:$E, MATCH(V$2,'Byproduct Conc'!$C:$C,0))</f>
        <v>0</v>
      </c>
      <c r="W79" s="253">
        <f>$R79*INDEX('Byproduct Conc'!$E:$E, MATCH(W$2,'Byproduct Conc'!$C:$C,0))</f>
        <v>0</v>
      </c>
      <c r="X79" s="254">
        <f t="shared" si="37"/>
        <v>0</v>
      </c>
      <c r="Y79" s="251">
        <f t="shared" si="38"/>
        <v>0</v>
      </c>
      <c r="Z79" s="251">
        <f t="shared" si="39"/>
        <v>0</v>
      </c>
      <c r="AA79" s="251">
        <f t="shared" si="40"/>
        <v>0</v>
      </c>
      <c r="AB79" s="253">
        <f t="shared" si="41"/>
        <v>0</v>
      </c>
      <c r="AC79" s="2">
        <v>0</v>
      </c>
      <c r="AD79" s="180">
        <f t="shared" si="42"/>
        <v>0</v>
      </c>
      <c r="AE79" s="258" t="str">
        <f t="shared" si="43"/>
        <v/>
      </c>
      <c r="AF79" s="250">
        <f>$AD79*INDEX('Byproduct Conc'!$E:$E, MATCH(S$2,'Byproduct Conc'!$C:$C,0))</f>
        <v>0</v>
      </c>
      <c r="AG79" s="251">
        <f>$AD79*INDEX('Byproduct Conc'!$E:$E, MATCH(T$2,'Byproduct Conc'!$C:$C,0))</f>
        <v>0</v>
      </c>
      <c r="AH79" s="251">
        <f>$AD79*INDEX('Byproduct Conc'!$E:$E, MATCH(U$2,'Byproduct Conc'!$C:$C,0))</f>
        <v>0</v>
      </c>
      <c r="AI79" s="251">
        <f>$AD79*INDEX('Byproduct Conc'!$E:$E, MATCH(V$2,'Byproduct Conc'!$C:$C,0))</f>
        <v>0</v>
      </c>
      <c r="AJ79" s="252">
        <f>$AD79*INDEX('Byproduct Conc'!$E:$E, MATCH(W$2,'Byproduct Conc'!$C:$C,0))</f>
        <v>0</v>
      </c>
      <c r="AK79" s="250">
        <f t="shared" si="44"/>
        <v>0</v>
      </c>
      <c r="AL79" s="251">
        <f t="shared" si="45"/>
        <v>0</v>
      </c>
      <c r="AM79" s="251">
        <f t="shared" si="46"/>
        <v>0</v>
      </c>
      <c r="AN79" s="251">
        <f t="shared" si="47"/>
        <v>0</v>
      </c>
      <c r="AO79" s="253">
        <f t="shared" si="48"/>
        <v>0</v>
      </c>
      <c r="AP79" s="2">
        <v>1</v>
      </c>
      <c r="AQ79" s="180">
        <f t="shared" si="49"/>
        <v>0.45359237000000002</v>
      </c>
      <c r="AR79" s="172">
        <f t="shared" si="50"/>
        <v>110002054482</v>
      </c>
      <c r="AS79" s="182">
        <f>$AQ79*INDEX('Byproduct Conc'!$E:$E, MATCH(S$2,'Byproduct Conc'!$C:$C,0))</f>
        <v>1.3199537967E-3</v>
      </c>
      <c r="AT79" s="183">
        <f>$AQ79*INDEX('Byproduct Conc'!$E:$E, MATCH(T$2,'Byproduct Conc'!$C:$C,0))</f>
        <v>1.5875732949999999E-5</v>
      </c>
      <c r="AU79" s="183">
        <f>$AQ79*INDEX('Byproduct Conc'!$E:$E, MATCH(U$2,'Byproduct Conc'!$C:$C,0))</f>
        <v>6.8038855499999998E-5</v>
      </c>
      <c r="AV79" s="183">
        <f>$AQ79*INDEX('Byproduct Conc'!$E:$E, MATCH(V$2,'Byproduct Conc'!$C:$C,0))</f>
        <v>4.5313877763000006E-4</v>
      </c>
      <c r="AW79" s="186">
        <f>$AQ79*INDEX('Byproduct Conc'!$E:$E, MATCH(W$2,'Byproduct Conc'!$C:$C,0))</f>
        <v>6.8038855500000004E-4</v>
      </c>
      <c r="AX79" s="182">
        <f t="shared" si="51"/>
        <v>3.7712965620000002E-6</v>
      </c>
      <c r="AY79" s="183">
        <f t="shared" si="53"/>
        <v>4.5359236999999996E-8</v>
      </c>
      <c r="AZ79" s="183">
        <f t="shared" si="54"/>
        <v>1.9439672999999999E-7</v>
      </c>
      <c r="BA79" s="183">
        <f t="shared" si="55"/>
        <v>1.2946822218000002E-6</v>
      </c>
      <c r="BB79" s="184">
        <f t="shared" si="56"/>
        <v>1.9439672999999999E-6</v>
      </c>
      <c r="BC79" s="178">
        <f t="shared" si="52"/>
        <v>0.45359237000000002</v>
      </c>
      <c r="BD79" s="2"/>
    </row>
    <row r="80" spans="1:56" ht="15.75" thickBot="1" x14ac:dyDescent="0.3">
      <c r="A80" s="2">
        <v>2015</v>
      </c>
      <c r="B80" s="2" t="s">
        <v>1134</v>
      </c>
      <c r="C80" s="2" t="s">
        <v>1168</v>
      </c>
      <c r="D80" s="2" t="s">
        <v>1169</v>
      </c>
      <c r="E80" s="2" t="s">
        <v>1137</v>
      </c>
      <c r="F80" s="2" t="s">
        <v>1138</v>
      </c>
      <c r="G80" s="2">
        <v>70734</v>
      </c>
      <c r="H80" s="2">
        <v>30.208604000000001</v>
      </c>
      <c r="I80" s="2">
        <v>-91.011127999999999</v>
      </c>
      <c r="J80" s="2" t="s">
        <v>1170</v>
      </c>
      <c r="K80" s="21">
        <v>110000746328</v>
      </c>
      <c r="L80" s="2" t="s">
        <v>1140</v>
      </c>
      <c r="M80" s="2">
        <v>325211</v>
      </c>
      <c r="N80" s="2" t="s">
        <v>262</v>
      </c>
      <c r="O80" s="2" t="s">
        <v>5075</v>
      </c>
      <c r="Q80" s="2">
        <v>48</v>
      </c>
      <c r="R80" s="181">
        <f t="shared" ref="R80:R90" si="57">CONVERT(Q80,"lbm","g")/1000</f>
        <v>21.772433759999998</v>
      </c>
      <c r="S80" s="250">
        <f>$R80*INDEX('Byproduct Conc'!$E:$E, MATCH(S$2,'Byproduct Conc'!$C:$C,0))</f>
        <v>6.3357782241599991E-2</v>
      </c>
      <c r="T80" s="251">
        <f>$R80*INDEX('Byproduct Conc'!$E:$E, MATCH(T$2,'Byproduct Conc'!$C:$C,0))</f>
        <v>7.6203518159999989E-4</v>
      </c>
      <c r="U80" s="251">
        <f>$R80*INDEX('Byproduct Conc'!$E:$E, MATCH(U$2,'Byproduct Conc'!$C:$C,0))</f>
        <v>3.2658650639999995E-3</v>
      </c>
      <c r="V80" s="251">
        <f>$R80*INDEX('Byproduct Conc'!$E:$E, MATCH(V$2,'Byproduct Conc'!$C:$C,0))</f>
        <v>2.1750661326240001E-2</v>
      </c>
      <c r="W80" s="253">
        <f>$R80*INDEX('Byproduct Conc'!$E:$E, MATCH(W$2,'Byproduct Conc'!$C:$C,0))</f>
        <v>3.2658650639999995E-2</v>
      </c>
      <c r="X80" s="254">
        <f t="shared" ref="X80:X90" si="58">S80/350</f>
        <v>1.8102223497599998E-4</v>
      </c>
      <c r="Y80" s="251">
        <f t="shared" ref="Y80:Y90" si="59">T80/350</f>
        <v>2.1772433759999999E-6</v>
      </c>
      <c r="Z80" s="251">
        <f t="shared" ref="Z80:Z90" si="60">U80/350</f>
        <v>9.3310430399999978E-6</v>
      </c>
      <c r="AA80" s="251">
        <f t="shared" ref="AA80:AA90" si="61">V80/350</f>
        <v>6.2144746646400001E-5</v>
      </c>
      <c r="AB80" s="253">
        <f t="shared" ref="AB80:AB90" si="62">W80/350</f>
        <v>9.3310430399999982E-5</v>
      </c>
      <c r="AC80" s="2">
        <v>0</v>
      </c>
      <c r="AD80" s="180">
        <f t="shared" ref="AD80:AD143" si="63">CONVERT(AC80,"lbm","g")/1000</f>
        <v>0</v>
      </c>
      <c r="AE80" s="258" t="str">
        <f t="shared" ref="AE80:AE143" si="64">IF(AD80&gt;0,K80, "")</f>
        <v/>
      </c>
      <c r="AF80" s="250">
        <f>$AD80*INDEX('Byproduct Conc'!$E:$E, MATCH(S$2,'Byproduct Conc'!$C:$C,0))</f>
        <v>0</v>
      </c>
      <c r="AG80" s="251">
        <f>$AD80*INDEX('Byproduct Conc'!$E:$E, MATCH(T$2,'Byproduct Conc'!$C:$C,0))</f>
        <v>0</v>
      </c>
      <c r="AH80" s="251">
        <f>$AD80*INDEX('Byproduct Conc'!$E:$E, MATCH(U$2,'Byproduct Conc'!$C:$C,0))</f>
        <v>0</v>
      </c>
      <c r="AI80" s="251">
        <f>$AD80*INDEX('Byproduct Conc'!$E:$E, MATCH(V$2,'Byproduct Conc'!$C:$C,0))</f>
        <v>0</v>
      </c>
      <c r="AJ80" s="252">
        <f>$AD80*INDEX('Byproduct Conc'!$E:$E, MATCH(W$2,'Byproduct Conc'!$C:$C,0))</f>
        <v>0</v>
      </c>
      <c r="AK80" s="250">
        <f t="shared" ref="AK80:AK91" si="65">AF80/350</f>
        <v>0</v>
      </c>
      <c r="AL80" s="251">
        <f t="shared" ref="AL80:AL91" si="66">AG80/350</f>
        <v>0</v>
      </c>
      <c r="AM80" s="251">
        <f t="shared" ref="AM80:AM91" si="67">AH80/350</f>
        <v>0</v>
      </c>
      <c r="AN80" s="251">
        <f t="shared" ref="AN80:AN91" si="68">AI80/350</f>
        <v>0</v>
      </c>
      <c r="AO80" s="253">
        <f t="shared" ref="AO80:AO91" si="69">AJ80/350</f>
        <v>0</v>
      </c>
      <c r="AP80" s="2">
        <v>0</v>
      </c>
      <c r="AQ80" s="180">
        <f t="shared" ref="AQ80:AQ91" si="70">CONVERT(AP80,"lbm","g")/1000</f>
        <v>0</v>
      </c>
      <c r="AR80" s="172" t="str">
        <f t="shared" ref="AR80:AR91" si="71">IF(AQ80&gt;0,K80, "")</f>
        <v/>
      </c>
      <c r="AS80" s="182">
        <f>$AQ80*INDEX('Byproduct Conc'!$E:$E, MATCH(S$2,'Byproduct Conc'!$C:$C,0))</f>
        <v>0</v>
      </c>
      <c r="AT80" s="183">
        <f>$AQ80*INDEX('Byproduct Conc'!$E:$E, MATCH(T$2,'Byproduct Conc'!$C:$C,0))</f>
        <v>0</v>
      </c>
      <c r="AU80" s="183">
        <f>$AQ80*INDEX('Byproduct Conc'!$E:$E, MATCH(U$2,'Byproduct Conc'!$C:$C,0))</f>
        <v>0</v>
      </c>
      <c r="AV80" s="183">
        <f>$AQ80*INDEX('Byproduct Conc'!$E:$E, MATCH(V$2,'Byproduct Conc'!$C:$C,0))</f>
        <v>0</v>
      </c>
      <c r="AW80" s="186">
        <f>$AQ80*INDEX('Byproduct Conc'!$E:$E, MATCH(W$2,'Byproduct Conc'!$C:$C,0))</f>
        <v>0</v>
      </c>
      <c r="AX80" s="182">
        <f t="shared" ref="AX80:AX91" si="72">AS80/350</f>
        <v>0</v>
      </c>
      <c r="AY80" s="183">
        <f t="shared" ref="AY80:AY91" si="73">AT80/350</f>
        <v>0</v>
      </c>
      <c r="AZ80" s="183">
        <f t="shared" ref="AZ80:AZ91" si="74">AU80/350</f>
        <v>0</v>
      </c>
      <c r="BA80" s="183">
        <f t="shared" ref="BA80:BA91" si="75">AV80/350</f>
        <v>0</v>
      </c>
      <c r="BB80" s="184">
        <f t="shared" ref="BB80:BB91" si="76">AW80/350</f>
        <v>0</v>
      </c>
      <c r="BC80" s="178">
        <f t="shared" ref="BC80:BC143" si="77">R80+AD80+AQ80</f>
        <v>21.772433759999998</v>
      </c>
      <c r="BD80" s="2" t="s">
        <v>1171</v>
      </c>
    </row>
    <row r="81" spans="1:56" ht="15.75" thickBot="1" x14ac:dyDescent="0.3">
      <c r="A81" s="2">
        <v>2016</v>
      </c>
      <c r="B81" s="2" t="s">
        <v>1134</v>
      </c>
      <c r="C81" s="2" t="s">
        <v>1168</v>
      </c>
      <c r="D81" s="2" t="s">
        <v>1169</v>
      </c>
      <c r="E81" s="2" t="s">
        <v>1137</v>
      </c>
      <c r="F81" s="2" t="s">
        <v>1138</v>
      </c>
      <c r="G81" s="2">
        <v>70734</v>
      </c>
      <c r="H81" s="2">
        <v>30.208604000000001</v>
      </c>
      <c r="I81" s="2">
        <v>-91.011127999999999</v>
      </c>
      <c r="J81" s="2" t="s">
        <v>1170</v>
      </c>
      <c r="K81" s="21">
        <v>110000746328</v>
      </c>
      <c r="L81" s="2" t="s">
        <v>1140</v>
      </c>
      <c r="M81" s="2">
        <v>325211</v>
      </c>
      <c r="N81" s="2" t="s">
        <v>262</v>
      </c>
      <c r="O81" s="2" t="s">
        <v>5075</v>
      </c>
      <c r="Q81" s="2">
        <v>3</v>
      </c>
      <c r="R81" s="181">
        <f t="shared" si="57"/>
        <v>1.3607771099999999</v>
      </c>
      <c r="S81" s="250">
        <f>$R81*INDEX('Byproduct Conc'!$E:$E, MATCH(S$2,'Byproduct Conc'!$C:$C,0))</f>
        <v>3.9598613900999995E-3</v>
      </c>
      <c r="T81" s="251">
        <f>$R81*INDEX('Byproduct Conc'!$E:$E, MATCH(T$2,'Byproduct Conc'!$C:$C,0))</f>
        <v>4.7627198849999993E-5</v>
      </c>
      <c r="U81" s="251">
        <f>$R81*INDEX('Byproduct Conc'!$E:$E, MATCH(U$2,'Byproduct Conc'!$C:$C,0))</f>
        <v>2.0411656649999997E-4</v>
      </c>
      <c r="V81" s="251">
        <f>$R81*INDEX('Byproduct Conc'!$E:$E, MATCH(V$2,'Byproduct Conc'!$C:$C,0))</f>
        <v>1.3594163328900001E-3</v>
      </c>
      <c r="W81" s="253">
        <f>$R81*INDEX('Byproduct Conc'!$E:$E, MATCH(W$2,'Byproduct Conc'!$C:$C,0))</f>
        <v>2.0411656649999997E-3</v>
      </c>
      <c r="X81" s="254">
        <f t="shared" si="58"/>
        <v>1.1313889685999999E-5</v>
      </c>
      <c r="Y81" s="251">
        <f t="shared" si="59"/>
        <v>1.3607771099999999E-7</v>
      </c>
      <c r="Z81" s="251">
        <f t="shared" si="60"/>
        <v>5.8319018999999987E-7</v>
      </c>
      <c r="AA81" s="251">
        <f t="shared" si="61"/>
        <v>3.8840466654000001E-6</v>
      </c>
      <c r="AB81" s="253">
        <f t="shared" si="62"/>
        <v>5.8319018999999989E-6</v>
      </c>
      <c r="AC81" s="2">
        <v>0</v>
      </c>
      <c r="AD81" s="180">
        <f t="shared" si="63"/>
        <v>0</v>
      </c>
      <c r="AE81" s="258" t="str">
        <f t="shared" si="64"/>
        <v/>
      </c>
      <c r="AF81" s="250">
        <f>$AD81*INDEX('Byproduct Conc'!$E:$E, MATCH(S$2,'Byproduct Conc'!$C:$C,0))</f>
        <v>0</v>
      </c>
      <c r="AG81" s="251">
        <f>$AD81*INDEX('Byproduct Conc'!$E:$E, MATCH(T$2,'Byproduct Conc'!$C:$C,0))</f>
        <v>0</v>
      </c>
      <c r="AH81" s="251">
        <f>$AD81*INDEX('Byproduct Conc'!$E:$E, MATCH(U$2,'Byproduct Conc'!$C:$C,0))</f>
        <v>0</v>
      </c>
      <c r="AI81" s="251">
        <f>$AD81*INDEX('Byproduct Conc'!$E:$E, MATCH(V$2,'Byproduct Conc'!$C:$C,0))</f>
        <v>0</v>
      </c>
      <c r="AJ81" s="252">
        <f>$AD81*INDEX('Byproduct Conc'!$E:$E, MATCH(W$2,'Byproduct Conc'!$C:$C,0))</f>
        <v>0</v>
      </c>
      <c r="AK81" s="250">
        <f t="shared" si="65"/>
        <v>0</v>
      </c>
      <c r="AL81" s="251">
        <f t="shared" si="66"/>
        <v>0</v>
      </c>
      <c r="AM81" s="251">
        <f t="shared" si="67"/>
        <v>0</v>
      </c>
      <c r="AN81" s="251">
        <f t="shared" si="68"/>
        <v>0</v>
      </c>
      <c r="AO81" s="253">
        <f t="shared" si="69"/>
        <v>0</v>
      </c>
      <c r="AP81" s="2">
        <v>0</v>
      </c>
      <c r="AQ81" s="180">
        <f t="shared" si="70"/>
        <v>0</v>
      </c>
      <c r="AR81" s="172" t="str">
        <f t="shared" si="71"/>
        <v/>
      </c>
      <c r="AS81" s="182">
        <f>$AQ81*INDEX('Byproduct Conc'!$E:$E, MATCH(S$2,'Byproduct Conc'!$C:$C,0))</f>
        <v>0</v>
      </c>
      <c r="AT81" s="183">
        <f>$AQ81*INDEX('Byproduct Conc'!$E:$E, MATCH(T$2,'Byproduct Conc'!$C:$C,0))</f>
        <v>0</v>
      </c>
      <c r="AU81" s="183">
        <f>$AQ81*INDEX('Byproduct Conc'!$E:$E, MATCH(U$2,'Byproduct Conc'!$C:$C,0))</f>
        <v>0</v>
      </c>
      <c r="AV81" s="183">
        <f>$AQ81*INDEX('Byproduct Conc'!$E:$E, MATCH(V$2,'Byproduct Conc'!$C:$C,0))</f>
        <v>0</v>
      </c>
      <c r="AW81" s="186">
        <f>$AQ81*INDEX('Byproduct Conc'!$E:$E, MATCH(W$2,'Byproduct Conc'!$C:$C,0))</f>
        <v>0</v>
      </c>
      <c r="AX81" s="182">
        <f t="shared" si="72"/>
        <v>0</v>
      </c>
      <c r="AY81" s="183">
        <f t="shared" si="73"/>
        <v>0</v>
      </c>
      <c r="AZ81" s="183">
        <f t="shared" si="74"/>
        <v>0</v>
      </c>
      <c r="BA81" s="183">
        <f t="shared" si="75"/>
        <v>0</v>
      </c>
      <c r="BB81" s="184">
        <f t="shared" si="76"/>
        <v>0</v>
      </c>
      <c r="BC81" s="178">
        <f t="shared" si="77"/>
        <v>1.3607771099999999</v>
      </c>
      <c r="BD81" s="2" t="s">
        <v>1171</v>
      </c>
    </row>
    <row r="82" spans="1:56" ht="15.75" thickBot="1" x14ac:dyDescent="0.3">
      <c r="A82" s="2">
        <v>2017</v>
      </c>
      <c r="B82" s="2" t="s">
        <v>1134</v>
      </c>
      <c r="C82" s="2" t="s">
        <v>1168</v>
      </c>
      <c r="D82" s="2" t="s">
        <v>1169</v>
      </c>
      <c r="E82" s="2" t="s">
        <v>1137</v>
      </c>
      <c r="F82" s="2" t="s">
        <v>1138</v>
      </c>
      <c r="G82" s="2">
        <v>70734</v>
      </c>
      <c r="H82" s="2">
        <v>30.208604000000001</v>
      </c>
      <c r="I82" s="2">
        <v>-91.011127999999999</v>
      </c>
      <c r="J82" s="2" t="s">
        <v>1170</v>
      </c>
      <c r="K82" s="21">
        <v>110000746328</v>
      </c>
      <c r="L82" s="2" t="s">
        <v>1140</v>
      </c>
      <c r="M82" s="2">
        <v>325211</v>
      </c>
      <c r="N82" s="2" t="s">
        <v>262</v>
      </c>
      <c r="O82" s="2" t="s">
        <v>5075</v>
      </c>
      <c r="Q82" s="2">
        <v>14</v>
      </c>
      <c r="R82" s="181">
        <f t="shared" si="57"/>
        <v>6.3502931800000004</v>
      </c>
      <c r="S82" s="250">
        <f>$R82*INDEX('Byproduct Conc'!$E:$E, MATCH(S$2,'Byproduct Conc'!$C:$C,0))</f>
        <v>1.8479353153800001E-2</v>
      </c>
      <c r="T82" s="251">
        <f>$R82*INDEX('Byproduct Conc'!$E:$E, MATCH(T$2,'Byproduct Conc'!$C:$C,0))</f>
        <v>2.2226026130000001E-4</v>
      </c>
      <c r="U82" s="251">
        <f>$R82*INDEX('Byproduct Conc'!$E:$E, MATCH(U$2,'Byproduct Conc'!$C:$C,0))</f>
        <v>9.5254397700000003E-4</v>
      </c>
      <c r="V82" s="251">
        <f>$R82*INDEX('Byproduct Conc'!$E:$E, MATCH(V$2,'Byproduct Conc'!$C:$C,0))</f>
        <v>6.3439428868200011E-3</v>
      </c>
      <c r="W82" s="253">
        <f>$R82*INDEX('Byproduct Conc'!$E:$E, MATCH(W$2,'Byproduct Conc'!$C:$C,0))</f>
        <v>9.5254397700000014E-3</v>
      </c>
      <c r="X82" s="254">
        <f t="shared" si="58"/>
        <v>5.2798151868000006E-5</v>
      </c>
      <c r="Y82" s="251">
        <f t="shared" si="59"/>
        <v>6.35029318E-7</v>
      </c>
      <c r="Z82" s="251">
        <f t="shared" si="60"/>
        <v>2.7215542200000003E-6</v>
      </c>
      <c r="AA82" s="251">
        <f t="shared" si="61"/>
        <v>1.8125551105200002E-5</v>
      </c>
      <c r="AB82" s="253">
        <f t="shared" si="62"/>
        <v>2.7215542200000005E-5</v>
      </c>
      <c r="AC82" s="2">
        <v>0</v>
      </c>
      <c r="AD82" s="180">
        <f t="shared" si="63"/>
        <v>0</v>
      </c>
      <c r="AE82" s="258" t="str">
        <f t="shared" si="64"/>
        <v/>
      </c>
      <c r="AF82" s="250">
        <f>$AD82*INDEX('Byproduct Conc'!$E:$E, MATCH(S$2,'Byproduct Conc'!$C:$C,0))</f>
        <v>0</v>
      </c>
      <c r="AG82" s="251">
        <f>$AD82*INDEX('Byproduct Conc'!$E:$E, MATCH(T$2,'Byproduct Conc'!$C:$C,0))</f>
        <v>0</v>
      </c>
      <c r="AH82" s="251">
        <f>$AD82*INDEX('Byproduct Conc'!$E:$E, MATCH(U$2,'Byproduct Conc'!$C:$C,0))</f>
        <v>0</v>
      </c>
      <c r="AI82" s="251">
        <f>$AD82*INDEX('Byproduct Conc'!$E:$E, MATCH(V$2,'Byproduct Conc'!$C:$C,0))</f>
        <v>0</v>
      </c>
      <c r="AJ82" s="252">
        <f>$AD82*INDEX('Byproduct Conc'!$E:$E, MATCH(W$2,'Byproduct Conc'!$C:$C,0))</f>
        <v>0</v>
      </c>
      <c r="AK82" s="250">
        <f t="shared" si="65"/>
        <v>0</v>
      </c>
      <c r="AL82" s="251">
        <f t="shared" si="66"/>
        <v>0</v>
      </c>
      <c r="AM82" s="251">
        <f t="shared" si="67"/>
        <v>0</v>
      </c>
      <c r="AN82" s="251">
        <f t="shared" si="68"/>
        <v>0</v>
      </c>
      <c r="AO82" s="253">
        <f t="shared" si="69"/>
        <v>0</v>
      </c>
      <c r="AP82" s="2">
        <v>0</v>
      </c>
      <c r="AQ82" s="180">
        <f t="shared" si="70"/>
        <v>0</v>
      </c>
      <c r="AR82" s="172" t="str">
        <f t="shared" si="71"/>
        <v/>
      </c>
      <c r="AS82" s="182">
        <f>$AQ82*INDEX('Byproduct Conc'!$E:$E, MATCH(S$2,'Byproduct Conc'!$C:$C,0))</f>
        <v>0</v>
      </c>
      <c r="AT82" s="183">
        <f>$AQ82*INDEX('Byproduct Conc'!$E:$E, MATCH(T$2,'Byproduct Conc'!$C:$C,0))</f>
        <v>0</v>
      </c>
      <c r="AU82" s="183">
        <f>$AQ82*INDEX('Byproduct Conc'!$E:$E, MATCH(U$2,'Byproduct Conc'!$C:$C,0))</f>
        <v>0</v>
      </c>
      <c r="AV82" s="183">
        <f>$AQ82*INDEX('Byproduct Conc'!$E:$E, MATCH(V$2,'Byproduct Conc'!$C:$C,0))</f>
        <v>0</v>
      </c>
      <c r="AW82" s="186">
        <f>$AQ82*INDEX('Byproduct Conc'!$E:$E, MATCH(W$2,'Byproduct Conc'!$C:$C,0))</f>
        <v>0</v>
      </c>
      <c r="AX82" s="182">
        <f t="shared" si="72"/>
        <v>0</v>
      </c>
      <c r="AY82" s="183">
        <f t="shared" si="73"/>
        <v>0</v>
      </c>
      <c r="AZ82" s="183">
        <f t="shared" si="74"/>
        <v>0</v>
      </c>
      <c r="BA82" s="183">
        <f t="shared" si="75"/>
        <v>0</v>
      </c>
      <c r="BB82" s="184">
        <f t="shared" si="76"/>
        <v>0</v>
      </c>
      <c r="BC82" s="178">
        <f t="shared" si="77"/>
        <v>6.3502931800000004</v>
      </c>
      <c r="BD82" s="2" t="s">
        <v>1171</v>
      </c>
    </row>
    <row r="83" spans="1:56" ht="15.75" thickBot="1" x14ac:dyDescent="0.3">
      <c r="A83" s="2">
        <v>2018</v>
      </c>
      <c r="B83" s="2" t="s">
        <v>1134</v>
      </c>
      <c r="C83" s="2" t="s">
        <v>1168</v>
      </c>
      <c r="D83" s="2" t="s">
        <v>1169</v>
      </c>
      <c r="E83" s="2" t="s">
        <v>1137</v>
      </c>
      <c r="F83" s="2" t="s">
        <v>1138</v>
      </c>
      <c r="G83" s="2">
        <v>70734</v>
      </c>
      <c r="H83" s="2">
        <v>30.208604000000001</v>
      </c>
      <c r="I83" s="2">
        <v>-91.011127999999999</v>
      </c>
      <c r="J83" s="2" t="s">
        <v>1170</v>
      </c>
      <c r="K83" s="21">
        <v>110000746328</v>
      </c>
      <c r="L83" s="2" t="s">
        <v>1140</v>
      </c>
      <c r="M83" s="2">
        <v>325211</v>
      </c>
      <c r="N83" s="2" t="s">
        <v>262</v>
      </c>
      <c r="O83" s="2" t="s">
        <v>5075</v>
      </c>
      <c r="Q83" s="2">
        <v>60</v>
      </c>
      <c r="R83" s="181">
        <f t="shared" si="57"/>
        <v>27.215542200000002</v>
      </c>
      <c r="S83" s="250">
        <f>$R83*INDEX('Byproduct Conc'!$E:$E, MATCH(S$2,'Byproduct Conc'!$C:$C,0))</f>
        <v>7.9197227802000003E-2</v>
      </c>
      <c r="T83" s="251">
        <f>$R83*INDEX('Byproduct Conc'!$E:$E, MATCH(T$2,'Byproduct Conc'!$C:$C,0))</f>
        <v>9.5254397699999992E-4</v>
      </c>
      <c r="U83" s="251">
        <f>$R83*INDEX('Byproduct Conc'!$E:$E, MATCH(U$2,'Byproduct Conc'!$C:$C,0))</f>
        <v>4.0823313300000002E-3</v>
      </c>
      <c r="V83" s="251">
        <f>$R83*INDEX('Byproduct Conc'!$E:$E, MATCH(V$2,'Byproduct Conc'!$C:$C,0))</f>
        <v>2.7188326657800004E-2</v>
      </c>
      <c r="W83" s="253">
        <f>$R83*INDEX('Byproduct Conc'!$E:$E, MATCH(W$2,'Byproduct Conc'!$C:$C,0))</f>
        <v>4.0823313300000004E-2</v>
      </c>
      <c r="X83" s="254">
        <f t="shared" si="58"/>
        <v>2.2627779372000001E-4</v>
      </c>
      <c r="Y83" s="251">
        <f t="shared" si="59"/>
        <v>2.7215542199999999E-6</v>
      </c>
      <c r="Z83" s="251">
        <f t="shared" si="60"/>
        <v>1.1663803800000001E-5</v>
      </c>
      <c r="AA83" s="251">
        <f t="shared" si="61"/>
        <v>7.7680933308000018E-5</v>
      </c>
      <c r="AB83" s="253">
        <f t="shared" si="62"/>
        <v>1.1663803800000001E-4</v>
      </c>
      <c r="AC83" s="2">
        <v>0</v>
      </c>
      <c r="AD83" s="180">
        <f t="shared" si="63"/>
        <v>0</v>
      </c>
      <c r="AE83" s="258" t="str">
        <f t="shared" si="64"/>
        <v/>
      </c>
      <c r="AF83" s="250">
        <f>$AD83*INDEX('Byproduct Conc'!$E:$E, MATCH(S$2,'Byproduct Conc'!$C:$C,0))</f>
        <v>0</v>
      </c>
      <c r="AG83" s="251">
        <f>$AD83*INDEX('Byproduct Conc'!$E:$E, MATCH(T$2,'Byproduct Conc'!$C:$C,0))</f>
        <v>0</v>
      </c>
      <c r="AH83" s="251">
        <f>$AD83*INDEX('Byproduct Conc'!$E:$E, MATCH(U$2,'Byproduct Conc'!$C:$C,0))</f>
        <v>0</v>
      </c>
      <c r="AI83" s="251">
        <f>$AD83*INDEX('Byproduct Conc'!$E:$E, MATCH(V$2,'Byproduct Conc'!$C:$C,0))</f>
        <v>0</v>
      </c>
      <c r="AJ83" s="252">
        <f>$AD83*INDEX('Byproduct Conc'!$E:$E, MATCH(W$2,'Byproduct Conc'!$C:$C,0))</f>
        <v>0</v>
      </c>
      <c r="AK83" s="250">
        <f t="shared" si="65"/>
        <v>0</v>
      </c>
      <c r="AL83" s="251">
        <f t="shared" si="66"/>
        <v>0</v>
      </c>
      <c r="AM83" s="251">
        <f t="shared" si="67"/>
        <v>0</v>
      </c>
      <c r="AN83" s="251">
        <f t="shared" si="68"/>
        <v>0</v>
      </c>
      <c r="AO83" s="253">
        <f t="shared" si="69"/>
        <v>0</v>
      </c>
      <c r="AP83" s="2">
        <v>0</v>
      </c>
      <c r="AQ83" s="180">
        <f t="shared" si="70"/>
        <v>0</v>
      </c>
      <c r="AR83" s="172" t="str">
        <f t="shared" si="71"/>
        <v/>
      </c>
      <c r="AS83" s="182">
        <f>$AQ83*INDEX('Byproduct Conc'!$E:$E, MATCH(S$2,'Byproduct Conc'!$C:$C,0))</f>
        <v>0</v>
      </c>
      <c r="AT83" s="183">
        <f>$AQ83*INDEX('Byproduct Conc'!$E:$E, MATCH(T$2,'Byproduct Conc'!$C:$C,0))</f>
        <v>0</v>
      </c>
      <c r="AU83" s="183">
        <f>$AQ83*INDEX('Byproduct Conc'!$E:$E, MATCH(U$2,'Byproduct Conc'!$C:$C,0))</f>
        <v>0</v>
      </c>
      <c r="AV83" s="183">
        <f>$AQ83*INDEX('Byproduct Conc'!$E:$E, MATCH(V$2,'Byproduct Conc'!$C:$C,0))</f>
        <v>0</v>
      </c>
      <c r="AW83" s="186">
        <f>$AQ83*INDEX('Byproduct Conc'!$E:$E, MATCH(W$2,'Byproduct Conc'!$C:$C,0))</f>
        <v>0</v>
      </c>
      <c r="AX83" s="182">
        <f t="shared" si="72"/>
        <v>0</v>
      </c>
      <c r="AY83" s="183">
        <f t="shared" si="73"/>
        <v>0</v>
      </c>
      <c r="AZ83" s="183">
        <f t="shared" si="74"/>
        <v>0</v>
      </c>
      <c r="BA83" s="183">
        <f t="shared" si="75"/>
        <v>0</v>
      </c>
      <c r="BB83" s="184">
        <f t="shared" si="76"/>
        <v>0</v>
      </c>
      <c r="BC83" s="178">
        <f t="shared" si="77"/>
        <v>27.215542200000002</v>
      </c>
      <c r="BD83" s="2" t="s">
        <v>1171</v>
      </c>
    </row>
    <row r="84" spans="1:56" ht="15.75" thickBot="1" x14ac:dyDescent="0.3">
      <c r="A84" s="2">
        <v>2019</v>
      </c>
      <c r="B84" s="2" t="s">
        <v>1134</v>
      </c>
      <c r="C84" s="2" t="s">
        <v>1168</v>
      </c>
      <c r="D84" s="2" t="s">
        <v>1169</v>
      </c>
      <c r="E84" s="2" t="s">
        <v>1137</v>
      </c>
      <c r="F84" s="2" t="s">
        <v>1138</v>
      </c>
      <c r="G84" s="2">
        <v>70734</v>
      </c>
      <c r="H84" s="2">
        <v>30.208604000000001</v>
      </c>
      <c r="I84" s="2">
        <v>-91.011127999999999</v>
      </c>
      <c r="J84" s="2" t="s">
        <v>1170</v>
      </c>
      <c r="K84" s="21">
        <v>110000746328</v>
      </c>
      <c r="L84" s="2" t="s">
        <v>1140</v>
      </c>
      <c r="M84" s="2">
        <v>325211</v>
      </c>
      <c r="N84" s="2" t="s">
        <v>262</v>
      </c>
      <c r="O84" s="2" t="s">
        <v>5075</v>
      </c>
      <c r="Q84" s="2">
        <v>9</v>
      </c>
      <c r="R84" s="181">
        <f t="shared" si="57"/>
        <v>4.0823313299999997</v>
      </c>
      <c r="S84" s="250">
        <f>$R84*INDEX('Byproduct Conc'!$E:$E, MATCH(S$2,'Byproduct Conc'!$C:$C,0))</f>
        <v>1.1879584170299998E-2</v>
      </c>
      <c r="T84" s="251">
        <f>$R84*INDEX('Byproduct Conc'!$E:$E, MATCH(T$2,'Byproduct Conc'!$C:$C,0))</f>
        <v>1.4288159654999997E-4</v>
      </c>
      <c r="U84" s="251">
        <f>$R84*INDEX('Byproduct Conc'!$E:$E, MATCH(U$2,'Byproduct Conc'!$C:$C,0))</f>
        <v>6.123496994999999E-4</v>
      </c>
      <c r="V84" s="251">
        <f>$R84*INDEX('Byproduct Conc'!$E:$E, MATCH(V$2,'Byproduct Conc'!$C:$C,0))</f>
        <v>4.0782489986700005E-3</v>
      </c>
      <c r="W84" s="253">
        <f>$R84*INDEX('Byproduct Conc'!$E:$E, MATCH(W$2,'Byproduct Conc'!$C:$C,0))</f>
        <v>6.1234969949999999E-3</v>
      </c>
      <c r="X84" s="254">
        <f t="shared" si="58"/>
        <v>3.3941669057999994E-5</v>
      </c>
      <c r="Y84" s="251">
        <f t="shared" si="59"/>
        <v>4.0823313299999993E-7</v>
      </c>
      <c r="Z84" s="251">
        <f t="shared" si="60"/>
        <v>1.7495705699999997E-6</v>
      </c>
      <c r="AA84" s="251">
        <f t="shared" si="61"/>
        <v>1.1652139996200001E-5</v>
      </c>
      <c r="AB84" s="253">
        <f t="shared" si="62"/>
        <v>1.7495705700000001E-5</v>
      </c>
      <c r="AC84" s="2">
        <v>0</v>
      </c>
      <c r="AD84" s="180">
        <f t="shared" si="63"/>
        <v>0</v>
      </c>
      <c r="AE84" s="258" t="str">
        <f t="shared" si="64"/>
        <v/>
      </c>
      <c r="AF84" s="250">
        <f>$AD84*INDEX('Byproduct Conc'!$E:$E, MATCH(S$2,'Byproduct Conc'!$C:$C,0))</f>
        <v>0</v>
      </c>
      <c r="AG84" s="251">
        <f>$AD84*INDEX('Byproduct Conc'!$E:$E, MATCH(T$2,'Byproduct Conc'!$C:$C,0))</f>
        <v>0</v>
      </c>
      <c r="AH84" s="251">
        <f>$AD84*INDEX('Byproduct Conc'!$E:$E, MATCH(U$2,'Byproduct Conc'!$C:$C,0))</f>
        <v>0</v>
      </c>
      <c r="AI84" s="251">
        <f>$AD84*INDEX('Byproduct Conc'!$E:$E, MATCH(V$2,'Byproduct Conc'!$C:$C,0))</f>
        <v>0</v>
      </c>
      <c r="AJ84" s="252">
        <f>$AD84*INDEX('Byproduct Conc'!$E:$E, MATCH(W$2,'Byproduct Conc'!$C:$C,0))</f>
        <v>0</v>
      </c>
      <c r="AK84" s="250">
        <f t="shared" si="65"/>
        <v>0</v>
      </c>
      <c r="AL84" s="251">
        <f t="shared" si="66"/>
        <v>0</v>
      </c>
      <c r="AM84" s="251">
        <f t="shared" si="67"/>
        <v>0</v>
      </c>
      <c r="AN84" s="251">
        <f t="shared" si="68"/>
        <v>0</v>
      </c>
      <c r="AO84" s="253">
        <f t="shared" si="69"/>
        <v>0</v>
      </c>
      <c r="AP84" s="2">
        <v>0</v>
      </c>
      <c r="AQ84" s="180">
        <f t="shared" si="70"/>
        <v>0</v>
      </c>
      <c r="AR84" s="172" t="str">
        <f t="shared" si="71"/>
        <v/>
      </c>
      <c r="AS84" s="182">
        <f>$AQ84*INDEX('Byproduct Conc'!$E:$E, MATCH(S$2,'Byproduct Conc'!$C:$C,0))</f>
        <v>0</v>
      </c>
      <c r="AT84" s="183">
        <f>$AQ84*INDEX('Byproduct Conc'!$E:$E, MATCH(T$2,'Byproduct Conc'!$C:$C,0))</f>
        <v>0</v>
      </c>
      <c r="AU84" s="183">
        <f>$AQ84*INDEX('Byproduct Conc'!$E:$E, MATCH(U$2,'Byproduct Conc'!$C:$C,0))</f>
        <v>0</v>
      </c>
      <c r="AV84" s="183">
        <f>$AQ84*INDEX('Byproduct Conc'!$E:$E, MATCH(V$2,'Byproduct Conc'!$C:$C,0))</f>
        <v>0</v>
      </c>
      <c r="AW84" s="186">
        <f>$AQ84*INDEX('Byproduct Conc'!$E:$E, MATCH(W$2,'Byproduct Conc'!$C:$C,0))</f>
        <v>0</v>
      </c>
      <c r="AX84" s="182">
        <f t="shared" si="72"/>
        <v>0</v>
      </c>
      <c r="AY84" s="183">
        <f t="shared" si="73"/>
        <v>0</v>
      </c>
      <c r="AZ84" s="183">
        <f t="shared" si="74"/>
        <v>0</v>
      </c>
      <c r="BA84" s="183">
        <f t="shared" si="75"/>
        <v>0</v>
      </c>
      <c r="BB84" s="184">
        <f t="shared" si="76"/>
        <v>0</v>
      </c>
      <c r="BC84" s="178">
        <f t="shared" si="77"/>
        <v>4.0823313299999997</v>
      </c>
      <c r="BD84" s="2" t="s">
        <v>1171</v>
      </c>
    </row>
    <row r="85" spans="1:56" ht="15.75" thickBot="1" x14ac:dyDescent="0.3">
      <c r="A85" s="2">
        <v>2020</v>
      </c>
      <c r="B85" s="2" t="s">
        <v>1134</v>
      </c>
      <c r="C85" s="2" t="s">
        <v>1168</v>
      </c>
      <c r="D85" s="2" t="s">
        <v>1169</v>
      </c>
      <c r="E85" s="2" t="s">
        <v>1137</v>
      </c>
      <c r="F85" s="2" t="s">
        <v>1138</v>
      </c>
      <c r="G85" s="2">
        <v>70734</v>
      </c>
      <c r="H85" s="2">
        <v>30.208604000000001</v>
      </c>
      <c r="I85" s="2">
        <v>-91.011127999999999</v>
      </c>
      <c r="J85" s="2" t="s">
        <v>1170</v>
      </c>
      <c r="K85" s="21">
        <v>110000746328</v>
      </c>
      <c r="L85" s="2" t="s">
        <v>1140</v>
      </c>
      <c r="M85" s="2">
        <v>325211</v>
      </c>
      <c r="N85" s="2" t="s">
        <v>262</v>
      </c>
      <c r="O85" s="2" t="s">
        <v>5075</v>
      </c>
      <c r="Q85" s="2">
        <v>3</v>
      </c>
      <c r="R85" s="181">
        <f t="shared" si="57"/>
        <v>1.3607771099999999</v>
      </c>
      <c r="S85" s="250">
        <f>$R85*INDEX('Byproduct Conc'!$E:$E, MATCH(S$2,'Byproduct Conc'!$C:$C,0))</f>
        <v>3.9598613900999995E-3</v>
      </c>
      <c r="T85" s="251">
        <f>$R85*INDEX('Byproduct Conc'!$E:$E, MATCH(T$2,'Byproduct Conc'!$C:$C,0))</f>
        <v>4.7627198849999993E-5</v>
      </c>
      <c r="U85" s="251">
        <f>$R85*INDEX('Byproduct Conc'!$E:$E, MATCH(U$2,'Byproduct Conc'!$C:$C,0))</f>
        <v>2.0411656649999997E-4</v>
      </c>
      <c r="V85" s="251">
        <f>$R85*INDEX('Byproduct Conc'!$E:$E, MATCH(V$2,'Byproduct Conc'!$C:$C,0))</f>
        <v>1.3594163328900001E-3</v>
      </c>
      <c r="W85" s="253">
        <f>$R85*INDEX('Byproduct Conc'!$E:$E, MATCH(W$2,'Byproduct Conc'!$C:$C,0))</f>
        <v>2.0411656649999997E-3</v>
      </c>
      <c r="X85" s="254">
        <f t="shared" si="58"/>
        <v>1.1313889685999999E-5</v>
      </c>
      <c r="Y85" s="251">
        <f t="shared" si="59"/>
        <v>1.3607771099999999E-7</v>
      </c>
      <c r="Z85" s="251">
        <f t="shared" si="60"/>
        <v>5.8319018999999987E-7</v>
      </c>
      <c r="AA85" s="251">
        <f t="shared" si="61"/>
        <v>3.8840466654000001E-6</v>
      </c>
      <c r="AB85" s="253">
        <f t="shared" si="62"/>
        <v>5.8319018999999989E-6</v>
      </c>
      <c r="AC85" s="2">
        <v>0</v>
      </c>
      <c r="AD85" s="180">
        <f t="shared" si="63"/>
        <v>0</v>
      </c>
      <c r="AE85" s="258" t="str">
        <f t="shared" si="64"/>
        <v/>
      </c>
      <c r="AF85" s="250">
        <f>$AD85*INDEX('Byproduct Conc'!$E:$E, MATCH(S$2,'Byproduct Conc'!$C:$C,0))</f>
        <v>0</v>
      </c>
      <c r="AG85" s="251">
        <f>$AD85*INDEX('Byproduct Conc'!$E:$E, MATCH(T$2,'Byproduct Conc'!$C:$C,0))</f>
        <v>0</v>
      </c>
      <c r="AH85" s="251">
        <f>$AD85*INDEX('Byproduct Conc'!$E:$E, MATCH(U$2,'Byproduct Conc'!$C:$C,0))</f>
        <v>0</v>
      </c>
      <c r="AI85" s="251">
        <f>$AD85*INDEX('Byproduct Conc'!$E:$E, MATCH(V$2,'Byproduct Conc'!$C:$C,0))</f>
        <v>0</v>
      </c>
      <c r="AJ85" s="252">
        <f>$AD85*INDEX('Byproduct Conc'!$E:$E, MATCH(W$2,'Byproduct Conc'!$C:$C,0))</f>
        <v>0</v>
      </c>
      <c r="AK85" s="250">
        <f t="shared" si="65"/>
        <v>0</v>
      </c>
      <c r="AL85" s="251">
        <f t="shared" si="66"/>
        <v>0</v>
      </c>
      <c r="AM85" s="251">
        <f t="shared" si="67"/>
        <v>0</v>
      </c>
      <c r="AN85" s="251">
        <f t="shared" si="68"/>
        <v>0</v>
      </c>
      <c r="AO85" s="253">
        <f t="shared" si="69"/>
        <v>0</v>
      </c>
      <c r="AP85" s="2">
        <v>0</v>
      </c>
      <c r="AQ85" s="180">
        <f t="shared" si="70"/>
        <v>0</v>
      </c>
      <c r="AR85" s="172" t="str">
        <f t="shared" si="71"/>
        <v/>
      </c>
      <c r="AS85" s="182">
        <f>$AQ85*INDEX('Byproduct Conc'!$E:$E, MATCH(S$2,'Byproduct Conc'!$C:$C,0))</f>
        <v>0</v>
      </c>
      <c r="AT85" s="183">
        <f>$AQ85*INDEX('Byproduct Conc'!$E:$E, MATCH(T$2,'Byproduct Conc'!$C:$C,0))</f>
        <v>0</v>
      </c>
      <c r="AU85" s="183">
        <f>$AQ85*INDEX('Byproduct Conc'!$E:$E, MATCH(U$2,'Byproduct Conc'!$C:$C,0))</f>
        <v>0</v>
      </c>
      <c r="AV85" s="183">
        <f>$AQ85*INDEX('Byproduct Conc'!$E:$E, MATCH(V$2,'Byproduct Conc'!$C:$C,0))</f>
        <v>0</v>
      </c>
      <c r="AW85" s="186">
        <f>$AQ85*INDEX('Byproduct Conc'!$E:$E, MATCH(W$2,'Byproduct Conc'!$C:$C,0))</f>
        <v>0</v>
      </c>
      <c r="AX85" s="182">
        <f t="shared" si="72"/>
        <v>0</v>
      </c>
      <c r="AY85" s="183">
        <f t="shared" si="73"/>
        <v>0</v>
      </c>
      <c r="AZ85" s="183">
        <f t="shared" si="74"/>
        <v>0</v>
      </c>
      <c r="BA85" s="183">
        <f t="shared" si="75"/>
        <v>0</v>
      </c>
      <c r="BB85" s="184">
        <f t="shared" si="76"/>
        <v>0</v>
      </c>
      <c r="BC85" s="178">
        <f t="shared" si="77"/>
        <v>1.3607771099999999</v>
      </c>
      <c r="BD85" s="2" t="s">
        <v>1171</v>
      </c>
    </row>
    <row r="86" spans="1:56" ht="15.75" thickBot="1" x14ac:dyDescent="0.3">
      <c r="A86" s="2">
        <v>2015</v>
      </c>
      <c r="B86" s="2" t="s">
        <v>1134</v>
      </c>
      <c r="C86" s="2" t="s">
        <v>1192</v>
      </c>
      <c r="D86" s="2" t="s">
        <v>1193</v>
      </c>
      <c r="E86" s="2" t="s">
        <v>1194</v>
      </c>
      <c r="F86" s="2" t="s">
        <v>1195</v>
      </c>
      <c r="G86" s="2">
        <v>42029</v>
      </c>
      <c r="H86" s="2">
        <v>37.051110999999999</v>
      </c>
      <c r="I86" s="2">
        <v>-88.334166999999994</v>
      </c>
      <c r="J86" s="2" t="s">
        <v>1196</v>
      </c>
      <c r="K86" s="21">
        <v>110027373072</v>
      </c>
      <c r="L86" s="2" t="s">
        <v>1140</v>
      </c>
      <c r="M86" s="2">
        <v>325199</v>
      </c>
      <c r="N86" s="2" t="s">
        <v>261</v>
      </c>
      <c r="O86" s="2" t="s">
        <v>5075</v>
      </c>
      <c r="Q86" s="2">
        <v>1606</v>
      </c>
      <c r="R86" s="181">
        <f t="shared" si="57"/>
        <v>728.46934622000003</v>
      </c>
      <c r="S86" s="250">
        <f>$R86*INDEX('Byproduct Conc'!$E:$E, MATCH(S$2,'Byproduct Conc'!$C:$C,0))</f>
        <v>2.1198457975001999</v>
      </c>
      <c r="T86" s="251">
        <f>$R86*INDEX('Byproduct Conc'!$E:$E, MATCH(T$2,'Byproduct Conc'!$C:$C,0))</f>
        <v>2.5496427117699998E-2</v>
      </c>
      <c r="U86" s="251">
        <f>$R86*INDEX('Byproduct Conc'!$E:$E, MATCH(U$2,'Byproduct Conc'!$C:$C,0))</f>
        <v>0.109270401933</v>
      </c>
      <c r="V86" s="251">
        <f>$R86*INDEX('Byproduct Conc'!$E:$E, MATCH(V$2,'Byproduct Conc'!$C:$C,0))</f>
        <v>0.72774087687378008</v>
      </c>
      <c r="W86" s="253">
        <f>$R86*INDEX('Byproduct Conc'!$E:$E, MATCH(W$2,'Byproduct Conc'!$C:$C,0))</f>
        <v>1.0927040193300002</v>
      </c>
      <c r="X86" s="254">
        <f t="shared" si="58"/>
        <v>6.0567022785719994E-3</v>
      </c>
      <c r="Y86" s="251">
        <f t="shared" si="59"/>
        <v>7.2846934621999992E-5</v>
      </c>
      <c r="Z86" s="251">
        <f t="shared" si="60"/>
        <v>3.1220114837999998E-4</v>
      </c>
      <c r="AA86" s="251">
        <f t="shared" si="61"/>
        <v>2.0792596482108001E-3</v>
      </c>
      <c r="AB86" s="253">
        <f t="shared" si="62"/>
        <v>3.1220114838000006E-3</v>
      </c>
      <c r="AC86" s="2">
        <v>0</v>
      </c>
      <c r="AD86" s="180">
        <f t="shared" si="63"/>
        <v>0</v>
      </c>
      <c r="AE86" s="258" t="str">
        <f t="shared" si="64"/>
        <v/>
      </c>
      <c r="AF86" s="250">
        <f>$AD86*INDEX('Byproduct Conc'!$E:$E, MATCH(S$2,'Byproduct Conc'!$C:$C,0))</f>
        <v>0</v>
      </c>
      <c r="AG86" s="251">
        <f>$AD86*INDEX('Byproduct Conc'!$E:$E, MATCH(T$2,'Byproduct Conc'!$C:$C,0))</f>
        <v>0</v>
      </c>
      <c r="AH86" s="251">
        <f>$AD86*INDEX('Byproduct Conc'!$E:$E, MATCH(U$2,'Byproduct Conc'!$C:$C,0))</f>
        <v>0</v>
      </c>
      <c r="AI86" s="251">
        <f>$AD86*INDEX('Byproduct Conc'!$E:$E, MATCH(V$2,'Byproduct Conc'!$C:$C,0))</f>
        <v>0</v>
      </c>
      <c r="AJ86" s="252">
        <f>$AD86*INDEX('Byproduct Conc'!$E:$E, MATCH(W$2,'Byproduct Conc'!$C:$C,0))</f>
        <v>0</v>
      </c>
      <c r="AK86" s="250">
        <f t="shared" si="65"/>
        <v>0</v>
      </c>
      <c r="AL86" s="251">
        <f t="shared" si="66"/>
        <v>0</v>
      </c>
      <c r="AM86" s="251">
        <f t="shared" si="67"/>
        <v>0</v>
      </c>
      <c r="AN86" s="251">
        <f t="shared" si="68"/>
        <v>0</v>
      </c>
      <c r="AO86" s="253">
        <f t="shared" si="69"/>
        <v>0</v>
      </c>
      <c r="AP86" s="2">
        <v>0</v>
      </c>
      <c r="AQ86" s="180">
        <f t="shared" si="70"/>
        <v>0</v>
      </c>
      <c r="AR86" s="172" t="str">
        <f t="shared" si="71"/>
        <v/>
      </c>
      <c r="AS86" s="182">
        <f>$AQ86*INDEX('Byproduct Conc'!$E:$E, MATCH(S$2,'Byproduct Conc'!$C:$C,0))</f>
        <v>0</v>
      </c>
      <c r="AT86" s="183">
        <f>$AQ86*INDEX('Byproduct Conc'!$E:$E, MATCH(T$2,'Byproduct Conc'!$C:$C,0))</f>
        <v>0</v>
      </c>
      <c r="AU86" s="183">
        <f>$AQ86*INDEX('Byproduct Conc'!$E:$E, MATCH(U$2,'Byproduct Conc'!$C:$C,0))</f>
        <v>0</v>
      </c>
      <c r="AV86" s="183">
        <f>$AQ86*INDEX('Byproduct Conc'!$E:$E, MATCH(V$2,'Byproduct Conc'!$C:$C,0))</f>
        <v>0</v>
      </c>
      <c r="AW86" s="186">
        <f>$AQ86*INDEX('Byproduct Conc'!$E:$E, MATCH(W$2,'Byproduct Conc'!$C:$C,0))</f>
        <v>0</v>
      </c>
      <c r="AX86" s="182">
        <f t="shared" si="72"/>
        <v>0</v>
      </c>
      <c r="AY86" s="183">
        <f t="shared" si="73"/>
        <v>0</v>
      </c>
      <c r="AZ86" s="183">
        <f t="shared" si="74"/>
        <v>0</v>
      </c>
      <c r="BA86" s="183">
        <f t="shared" si="75"/>
        <v>0</v>
      </c>
      <c r="BB86" s="184">
        <f t="shared" si="76"/>
        <v>0</v>
      </c>
      <c r="BC86" s="178">
        <f t="shared" si="77"/>
        <v>728.46934622000003</v>
      </c>
      <c r="BD86" s="2" t="s">
        <v>1197</v>
      </c>
    </row>
    <row r="87" spans="1:56" ht="15.75" thickBot="1" x14ac:dyDescent="0.3">
      <c r="A87" s="2">
        <v>2016</v>
      </c>
      <c r="B87" s="2" t="s">
        <v>1134</v>
      </c>
      <c r="C87" s="2" t="s">
        <v>1192</v>
      </c>
      <c r="D87" s="2" t="s">
        <v>1193</v>
      </c>
      <c r="E87" s="2" t="s">
        <v>1194</v>
      </c>
      <c r="F87" s="2" t="s">
        <v>1195</v>
      </c>
      <c r="G87" s="2">
        <v>42029</v>
      </c>
      <c r="H87" s="2">
        <v>37.051110999999999</v>
      </c>
      <c r="I87" s="2">
        <v>-88.334166999999994</v>
      </c>
      <c r="J87" s="2" t="s">
        <v>1196</v>
      </c>
      <c r="K87" s="21">
        <v>110027373072</v>
      </c>
      <c r="L87" s="2" t="s">
        <v>1140</v>
      </c>
      <c r="M87" s="2">
        <v>325199</v>
      </c>
      <c r="N87" s="2" t="s">
        <v>261</v>
      </c>
      <c r="O87" s="2" t="s">
        <v>5075</v>
      </c>
      <c r="Q87" s="2">
        <v>981</v>
      </c>
      <c r="R87" s="181">
        <f t="shared" si="57"/>
        <v>444.97411497000002</v>
      </c>
      <c r="S87" s="250">
        <f>$R87*INDEX('Byproduct Conc'!$E:$E, MATCH(S$2,'Byproduct Conc'!$C:$C,0))</f>
        <v>1.2948746745627</v>
      </c>
      <c r="T87" s="251">
        <f>$R87*INDEX('Byproduct Conc'!$E:$E, MATCH(T$2,'Byproduct Conc'!$C:$C,0))</f>
        <v>1.5574094023949998E-2</v>
      </c>
      <c r="U87" s="251">
        <f>$R87*INDEX('Byproduct Conc'!$E:$E, MATCH(U$2,'Byproduct Conc'!$C:$C,0))</f>
        <v>6.6746117245500003E-2</v>
      </c>
      <c r="V87" s="251">
        <f>$R87*INDEX('Byproduct Conc'!$E:$E, MATCH(V$2,'Byproduct Conc'!$C:$C,0))</f>
        <v>0.44452914085503004</v>
      </c>
      <c r="W87" s="253">
        <f>$R87*INDEX('Byproduct Conc'!$E:$E, MATCH(W$2,'Byproduct Conc'!$C:$C,0))</f>
        <v>0.66746117245500003</v>
      </c>
      <c r="X87" s="254">
        <f t="shared" si="58"/>
        <v>3.699641927322E-3</v>
      </c>
      <c r="Y87" s="251">
        <f t="shared" si="59"/>
        <v>4.4497411496999992E-5</v>
      </c>
      <c r="Z87" s="251">
        <f t="shared" si="60"/>
        <v>1.9070319213E-4</v>
      </c>
      <c r="AA87" s="251">
        <f t="shared" si="61"/>
        <v>1.2700832595858001E-3</v>
      </c>
      <c r="AB87" s="253">
        <f t="shared" si="62"/>
        <v>1.9070319213000001E-3</v>
      </c>
      <c r="AC87" s="2">
        <v>0</v>
      </c>
      <c r="AD87" s="180">
        <f t="shared" si="63"/>
        <v>0</v>
      </c>
      <c r="AE87" s="258" t="str">
        <f t="shared" si="64"/>
        <v/>
      </c>
      <c r="AF87" s="250">
        <f>$AD87*INDEX('Byproduct Conc'!$E:$E, MATCH(S$2,'Byproduct Conc'!$C:$C,0))</f>
        <v>0</v>
      </c>
      <c r="AG87" s="251">
        <f>$AD87*INDEX('Byproduct Conc'!$E:$E, MATCH(T$2,'Byproduct Conc'!$C:$C,0))</f>
        <v>0</v>
      </c>
      <c r="AH87" s="251">
        <f>$AD87*INDEX('Byproduct Conc'!$E:$E, MATCH(U$2,'Byproduct Conc'!$C:$C,0))</f>
        <v>0</v>
      </c>
      <c r="AI87" s="251">
        <f>$AD87*INDEX('Byproduct Conc'!$E:$E, MATCH(V$2,'Byproduct Conc'!$C:$C,0))</f>
        <v>0</v>
      </c>
      <c r="AJ87" s="252">
        <f>$AD87*INDEX('Byproduct Conc'!$E:$E, MATCH(W$2,'Byproduct Conc'!$C:$C,0))</f>
        <v>0</v>
      </c>
      <c r="AK87" s="250">
        <f t="shared" si="65"/>
        <v>0</v>
      </c>
      <c r="AL87" s="251">
        <f t="shared" si="66"/>
        <v>0</v>
      </c>
      <c r="AM87" s="251">
        <f t="shared" si="67"/>
        <v>0</v>
      </c>
      <c r="AN87" s="251">
        <f t="shared" si="68"/>
        <v>0</v>
      </c>
      <c r="AO87" s="253">
        <f t="shared" si="69"/>
        <v>0</v>
      </c>
      <c r="AP87" s="2">
        <v>0</v>
      </c>
      <c r="AQ87" s="180">
        <f t="shared" si="70"/>
        <v>0</v>
      </c>
      <c r="AR87" s="172" t="str">
        <f t="shared" si="71"/>
        <v/>
      </c>
      <c r="AS87" s="182">
        <f>$AQ87*INDEX('Byproduct Conc'!$E:$E, MATCH(S$2,'Byproduct Conc'!$C:$C,0))</f>
        <v>0</v>
      </c>
      <c r="AT87" s="183">
        <f>$AQ87*INDEX('Byproduct Conc'!$E:$E, MATCH(T$2,'Byproduct Conc'!$C:$C,0))</f>
        <v>0</v>
      </c>
      <c r="AU87" s="183">
        <f>$AQ87*INDEX('Byproduct Conc'!$E:$E, MATCH(U$2,'Byproduct Conc'!$C:$C,0))</f>
        <v>0</v>
      </c>
      <c r="AV87" s="183">
        <f>$AQ87*INDEX('Byproduct Conc'!$E:$E, MATCH(V$2,'Byproduct Conc'!$C:$C,0))</f>
        <v>0</v>
      </c>
      <c r="AW87" s="186">
        <f>$AQ87*INDEX('Byproduct Conc'!$E:$E, MATCH(W$2,'Byproduct Conc'!$C:$C,0))</f>
        <v>0</v>
      </c>
      <c r="AX87" s="182">
        <f t="shared" si="72"/>
        <v>0</v>
      </c>
      <c r="AY87" s="183">
        <f t="shared" si="73"/>
        <v>0</v>
      </c>
      <c r="AZ87" s="183">
        <f t="shared" si="74"/>
        <v>0</v>
      </c>
      <c r="BA87" s="183">
        <f t="shared" si="75"/>
        <v>0</v>
      </c>
      <c r="BB87" s="184">
        <f t="shared" si="76"/>
        <v>0</v>
      </c>
      <c r="BC87" s="178">
        <f t="shared" si="77"/>
        <v>444.97411497000002</v>
      </c>
      <c r="BD87" s="2" t="s">
        <v>1197</v>
      </c>
    </row>
    <row r="88" spans="1:56" ht="15.75" thickBot="1" x14ac:dyDescent="0.3">
      <c r="A88" s="2">
        <v>2017</v>
      </c>
      <c r="B88" s="2" t="s">
        <v>1134</v>
      </c>
      <c r="C88" s="2" t="s">
        <v>1192</v>
      </c>
      <c r="D88" s="2" t="s">
        <v>1193</v>
      </c>
      <c r="E88" s="2" t="s">
        <v>1194</v>
      </c>
      <c r="F88" s="2" t="s">
        <v>1195</v>
      </c>
      <c r="G88" s="2">
        <v>42029</v>
      </c>
      <c r="H88" s="2">
        <v>37.051110999999999</v>
      </c>
      <c r="I88" s="2">
        <v>-88.334166999999994</v>
      </c>
      <c r="J88" s="2" t="s">
        <v>1196</v>
      </c>
      <c r="K88" s="21">
        <v>110027373072</v>
      </c>
      <c r="L88" s="2" t="s">
        <v>1140</v>
      </c>
      <c r="M88" s="2">
        <v>325199</v>
      </c>
      <c r="N88" s="2" t="s">
        <v>261</v>
      </c>
      <c r="O88" s="2" t="s">
        <v>5075</v>
      </c>
      <c r="Q88" s="2">
        <v>542</v>
      </c>
      <c r="R88" s="181">
        <f t="shared" si="57"/>
        <v>245.84706454000002</v>
      </c>
      <c r="S88" s="250">
        <f>$R88*INDEX('Byproduct Conc'!$E:$E, MATCH(S$2,'Byproduct Conc'!$C:$C,0))</f>
        <v>0.71541495781139997</v>
      </c>
      <c r="T88" s="251">
        <f>$R88*INDEX('Byproduct Conc'!$E:$E, MATCH(T$2,'Byproduct Conc'!$C:$C,0))</f>
        <v>8.6046472589000004E-3</v>
      </c>
      <c r="U88" s="251">
        <f>$R88*INDEX('Byproduct Conc'!$E:$E, MATCH(U$2,'Byproduct Conc'!$C:$C,0))</f>
        <v>3.6877059681000003E-2</v>
      </c>
      <c r="V88" s="251">
        <f>$R88*INDEX('Byproduct Conc'!$E:$E, MATCH(V$2,'Byproduct Conc'!$C:$C,0))</f>
        <v>0.24560121747546004</v>
      </c>
      <c r="W88" s="253">
        <f>$R88*INDEX('Byproduct Conc'!$E:$E, MATCH(W$2,'Byproduct Conc'!$C:$C,0))</f>
        <v>0.36877059681000002</v>
      </c>
      <c r="X88" s="254">
        <f t="shared" si="58"/>
        <v>2.0440427366039998E-3</v>
      </c>
      <c r="Y88" s="251">
        <f t="shared" si="59"/>
        <v>2.4584706454000002E-5</v>
      </c>
      <c r="Z88" s="251">
        <f t="shared" si="60"/>
        <v>1.0536302766000001E-4</v>
      </c>
      <c r="AA88" s="251">
        <f t="shared" si="61"/>
        <v>7.0171776421560012E-4</v>
      </c>
      <c r="AB88" s="253">
        <f t="shared" si="62"/>
        <v>1.0536302766000001E-3</v>
      </c>
      <c r="AC88" s="2">
        <v>0</v>
      </c>
      <c r="AD88" s="180">
        <f t="shared" si="63"/>
        <v>0</v>
      </c>
      <c r="AE88" s="258" t="str">
        <f t="shared" si="64"/>
        <v/>
      </c>
      <c r="AF88" s="250">
        <f>$AD88*INDEX('Byproduct Conc'!$E:$E, MATCH(S$2,'Byproduct Conc'!$C:$C,0))</f>
        <v>0</v>
      </c>
      <c r="AG88" s="251">
        <f>$AD88*INDEX('Byproduct Conc'!$E:$E, MATCH(T$2,'Byproduct Conc'!$C:$C,0))</f>
        <v>0</v>
      </c>
      <c r="AH88" s="251">
        <f>$AD88*INDEX('Byproduct Conc'!$E:$E, MATCH(U$2,'Byproduct Conc'!$C:$C,0))</f>
        <v>0</v>
      </c>
      <c r="AI88" s="251">
        <f>$AD88*INDEX('Byproduct Conc'!$E:$E, MATCH(V$2,'Byproduct Conc'!$C:$C,0))</f>
        <v>0</v>
      </c>
      <c r="AJ88" s="252">
        <f>$AD88*INDEX('Byproduct Conc'!$E:$E, MATCH(W$2,'Byproduct Conc'!$C:$C,0))</f>
        <v>0</v>
      </c>
      <c r="AK88" s="250">
        <f t="shared" si="65"/>
        <v>0</v>
      </c>
      <c r="AL88" s="251">
        <f t="shared" si="66"/>
        <v>0</v>
      </c>
      <c r="AM88" s="251">
        <f t="shared" si="67"/>
        <v>0</v>
      </c>
      <c r="AN88" s="251">
        <f t="shared" si="68"/>
        <v>0</v>
      </c>
      <c r="AO88" s="253">
        <f t="shared" si="69"/>
        <v>0</v>
      </c>
      <c r="AP88" s="2">
        <v>0</v>
      </c>
      <c r="AQ88" s="180">
        <f t="shared" si="70"/>
        <v>0</v>
      </c>
      <c r="AR88" s="172" t="str">
        <f t="shared" si="71"/>
        <v/>
      </c>
      <c r="AS88" s="182">
        <f>$AQ88*INDEX('Byproduct Conc'!$E:$E, MATCH(S$2,'Byproduct Conc'!$C:$C,0))</f>
        <v>0</v>
      </c>
      <c r="AT88" s="183">
        <f>$AQ88*INDEX('Byproduct Conc'!$E:$E, MATCH(T$2,'Byproduct Conc'!$C:$C,0))</f>
        <v>0</v>
      </c>
      <c r="AU88" s="183">
        <f>$AQ88*INDEX('Byproduct Conc'!$E:$E, MATCH(U$2,'Byproduct Conc'!$C:$C,0))</f>
        <v>0</v>
      </c>
      <c r="AV88" s="183">
        <f>$AQ88*INDEX('Byproduct Conc'!$E:$E, MATCH(V$2,'Byproduct Conc'!$C:$C,0))</f>
        <v>0</v>
      </c>
      <c r="AW88" s="186">
        <f>$AQ88*INDEX('Byproduct Conc'!$E:$E, MATCH(W$2,'Byproduct Conc'!$C:$C,0))</f>
        <v>0</v>
      </c>
      <c r="AX88" s="182">
        <f t="shared" si="72"/>
        <v>0</v>
      </c>
      <c r="AY88" s="183">
        <f t="shared" si="73"/>
        <v>0</v>
      </c>
      <c r="AZ88" s="183">
        <f t="shared" si="74"/>
        <v>0</v>
      </c>
      <c r="BA88" s="183">
        <f t="shared" si="75"/>
        <v>0</v>
      </c>
      <c r="BB88" s="184">
        <f t="shared" si="76"/>
        <v>0</v>
      </c>
      <c r="BC88" s="178">
        <f t="shared" si="77"/>
        <v>245.84706454000002</v>
      </c>
      <c r="BD88" s="2" t="s">
        <v>1197</v>
      </c>
    </row>
    <row r="89" spans="1:56" ht="15.75" thickBot="1" x14ac:dyDescent="0.3">
      <c r="A89" s="2">
        <v>2018</v>
      </c>
      <c r="B89" s="2" t="s">
        <v>1134</v>
      </c>
      <c r="C89" s="2" t="s">
        <v>1192</v>
      </c>
      <c r="D89" s="2" t="s">
        <v>1193</v>
      </c>
      <c r="E89" s="2" t="s">
        <v>1194</v>
      </c>
      <c r="F89" s="2" t="s">
        <v>1195</v>
      </c>
      <c r="G89" s="2">
        <v>42029</v>
      </c>
      <c r="H89" s="2">
        <v>37.051110999999999</v>
      </c>
      <c r="I89" s="2">
        <v>-88.334166999999994</v>
      </c>
      <c r="J89" s="2" t="s">
        <v>1196</v>
      </c>
      <c r="K89" s="21">
        <v>110027373072</v>
      </c>
      <c r="L89" s="2" t="s">
        <v>1140</v>
      </c>
      <c r="M89" s="2">
        <v>325199</v>
      </c>
      <c r="N89" s="2" t="s">
        <v>261</v>
      </c>
      <c r="O89" s="2" t="s">
        <v>5075</v>
      </c>
      <c r="Q89" s="2">
        <v>2485</v>
      </c>
      <c r="R89" s="181">
        <f t="shared" si="57"/>
        <v>1127.1770394499999</v>
      </c>
      <c r="S89" s="250">
        <f>$R89*INDEX('Byproduct Conc'!$E:$E, MATCH(S$2,'Byproduct Conc'!$C:$C,0))</f>
        <v>3.2800851847994998</v>
      </c>
      <c r="T89" s="251">
        <f>$R89*INDEX('Byproduct Conc'!$E:$E, MATCH(T$2,'Byproduct Conc'!$C:$C,0))</f>
        <v>3.9451196380749995E-2</v>
      </c>
      <c r="U89" s="251">
        <f>$R89*INDEX('Byproduct Conc'!$E:$E, MATCH(U$2,'Byproduct Conc'!$C:$C,0))</f>
        <v>0.16907655591749998</v>
      </c>
      <c r="V89" s="251">
        <f>$R89*INDEX('Byproduct Conc'!$E:$E, MATCH(V$2,'Byproduct Conc'!$C:$C,0))</f>
        <v>1.1260498624105502</v>
      </c>
      <c r="W89" s="253">
        <f>$R89*INDEX('Byproduct Conc'!$E:$E, MATCH(W$2,'Byproduct Conc'!$C:$C,0))</f>
        <v>1.6907655591749999</v>
      </c>
      <c r="X89" s="254">
        <f t="shared" si="58"/>
        <v>9.3716719565700001E-3</v>
      </c>
      <c r="Y89" s="251">
        <f t="shared" si="59"/>
        <v>1.1271770394499999E-4</v>
      </c>
      <c r="Z89" s="251">
        <f t="shared" si="60"/>
        <v>4.8307587404999993E-4</v>
      </c>
      <c r="AA89" s="251">
        <f t="shared" si="61"/>
        <v>3.2172853211730004E-3</v>
      </c>
      <c r="AB89" s="253">
        <f t="shared" si="62"/>
        <v>4.8307587405E-3</v>
      </c>
      <c r="AC89" s="2">
        <v>0</v>
      </c>
      <c r="AD89" s="180">
        <f t="shared" si="63"/>
        <v>0</v>
      </c>
      <c r="AE89" s="258" t="str">
        <f t="shared" si="64"/>
        <v/>
      </c>
      <c r="AF89" s="250">
        <f>$AD89*INDEX('Byproduct Conc'!$E:$E, MATCH(S$2,'Byproduct Conc'!$C:$C,0))</f>
        <v>0</v>
      </c>
      <c r="AG89" s="251">
        <f>$AD89*INDEX('Byproduct Conc'!$E:$E, MATCH(T$2,'Byproduct Conc'!$C:$C,0))</f>
        <v>0</v>
      </c>
      <c r="AH89" s="251">
        <f>$AD89*INDEX('Byproduct Conc'!$E:$E, MATCH(U$2,'Byproduct Conc'!$C:$C,0))</f>
        <v>0</v>
      </c>
      <c r="AI89" s="251">
        <f>$AD89*INDEX('Byproduct Conc'!$E:$E, MATCH(V$2,'Byproduct Conc'!$C:$C,0))</f>
        <v>0</v>
      </c>
      <c r="AJ89" s="252">
        <f>$AD89*INDEX('Byproduct Conc'!$E:$E, MATCH(W$2,'Byproduct Conc'!$C:$C,0))</f>
        <v>0</v>
      </c>
      <c r="AK89" s="250">
        <f t="shared" si="65"/>
        <v>0</v>
      </c>
      <c r="AL89" s="251">
        <f t="shared" si="66"/>
        <v>0</v>
      </c>
      <c r="AM89" s="251">
        <f t="shared" si="67"/>
        <v>0</v>
      </c>
      <c r="AN89" s="251">
        <f t="shared" si="68"/>
        <v>0</v>
      </c>
      <c r="AO89" s="253">
        <f t="shared" si="69"/>
        <v>0</v>
      </c>
      <c r="AP89" s="2">
        <v>0</v>
      </c>
      <c r="AQ89" s="180">
        <f t="shared" si="70"/>
        <v>0</v>
      </c>
      <c r="AR89" s="172" t="str">
        <f t="shared" si="71"/>
        <v/>
      </c>
      <c r="AS89" s="182">
        <f>$AQ89*INDEX('Byproduct Conc'!$E:$E, MATCH(S$2,'Byproduct Conc'!$C:$C,0))</f>
        <v>0</v>
      </c>
      <c r="AT89" s="183">
        <f>$AQ89*INDEX('Byproduct Conc'!$E:$E, MATCH(T$2,'Byproduct Conc'!$C:$C,0))</f>
        <v>0</v>
      </c>
      <c r="AU89" s="183">
        <f>$AQ89*INDEX('Byproduct Conc'!$E:$E, MATCH(U$2,'Byproduct Conc'!$C:$C,0))</f>
        <v>0</v>
      </c>
      <c r="AV89" s="183">
        <f>$AQ89*INDEX('Byproduct Conc'!$E:$E, MATCH(V$2,'Byproduct Conc'!$C:$C,0))</f>
        <v>0</v>
      </c>
      <c r="AW89" s="186">
        <f>$AQ89*INDEX('Byproduct Conc'!$E:$E, MATCH(W$2,'Byproduct Conc'!$C:$C,0))</f>
        <v>0</v>
      </c>
      <c r="AX89" s="182">
        <f t="shared" si="72"/>
        <v>0</v>
      </c>
      <c r="AY89" s="183">
        <f t="shared" si="73"/>
        <v>0</v>
      </c>
      <c r="AZ89" s="183">
        <f t="shared" si="74"/>
        <v>0</v>
      </c>
      <c r="BA89" s="183">
        <f t="shared" si="75"/>
        <v>0</v>
      </c>
      <c r="BB89" s="184">
        <f t="shared" si="76"/>
        <v>0</v>
      </c>
      <c r="BC89" s="178">
        <f t="shared" si="77"/>
        <v>1127.1770394499999</v>
      </c>
      <c r="BD89" s="2" t="s">
        <v>1197</v>
      </c>
    </row>
    <row r="90" spans="1:56" ht="15.75" thickBot="1" x14ac:dyDescent="0.3">
      <c r="A90" s="2">
        <v>2019</v>
      </c>
      <c r="B90" s="2" t="s">
        <v>1134</v>
      </c>
      <c r="C90" s="2" t="s">
        <v>1192</v>
      </c>
      <c r="D90" s="2" t="s">
        <v>1193</v>
      </c>
      <c r="E90" s="2" t="s">
        <v>1194</v>
      </c>
      <c r="F90" s="2" t="s">
        <v>1195</v>
      </c>
      <c r="G90" s="2">
        <v>42029</v>
      </c>
      <c r="H90" s="2">
        <v>37.051110999999999</v>
      </c>
      <c r="I90" s="2">
        <v>-88.334166999999994</v>
      </c>
      <c r="J90" s="2" t="s">
        <v>1196</v>
      </c>
      <c r="K90" s="21">
        <v>110027373072</v>
      </c>
      <c r="L90" s="2" t="s">
        <v>1140</v>
      </c>
      <c r="M90" s="2">
        <v>325199</v>
      </c>
      <c r="N90" s="2" t="s">
        <v>261</v>
      </c>
      <c r="O90" s="2" t="s">
        <v>5075</v>
      </c>
      <c r="Q90" s="2">
        <v>468.22</v>
      </c>
      <c r="R90" s="181">
        <f t="shared" si="57"/>
        <v>212.38101948140002</v>
      </c>
      <c r="S90" s="250">
        <f>$R90*INDEX('Byproduct Conc'!$E:$E, MATCH(S$2,'Byproduct Conc'!$C:$C,0))</f>
        <v>0.61802876669087403</v>
      </c>
      <c r="T90" s="251">
        <f>$R90*INDEX('Byproduct Conc'!$E:$E, MATCH(T$2,'Byproduct Conc'!$C:$C,0))</f>
        <v>7.4333356818490001E-3</v>
      </c>
      <c r="U90" s="251">
        <f>$R90*INDEX('Byproduct Conc'!$E:$E, MATCH(U$2,'Byproduct Conc'!$C:$C,0))</f>
        <v>3.1857152922210002E-2</v>
      </c>
      <c r="V90" s="251">
        <f>$R90*INDEX('Byproduct Conc'!$E:$E, MATCH(V$2,'Byproduct Conc'!$C:$C,0))</f>
        <v>0.21216863846191863</v>
      </c>
      <c r="W90" s="253">
        <f>$R90*INDEX('Byproduct Conc'!$E:$E, MATCH(W$2,'Byproduct Conc'!$C:$C,0))</f>
        <v>0.31857152922210002</v>
      </c>
      <c r="X90" s="254">
        <f t="shared" si="58"/>
        <v>1.76579647625964E-3</v>
      </c>
      <c r="Y90" s="251">
        <f t="shared" si="59"/>
        <v>2.1238101948139999E-5</v>
      </c>
      <c r="Z90" s="251">
        <f t="shared" si="60"/>
        <v>9.1020436920600007E-5</v>
      </c>
      <c r="AA90" s="251">
        <f t="shared" si="61"/>
        <v>6.0619610989119611E-4</v>
      </c>
      <c r="AB90" s="253">
        <f t="shared" si="62"/>
        <v>9.1020436920600004E-4</v>
      </c>
      <c r="AC90" s="2">
        <v>0</v>
      </c>
      <c r="AD90" s="180">
        <f t="shared" si="63"/>
        <v>0</v>
      </c>
      <c r="AE90" s="258" t="str">
        <f t="shared" si="64"/>
        <v/>
      </c>
      <c r="AF90" s="250">
        <f>$AD90*INDEX('Byproduct Conc'!$E:$E, MATCH(S$2,'Byproduct Conc'!$C:$C,0))</f>
        <v>0</v>
      </c>
      <c r="AG90" s="251">
        <f>$AD90*INDEX('Byproduct Conc'!$E:$E, MATCH(T$2,'Byproduct Conc'!$C:$C,0))</f>
        <v>0</v>
      </c>
      <c r="AH90" s="251">
        <f>$AD90*INDEX('Byproduct Conc'!$E:$E, MATCH(U$2,'Byproduct Conc'!$C:$C,0))</f>
        <v>0</v>
      </c>
      <c r="AI90" s="251">
        <f>$AD90*INDEX('Byproduct Conc'!$E:$E, MATCH(V$2,'Byproduct Conc'!$C:$C,0))</f>
        <v>0</v>
      </c>
      <c r="AJ90" s="252">
        <f>$AD90*INDEX('Byproduct Conc'!$E:$E, MATCH(W$2,'Byproduct Conc'!$C:$C,0))</f>
        <v>0</v>
      </c>
      <c r="AK90" s="250">
        <f t="shared" si="65"/>
        <v>0</v>
      </c>
      <c r="AL90" s="251">
        <f t="shared" si="66"/>
        <v>0</v>
      </c>
      <c r="AM90" s="251">
        <f t="shared" si="67"/>
        <v>0</v>
      </c>
      <c r="AN90" s="251">
        <f t="shared" si="68"/>
        <v>0</v>
      </c>
      <c r="AO90" s="253">
        <f t="shared" si="69"/>
        <v>0</v>
      </c>
      <c r="AP90" s="2">
        <v>0</v>
      </c>
      <c r="AQ90" s="180">
        <f t="shared" si="70"/>
        <v>0</v>
      </c>
      <c r="AR90" s="172" t="str">
        <f t="shared" si="71"/>
        <v/>
      </c>
      <c r="AS90" s="182">
        <f>$AQ90*INDEX('Byproduct Conc'!$E:$E, MATCH(S$2,'Byproduct Conc'!$C:$C,0))</f>
        <v>0</v>
      </c>
      <c r="AT90" s="183">
        <f>$AQ90*INDEX('Byproduct Conc'!$E:$E, MATCH(T$2,'Byproduct Conc'!$C:$C,0))</f>
        <v>0</v>
      </c>
      <c r="AU90" s="183">
        <f>$AQ90*INDEX('Byproduct Conc'!$E:$E, MATCH(U$2,'Byproduct Conc'!$C:$C,0))</f>
        <v>0</v>
      </c>
      <c r="AV90" s="183">
        <f>$AQ90*INDEX('Byproduct Conc'!$E:$E, MATCH(V$2,'Byproduct Conc'!$C:$C,0))</f>
        <v>0</v>
      </c>
      <c r="AW90" s="186">
        <f>$AQ90*INDEX('Byproduct Conc'!$E:$E, MATCH(W$2,'Byproduct Conc'!$C:$C,0))</f>
        <v>0</v>
      </c>
      <c r="AX90" s="182">
        <f t="shared" si="72"/>
        <v>0</v>
      </c>
      <c r="AY90" s="183">
        <f t="shared" si="73"/>
        <v>0</v>
      </c>
      <c r="AZ90" s="183">
        <f t="shared" si="74"/>
        <v>0</v>
      </c>
      <c r="BA90" s="183">
        <f t="shared" si="75"/>
        <v>0</v>
      </c>
      <c r="BB90" s="184">
        <f t="shared" si="76"/>
        <v>0</v>
      </c>
      <c r="BC90" s="178">
        <f t="shared" si="77"/>
        <v>212.38101948140002</v>
      </c>
      <c r="BD90" s="2" t="s">
        <v>1197</v>
      </c>
    </row>
    <row r="91" spans="1:56" ht="15.75" thickBot="1" x14ac:dyDescent="0.3">
      <c r="A91" s="2">
        <v>2020</v>
      </c>
      <c r="B91" s="2" t="s">
        <v>1134</v>
      </c>
      <c r="C91" s="2" t="s">
        <v>1192</v>
      </c>
      <c r="D91" s="2" t="s">
        <v>1193</v>
      </c>
      <c r="E91" s="2" t="s">
        <v>1194</v>
      </c>
      <c r="F91" s="2" t="s">
        <v>1195</v>
      </c>
      <c r="G91" s="2">
        <v>42029</v>
      </c>
      <c r="H91" s="2">
        <v>37.051110999999999</v>
      </c>
      <c r="I91" s="2">
        <v>-88.334166999999994</v>
      </c>
      <c r="J91" s="2" t="s">
        <v>1196</v>
      </c>
      <c r="K91" s="21">
        <v>110027373072</v>
      </c>
      <c r="L91" s="2" t="s">
        <v>1140</v>
      </c>
      <c r="M91" s="2">
        <v>325199</v>
      </c>
      <c r="N91" s="2" t="s">
        <v>261</v>
      </c>
      <c r="O91" s="2" t="s">
        <v>5075</v>
      </c>
      <c r="Q91" s="2">
        <v>159.80000000000001</v>
      </c>
      <c r="R91" s="181">
        <f t="shared" ref="R91" si="78">CONVERT(Q91,"lbm","g")/1000</f>
        <v>72.48406072600001</v>
      </c>
      <c r="S91" s="250">
        <f>$R91*INDEX('Byproduct Conc'!$E:$E, MATCH(S$2,'Byproduct Conc'!$C:$C,0))</f>
        <v>0.21092861671266003</v>
      </c>
      <c r="T91" s="251">
        <f>$R91*INDEX('Byproduct Conc'!$E:$E, MATCH(T$2,'Byproduct Conc'!$C:$C,0))</f>
        <v>2.53694212541E-3</v>
      </c>
      <c r="U91" s="251">
        <f>$R91*INDEX('Byproduct Conc'!$E:$E, MATCH(U$2,'Byproduct Conc'!$C:$C,0))</f>
        <v>1.08726091089E-2</v>
      </c>
      <c r="V91" s="251">
        <f>$R91*INDEX('Byproduct Conc'!$E:$E, MATCH(V$2,'Byproduct Conc'!$C:$C,0))</f>
        <v>7.2411576665274022E-2</v>
      </c>
      <c r="W91" s="253">
        <f>$R91*INDEX('Byproduct Conc'!$E:$E, MATCH(W$2,'Byproduct Conc'!$C:$C,0))</f>
        <v>0.10872609108900001</v>
      </c>
      <c r="X91" s="254">
        <f t="shared" ref="X91" si="79">S91/350</f>
        <v>6.026531906076001E-4</v>
      </c>
      <c r="Y91" s="251">
        <f t="shared" ref="Y91" si="80">T91/350</f>
        <v>7.2484060725999999E-6</v>
      </c>
      <c r="Z91" s="251">
        <f t="shared" ref="Z91" si="81">U91/350</f>
        <v>3.1064597454000003E-5</v>
      </c>
      <c r="AA91" s="251">
        <f t="shared" ref="AA91" si="82">V91/350</f>
        <v>2.0689021904364007E-4</v>
      </c>
      <c r="AB91" s="253">
        <f t="shared" ref="AB91" si="83">W91/350</f>
        <v>3.1064597454000004E-4</v>
      </c>
      <c r="AC91" s="2">
        <v>0</v>
      </c>
      <c r="AD91" s="180">
        <f t="shared" si="63"/>
        <v>0</v>
      </c>
      <c r="AE91" s="258" t="str">
        <f t="shared" si="64"/>
        <v/>
      </c>
      <c r="AF91" s="250">
        <f>$AD91*INDEX('Byproduct Conc'!$E:$E, MATCH(S$2,'Byproduct Conc'!$C:$C,0))</f>
        <v>0</v>
      </c>
      <c r="AG91" s="251">
        <f>$AD91*INDEX('Byproduct Conc'!$E:$E, MATCH(T$2,'Byproduct Conc'!$C:$C,0))</f>
        <v>0</v>
      </c>
      <c r="AH91" s="251">
        <f>$AD91*INDEX('Byproduct Conc'!$E:$E, MATCH(U$2,'Byproduct Conc'!$C:$C,0))</f>
        <v>0</v>
      </c>
      <c r="AI91" s="251">
        <f>$AD91*INDEX('Byproduct Conc'!$E:$E, MATCH(V$2,'Byproduct Conc'!$C:$C,0))</f>
        <v>0</v>
      </c>
      <c r="AJ91" s="252">
        <f>$AD91*INDEX('Byproduct Conc'!$E:$E, MATCH(W$2,'Byproduct Conc'!$C:$C,0))</f>
        <v>0</v>
      </c>
      <c r="AK91" s="250">
        <f t="shared" si="65"/>
        <v>0</v>
      </c>
      <c r="AL91" s="251">
        <f t="shared" si="66"/>
        <v>0</v>
      </c>
      <c r="AM91" s="251">
        <f t="shared" si="67"/>
        <v>0</v>
      </c>
      <c r="AN91" s="251">
        <f t="shared" si="68"/>
        <v>0</v>
      </c>
      <c r="AO91" s="253">
        <f t="shared" si="69"/>
        <v>0</v>
      </c>
      <c r="AP91" s="2">
        <v>0</v>
      </c>
      <c r="AQ91" s="180">
        <f t="shared" si="70"/>
        <v>0</v>
      </c>
      <c r="AR91" s="172" t="str">
        <f t="shared" si="71"/>
        <v/>
      </c>
      <c r="AS91" s="182">
        <f>$AQ91*INDEX('Byproduct Conc'!$E:$E, MATCH(S$2,'Byproduct Conc'!$C:$C,0))</f>
        <v>0</v>
      </c>
      <c r="AT91" s="183">
        <f>$AQ91*INDEX('Byproduct Conc'!$E:$E, MATCH(T$2,'Byproduct Conc'!$C:$C,0))</f>
        <v>0</v>
      </c>
      <c r="AU91" s="183">
        <f>$AQ91*INDEX('Byproduct Conc'!$E:$E, MATCH(U$2,'Byproduct Conc'!$C:$C,0))</f>
        <v>0</v>
      </c>
      <c r="AV91" s="183">
        <f>$AQ91*INDEX('Byproduct Conc'!$E:$E, MATCH(V$2,'Byproduct Conc'!$C:$C,0))</f>
        <v>0</v>
      </c>
      <c r="AW91" s="186">
        <f>$AQ91*INDEX('Byproduct Conc'!$E:$E, MATCH(W$2,'Byproduct Conc'!$C:$C,0))</f>
        <v>0</v>
      </c>
      <c r="AX91" s="182">
        <f t="shared" si="72"/>
        <v>0</v>
      </c>
      <c r="AY91" s="183">
        <f t="shared" si="73"/>
        <v>0</v>
      </c>
      <c r="AZ91" s="183">
        <f t="shared" si="74"/>
        <v>0</v>
      </c>
      <c r="BA91" s="183">
        <f t="shared" si="75"/>
        <v>0</v>
      </c>
      <c r="BB91" s="184">
        <f t="shared" si="76"/>
        <v>0</v>
      </c>
      <c r="BC91" s="178">
        <f t="shared" si="77"/>
        <v>72.48406072600001</v>
      </c>
      <c r="BD91" s="2" t="s">
        <v>1197</v>
      </c>
    </row>
    <row r="92" spans="1:56" ht="15.75" thickBot="1" x14ac:dyDescent="0.3">
      <c r="A92" s="2">
        <v>2021</v>
      </c>
      <c r="B92" s="2" t="s">
        <v>1134</v>
      </c>
      <c r="C92" s="2" t="s">
        <v>1540</v>
      </c>
      <c r="D92" s="2" t="s">
        <v>1541</v>
      </c>
      <c r="E92" s="2" t="s">
        <v>1194</v>
      </c>
      <c r="F92" s="2" t="s">
        <v>1195</v>
      </c>
      <c r="G92" s="2">
        <v>42029</v>
      </c>
      <c r="H92" s="2">
        <v>37.056699000000002</v>
      </c>
      <c r="I92" s="2">
        <v>-88.365727000000007</v>
      </c>
      <c r="J92" s="2" t="s">
        <v>1539</v>
      </c>
      <c r="K92" s="21">
        <v>110000380061</v>
      </c>
      <c r="L92" s="2" t="s">
        <v>1140</v>
      </c>
      <c r="M92" s="2">
        <v>325180</v>
      </c>
      <c r="N92" s="2" t="s">
        <v>258</v>
      </c>
      <c r="O92" s="2"/>
      <c r="Q92" s="2">
        <v>27</v>
      </c>
      <c r="R92" s="181">
        <f t="shared" ref="R92:R155" si="84">CONVERT(Q92,"lbm","g")/1000</f>
        <v>12.24699399</v>
      </c>
      <c r="S92" s="250">
        <f>$R92*INDEX('Byproduct Conc'!$E:$E, MATCH(S$2,'Byproduct Conc'!$C:$C,0))</f>
        <v>3.5638752510899999E-2</v>
      </c>
      <c r="T92" s="251">
        <f>$R92*INDEX('Byproduct Conc'!$E:$E, MATCH(T$2,'Byproduct Conc'!$C:$C,0))</f>
        <v>4.2864478964999995E-4</v>
      </c>
      <c r="U92" s="251">
        <f>$R92*INDEX('Byproduct Conc'!$E:$E, MATCH(U$2,'Byproduct Conc'!$C:$C,0))</f>
        <v>1.8370490984999999E-3</v>
      </c>
      <c r="V92" s="251">
        <f>$R92*INDEX('Byproduct Conc'!$E:$E, MATCH(V$2,'Byproduct Conc'!$C:$C,0))</f>
        <v>1.2234746996010001E-2</v>
      </c>
      <c r="W92" s="253">
        <f>$R92*INDEX('Byproduct Conc'!$E:$E, MATCH(W$2,'Byproduct Conc'!$C:$C,0))</f>
        <v>1.8370490985000001E-2</v>
      </c>
      <c r="X92" s="254">
        <f t="shared" ref="X92:X155" si="85">S92/350</f>
        <v>1.01825007174E-4</v>
      </c>
      <c r="Y92" s="251">
        <f t="shared" ref="Y92:Y155" si="86">T92/350</f>
        <v>1.2246993989999999E-6</v>
      </c>
      <c r="Z92" s="251">
        <f t="shared" ref="Z92:Z155" si="87">U92/350</f>
        <v>5.2487117099999997E-6</v>
      </c>
      <c r="AA92" s="251">
        <f t="shared" ref="AA92:AA155" si="88">V92/350</f>
        <v>3.4956419988600005E-5</v>
      </c>
      <c r="AB92" s="253">
        <f t="shared" ref="AB92:AB155" si="89">W92/350</f>
        <v>5.2487117100000006E-5</v>
      </c>
      <c r="AC92" s="2">
        <v>0</v>
      </c>
      <c r="AD92" s="180">
        <f t="shared" si="63"/>
        <v>0</v>
      </c>
      <c r="AE92" s="258" t="str">
        <f t="shared" si="64"/>
        <v/>
      </c>
      <c r="AF92" s="250">
        <f>$AD92*INDEX('Byproduct Conc'!$E:$E, MATCH(S$2,'Byproduct Conc'!$C:$C,0))</f>
        <v>0</v>
      </c>
      <c r="AG92" s="251">
        <f>$AD92*INDEX('Byproduct Conc'!$E:$E, MATCH(T$2,'Byproduct Conc'!$C:$C,0))</f>
        <v>0</v>
      </c>
      <c r="AH92" s="251">
        <f>$AD92*INDEX('Byproduct Conc'!$E:$E, MATCH(U$2,'Byproduct Conc'!$C:$C,0))</f>
        <v>0</v>
      </c>
      <c r="AI92" s="251">
        <f>$AD92*INDEX('Byproduct Conc'!$E:$E, MATCH(V$2,'Byproduct Conc'!$C:$C,0))</f>
        <v>0</v>
      </c>
      <c r="AJ92" s="252">
        <f>$AD92*INDEX('Byproduct Conc'!$E:$E, MATCH(W$2,'Byproduct Conc'!$C:$C,0))</f>
        <v>0</v>
      </c>
      <c r="AK92" s="250">
        <f t="shared" ref="AK92:AK155" si="90">AF92/350</f>
        <v>0</v>
      </c>
      <c r="AL92" s="251">
        <f t="shared" ref="AL92:AL155" si="91">AG92/350</f>
        <v>0</v>
      </c>
      <c r="AM92" s="251">
        <f t="shared" ref="AM92:AM155" si="92">AH92/350</f>
        <v>0</v>
      </c>
      <c r="AN92" s="251">
        <f t="shared" ref="AN92:AN155" si="93">AI92/350</f>
        <v>0</v>
      </c>
      <c r="AO92" s="253">
        <f t="shared" ref="AO92:AO155" si="94">AJ92/350</f>
        <v>0</v>
      </c>
      <c r="AP92" s="2">
        <v>0</v>
      </c>
      <c r="AQ92" s="180">
        <f t="shared" ref="AQ92:AQ155" si="95">CONVERT(AP92,"lbm","g")/1000</f>
        <v>0</v>
      </c>
      <c r="AR92" s="172" t="str">
        <f t="shared" ref="AR92:AR155" si="96">IF(AQ92&gt;0,K92, "")</f>
        <v/>
      </c>
      <c r="AS92" s="182">
        <f>$AQ92*INDEX('Byproduct Conc'!$E:$E, MATCH(S$2,'Byproduct Conc'!$C:$C,0))</f>
        <v>0</v>
      </c>
      <c r="AT92" s="183">
        <f>$AQ92*INDEX('Byproduct Conc'!$E:$E, MATCH(T$2,'Byproduct Conc'!$C:$C,0))</f>
        <v>0</v>
      </c>
      <c r="AU92" s="183">
        <f>$AQ92*INDEX('Byproduct Conc'!$E:$E, MATCH(U$2,'Byproduct Conc'!$C:$C,0))</f>
        <v>0</v>
      </c>
      <c r="AV92" s="183">
        <f>$AQ92*INDEX('Byproduct Conc'!$E:$E, MATCH(V$2,'Byproduct Conc'!$C:$C,0))</f>
        <v>0</v>
      </c>
      <c r="AW92" s="186">
        <f>$AQ92*INDEX('Byproduct Conc'!$E:$E, MATCH(W$2,'Byproduct Conc'!$C:$C,0))</f>
        <v>0</v>
      </c>
      <c r="AX92" s="182">
        <f t="shared" ref="AX92:AX155" si="97">AS92/350</f>
        <v>0</v>
      </c>
      <c r="AY92" s="183">
        <f t="shared" ref="AY92:AY155" si="98">AT92/350</f>
        <v>0</v>
      </c>
      <c r="AZ92" s="183">
        <f t="shared" ref="AZ92:AZ155" si="99">AU92/350</f>
        <v>0</v>
      </c>
      <c r="BA92" s="183">
        <f t="shared" ref="BA92:BA155" si="100">AV92/350</f>
        <v>0</v>
      </c>
      <c r="BB92" s="184">
        <f t="shared" ref="BB92:BB155" si="101">AW92/350</f>
        <v>0</v>
      </c>
      <c r="BC92" s="178">
        <f t="shared" si="77"/>
        <v>12.24699399</v>
      </c>
      <c r="BD92" s="2" t="s">
        <v>1755</v>
      </c>
    </row>
    <row r="93" spans="1:56" ht="15.75" thickBot="1" x14ac:dyDescent="0.3">
      <c r="A93" s="2">
        <v>2021</v>
      </c>
      <c r="B93" s="2" t="s">
        <v>1134</v>
      </c>
      <c r="C93" s="2" t="s">
        <v>1163</v>
      </c>
      <c r="D93" s="2" t="s">
        <v>1164</v>
      </c>
      <c r="E93" s="2" t="s">
        <v>1165</v>
      </c>
      <c r="F93" s="2" t="s">
        <v>1138</v>
      </c>
      <c r="G93" s="2">
        <v>70764</v>
      </c>
      <c r="H93" s="2">
        <v>30.262255</v>
      </c>
      <c r="I93" s="2">
        <v>-91.185837000000006</v>
      </c>
      <c r="J93" s="2" t="s">
        <v>1166</v>
      </c>
      <c r="K93" s="21">
        <v>110000613747</v>
      </c>
      <c r="L93" s="2" t="s">
        <v>1140</v>
      </c>
      <c r="M93" s="2">
        <v>325211</v>
      </c>
      <c r="N93" s="2" t="s">
        <v>262</v>
      </c>
      <c r="O93" s="2"/>
      <c r="Q93" s="2">
        <v>26</v>
      </c>
      <c r="R93" s="181">
        <f t="shared" si="84"/>
        <v>11.793401620000001</v>
      </c>
      <c r="S93" s="250">
        <f>$R93*INDEX('Byproduct Conc'!$E:$E, MATCH(S$2,'Byproduct Conc'!$C:$C,0))</f>
        <v>3.4318798714200002E-2</v>
      </c>
      <c r="T93" s="251">
        <f>$R93*INDEX('Byproduct Conc'!$E:$E, MATCH(T$2,'Byproduct Conc'!$C:$C,0))</f>
        <v>4.1276905670000001E-4</v>
      </c>
      <c r="U93" s="251">
        <f>$R93*INDEX('Byproduct Conc'!$E:$E, MATCH(U$2,'Byproduct Conc'!$C:$C,0))</f>
        <v>1.769010243E-3</v>
      </c>
      <c r="V93" s="251">
        <f>$R93*INDEX('Byproduct Conc'!$E:$E, MATCH(V$2,'Byproduct Conc'!$C:$C,0))</f>
        <v>1.1781608218380002E-2</v>
      </c>
      <c r="W93" s="253">
        <f>$R93*INDEX('Byproduct Conc'!$E:$E, MATCH(W$2,'Byproduct Conc'!$C:$C,0))</f>
        <v>1.769010243E-2</v>
      </c>
      <c r="X93" s="254">
        <f t="shared" si="85"/>
        <v>9.8053710612000007E-5</v>
      </c>
      <c r="Y93" s="251">
        <f t="shared" si="86"/>
        <v>1.1793401620000001E-6</v>
      </c>
      <c r="Z93" s="251">
        <f t="shared" si="87"/>
        <v>5.0543149799999997E-6</v>
      </c>
      <c r="AA93" s="251">
        <f t="shared" si="88"/>
        <v>3.3661737766800006E-5</v>
      </c>
      <c r="AB93" s="253">
        <f t="shared" si="89"/>
        <v>5.0543149800000001E-5</v>
      </c>
      <c r="AC93" s="2">
        <v>0</v>
      </c>
      <c r="AD93" s="180">
        <f t="shared" si="63"/>
        <v>0</v>
      </c>
      <c r="AE93" s="258" t="str">
        <f t="shared" si="64"/>
        <v/>
      </c>
      <c r="AF93" s="250">
        <f>$AD93*INDEX('Byproduct Conc'!$E:$E, MATCH(S$2,'Byproduct Conc'!$C:$C,0))</f>
        <v>0</v>
      </c>
      <c r="AG93" s="251">
        <f>$AD93*INDEX('Byproduct Conc'!$E:$E, MATCH(T$2,'Byproduct Conc'!$C:$C,0))</f>
        <v>0</v>
      </c>
      <c r="AH93" s="251">
        <f>$AD93*INDEX('Byproduct Conc'!$E:$E, MATCH(U$2,'Byproduct Conc'!$C:$C,0))</f>
        <v>0</v>
      </c>
      <c r="AI93" s="251">
        <f>$AD93*INDEX('Byproduct Conc'!$E:$E, MATCH(V$2,'Byproduct Conc'!$C:$C,0))</f>
        <v>0</v>
      </c>
      <c r="AJ93" s="252">
        <f>$AD93*INDEX('Byproduct Conc'!$E:$E, MATCH(W$2,'Byproduct Conc'!$C:$C,0))</f>
        <v>0</v>
      </c>
      <c r="AK93" s="250">
        <f t="shared" si="90"/>
        <v>0</v>
      </c>
      <c r="AL93" s="251">
        <f t="shared" si="91"/>
        <v>0</v>
      </c>
      <c r="AM93" s="251">
        <f t="shared" si="92"/>
        <v>0</v>
      </c>
      <c r="AN93" s="251">
        <f t="shared" si="93"/>
        <v>0</v>
      </c>
      <c r="AO93" s="253">
        <f t="shared" si="94"/>
        <v>0</v>
      </c>
      <c r="AP93" s="2">
        <v>0</v>
      </c>
      <c r="AQ93" s="180">
        <f t="shared" si="95"/>
        <v>0</v>
      </c>
      <c r="AR93" s="172" t="str">
        <f t="shared" si="96"/>
        <v/>
      </c>
      <c r="AS93" s="182">
        <f>$AQ93*INDEX('Byproduct Conc'!$E:$E, MATCH(S$2,'Byproduct Conc'!$C:$C,0))</f>
        <v>0</v>
      </c>
      <c r="AT93" s="183">
        <f>$AQ93*INDEX('Byproduct Conc'!$E:$E, MATCH(T$2,'Byproduct Conc'!$C:$C,0))</f>
        <v>0</v>
      </c>
      <c r="AU93" s="183">
        <f>$AQ93*INDEX('Byproduct Conc'!$E:$E, MATCH(U$2,'Byproduct Conc'!$C:$C,0))</f>
        <v>0</v>
      </c>
      <c r="AV93" s="183">
        <f>$AQ93*INDEX('Byproduct Conc'!$E:$E, MATCH(V$2,'Byproduct Conc'!$C:$C,0))</f>
        <v>0</v>
      </c>
      <c r="AW93" s="186">
        <f>$AQ93*INDEX('Byproduct Conc'!$E:$E, MATCH(W$2,'Byproduct Conc'!$C:$C,0))</f>
        <v>0</v>
      </c>
      <c r="AX93" s="182">
        <f t="shared" si="97"/>
        <v>0</v>
      </c>
      <c r="AY93" s="183">
        <f t="shared" si="98"/>
        <v>0</v>
      </c>
      <c r="AZ93" s="183">
        <f t="shared" si="99"/>
        <v>0</v>
      </c>
      <c r="BA93" s="183">
        <f t="shared" si="100"/>
        <v>0</v>
      </c>
      <c r="BB93" s="184">
        <f t="shared" si="101"/>
        <v>0</v>
      </c>
      <c r="BC93" s="178">
        <f t="shared" si="77"/>
        <v>11.793401620000001</v>
      </c>
      <c r="BD93" s="2" t="s">
        <v>1167</v>
      </c>
    </row>
    <row r="94" spans="1:56" ht="15.75" thickBot="1" x14ac:dyDescent="0.3">
      <c r="A94" s="2">
        <v>2021</v>
      </c>
      <c r="B94" s="2" t="s">
        <v>1134</v>
      </c>
      <c r="C94" s="2" t="s">
        <v>5122</v>
      </c>
      <c r="D94" s="2" t="s">
        <v>1204</v>
      </c>
      <c r="E94" s="2" t="s">
        <v>1205</v>
      </c>
      <c r="F94" s="2" t="s">
        <v>1206</v>
      </c>
      <c r="G94" s="2">
        <v>63630</v>
      </c>
      <c r="H94" s="2">
        <v>37.983333000000002</v>
      </c>
      <c r="I94" s="2">
        <v>-90.690832999999998</v>
      </c>
      <c r="J94" s="2" t="s">
        <v>1207</v>
      </c>
      <c r="K94" s="21">
        <v>110017980443</v>
      </c>
      <c r="L94" s="2" t="s">
        <v>1140</v>
      </c>
      <c r="M94" s="2">
        <v>325998</v>
      </c>
      <c r="N94" s="2" t="s">
        <v>283</v>
      </c>
      <c r="O94" s="2"/>
      <c r="Q94" s="2">
        <v>0</v>
      </c>
      <c r="R94" s="181">
        <f t="shared" si="84"/>
        <v>0</v>
      </c>
      <c r="S94" s="250">
        <f>$R94*INDEX('Byproduct Conc'!$E:$E, MATCH(S$2,'Byproduct Conc'!$C:$C,0))</f>
        <v>0</v>
      </c>
      <c r="T94" s="251">
        <f>$R94*INDEX('Byproduct Conc'!$E:$E, MATCH(T$2,'Byproduct Conc'!$C:$C,0))</f>
        <v>0</v>
      </c>
      <c r="U94" s="251">
        <f>$R94*INDEX('Byproduct Conc'!$E:$E, MATCH(U$2,'Byproduct Conc'!$C:$C,0))</f>
        <v>0</v>
      </c>
      <c r="V94" s="251">
        <f>$R94*INDEX('Byproduct Conc'!$E:$E, MATCH(V$2,'Byproduct Conc'!$C:$C,0))</f>
        <v>0</v>
      </c>
      <c r="W94" s="253">
        <f>$R94*INDEX('Byproduct Conc'!$E:$E, MATCH(W$2,'Byproduct Conc'!$C:$C,0))</f>
        <v>0</v>
      </c>
      <c r="X94" s="254">
        <f t="shared" si="85"/>
        <v>0</v>
      </c>
      <c r="Y94" s="251">
        <f t="shared" si="86"/>
        <v>0</v>
      </c>
      <c r="Z94" s="251">
        <f t="shared" si="87"/>
        <v>0</v>
      </c>
      <c r="AA94" s="251">
        <f t="shared" si="88"/>
        <v>0</v>
      </c>
      <c r="AB94" s="253">
        <f t="shared" si="89"/>
        <v>0</v>
      </c>
      <c r="AC94" s="2">
        <v>22</v>
      </c>
      <c r="AD94" s="180">
        <f t="shared" si="63"/>
        <v>9.979032140000001</v>
      </c>
      <c r="AE94" s="258">
        <f t="shared" si="64"/>
        <v>110017980443</v>
      </c>
      <c r="AF94" s="250">
        <f>$AD94*INDEX('Byproduct Conc'!$E:$E, MATCH(S$2,'Byproduct Conc'!$C:$C,0))</f>
        <v>2.9038983527400003E-2</v>
      </c>
      <c r="AG94" s="251">
        <f>$AD94*INDEX('Byproduct Conc'!$E:$E, MATCH(T$2,'Byproduct Conc'!$C:$C,0))</f>
        <v>3.492661249E-4</v>
      </c>
      <c r="AH94" s="251">
        <f>$AD94*INDEX('Byproduct Conc'!$E:$E, MATCH(U$2,'Byproduct Conc'!$C:$C,0))</f>
        <v>1.4968548210000001E-3</v>
      </c>
      <c r="AI94" s="251">
        <f>$AD94*INDEX('Byproduct Conc'!$E:$E, MATCH(V$2,'Byproduct Conc'!$C:$C,0))</f>
        <v>9.9690531078600025E-3</v>
      </c>
      <c r="AJ94" s="252">
        <f>$AD94*INDEX('Byproduct Conc'!$E:$E, MATCH(W$2,'Byproduct Conc'!$C:$C,0))</f>
        <v>1.4968548210000002E-2</v>
      </c>
      <c r="AK94" s="250">
        <f t="shared" si="90"/>
        <v>8.2968524364000011E-5</v>
      </c>
      <c r="AL94" s="251">
        <f t="shared" si="91"/>
        <v>9.9790321400000002E-7</v>
      </c>
      <c r="AM94" s="251">
        <f t="shared" si="92"/>
        <v>4.2767280600000006E-6</v>
      </c>
      <c r="AN94" s="251">
        <f t="shared" si="93"/>
        <v>2.8483008879600006E-5</v>
      </c>
      <c r="AO94" s="253">
        <f t="shared" si="94"/>
        <v>4.2767280600000008E-5</v>
      </c>
      <c r="AP94" s="2">
        <v>0</v>
      </c>
      <c r="AQ94" s="180">
        <f t="shared" si="95"/>
        <v>0</v>
      </c>
      <c r="AR94" s="172" t="str">
        <f t="shared" si="96"/>
        <v/>
      </c>
      <c r="AS94" s="182">
        <f>$AQ94*INDEX('Byproduct Conc'!$E:$E, MATCH(S$2,'Byproduct Conc'!$C:$C,0))</f>
        <v>0</v>
      </c>
      <c r="AT94" s="183">
        <f>$AQ94*INDEX('Byproduct Conc'!$E:$E, MATCH(T$2,'Byproduct Conc'!$C:$C,0))</f>
        <v>0</v>
      </c>
      <c r="AU94" s="183">
        <f>$AQ94*INDEX('Byproduct Conc'!$E:$E, MATCH(U$2,'Byproduct Conc'!$C:$C,0))</f>
        <v>0</v>
      </c>
      <c r="AV94" s="183">
        <f>$AQ94*INDEX('Byproduct Conc'!$E:$E, MATCH(V$2,'Byproduct Conc'!$C:$C,0))</f>
        <v>0</v>
      </c>
      <c r="AW94" s="186">
        <f>$AQ94*INDEX('Byproduct Conc'!$E:$E, MATCH(W$2,'Byproduct Conc'!$C:$C,0))</f>
        <v>0</v>
      </c>
      <c r="AX94" s="182">
        <f t="shared" si="97"/>
        <v>0</v>
      </c>
      <c r="AY94" s="183">
        <f t="shared" si="98"/>
        <v>0</v>
      </c>
      <c r="AZ94" s="183">
        <f t="shared" si="99"/>
        <v>0</v>
      </c>
      <c r="BA94" s="183">
        <f t="shared" si="100"/>
        <v>0</v>
      </c>
      <c r="BB94" s="184">
        <f t="shared" si="101"/>
        <v>0</v>
      </c>
      <c r="BC94" s="178">
        <f t="shared" si="77"/>
        <v>9.979032140000001</v>
      </c>
      <c r="BD94" s="2" t="s">
        <v>1208</v>
      </c>
    </row>
    <row r="95" spans="1:56" ht="15.75" thickBot="1" x14ac:dyDescent="0.3">
      <c r="A95" s="2">
        <v>2021</v>
      </c>
      <c r="B95" s="2" t="s">
        <v>1134</v>
      </c>
      <c r="C95" s="2" t="s">
        <v>1142</v>
      </c>
      <c r="D95" s="2" t="s">
        <v>1143</v>
      </c>
      <c r="E95" s="2" t="s">
        <v>1144</v>
      </c>
      <c r="F95" s="2" t="s">
        <v>1138</v>
      </c>
      <c r="G95" s="2">
        <v>70669</v>
      </c>
      <c r="H95" s="2">
        <v>30.223500000000001</v>
      </c>
      <c r="I95" s="2">
        <v>-93.286900000000003</v>
      </c>
      <c r="J95" s="2" t="s">
        <v>1145</v>
      </c>
      <c r="K95" s="21">
        <v>110000494894</v>
      </c>
      <c r="L95" s="2" t="s">
        <v>1140</v>
      </c>
      <c r="M95" s="2">
        <v>325180</v>
      </c>
      <c r="N95" s="2" t="s">
        <v>258</v>
      </c>
      <c r="O95" s="2"/>
      <c r="Q95" s="2">
        <v>420</v>
      </c>
      <c r="R95" s="181">
        <f t="shared" si="84"/>
        <v>190.5087954</v>
      </c>
      <c r="S95" s="250">
        <f>$R95*INDEX('Byproduct Conc'!$E:$E, MATCH(S$2,'Byproduct Conc'!$C:$C,0))</f>
        <v>0.55438059461399991</v>
      </c>
      <c r="T95" s="251">
        <f>$R95*INDEX('Byproduct Conc'!$E:$E, MATCH(T$2,'Byproduct Conc'!$C:$C,0))</f>
        <v>6.6678078389999992E-3</v>
      </c>
      <c r="U95" s="251">
        <f>$R95*INDEX('Byproduct Conc'!$E:$E, MATCH(U$2,'Byproduct Conc'!$C:$C,0))</f>
        <v>2.8576319309999997E-2</v>
      </c>
      <c r="V95" s="251">
        <f>$R95*INDEX('Byproduct Conc'!$E:$E, MATCH(V$2,'Byproduct Conc'!$C:$C,0))</f>
        <v>0.19031828660460001</v>
      </c>
      <c r="W95" s="253">
        <f>$R95*INDEX('Byproduct Conc'!$E:$E, MATCH(W$2,'Byproduct Conc'!$C:$C,0))</f>
        <v>0.28576319309999998</v>
      </c>
      <c r="X95" s="254">
        <f t="shared" si="85"/>
        <v>1.5839445560399997E-3</v>
      </c>
      <c r="Y95" s="251">
        <f t="shared" si="86"/>
        <v>1.9050879539999997E-5</v>
      </c>
      <c r="Z95" s="251">
        <f t="shared" si="87"/>
        <v>8.1646626599999993E-5</v>
      </c>
      <c r="AA95" s="251">
        <f t="shared" si="88"/>
        <v>5.4376653315600003E-4</v>
      </c>
      <c r="AB95" s="253">
        <f t="shared" si="89"/>
        <v>8.1646626599999998E-4</v>
      </c>
      <c r="AC95" s="2">
        <v>0</v>
      </c>
      <c r="AD95" s="180">
        <f t="shared" si="63"/>
        <v>0</v>
      </c>
      <c r="AE95" s="258" t="str">
        <f t="shared" si="64"/>
        <v/>
      </c>
      <c r="AF95" s="250">
        <f>$AD95*INDEX('Byproduct Conc'!$E:$E, MATCH(S$2,'Byproduct Conc'!$C:$C,0))</f>
        <v>0</v>
      </c>
      <c r="AG95" s="251">
        <f>$AD95*INDEX('Byproduct Conc'!$E:$E, MATCH(T$2,'Byproduct Conc'!$C:$C,0))</f>
        <v>0</v>
      </c>
      <c r="AH95" s="251">
        <f>$AD95*INDEX('Byproduct Conc'!$E:$E, MATCH(U$2,'Byproduct Conc'!$C:$C,0))</f>
        <v>0</v>
      </c>
      <c r="AI95" s="251">
        <f>$AD95*INDEX('Byproduct Conc'!$E:$E, MATCH(V$2,'Byproduct Conc'!$C:$C,0))</f>
        <v>0</v>
      </c>
      <c r="AJ95" s="252">
        <f>$AD95*INDEX('Byproduct Conc'!$E:$E, MATCH(W$2,'Byproduct Conc'!$C:$C,0))</f>
        <v>0</v>
      </c>
      <c r="AK95" s="250">
        <f t="shared" si="90"/>
        <v>0</v>
      </c>
      <c r="AL95" s="251">
        <f t="shared" si="91"/>
        <v>0</v>
      </c>
      <c r="AM95" s="251">
        <f t="shared" si="92"/>
        <v>0</v>
      </c>
      <c r="AN95" s="251">
        <f t="shared" si="93"/>
        <v>0</v>
      </c>
      <c r="AO95" s="253">
        <f t="shared" si="94"/>
        <v>0</v>
      </c>
      <c r="AP95" s="2">
        <v>0</v>
      </c>
      <c r="AQ95" s="180">
        <f t="shared" si="95"/>
        <v>0</v>
      </c>
      <c r="AR95" s="172" t="str">
        <f t="shared" si="96"/>
        <v/>
      </c>
      <c r="AS95" s="182">
        <f>$AQ95*INDEX('Byproduct Conc'!$E:$E, MATCH(S$2,'Byproduct Conc'!$C:$C,0))</f>
        <v>0</v>
      </c>
      <c r="AT95" s="183">
        <f>$AQ95*INDEX('Byproduct Conc'!$E:$E, MATCH(T$2,'Byproduct Conc'!$C:$C,0))</f>
        <v>0</v>
      </c>
      <c r="AU95" s="183">
        <f>$AQ95*INDEX('Byproduct Conc'!$E:$E, MATCH(U$2,'Byproduct Conc'!$C:$C,0))</f>
        <v>0</v>
      </c>
      <c r="AV95" s="183">
        <f>$AQ95*INDEX('Byproduct Conc'!$E:$E, MATCH(V$2,'Byproduct Conc'!$C:$C,0))</f>
        <v>0</v>
      </c>
      <c r="AW95" s="186">
        <f>$AQ95*INDEX('Byproduct Conc'!$E:$E, MATCH(W$2,'Byproduct Conc'!$C:$C,0))</f>
        <v>0</v>
      </c>
      <c r="AX95" s="182">
        <f t="shared" si="97"/>
        <v>0</v>
      </c>
      <c r="AY95" s="183">
        <f t="shared" si="98"/>
        <v>0</v>
      </c>
      <c r="AZ95" s="183">
        <f t="shared" si="99"/>
        <v>0</v>
      </c>
      <c r="BA95" s="183">
        <f t="shared" si="100"/>
        <v>0</v>
      </c>
      <c r="BB95" s="184">
        <f t="shared" si="101"/>
        <v>0</v>
      </c>
      <c r="BC95" s="178">
        <f t="shared" si="77"/>
        <v>190.5087954</v>
      </c>
      <c r="BD95" s="2" t="s">
        <v>1146</v>
      </c>
    </row>
    <row r="96" spans="1:56" ht="15.75" thickBot="1" x14ac:dyDescent="0.3">
      <c r="A96" s="2">
        <v>2021</v>
      </c>
      <c r="B96" s="2" t="s">
        <v>1134</v>
      </c>
      <c r="C96" s="2" t="s">
        <v>1152</v>
      </c>
      <c r="D96" s="2" t="s">
        <v>1153</v>
      </c>
      <c r="E96" s="2" t="s">
        <v>1154</v>
      </c>
      <c r="F96" s="2" t="s">
        <v>1138</v>
      </c>
      <c r="G96" s="2">
        <v>70805</v>
      </c>
      <c r="H96" s="2">
        <v>30.498203</v>
      </c>
      <c r="I96" s="2">
        <v>-91.189148000000003</v>
      </c>
      <c r="J96" s="2" t="s">
        <v>1155</v>
      </c>
      <c r="K96" s="21">
        <v>110000597444</v>
      </c>
      <c r="L96" s="2" t="s">
        <v>1140</v>
      </c>
      <c r="M96" s="2">
        <v>325211</v>
      </c>
      <c r="N96" s="2" t="s">
        <v>262</v>
      </c>
      <c r="O96" s="2"/>
      <c r="Q96" s="2">
        <v>27</v>
      </c>
      <c r="R96" s="181">
        <f t="shared" si="84"/>
        <v>12.24699399</v>
      </c>
      <c r="S96" s="250">
        <f>$R96*INDEX('Byproduct Conc'!$E:$E, MATCH(S$2,'Byproduct Conc'!$C:$C,0))</f>
        <v>3.5638752510899999E-2</v>
      </c>
      <c r="T96" s="251">
        <f>$R96*INDEX('Byproduct Conc'!$E:$E, MATCH(T$2,'Byproduct Conc'!$C:$C,0))</f>
        <v>4.2864478964999995E-4</v>
      </c>
      <c r="U96" s="251">
        <f>$R96*INDEX('Byproduct Conc'!$E:$E, MATCH(U$2,'Byproduct Conc'!$C:$C,0))</f>
        <v>1.8370490984999999E-3</v>
      </c>
      <c r="V96" s="251">
        <f>$R96*INDEX('Byproduct Conc'!$E:$E, MATCH(V$2,'Byproduct Conc'!$C:$C,0))</f>
        <v>1.2234746996010001E-2</v>
      </c>
      <c r="W96" s="253">
        <f>$R96*INDEX('Byproduct Conc'!$E:$E, MATCH(W$2,'Byproduct Conc'!$C:$C,0))</f>
        <v>1.8370490985000001E-2</v>
      </c>
      <c r="X96" s="254">
        <f t="shared" si="85"/>
        <v>1.01825007174E-4</v>
      </c>
      <c r="Y96" s="251">
        <f t="shared" si="86"/>
        <v>1.2246993989999999E-6</v>
      </c>
      <c r="Z96" s="251">
        <f t="shared" si="87"/>
        <v>5.2487117099999997E-6</v>
      </c>
      <c r="AA96" s="251">
        <f t="shared" si="88"/>
        <v>3.4956419988600005E-5</v>
      </c>
      <c r="AB96" s="253">
        <f t="shared" si="89"/>
        <v>5.2487117100000006E-5</v>
      </c>
      <c r="AC96" s="2">
        <v>0</v>
      </c>
      <c r="AD96" s="180">
        <f t="shared" si="63"/>
        <v>0</v>
      </c>
      <c r="AE96" s="258" t="str">
        <f t="shared" si="64"/>
        <v/>
      </c>
      <c r="AF96" s="250">
        <f>$AD96*INDEX('Byproduct Conc'!$E:$E, MATCH(S$2,'Byproduct Conc'!$C:$C,0))</f>
        <v>0</v>
      </c>
      <c r="AG96" s="251">
        <f>$AD96*INDEX('Byproduct Conc'!$E:$E, MATCH(T$2,'Byproduct Conc'!$C:$C,0))</f>
        <v>0</v>
      </c>
      <c r="AH96" s="251">
        <f>$AD96*INDEX('Byproduct Conc'!$E:$E, MATCH(U$2,'Byproduct Conc'!$C:$C,0))</f>
        <v>0</v>
      </c>
      <c r="AI96" s="251">
        <f>$AD96*INDEX('Byproduct Conc'!$E:$E, MATCH(V$2,'Byproduct Conc'!$C:$C,0))</f>
        <v>0</v>
      </c>
      <c r="AJ96" s="252">
        <f>$AD96*INDEX('Byproduct Conc'!$E:$E, MATCH(W$2,'Byproduct Conc'!$C:$C,0))</f>
        <v>0</v>
      </c>
      <c r="AK96" s="250">
        <f t="shared" si="90"/>
        <v>0</v>
      </c>
      <c r="AL96" s="251">
        <f t="shared" si="91"/>
        <v>0</v>
      </c>
      <c r="AM96" s="251">
        <f t="shared" si="92"/>
        <v>0</v>
      </c>
      <c r="AN96" s="251">
        <f t="shared" si="93"/>
        <v>0</v>
      </c>
      <c r="AO96" s="253">
        <f t="shared" si="94"/>
        <v>0</v>
      </c>
      <c r="AP96" s="2">
        <v>0</v>
      </c>
      <c r="AQ96" s="180">
        <f t="shared" si="95"/>
        <v>0</v>
      </c>
      <c r="AR96" s="172" t="str">
        <f t="shared" si="96"/>
        <v/>
      </c>
      <c r="AS96" s="182">
        <f>$AQ96*INDEX('Byproduct Conc'!$E:$E, MATCH(S$2,'Byproduct Conc'!$C:$C,0))</f>
        <v>0</v>
      </c>
      <c r="AT96" s="183">
        <f>$AQ96*INDEX('Byproduct Conc'!$E:$E, MATCH(T$2,'Byproduct Conc'!$C:$C,0))</f>
        <v>0</v>
      </c>
      <c r="AU96" s="183">
        <f>$AQ96*INDEX('Byproduct Conc'!$E:$E, MATCH(U$2,'Byproduct Conc'!$C:$C,0))</f>
        <v>0</v>
      </c>
      <c r="AV96" s="183">
        <f>$AQ96*INDEX('Byproduct Conc'!$E:$E, MATCH(V$2,'Byproduct Conc'!$C:$C,0))</f>
        <v>0</v>
      </c>
      <c r="AW96" s="186">
        <f>$AQ96*INDEX('Byproduct Conc'!$E:$E, MATCH(W$2,'Byproduct Conc'!$C:$C,0))</f>
        <v>0</v>
      </c>
      <c r="AX96" s="182">
        <f t="shared" si="97"/>
        <v>0</v>
      </c>
      <c r="AY96" s="183">
        <f t="shared" si="98"/>
        <v>0</v>
      </c>
      <c r="AZ96" s="183">
        <f t="shared" si="99"/>
        <v>0</v>
      </c>
      <c r="BA96" s="183">
        <f t="shared" si="100"/>
        <v>0</v>
      </c>
      <c r="BB96" s="184">
        <f t="shared" si="101"/>
        <v>0</v>
      </c>
      <c r="BC96" s="178">
        <f t="shared" si="77"/>
        <v>12.24699399</v>
      </c>
      <c r="BD96" s="2" t="s">
        <v>1156</v>
      </c>
    </row>
    <row r="97" spans="1:56" ht="15.75" thickBot="1" x14ac:dyDescent="0.3">
      <c r="A97" s="2">
        <v>2021</v>
      </c>
      <c r="B97" s="2" t="s">
        <v>1134</v>
      </c>
      <c r="C97" s="2" t="s">
        <v>1187</v>
      </c>
      <c r="D97" s="2" t="s">
        <v>1188</v>
      </c>
      <c r="E97" s="2" t="s">
        <v>1189</v>
      </c>
      <c r="F97" s="2" t="s">
        <v>1160</v>
      </c>
      <c r="G97" s="2">
        <v>77978</v>
      </c>
      <c r="H97" s="2">
        <v>28.6753</v>
      </c>
      <c r="I97" s="2">
        <v>-96.549499999999995</v>
      </c>
      <c r="J97" s="2" t="s">
        <v>1190</v>
      </c>
      <c r="K97" s="21">
        <v>110018925957</v>
      </c>
      <c r="L97" s="2" t="s">
        <v>1140</v>
      </c>
      <c r="M97" s="2">
        <v>325211</v>
      </c>
      <c r="N97" s="2" t="s">
        <v>262</v>
      </c>
      <c r="O97" s="2"/>
      <c r="Q97" s="2">
        <v>32</v>
      </c>
      <c r="R97" s="181">
        <f t="shared" si="84"/>
        <v>14.514955840000001</v>
      </c>
      <c r="S97" s="250">
        <f>$R97*INDEX('Byproduct Conc'!$E:$E, MATCH(S$2,'Byproduct Conc'!$C:$C,0))</f>
        <v>4.2238521494400001E-2</v>
      </c>
      <c r="T97" s="251">
        <f>$R97*INDEX('Byproduct Conc'!$E:$E, MATCH(T$2,'Byproduct Conc'!$C:$C,0))</f>
        <v>5.0802345439999997E-4</v>
      </c>
      <c r="U97" s="251">
        <f>$R97*INDEX('Byproduct Conc'!$E:$E, MATCH(U$2,'Byproduct Conc'!$C:$C,0))</f>
        <v>2.1772433759999999E-3</v>
      </c>
      <c r="V97" s="251">
        <f>$R97*INDEX('Byproduct Conc'!$E:$E, MATCH(V$2,'Byproduct Conc'!$C:$C,0))</f>
        <v>1.4500440884160002E-2</v>
      </c>
      <c r="W97" s="253">
        <f>$R97*INDEX('Byproduct Conc'!$E:$E, MATCH(W$2,'Byproduct Conc'!$C:$C,0))</f>
        <v>2.1772433760000001E-2</v>
      </c>
      <c r="X97" s="254">
        <f t="shared" si="85"/>
        <v>1.2068148998400001E-4</v>
      </c>
      <c r="Y97" s="251">
        <f t="shared" si="86"/>
        <v>1.4514955839999999E-6</v>
      </c>
      <c r="Z97" s="251">
        <f t="shared" si="87"/>
        <v>6.2206953599999997E-6</v>
      </c>
      <c r="AA97" s="251">
        <f t="shared" si="88"/>
        <v>4.1429831097600007E-5</v>
      </c>
      <c r="AB97" s="253">
        <f t="shared" si="89"/>
        <v>6.2206953599999997E-5</v>
      </c>
      <c r="AC97" s="2">
        <v>0</v>
      </c>
      <c r="AD97" s="180">
        <f t="shared" si="63"/>
        <v>0</v>
      </c>
      <c r="AE97" s="258" t="str">
        <f t="shared" si="64"/>
        <v/>
      </c>
      <c r="AF97" s="250">
        <f>$AD97*INDEX('Byproduct Conc'!$E:$E, MATCH(S$2,'Byproduct Conc'!$C:$C,0))</f>
        <v>0</v>
      </c>
      <c r="AG97" s="251">
        <f>$AD97*INDEX('Byproduct Conc'!$E:$E, MATCH(T$2,'Byproduct Conc'!$C:$C,0))</f>
        <v>0</v>
      </c>
      <c r="AH97" s="251">
        <f>$AD97*INDEX('Byproduct Conc'!$E:$E, MATCH(U$2,'Byproduct Conc'!$C:$C,0))</f>
        <v>0</v>
      </c>
      <c r="AI97" s="251">
        <f>$AD97*INDEX('Byproduct Conc'!$E:$E, MATCH(V$2,'Byproduct Conc'!$C:$C,0))</f>
        <v>0</v>
      </c>
      <c r="AJ97" s="252">
        <f>$AD97*INDEX('Byproduct Conc'!$E:$E, MATCH(W$2,'Byproduct Conc'!$C:$C,0))</f>
        <v>0</v>
      </c>
      <c r="AK97" s="250">
        <f t="shared" si="90"/>
        <v>0</v>
      </c>
      <c r="AL97" s="251">
        <f t="shared" si="91"/>
        <v>0</v>
      </c>
      <c r="AM97" s="251">
        <f t="shared" si="92"/>
        <v>0</v>
      </c>
      <c r="AN97" s="251">
        <f t="shared" si="93"/>
        <v>0</v>
      </c>
      <c r="AO97" s="253">
        <f t="shared" si="94"/>
        <v>0</v>
      </c>
      <c r="AP97" s="2">
        <v>0</v>
      </c>
      <c r="AQ97" s="180">
        <f t="shared" si="95"/>
        <v>0</v>
      </c>
      <c r="AR97" s="172" t="str">
        <f t="shared" si="96"/>
        <v/>
      </c>
      <c r="AS97" s="182">
        <f>$AQ97*INDEX('Byproduct Conc'!$E:$E, MATCH(S$2,'Byproduct Conc'!$C:$C,0))</f>
        <v>0</v>
      </c>
      <c r="AT97" s="183">
        <f>$AQ97*INDEX('Byproduct Conc'!$E:$E, MATCH(T$2,'Byproduct Conc'!$C:$C,0))</f>
        <v>0</v>
      </c>
      <c r="AU97" s="183">
        <f>$AQ97*INDEX('Byproduct Conc'!$E:$E, MATCH(U$2,'Byproduct Conc'!$C:$C,0))</f>
        <v>0</v>
      </c>
      <c r="AV97" s="183">
        <f>$AQ97*INDEX('Byproduct Conc'!$E:$E, MATCH(V$2,'Byproduct Conc'!$C:$C,0))</f>
        <v>0</v>
      </c>
      <c r="AW97" s="186">
        <f>$AQ97*INDEX('Byproduct Conc'!$E:$E, MATCH(W$2,'Byproduct Conc'!$C:$C,0))</f>
        <v>0</v>
      </c>
      <c r="AX97" s="182">
        <f t="shared" si="97"/>
        <v>0</v>
      </c>
      <c r="AY97" s="183">
        <f t="shared" si="98"/>
        <v>0</v>
      </c>
      <c r="AZ97" s="183">
        <f t="shared" si="99"/>
        <v>0</v>
      </c>
      <c r="BA97" s="183">
        <f t="shared" si="100"/>
        <v>0</v>
      </c>
      <c r="BB97" s="184">
        <f t="shared" si="101"/>
        <v>0</v>
      </c>
      <c r="BC97" s="178">
        <f t="shared" si="77"/>
        <v>14.514955840000001</v>
      </c>
      <c r="BD97" s="2" t="s">
        <v>1191</v>
      </c>
    </row>
    <row r="98" spans="1:56" ht="15.75" thickBot="1" x14ac:dyDescent="0.3">
      <c r="A98" s="2">
        <v>2021</v>
      </c>
      <c r="B98" s="2" t="s">
        <v>1134</v>
      </c>
      <c r="C98" s="2" t="s">
        <v>1210</v>
      </c>
      <c r="D98" s="2" t="s">
        <v>1211</v>
      </c>
      <c r="E98" s="2" t="s">
        <v>1200</v>
      </c>
      <c r="F98" s="2" t="s">
        <v>1160</v>
      </c>
      <c r="G98" s="2">
        <v>77541</v>
      </c>
      <c r="H98" s="2">
        <v>28.969389</v>
      </c>
      <c r="I98" s="2">
        <v>-95.379527999999993</v>
      </c>
      <c r="J98" s="2" t="s">
        <v>1201</v>
      </c>
      <c r="K98" s="21">
        <v>110066943605</v>
      </c>
      <c r="L98" s="2" t="s">
        <v>1140</v>
      </c>
      <c r="M98" s="2">
        <v>325199</v>
      </c>
      <c r="N98" s="2" t="s">
        <v>261</v>
      </c>
      <c r="O98" s="2"/>
      <c r="Q98" s="2">
        <v>0</v>
      </c>
      <c r="R98" s="181">
        <f t="shared" si="84"/>
        <v>0</v>
      </c>
      <c r="S98" s="250">
        <f>$R98*INDEX('Byproduct Conc'!$E:$E, MATCH(S$2,'Byproduct Conc'!$C:$C,0))</f>
        <v>0</v>
      </c>
      <c r="T98" s="251">
        <f>$R98*INDEX('Byproduct Conc'!$E:$E, MATCH(T$2,'Byproduct Conc'!$C:$C,0))</f>
        <v>0</v>
      </c>
      <c r="U98" s="251">
        <f>$R98*INDEX('Byproduct Conc'!$E:$E, MATCH(U$2,'Byproduct Conc'!$C:$C,0))</f>
        <v>0</v>
      </c>
      <c r="V98" s="251">
        <f>$R98*INDEX('Byproduct Conc'!$E:$E, MATCH(V$2,'Byproduct Conc'!$C:$C,0))</f>
        <v>0</v>
      </c>
      <c r="W98" s="253">
        <f>$R98*INDEX('Byproduct Conc'!$E:$E, MATCH(W$2,'Byproduct Conc'!$C:$C,0))</f>
        <v>0</v>
      </c>
      <c r="X98" s="254">
        <f t="shared" si="85"/>
        <v>0</v>
      </c>
      <c r="Y98" s="251">
        <f t="shared" si="86"/>
        <v>0</v>
      </c>
      <c r="Z98" s="251">
        <f t="shared" si="87"/>
        <v>0</v>
      </c>
      <c r="AA98" s="251">
        <f t="shared" si="88"/>
        <v>0</v>
      </c>
      <c r="AB98" s="253">
        <f t="shared" si="89"/>
        <v>0</v>
      </c>
      <c r="AC98" s="2">
        <v>0</v>
      </c>
      <c r="AD98" s="180">
        <f t="shared" si="63"/>
        <v>0</v>
      </c>
      <c r="AE98" s="258" t="str">
        <f t="shared" si="64"/>
        <v/>
      </c>
      <c r="AF98" s="250">
        <f>$AD98*INDEX('Byproduct Conc'!$E:$E, MATCH(S$2,'Byproduct Conc'!$C:$C,0))</f>
        <v>0</v>
      </c>
      <c r="AG98" s="251">
        <f>$AD98*INDEX('Byproduct Conc'!$E:$E, MATCH(T$2,'Byproduct Conc'!$C:$C,0))</f>
        <v>0</v>
      </c>
      <c r="AH98" s="251">
        <f>$AD98*INDEX('Byproduct Conc'!$E:$E, MATCH(U$2,'Byproduct Conc'!$C:$C,0))</f>
        <v>0</v>
      </c>
      <c r="AI98" s="251">
        <f>$AD98*INDEX('Byproduct Conc'!$E:$E, MATCH(V$2,'Byproduct Conc'!$C:$C,0))</f>
        <v>0</v>
      </c>
      <c r="AJ98" s="252">
        <f>$AD98*INDEX('Byproduct Conc'!$E:$E, MATCH(W$2,'Byproduct Conc'!$C:$C,0))</f>
        <v>0</v>
      </c>
      <c r="AK98" s="250">
        <f t="shared" si="90"/>
        <v>0</v>
      </c>
      <c r="AL98" s="251">
        <f t="shared" si="91"/>
        <v>0</v>
      </c>
      <c r="AM98" s="251">
        <f t="shared" si="92"/>
        <v>0</v>
      </c>
      <c r="AN98" s="251">
        <f t="shared" si="93"/>
        <v>0</v>
      </c>
      <c r="AO98" s="253">
        <f t="shared" si="94"/>
        <v>0</v>
      </c>
      <c r="AP98" s="2">
        <v>620</v>
      </c>
      <c r="AQ98" s="180">
        <f t="shared" si="95"/>
        <v>281.22726940000001</v>
      </c>
      <c r="AR98" s="172">
        <f t="shared" si="96"/>
        <v>110066943605</v>
      </c>
      <c r="AS98" s="182">
        <f>$AQ98*INDEX('Byproduct Conc'!$E:$E, MATCH(S$2,'Byproduct Conc'!$C:$C,0))</f>
        <v>0.81837135395399996</v>
      </c>
      <c r="AT98" s="183">
        <f>$AQ98*INDEX('Byproduct Conc'!$E:$E, MATCH(T$2,'Byproduct Conc'!$C:$C,0))</f>
        <v>9.8429544289999997E-3</v>
      </c>
      <c r="AU98" s="183">
        <f>$AQ98*INDEX('Byproduct Conc'!$E:$E, MATCH(U$2,'Byproduct Conc'!$C:$C,0))</f>
        <v>4.218409041E-2</v>
      </c>
      <c r="AV98" s="183">
        <f>$AQ98*INDEX('Byproduct Conc'!$E:$E, MATCH(V$2,'Byproduct Conc'!$C:$C,0))</f>
        <v>0.28094604213060004</v>
      </c>
      <c r="AW98" s="186">
        <f>$AQ98*INDEX('Byproduct Conc'!$E:$E, MATCH(W$2,'Byproduct Conc'!$C:$C,0))</f>
        <v>0.42184090410000002</v>
      </c>
      <c r="AX98" s="182">
        <f t="shared" si="97"/>
        <v>2.3382038684399997E-3</v>
      </c>
      <c r="AY98" s="183">
        <f t="shared" si="98"/>
        <v>2.8122726939999999E-5</v>
      </c>
      <c r="AZ98" s="183">
        <f t="shared" si="99"/>
        <v>1.205259726E-4</v>
      </c>
      <c r="BA98" s="183">
        <f t="shared" si="100"/>
        <v>8.0270297751600008E-4</v>
      </c>
      <c r="BB98" s="184">
        <f t="shared" si="101"/>
        <v>1.2052597260000001E-3</v>
      </c>
      <c r="BC98" s="178">
        <f t="shared" si="77"/>
        <v>281.22726940000001</v>
      </c>
      <c r="BD98" s="2"/>
    </row>
    <row r="99" spans="1:56" ht="15.75" thickBot="1" x14ac:dyDescent="0.3">
      <c r="A99" s="2">
        <v>2021</v>
      </c>
      <c r="B99" s="2" t="s">
        <v>1134</v>
      </c>
      <c r="C99" s="2" t="s">
        <v>1176</v>
      </c>
      <c r="D99" s="2" t="s">
        <v>1177</v>
      </c>
      <c r="E99" s="2" t="s">
        <v>1178</v>
      </c>
      <c r="F99" s="2" t="s">
        <v>1179</v>
      </c>
      <c r="G99" s="2">
        <v>29405</v>
      </c>
      <c r="H99" s="2">
        <v>32.835301999999999</v>
      </c>
      <c r="I99" s="2">
        <v>-79.958067999999997</v>
      </c>
      <c r="J99" s="2" t="s">
        <v>1180</v>
      </c>
      <c r="K99" s="21">
        <v>110017326963</v>
      </c>
      <c r="L99" s="2" t="s">
        <v>1140</v>
      </c>
      <c r="M99" s="2">
        <v>325199</v>
      </c>
      <c r="N99" s="2" t="s">
        <v>261</v>
      </c>
      <c r="O99" s="2"/>
      <c r="Q99" s="2">
        <v>0</v>
      </c>
      <c r="R99" s="181">
        <f t="shared" si="84"/>
        <v>0</v>
      </c>
      <c r="S99" s="250">
        <f>$R99*INDEX('Byproduct Conc'!$E:$E, MATCH(S$2,'Byproduct Conc'!$C:$C,0))</f>
        <v>0</v>
      </c>
      <c r="T99" s="251">
        <f>$R99*INDEX('Byproduct Conc'!$E:$E, MATCH(T$2,'Byproduct Conc'!$C:$C,0))</f>
        <v>0</v>
      </c>
      <c r="U99" s="251">
        <f>$R99*INDEX('Byproduct Conc'!$E:$E, MATCH(U$2,'Byproduct Conc'!$C:$C,0))</f>
        <v>0</v>
      </c>
      <c r="V99" s="251">
        <f>$R99*INDEX('Byproduct Conc'!$E:$E, MATCH(V$2,'Byproduct Conc'!$C:$C,0))</f>
        <v>0</v>
      </c>
      <c r="W99" s="253">
        <f>$R99*INDEX('Byproduct Conc'!$E:$E, MATCH(W$2,'Byproduct Conc'!$C:$C,0))</f>
        <v>0</v>
      </c>
      <c r="X99" s="254">
        <f t="shared" si="85"/>
        <v>0</v>
      </c>
      <c r="Y99" s="251">
        <f t="shared" si="86"/>
        <v>0</v>
      </c>
      <c r="Z99" s="251">
        <f t="shared" si="87"/>
        <v>0</v>
      </c>
      <c r="AA99" s="251">
        <f t="shared" si="88"/>
        <v>0</v>
      </c>
      <c r="AB99" s="253">
        <f t="shared" si="89"/>
        <v>0</v>
      </c>
      <c r="AC99" s="2">
        <v>16</v>
      </c>
      <c r="AD99" s="180">
        <f t="shared" si="63"/>
        <v>7.2574779200000004</v>
      </c>
      <c r="AE99" s="258">
        <f t="shared" si="64"/>
        <v>110017326963</v>
      </c>
      <c r="AF99" s="250">
        <f>$AD99*INDEX('Byproduct Conc'!$E:$E, MATCH(S$2,'Byproduct Conc'!$C:$C,0))</f>
        <v>2.1119260747200001E-2</v>
      </c>
      <c r="AG99" s="251">
        <f>$AD99*INDEX('Byproduct Conc'!$E:$E, MATCH(T$2,'Byproduct Conc'!$C:$C,0))</f>
        <v>2.5401172719999998E-4</v>
      </c>
      <c r="AH99" s="251">
        <f>$AD99*INDEX('Byproduct Conc'!$E:$E, MATCH(U$2,'Byproduct Conc'!$C:$C,0))</f>
        <v>1.088621688E-3</v>
      </c>
      <c r="AI99" s="251">
        <f>$AD99*INDEX('Byproduct Conc'!$E:$E, MATCH(V$2,'Byproduct Conc'!$C:$C,0))</f>
        <v>7.250220442080001E-3</v>
      </c>
      <c r="AJ99" s="252">
        <f>$AD99*INDEX('Byproduct Conc'!$E:$E, MATCH(W$2,'Byproduct Conc'!$C:$C,0))</f>
        <v>1.0886216880000001E-2</v>
      </c>
      <c r="AK99" s="250">
        <f t="shared" si="90"/>
        <v>6.0340744992000004E-5</v>
      </c>
      <c r="AL99" s="251">
        <f t="shared" si="91"/>
        <v>7.2574779199999993E-7</v>
      </c>
      <c r="AM99" s="251">
        <f t="shared" si="92"/>
        <v>3.1103476799999998E-6</v>
      </c>
      <c r="AN99" s="251">
        <f t="shared" si="93"/>
        <v>2.0714915548800004E-5</v>
      </c>
      <c r="AO99" s="253">
        <f t="shared" si="94"/>
        <v>3.1103476799999998E-5</v>
      </c>
      <c r="AP99" s="2">
        <v>0</v>
      </c>
      <c r="AQ99" s="180">
        <f t="shared" si="95"/>
        <v>0</v>
      </c>
      <c r="AR99" s="172" t="str">
        <f t="shared" si="96"/>
        <v/>
      </c>
      <c r="AS99" s="182">
        <f>$AQ99*INDEX('Byproduct Conc'!$E:$E, MATCH(S$2,'Byproduct Conc'!$C:$C,0))</f>
        <v>0</v>
      </c>
      <c r="AT99" s="183">
        <f>$AQ99*INDEX('Byproduct Conc'!$E:$E, MATCH(T$2,'Byproduct Conc'!$C:$C,0))</f>
        <v>0</v>
      </c>
      <c r="AU99" s="183">
        <f>$AQ99*INDEX('Byproduct Conc'!$E:$E, MATCH(U$2,'Byproduct Conc'!$C:$C,0))</f>
        <v>0</v>
      </c>
      <c r="AV99" s="183">
        <f>$AQ99*INDEX('Byproduct Conc'!$E:$E, MATCH(V$2,'Byproduct Conc'!$C:$C,0))</f>
        <v>0</v>
      </c>
      <c r="AW99" s="186">
        <f>$AQ99*INDEX('Byproduct Conc'!$E:$E, MATCH(W$2,'Byproduct Conc'!$C:$C,0))</f>
        <v>0</v>
      </c>
      <c r="AX99" s="182">
        <f t="shared" si="97"/>
        <v>0</v>
      </c>
      <c r="AY99" s="183">
        <f t="shared" si="98"/>
        <v>0</v>
      </c>
      <c r="AZ99" s="183">
        <f t="shared" si="99"/>
        <v>0</v>
      </c>
      <c r="BA99" s="183">
        <f t="shared" si="100"/>
        <v>0</v>
      </c>
      <c r="BB99" s="184">
        <f t="shared" si="101"/>
        <v>0</v>
      </c>
      <c r="BC99" s="178">
        <f t="shared" si="77"/>
        <v>7.2574779200000004</v>
      </c>
      <c r="BD99" s="2"/>
    </row>
    <row r="100" spans="1:56" ht="15.75" thickBot="1" x14ac:dyDescent="0.3">
      <c r="A100" s="2">
        <v>2021</v>
      </c>
      <c r="B100" s="2" t="s">
        <v>1134</v>
      </c>
      <c r="C100" s="2" t="s">
        <v>1157</v>
      </c>
      <c r="D100" s="2" t="s">
        <v>1158</v>
      </c>
      <c r="E100" s="2" t="s">
        <v>1159</v>
      </c>
      <c r="F100" s="2" t="s">
        <v>1160</v>
      </c>
      <c r="G100" s="2">
        <v>78359</v>
      </c>
      <c r="H100" s="2">
        <v>27.883610999999998</v>
      </c>
      <c r="I100" s="2">
        <v>-97.241382999999999</v>
      </c>
      <c r="J100" s="2" t="s">
        <v>1161</v>
      </c>
      <c r="K100" s="21">
        <v>110000599807</v>
      </c>
      <c r="L100" s="2" t="s">
        <v>1140</v>
      </c>
      <c r="M100" s="2">
        <v>325199</v>
      </c>
      <c r="N100" s="2" t="s">
        <v>261</v>
      </c>
      <c r="O100" s="2"/>
      <c r="Q100" s="2">
        <v>4</v>
      </c>
      <c r="R100" s="181">
        <f t="shared" si="84"/>
        <v>1.8143694800000001</v>
      </c>
      <c r="S100" s="250">
        <f>$R100*INDEX('Byproduct Conc'!$E:$E, MATCH(S$2,'Byproduct Conc'!$C:$C,0))</f>
        <v>5.2798151868000001E-3</v>
      </c>
      <c r="T100" s="251">
        <f>$R100*INDEX('Byproduct Conc'!$E:$E, MATCH(T$2,'Byproduct Conc'!$C:$C,0))</f>
        <v>6.3502931799999996E-5</v>
      </c>
      <c r="U100" s="251">
        <f>$R100*INDEX('Byproduct Conc'!$E:$E, MATCH(U$2,'Byproduct Conc'!$C:$C,0))</f>
        <v>2.7215542199999999E-4</v>
      </c>
      <c r="V100" s="251">
        <f>$R100*INDEX('Byproduct Conc'!$E:$E, MATCH(V$2,'Byproduct Conc'!$C:$C,0))</f>
        <v>1.8125551105200003E-3</v>
      </c>
      <c r="W100" s="253">
        <f>$R100*INDEX('Byproduct Conc'!$E:$E, MATCH(W$2,'Byproduct Conc'!$C:$C,0))</f>
        <v>2.7215542200000001E-3</v>
      </c>
      <c r="X100" s="254">
        <f t="shared" si="85"/>
        <v>1.5085186248000001E-5</v>
      </c>
      <c r="Y100" s="251">
        <f t="shared" si="86"/>
        <v>1.8143694799999998E-7</v>
      </c>
      <c r="Z100" s="251">
        <f t="shared" si="87"/>
        <v>7.7758691999999996E-7</v>
      </c>
      <c r="AA100" s="251">
        <f t="shared" si="88"/>
        <v>5.1787288872000009E-6</v>
      </c>
      <c r="AB100" s="253">
        <f t="shared" si="89"/>
        <v>7.7758691999999996E-6</v>
      </c>
      <c r="AC100" s="2">
        <v>0</v>
      </c>
      <c r="AD100" s="180">
        <f t="shared" si="63"/>
        <v>0</v>
      </c>
      <c r="AE100" s="258" t="str">
        <f t="shared" si="64"/>
        <v/>
      </c>
      <c r="AF100" s="250">
        <f>$AD100*INDEX('Byproduct Conc'!$E:$E, MATCH(S$2,'Byproduct Conc'!$C:$C,0))</f>
        <v>0</v>
      </c>
      <c r="AG100" s="251">
        <f>$AD100*INDEX('Byproduct Conc'!$E:$E, MATCH(T$2,'Byproduct Conc'!$C:$C,0))</f>
        <v>0</v>
      </c>
      <c r="AH100" s="251">
        <f>$AD100*INDEX('Byproduct Conc'!$E:$E, MATCH(U$2,'Byproduct Conc'!$C:$C,0))</f>
        <v>0</v>
      </c>
      <c r="AI100" s="251">
        <f>$AD100*INDEX('Byproduct Conc'!$E:$E, MATCH(V$2,'Byproduct Conc'!$C:$C,0))</f>
        <v>0</v>
      </c>
      <c r="AJ100" s="252">
        <f>$AD100*INDEX('Byproduct Conc'!$E:$E, MATCH(W$2,'Byproduct Conc'!$C:$C,0))</f>
        <v>0</v>
      </c>
      <c r="AK100" s="250">
        <f t="shared" si="90"/>
        <v>0</v>
      </c>
      <c r="AL100" s="251">
        <f t="shared" si="91"/>
        <v>0</v>
      </c>
      <c r="AM100" s="251">
        <f t="shared" si="92"/>
        <v>0</v>
      </c>
      <c r="AN100" s="251">
        <f t="shared" si="93"/>
        <v>0</v>
      </c>
      <c r="AO100" s="253">
        <f t="shared" si="94"/>
        <v>0</v>
      </c>
      <c r="AP100" s="2">
        <v>0</v>
      </c>
      <c r="AQ100" s="180">
        <f t="shared" si="95"/>
        <v>0</v>
      </c>
      <c r="AR100" s="172" t="str">
        <f t="shared" si="96"/>
        <v/>
      </c>
      <c r="AS100" s="182">
        <f>$AQ100*INDEX('Byproduct Conc'!$E:$E, MATCH(S$2,'Byproduct Conc'!$C:$C,0))</f>
        <v>0</v>
      </c>
      <c r="AT100" s="183">
        <f>$AQ100*INDEX('Byproduct Conc'!$E:$E, MATCH(T$2,'Byproduct Conc'!$C:$C,0))</f>
        <v>0</v>
      </c>
      <c r="AU100" s="183">
        <f>$AQ100*INDEX('Byproduct Conc'!$E:$E, MATCH(U$2,'Byproduct Conc'!$C:$C,0))</f>
        <v>0</v>
      </c>
      <c r="AV100" s="183">
        <f>$AQ100*INDEX('Byproduct Conc'!$E:$E, MATCH(V$2,'Byproduct Conc'!$C:$C,0))</f>
        <v>0</v>
      </c>
      <c r="AW100" s="186">
        <f>$AQ100*INDEX('Byproduct Conc'!$E:$E, MATCH(W$2,'Byproduct Conc'!$C:$C,0))</f>
        <v>0</v>
      </c>
      <c r="AX100" s="182">
        <f t="shared" si="97"/>
        <v>0</v>
      </c>
      <c r="AY100" s="183">
        <f t="shared" si="98"/>
        <v>0</v>
      </c>
      <c r="AZ100" s="183">
        <f t="shared" si="99"/>
        <v>0</v>
      </c>
      <c r="BA100" s="183">
        <f t="shared" si="100"/>
        <v>0</v>
      </c>
      <c r="BB100" s="184">
        <f t="shared" si="101"/>
        <v>0</v>
      </c>
      <c r="BC100" s="178">
        <f t="shared" si="77"/>
        <v>1.8143694800000001</v>
      </c>
      <c r="BD100" s="2" t="s">
        <v>1162</v>
      </c>
    </row>
    <row r="101" spans="1:56" ht="15.75" thickBot="1" x14ac:dyDescent="0.3">
      <c r="A101" s="2">
        <v>2021</v>
      </c>
      <c r="B101" s="2" t="s">
        <v>1134</v>
      </c>
      <c r="C101" s="2" t="s">
        <v>1147</v>
      </c>
      <c r="D101" s="2" t="s">
        <v>1148</v>
      </c>
      <c r="E101" s="2" t="s">
        <v>1149</v>
      </c>
      <c r="F101" s="2" t="s">
        <v>1138</v>
      </c>
      <c r="G101" s="2">
        <v>70723</v>
      </c>
      <c r="H101" s="2">
        <v>30.05509</v>
      </c>
      <c r="I101" s="2">
        <v>-90.830839999999995</v>
      </c>
      <c r="J101" s="2" t="s">
        <v>1150</v>
      </c>
      <c r="K101" s="21">
        <v>110000597328</v>
      </c>
      <c r="L101" s="2" t="s">
        <v>1140</v>
      </c>
      <c r="M101" s="2">
        <v>325180</v>
      </c>
      <c r="N101" s="2" t="s">
        <v>258</v>
      </c>
      <c r="O101" s="2"/>
      <c r="Q101" s="2">
        <v>25</v>
      </c>
      <c r="R101" s="181">
        <f t="shared" si="84"/>
        <v>11.33980925</v>
      </c>
      <c r="S101" s="250">
        <f>$R101*INDEX('Byproduct Conc'!$E:$E, MATCH(S$2,'Byproduct Conc'!$C:$C,0))</f>
        <v>3.2998844917499999E-2</v>
      </c>
      <c r="T101" s="251">
        <f>$R101*INDEX('Byproduct Conc'!$E:$E, MATCH(T$2,'Byproduct Conc'!$C:$C,0))</f>
        <v>3.9689332374999995E-4</v>
      </c>
      <c r="U101" s="251">
        <f>$R101*INDEX('Byproduct Conc'!$E:$E, MATCH(U$2,'Byproduct Conc'!$C:$C,0))</f>
        <v>1.7009713874999999E-3</v>
      </c>
      <c r="V101" s="251">
        <f>$R101*INDEX('Byproduct Conc'!$E:$E, MATCH(V$2,'Byproduct Conc'!$C:$C,0))</f>
        <v>1.1328469440750001E-2</v>
      </c>
      <c r="W101" s="253">
        <f>$R101*INDEX('Byproduct Conc'!$E:$E, MATCH(W$2,'Byproduct Conc'!$C:$C,0))</f>
        <v>1.7009713874999999E-2</v>
      </c>
      <c r="X101" s="254">
        <f t="shared" si="85"/>
        <v>9.4282414049999991E-5</v>
      </c>
      <c r="Y101" s="251">
        <f t="shared" si="86"/>
        <v>1.1339809249999998E-6</v>
      </c>
      <c r="Z101" s="251">
        <f t="shared" si="87"/>
        <v>4.8599182499999998E-6</v>
      </c>
      <c r="AA101" s="251">
        <f t="shared" si="88"/>
        <v>3.2367055545000006E-5</v>
      </c>
      <c r="AB101" s="253">
        <f t="shared" si="89"/>
        <v>4.8599182499999996E-5</v>
      </c>
      <c r="AC101" s="2">
        <v>0</v>
      </c>
      <c r="AD101" s="180">
        <f t="shared" si="63"/>
        <v>0</v>
      </c>
      <c r="AE101" s="258" t="str">
        <f t="shared" si="64"/>
        <v/>
      </c>
      <c r="AF101" s="250">
        <f>$AD101*INDEX('Byproduct Conc'!$E:$E, MATCH(S$2,'Byproduct Conc'!$C:$C,0))</f>
        <v>0</v>
      </c>
      <c r="AG101" s="251">
        <f>$AD101*INDEX('Byproduct Conc'!$E:$E, MATCH(T$2,'Byproduct Conc'!$C:$C,0))</f>
        <v>0</v>
      </c>
      <c r="AH101" s="251">
        <f>$AD101*INDEX('Byproduct Conc'!$E:$E, MATCH(U$2,'Byproduct Conc'!$C:$C,0))</f>
        <v>0</v>
      </c>
      <c r="AI101" s="251">
        <f>$AD101*INDEX('Byproduct Conc'!$E:$E, MATCH(V$2,'Byproduct Conc'!$C:$C,0))</f>
        <v>0</v>
      </c>
      <c r="AJ101" s="252">
        <f>$AD101*INDEX('Byproduct Conc'!$E:$E, MATCH(W$2,'Byproduct Conc'!$C:$C,0))</f>
        <v>0</v>
      </c>
      <c r="AK101" s="250">
        <f t="shared" si="90"/>
        <v>0</v>
      </c>
      <c r="AL101" s="251">
        <f t="shared" si="91"/>
        <v>0</v>
      </c>
      <c r="AM101" s="251">
        <f t="shared" si="92"/>
        <v>0</v>
      </c>
      <c r="AN101" s="251">
        <f t="shared" si="93"/>
        <v>0</v>
      </c>
      <c r="AO101" s="253">
        <f t="shared" si="94"/>
        <v>0</v>
      </c>
      <c r="AP101" s="2">
        <v>0</v>
      </c>
      <c r="AQ101" s="180">
        <f t="shared" si="95"/>
        <v>0</v>
      </c>
      <c r="AR101" s="172" t="str">
        <f t="shared" si="96"/>
        <v/>
      </c>
      <c r="AS101" s="182">
        <f>$AQ101*INDEX('Byproduct Conc'!$E:$E, MATCH(S$2,'Byproduct Conc'!$C:$C,0))</f>
        <v>0</v>
      </c>
      <c r="AT101" s="183">
        <f>$AQ101*INDEX('Byproduct Conc'!$E:$E, MATCH(T$2,'Byproduct Conc'!$C:$C,0))</f>
        <v>0</v>
      </c>
      <c r="AU101" s="183">
        <f>$AQ101*INDEX('Byproduct Conc'!$E:$E, MATCH(U$2,'Byproduct Conc'!$C:$C,0))</f>
        <v>0</v>
      </c>
      <c r="AV101" s="183">
        <f>$AQ101*INDEX('Byproduct Conc'!$E:$E, MATCH(V$2,'Byproduct Conc'!$C:$C,0))</f>
        <v>0</v>
      </c>
      <c r="AW101" s="186">
        <f>$AQ101*INDEX('Byproduct Conc'!$E:$E, MATCH(W$2,'Byproduct Conc'!$C:$C,0))</f>
        <v>0</v>
      </c>
      <c r="AX101" s="182">
        <f t="shared" si="97"/>
        <v>0</v>
      </c>
      <c r="AY101" s="183">
        <f t="shared" si="98"/>
        <v>0</v>
      </c>
      <c r="AZ101" s="183">
        <f t="shared" si="99"/>
        <v>0</v>
      </c>
      <c r="BA101" s="183">
        <f t="shared" si="100"/>
        <v>0</v>
      </c>
      <c r="BB101" s="184">
        <f t="shared" si="101"/>
        <v>0</v>
      </c>
      <c r="BC101" s="178">
        <f t="shared" si="77"/>
        <v>11.33980925</v>
      </c>
      <c r="BD101" s="2" t="s">
        <v>1209</v>
      </c>
    </row>
    <row r="102" spans="1:56" ht="15.75" thickBot="1" x14ac:dyDescent="0.3">
      <c r="A102" s="2">
        <v>2021</v>
      </c>
      <c r="B102" s="2" t="s">
        <v>1134</v>
      </c>
      <c r="C102" s="2" t="s">
        <v>1135</v>
      </c>
      <c r="D102" s="2" t="s">
        <v>1136</v>
      </c>
      <c r="E102" s="2" t="s">
        <v>1137</v>
      </c>
      <c r="F102" s="2" t="s">
        <v>1138</v>
      </c>
      <c r="G102" s="2">
        <v>70734</v>
      </c>
      <c r="H102" s="2">
        <v>30.185099999999998</v>
      </c>
      <c r="I102" s="2">
        <v>-90.980400000000003</v>
      </c>
      <c r="J102" s="2" t="s">
        <v>1139</v>
      </c>
      <c r="K102" s="21">
        <v>110000449774</v>
      </c>
      <c r="L102" s="2" t="s">
        <v>1140</v>
      </c>
      <c r="M102" s="2">
        <v>325199</v>
      </c>
      <c r="N102" s="2" t="s">
        <v>261</v>
      </c>
      <c r="O102" s="2"/>
      <c r="Q102" s="2">
        <v>13</v>
      </c>
      <c r="R102" s="181">
        <f t="shared" si="84"/>
        <v>5.8967008100000005</v>
      </c>
      <c r="S102" s="250">
        <f>$R102*INDEX('Byproduct Conc'!$E:$E, MATCH(S$2,'Byproduct Conc'!$C:$C,0))</f>
        <v>1.7159399357100001E-2</v>
      </c>
      <c r="T102" s="251">
        <f>$R102*INDEX('Byproduct Conc'!$E:$E, MATCH(T$2,'Byproduct Conc'!$C:$C,0))</f>
        <v>2.0638452835E-4</v>
      </c>
      <c r="U102" s="251">
        <f>$R102*INDEX('Byproduct Conc'!$E:$E, MATCH(U$2,'Byproduct Conc'!$C:$C,0))</f>
        <v>8.845051215E-4</v>
      </c>
      <c r="V102" s="251">
        <f>$R102*INDEX('Byproduct Conc'!$E:$E, MATCH(V$2,'Byproduct Conc'!$C:$C,0))</f>
        <v>5.8908041091900011E-3</v>
      </c>
      <c r="W102" s="253">
        <f>$R102*INDEX('Byproduct Conc'!$E:$E, MATCH(W$2,'Byproduct Conc'!$C:$C,0))</f>
        <v>8.845051215E-3</v>
      </c>
      <c r="X102" s="254">
        <f t="shared" si="85"/>
        <v>4.9026855306000003E-5</v>
      </c>
      <c r="Y102" s="251">
        <f t="shared" si="86"/>
        <v>5.8967008100000004E-7</v>
      </c>
      <c r="Z102" s="251">
        <f t="shared" si="87"/>
        <v>2.5271574899999999E-6</v>
      </c>
      <c r="AA102" s="251">
        <f t="shared" si="88"/>
        <v>1.6830868883400003E-5</v>
      </c>
      <c r="AB102" s="253">
        <f t="shared" si="89"/>
        <v>2.52715749E-5</v>
      </c>
      <c r="AC102" s="2">
        <v>0</v>
      </c>
      <c r="AD102" s="180">
        <f t="shared" si="63"/>
        <v>0</v>
      </c>
      <c r="AE102" s="258" t="str">
        <f t="shared" si="64"/>
        <v/>
      </c>
      <c r="AF102" s="250">
        <f>$AD102*INDEX('Byproduct Conc'!$E:$E, MATCH(S$2,'Byproduct Conc'!$C:$C,0))</f>
        <v>0</v>
      </c>
      <c r="AG102" s="251">
        <f>$AD102*INDEX('Byproduct Conc'!$E:$E, MATCH(T$2,'Byproduct Conc'!$C:$C,0))</f>
        <v>0</v>
      </c>
      <c r="AH102" s="251">
        <f>$AD102*INDEX('Byproduct Conc'!$E:$E, MATCH(U$2,'Byproduct Conc'!$C:$C,0))</f>
        <v>0</v>
      </c>
      <c r="AI102" s="251">
        <f>$AD102*INDEX('Byproduct Conc'!$E:$E, MATCH(V$2,'Byproduct Conc'!$C:$C,0))</f>
        <v>0</v>
      </c>
      <c r="AJ102" s="252">
        <f>$AD102*INDEX('Byproduct Conc'!$E:$E, MATCH(W$2,'Byproduct Conc'!$C:$C,0))</f>
        <v>0</v>
      </c>
      <c r="AK102" s="250">
        <f t="shared" si="90"/>
        <v>0</v>
      </c>
      <c r="AL102" s="251">
        <f t="shared" si="91"/>
        <v>0</v>
      </c>
      <c r="AM102" s="251">
        <f t="shared" si="92"/>
        <v>0</v>
      </c>
      <c r="AN102" s="251">
        <f t="shared" si="93"/>
        <v>0</v>
      </c>
      <c r="AO102" s="253">
        <f t="shared" si="94"/>
        <v>0</v>
      </c>
      <c r="AP102" s="2">
        <v>0</v>
      </c>
      <c r="AQ102" s="180">
        <f t="shared" si="95"/>
        <v>0</v>
      </c>
      <c r="AR102" s="172" t="str">
        <f t="shared" si="96"/>
        <v/>
      </c>
      <c r="AS102" s="182">
        <f>$AQ102*INDEX('Byproduct Conc'!$E:$E, MATCH(S$2,'Byproduct Conc'!$C:$C,0))</f>
        <v>0</v>
      </c>
      <c r="AT102" s="183">
        <f>$AQ102*INDEX('Byproduct Conc'!$E:$E, MATCH(T$2,'Byproduct Conc'!$C:$C,0))</f>
        <v>0</v>
      </c>
      <c r="AU102" s="183">
        <f>$AQ102*INDEX('Byproduct Conc'!$E:$E, MATCH(U$2,'Byproduct Conc'!$C:$C,0))</f>
        <v>0</v>
      </c>
      <c r="AV102" s="183">
        <f>$AQ102*INDEX('Byproduct Conc'!$E:$E, MATCH(V$2,'Byproduct Conc'!$C:$C,0))</f>
        <v>0</v>
      </c>
      <c r="AW102" s="186">
        <f>$AQ102*INDEX('Byproduct Conc'!$E:$E, MATCH(W$2,'Byproduct Conc'!$C:$C,0))</f>
        <v>0</v>
      </c>
      <c r="AX102" s="182">
        <f t="shared" si="97"/>
        <v>0</v>
      </c>
      <c r="AY102" s="183">
        <f t="shared" si="98"/>
        <v>0</v>
      </c>
      <c r="AZ102" s="183">
        <f t="shared" si="99"/>
        <v>0</v>
      </c>
      <c r="BA102" s="183">
        <f t="shared" si="100"/>
        <v>0</v>
      </c>
      <c r="BB102" s="184">
        <f t="shared" si="101"/>
        <v>0</v>
      </c>
      <c r="BC102" s="178">
        <f t="shared" si="77"/>
        <v>5.8967008100000005</v>
      </c>
      <c r="BD102" s="2" t="s">
        <v>1141</v>
      </c>
    </row>
    <row r="103" spans="1:56" ht="15.75" thickBot="1" x14ac:dyDescent="0.3">
      <c r="A103" s="2">
        <v>2021</v>
      </c>
      <c r="B103" s="2" t="s">
        <v>1134</v>
      </c>
      <c r="C103" s="2" t="s">
        <v>1172</v>
      </c>
      <c r="D103" s="2" t="s">
        <v>1173</v>
      </c>
      <c r="E103" s="2" t="s">
        <v>1174</v>
      </c>
      <c r="F103" s="2" t="s">
        <v>1160</v>
      </c>
      <c r="G103" s="2">
        <v>77536</v>
      </c>
      <c r="H103" s="2">
        <v>29.710967</v>
      </c>
      <c r="I103" s="2">
        <v>-95.119144000000006</v>
      </c>
      <c r="J103" s="2" t="s">
        <v>1175</v>
      </c>
      <c r="K103" s="21">
        <v>110015742204</v>
      </c>
      <c r="L103" s="2" t="s">
        <v>1140</v>
      </c>
      <c r="M103" s="2">
        <v>325199</v>
      </c>
      <c r="N103" s="2" t="s">
        <v>261</v>
      </c>
      <c r="O103" s="2"/>
      <c r="Q103" s="2">
        <v>0</v>
      </c>
      <c r="R103" s="181">
        <f t="shared" si="84"/>
        <v>0</v>
      </c>
      <c r="S103" s="250">
        <f>$R103*INDEX('Byproduct Conc'!$E:$E, MATCH(S$2,'Byproduct Conc'!$C:$C,0))</f>
        <v>0</v>
      </c>
      <c r="T103" s="251">
        <f>$R103*INDEX('Byproduct Conc'!$E:$E, MATCH(T$2,'Byproduct Conc'!$C:$C,0))</f>
        <v>0</v>
      </c>
      <c r="U103" s="251">
        <f>$R103*INDEX('Byproduct Conc'!$E:$E, MATCH(U$2,'Byproduct Conc'!$C:$C,0))</f>
        <v>0</v>
      </c>
      <c r="V103" s="251">
        <f>$R103*INDEX('Byproduct Conc'!$E:$E, MATCH(V$2,'Byproduct Conc'!$C:$C,0))</f>
        <v>0</v>
      </c>
      <c r="W103" s="253">
        <f>$R103*INDEX('Byproduct Conc'!$E:$E, MATCH(W$2,'Byproduct Conc'!$C:$C,0))</f>
        <v>0</v>
      </c>
      <c r="X103" s="254">
        <f t="shared" si="85"/>
        <v>0</v>
      </c>
      <c r="Y103" s="251">
        <f t="shared" si="86"/>
        <v>0</v>
      </c>
      <c r="Z103" s="251">
        <f t="shared" si="87"/>
        <v>0</v>
      </c>
      <c r="AA103" s="251">
        <f t="shared" si="88"/>
        <v>0</v>
      </c>
      <c r="AB103" s="253">
        <f t="shared" si="89"/>
        <v>0</v>
      </c>
      <c r="AC103" s="2">
        <v>0</v>
      </c>
      <c r="AD103" s="180">
        <f t="shared" si="63"/>
        <v>0</v>
      </c>
      <c r="AE103" s="258" t="str">
        <f t="shared" si="64"/>
        <v/>
      </c>
      <c r="AF103" s="250">
        <f>$AD103*INDEX('Byproduct Conc'!$E:$E, MATCH(S$2,'Byproduct Conc'!$C:$C,0))</f>
        <v>0</v>
      </c>
      <c r="AG103" s="251">
        <f>$AD103*INDEX('Byproduct Conc'!$E:$E, MATCH(T$2,'Byproduct Conc'!$C:$C,0))</f>
        <v>0</v>
      </c>
      <c r="AH103" s="251">
        <f>$AD103*INDEX('Byproduct Conc'!$E:$E, MATCH(U$2,'Byproduct Conc'!$C:$C,0))</f>
        <v>0</v>
      </c>
      <c r="AI103" s="251">
        <f>$AD103*INDEX('Byproduct Conc'!$E:$E, MATCH(V$2,'Byproduct Conc'!$C:$C,0))</f>
        <v>0</v>
      </c>
      <c r="AJ103" s="252">
        <f>$AD103*INDEX('Byproduct Conc'!$E:$E, MATCH(W$2,'Byproduct Conc'!$C:$C,0))</f>
        <v>0</v>
      </c>
      <c r="AK103" s="250">
        <f t="shared" si="90"/>
        <v>0</v>
      </c>
      <c r="AL103" s="251">
        <f t="shared" si="91"/>
        <v>0</v>
      </c>
      <c r="AM103" s="251">
        <f t="shared" si="92"/>
        <v>0</v>
      </c>
      <c r="AN103" s="251">
        <f t="shared" si="93"/>
        <v>0</v>
      </c>
      <c r="AO103" s="253">
        <f t="shared" si="94"/>
        <v>0</v>
      </c>
      <c r="AP103" s="2">
        <v>536.58000000000004</v>
      </c>
      <c r="AQ103" s="180">
        <f t="shared" si="95"/>
        <v>243.38859389460004</v>
      </c>
      <c r="AR103" s="172">
        <f t="shared" si="96"/>
        <v>110015742204</v>
      </c>
      <c r="AS103" s="182">
        <f>$AQ103*INDEX('Byproduct Conc'!$E:$E, MATCH(S$2,'Byproduct Conc'!$C:$C,0))</f>
        <v>0.70826080823328608</v>
      </c>
      <c r="AT103" s="183">
        <f>$AQ103*INDEX('Byproduct Conc'!$E:$E, MATCH(T$2,'Byproduct Conc'!$C:$C,0))</f>
        <v>8.5186007863110001E-3</v>
      </c>
      <c r="AU103" s="183">
        <f>$AQ103*INDEX('Byproduct Conc'!$E:$E, MATCH(U$2,'Byproduct Conc'!$C:$C,0))</f>
        <v>3.6508289084190002E-2</v>
      </c>
      <c r="AV103" s="183">
        <f>$AQ103*INDEX('Byproduct Conc'!$E:$E, MATCH(V$2,'Byproduct Conc'!$C:$C,0))</f>
        <v>0.24314520530070546</v>
      </c>
      <c r="AW103" s="186">
        <f>$AQ103*INDEX('Byproduct Conc'!$E:$E, MATCH(W$2,'Byproduct Conc'!$C:$C,0))</f>
        <v>0.36508289084190004</v>
      </c>
      <c r="AX103" s="182">
        <f t="shared" si="97"/>
        <v>2.0236023092379601E-3</v>
      </c>
      <c r="AY103" s="183">
        <f t="shared" si="98"/>
        <v>2.4338859389459999E-5</v>
      </c>
      <c r="AZ103" s="183">
        <f t="shared" si="99"/>
        <v>1.0430939738340001E-4</v>
      </c>
      <c r="BA103" s="183">
        <f t="shared" si="100"/>
        <v>6.9470058657344414E-4</v>
      </c>
      <c r="BB103" s="184">
        <f t="shared" si="101"/>
        <v>1.0430939738340001E-3</v>
      </c>
      <c r="BC103" s="178">
        <f t="shared" si="77"/>
        <v>243.38859389460004</v>
      </c>
      <c r="BD103" s="2"/>
    </row>
    <row r="104" spans="1:56" ht="15.75" thickBot="1" x14ac:dyDescent="0.3">
      <c r="A104" s="2">
        <v>2021</v>
      </c>
      <c r="B104" s="2" t="s">
        <v>1134</v>
      </c>
      <c r="C104" s="2" t="s">
        <v>1182</v>
      </c>
      <c r="D104" s="2" t="s">
        <v>1183</v>
      </c>
      <c r="E104" s="2" t="s">
        <v>1184</v>
      </c>
      <c r="F104" s="2" t="s">
        <v>1160</v>
      </c>
      <c r="G104" s="2">
        <v>77571</v>
      </c>
      <c r="H104" s="2">
        <v>29.723759999999999</v>
      </c>
      <c r="I104" s="2">
        <v>-95.074219999999997</v>
      </c>
      <c r="J104" s="2" t="s">
        <v>1185</v>
      </c>
      <c r="K104" s="21">
        <v>110017769734</v>
      </c>
      <c r="L104" s="2" t="s">
        <v>1140</v>
      </c>
      <c r="M104" s="2">
        <v>325199</v>
      </c>
      <c r="N104" s="2" t="s">
        <v>261</v>
      </c>
      <c r="O104" s="2"/>
      <c r="Q104" s="2">
        <v>4.2</v>
      </c>
      <c r="R104" s="181">
        <f t="shared" si="84"/>
        <v>1.9050879540000001</v>
      </c>
      <c r="S104" s="250">
        <f>$R104*INDEX('Byproduct Conc'!$E:$E, MATCH(S$2,'Byproduct Conc'!$C:$C,0))</f>
        <v>5.5438059461400003E-3</v>
      </c>
      <c r="T104" s="251">
        <f>$R104*INDEX('Byproduct Conc'!$E:$E, MATCH(T$2,'Byproduct Conc'!$C:$C,0))</f>
        <v>6.6678078389999991E-5</v>
      </c>
      <c r="U104" s="251">
        <f>$R104*INDEX('Byproduct Conc'!$E:$E, MATCH(U$2,'Byproduct Conc'!$C:$C,0))</f>
        <v>2.8576319309999999E-4</v>
      </c>
      <c r="V104" s="251">
        <f>$R104*INDEX('Byproduct Conc'!$E:$E, MATCH(V$2,'Byproduct Conc'!$C:$C,0))</f>
        <v>1.9031828660460003E-3</v>
      </c>
      <c r="W104" s="253">
        <f>$R104*INDEX('Byproduct Conc'!$E:$E, MATCH(W$2,'Byproduct Conc'!$C:$C,0))</f>
        <v>2.857631931E-3</v>
      </c>
      <c r="X104" s="254">
        <f t="shared" si="85"/>
        <v>1.5839445560400002E-5</v>
      </c>
      <c r="Y104" s="251">
        <f t="shared" si="86"/>
        <v>1.9050879539999998E-7</v>
      </c>
      <c r="Z104" s="251">
        <f t="shared" si="87"/>
        <v>8.1646626599999996E-7</v>
      </c>
      <c r="AA104" s="251">
        <f t="shared" si="88"/>
        <v>5.4376653315600008E-6</v>
      </c>
      <c r="AB104" s="253">
        <f t="shared" si="89"/>
        <v>8.1646626599999996E-6</v>
      </c>
      <c r="AC104" s="2">
        <v>0</v>
      </c>
      <c r="AD104" s="180">
        <f t="shared" si="63"/>
        <v>0</v>
      </c>
      <c r="AE104" s="258" t="str">
        <f t="shared" si="64"/>
        <v/>
      </c>
      <c r="AF104" s="250">
        <f>$AD104*INDEX('Byproduct Conc'!$E:$E, MATCH(S$2,'Byproduct Conc'!$C:$C,0))</f>
        <v>0</v>
      </c>
      <c r="AG104" s="251">
        <f>$AD104*INDEX('Byproduct Conc'!$E:$E, MATCH(T$2,'Byproduct Conc'!$C:$C,0))</f>
        <v>0</v>
      </c>
      <c r="AH104" s="251">
        <f>$AD104*INDEX('Byproduct Conc'!$E:$E, MATCH(U$2,'Byproduct Conc'!$C:$C,0))</f>
        <v>0</v>
      </c>
      <c r="AI104" s="251">
        <f>$AD104*INDEX('Byproduct Conc'!$E:$E, MATCH(V$2,'Byproduct Conc'!$C:$C,0))</f>
        <v>0</v>
      </c>
      <c r="AJ104" s="252">
        <f>$AD104*INDEX('Byproduct Conc'!$E:$E, MATCH(W$2,'Byproduct Conc'!$C:$C,0))</f>
        <v>0</v>
      </c>
      <c r="AK104" s="250">
        <f t="shared" si="90"/>
        <v>0</v>
      </c>
      <c r="AL104" s="251">
        <f t="shared" si="91"/>
        <v>0</v>
      </c>
      <c r="AM104" s="251">
        <f t="shared" si="92"/>
        <v>0</v>
      </c>
      <c r="AN104" s="251">
        <f t="shared" si="93"/>
        <v>0</v>
      </c>
      <c r="AO104" s="253">
        <f t="shared" si="94"/>
        <v>0</v>
      </c>
      <c r="AP104" s="2">
        <v>0</v>
      </c>
      <c r="AQ104" s="180">
        <f t="shared" si="95"/>
        <v>0</v>
      </c>
      <c r="AR104" s="172" t="str">
        <f t="shared" si="96"/>
        <v/>
      </c>
      <c r="AS104" s="182">
        <f>$AQ104*INDEX('Byproduct Conc'!$E:$E, MATCH(S$2,'Byproduct Conc'!$C:$C,0))</f>
        <v>0</v>
      </c>
      <c r="AT104" s="183">
        <f>$AQ104*INDEX('Byproduct Conc'!$E:$E, MATCH(T$2,'Byproduct Conc'!$C:$C,0))</f>
        <v>0</v>
      </c>
      <c r="AU104" s="183">
        <f>$AQ104*INDEX('Byproduct Conc'!$E:$E, MATCH(U$2,'Byproduct Conc'!$C:$C,0))</f>
        <v>0</v>
      </c>
      <c r="AV104" s="183">
        <f>$AQ104*INDEX('Byproduct Conc'!$E:$E, MATCH(V$2,'Byproduct Conc'!$C:$C,0))</f>
        <v>0</v>
      </c>
      <c r="AW104" s="186">
        <f>$AQ104*INDEX('Byproduct Conc'!$E:$E, MATCH(W$2,'Byproduct Conc'!$C:$C,0))</f>
        <v>0</v>
      </c>
      <c r="AX104" s="182">
        <f t="shared" si="97"/>
        <v>0</v>
      </c>
      <c r="AY104" s="183">
        <f t="shared" si="98"/>
        <v>0</v>
      </c>
      <c r="AZ104" s="183">
        <f t="shared" si="99"/>
        <v>0</v>
      </c>
      <c r="BA104" s="183">
        <f t="shared" si="100"/>
        <v>0</v>
      </c>
      <c r="BB104" s="184">
        <f t="shared" si="101"/>
        <v>0</v>
      </c>
      <c r="BC104" s="178">
        <f t="shared" si="77"/>
        <v>1.9050879540000001</v>
      </c>
      <c r="BD104" s="2" t="s">
        <v>1186</v>
      </c>
    </row>
    <row r="105" spans="1:56" ht="15.75" thickBot="1" x14ac:dyDescent="0.3">
      <c r="A105" s="2">
        <v>2021</v>
      </c>
      <c r="B105" s="2" t="s">
        <v>1134</v>
      </c>
      <c r="C105" s="2" t="s">
        <v>1440</v>
      </c>
      <c r="D105" s="2" t="s">
        <v>1441</v>
      </c>
      <c r="E105" s="2" t="s">
        <v>1144</v>
      </c>
      <c r="F105" s="2" t="s">
        <v>1138</v>
      </c>
      <c r="G105" s="2">
        <v>70669</v>
      </c>
      <c r="H105" s="2">
        <v>30.252222</v>
      </c>
      <c r="I105" s="2">
        <v>-93.284443999999993</v>
      </c>
      <c r="J105" s="2" t="s">
        <v>1438</v>
      </c>
      <c r="K105" s="21">
        <v>110002054482</v>
      </c>
      <c r="L105" s="2" t="s">
        <v>1140</v>
      </c>
      <c r="M105" s="2">
        <v>325110</v>
      </c>
      <c r="N105" s="2" t="s">
        <v>255</v>
      </c>
      <c r="O105" s="2"/>
      <c r="Q105" s="2">
        <v>0</v>
      </c>
      <c r="R105" s="181">
        <f t="shared" si="84"/>
        <v>0</v>
      </c>
      <c r="S105" s="250">
        <f>$R105*INDEX('Byproduct Conc'!$E:$E, MATCH(S$2,'Byproduct Conc'!$C:$C,0))</f>
        <v>0</v>
      </c>
      <c r="T105" s="251">
        <f>$R105*INDEX('Byproduct Conc'!$E:$E, MATCH(T$2,'Byproduct Conc'!$C:$C,0))</f>
        <v>0</v>
      </c>
      <c r="U105" s="251">
        <f>$R105*INDEX('Byproduct Conc'!$E:$E, MATCH(U$2,'Byproduct Conc'!$C:$C,0))</f>
        <v>0</v>
      </c>
      <c r="V105" s="251">
        <f>$R105*INDEX('Byproduct Conc'!$E:$E, MATCH(V$2,'Byproduct Conc'!$C:$C,0))</f>
        <v>0</v>
      </c>
      <c r="W105" s="253">
        <f>$R105*INDEX('Byproduct Conc'!$E:$E, MATCH(W$2,'Byproduct Conc'!$C:$C,0))</f>
        <v>0</v>
      </c>
      <c r="X105" s="254">
        <f t="shared" si="85"/>
        <v>0</v>
      </c>
      <c r="Y105" s="251">
        <f t="shared" si="86"/>
        <v>0</v>
      </c>
      <c r="Z105" s="251">
        <f t="shared" si="87"/>
        <v>0</v>
      </c>
      <c r="AA105" s="251">
        <f t="shared" si="88"/>
        <v>0</v>
      </c>
      <c r="AB105" s="253">
        <f t="shared" si="89"/>
        <v>0</v>
      </c>
      <c r="AC105" s="2">
        <v>0</v>
      </c>
      <c r="AD105" s="180">
        <f t="shared" si="63"/>
        <v>0</v>
      </c>
      <c r="AE105" s="258" t="str">
        <f t="shared" si="64"/>
        <v/>
      </c>
      <c r="AF105" s="250">
        <f>$AD105*INDEX('Byproduct Conc'!$E:$E, MATCH(S$2,'Byproduct Conc'!$C:$C,0))</f>
        <v>0</v>
      </c>
      <c r="AG105" s="251">
        <f>$AD105*INDEX('Byproduct Conc'!$E:$E, MATCH(T$2,'Byproduct Conc'!$C:$C,0))</f>
        <v>0</v>
      </c>
      <c r="AH105" s="251">
        <f>$AD105*INDEX('Byproduct Conc'!$E:$E, MATCH(U$2,'Byproduct Conc'!$C:$C,0))</f>
        <v>0</v>
      </c>
      <c r="AI105" s="251">
        <f>$AD105*INDEX('Byproduct Conc'!$E:$E, MATCH(V$2,'Byproduct Conc'!$C:$C,0))</f>
        <v>0</v>
      </c>
      <c r="AJ105" s="252">
        <f>$AD105*INDEX('Byproduct Conc'!$E:$E, MATCH(W$2,'Byproduct Conc'!$C:$C,0))</f>
        <v>0</v>
      </c>
      <c r="AK105" s="250">
        <f t="shared" si="90"/>
        <v>0</v>
      </c>
      <c r="AL105" s="251">
        <f t="shared" si="91"/>
        <v>0</v>
      </c>
      <c r="AM105" s="251">
        <f t="shared" si="92"/>
        <v>0</v>
      </c>
      <c r="AN105" s="251">
        <f t="shared" si="93"/>
        <v>0</v>
      </c>
      <c r="AO105" s="253">
        <f t="shared" si="94"/>
        <v>0</v>
      </c>
      <c r="AP105" s="2">
        <v>75</v>
      </c>
      <c r="AQ105" s="180">
        <f t="shared" si="95"/>
        <v>34.019427750000006</v>
      </c>
      <c r="AR105" s="172">
        <f t="shared" si="96"/>
        <v>110002054482</v>
      </c>
      <c r="AS105" s="182">
        <f>$AQ105*INDEX('Byproduct Conc'!$E:$E, MATCH(S$2,'Byproduct Conc'!$C:$C,0))</f>
        <v>9.8996534752500004E-2</v>
      </c>
      <c r="AT105" s="183">
        <f>$AQ105*INDEX('Byproduct Conc'!$E:$E, MATCH(T$2,'Byproduct Conc'!$C:$C,0))</f>
        <v>1.1906799712500002E-3</v>
      </c>
      <c r="AU105" s="183">
        <f>$AQ105*INDEX('Byproduct Conc'!$E:$E, MATCH(U$2,'Byproduct Conc'!$C:$C,0))</f>
        <v>5.1029141625000005E-3</v>
      </c>
      <c r="AV105" s="183">
        <f>$AQ105*INDEX('Byproduct Conc'!$E:$E, MATCH(V$2,'Byproduct Conc'!$C:$C,0))</f>
        <v>3.3985408322250006E-2</v>
      </c>
      <c r="AW105" s="186">
        <f>$AQ105*INDEX('Byproduct Conc'!$E:$E, MATCH(W$2,'Byproduct Conc'!$C:$C,0))</f>
        <v>5.102914162500001E-2</v>
      </c>
      <c r="AX105" s="182">
        <f t="shared" si="97"/>
        <v>2.8284724215E-4</v>
      </c>
      <c r="AY105" s="183">
        <f t="shared" si="98"/>
        <v>3.4019427750000007E-6</v>
      </c>
      <c r="AZ105" s="183">
        <f t="shared" si="99"/>
        <v>1.4579754750000002E-5</v>
      </c>
      <c r="BA105" s="183">
        <f t="shared" si="100"/>
        <v>9.7101166635000019E-5</v>
      </c>
      <c r="BB105" s="184">
        <f t="shared" si="101"/>
        <v>1.4579754750000004E-4</v>
      </c>
      <c r="BC105" s="178">
        <f t="shared" si="77"/>
        <v>34.019427750000006</v>
      </c>
      <c r="BD105" s="2"/>
    </row>
    <row r="106" spans="1:56" ht="15.75" thickBot="1" x14ac:dyDescent="0.3">
      <c r="A106" s="2">
        <v>2021</v>
      </c>
      <c r="B106" s="2" t="s">
        <v>1134</v>
      </c>
      <c r="C106" s="2" t="s">
        <v>1168</v>
      </c>
      <c r="D106" s="2" t="s">
        <v>1169</v>
      </c>
      <c r="E106" s="2" t="s">
        <v>1137</v>
      </c>
      <c r="F106" s="2" t="s">
        <v>1138</v>
      </c>
      <c r="G106" s="2">
        <v>70734</v>
      </c>
      <c r="H106" s="2">
        <v>30.208604000000001</v>
      </c>
      <c r="I106" s="2">
        <v>-91.011127999999999</v>
      </c>
      <c r="J106" s="2" t="s">
        <v>1170</v>
      </c>
      <c r="K106" s="21">
        <v>110000746328</v>
      </c>
      <c r="L106" s="2" t="s">
        <v>1140</v>
      </c>
      <c r="M106" s="2">
        <v>325211</v>
      </c>
      <c r="N106" s="2" t="s">
        <v>262</v>
      </c>
      <c r="O106" s="2"/>
      <c r="Q106" s="2">
        <v>9</v>
      </c>
      <c r="R106" s="181">
        <f t="shared" si="84"/>
        <v>4.0823313299999997</v>
      </c>
      <c r="S106" s="250">
        <f>$R106*INDEX('Byproduct Conc'!$E:$E, MATCH(S$2,'Byproduct Conc'!$C:$C,0))</f>
        <v>1.1879584170299998E-2</v>
      </c>
      <c r="T106" s="251">
        <f>$R106*INDEX('Byproduct Conc'!$E:$E, MATCH(T$2,'Byproduct Conc'!$C:$C,0))</f>
        <v>1.4288159654999997E-4</v>
      </c>
      <c r="U106" s="251">
        <f>$R106*INDEX('Byproduct Conc'!$E:$E, MATCH(U$2,'Byproduct Conc'!$C:$C,0))</f>
        <v>6.123496994999999E-4</v>
      </c>
      <c r="V106" s="251">
        <f>$R106*INDEX('Byproduct Conc'!$E:$E, MATCH(V$2,'Byproduct Conc'!$C:$C,0))</f>
        <v>4.0782489986700005E-3</v>
      </c>
      <c r="W106" s="253">
        <f>$R106*INDEX('Byproduct Conc'!$E:$E, MATCH(W$2,'Byproduct Conc'!$C:$C,0))</f>
        <v>6.1234969949999999E-3</v>
      </c>
      <c r="X106" s="254">
        <f t="shared" si="85"/>
        <v>3.3941669057999994E-5</v>
      </c>
      <c r="Y106" s="251">
        <f t="shared" si="86"/>
        <v>4.0823313299999993E-7</v>
      </c>
      <c r="Z106" s="251">
        <f t="shared" si="87"/>
        <v>1.7495705699999997E-6</v>
      </c>
      <c r="AA106" s="251">
        <f t="shared" si="88"/>
        <v>1.1652139996200001E-5</v>
      </c>
      <c r="AB106" s="253">
        <f t="shared" si="89"/>
        <v>1.7495705700000001E-5</v>
      </c>
      <c r="AC106" s="2">
        <v>0</v>
      </c>
      <c r="AD106" s="180">
        <f t="shared" si="63"/>
        <v>0</v>
      </c>
      <c r="AE106" s="258" t="str">
        <f t="shared" si="64"/>
        <v/>
      </c>
      <c r="AF106" s="250">
        <f>$AD106*INDEX('Byproduct Conc'!$E:$E, MATCH(S$2,'Byproduct Conc'!$C:$C,0))</f>
        <v>0</v>
      </c>
      <c r="AG106" s="251">
        <f>$AD106*INDEX('Byproduct Conc'!$E:$E, MATCH(T$2,'Byproduct Conc'!$C:$C,0))</f>
        <v>0</v>
      </c>
      <c r="AH106" s="251">
        <f>$AD106*INDEX('Byproduct Conc'!$E:$E, MATCH(U$2,'Byproduct Conc'!$C:$C,0))</f>
        <v>0</v>
      </c>
      <c r="AI106" s="251">
        <f>$AD106*INDEX('Byproduct Conc'!$E:$E, MATCH(V$2,'Byproduct Conc'!$C:$C,0))</f>
        <v>0</v>
      </c>
      <c r="AJ106" s="252">
        <f>$AD106*INDEX('Byproduct Conc'!$E:$E, MATCH(W$2,'Byproduct Conc'!$C:$C,0))</f>
        <v>0</v>
      </c>
      <c r="AK106" s="250">
        <f t="shared" si="90"/>
        <v>0</v>
      </c>
      <c r="AL106" s="251">
        <f t="shared" si="91"/>
        <v>0</v>
      </c>
      <c r="AM106" s="251">
        <f t="shared" si="92"/>
        <v>0</v>
      </c>
      <c r="AN106" s="251">
        <f t="shared" si="93"/>
        <v>0</v>
      </c>
      <c r="AO106" s="253">
        <f t="shared" si="94"/>
        <v>0</v>
      </c>
      <c r="AP106" s="2">
        <v>0</v>
      </c>
      <c r="AQ106" s="180">
        <f t="shared" si="95"/>
        <v>0</v>
      </c>
      <c r="AR106" s="172" t="str">
        <f t="shared" si="96"/>
        <v/>
      </c>
      <c r="AS106" s="182">
        <f>$AQ106*INDEX('Byproduct Conc'!$E:$E, MATCH(S$2,'Byproduct Conc'!$C:$C,0))</f>
        <v>0</v>
      </c>
      <c r="AT106" s="183">
        <f>$AQ106*INDEX('Byproduct Conc'!$E:$E, MATCH(T$2,'Byproduct Conc'!$C:$C,0))</f>
        <v>0</v>
      </c>
      <c r="AU106" s="183">
        <f>$AQ106*INDEX('Byproduct Conc'!$E:$E, MATCH(U$2,'Byproduct Conc'!$C:$C,0))</f>
        <v>0</v>
      </c>
      <c r="AV106" s="183">
        <f>$AQ106*INDEX('Byproduct Conc'!$E:$E, MATCH(V$2,'Byproduct Conc'!$C:$C,0))</f>
        <v>0</v>
      </c>
      <c r="AW106" s="186">
        <f>$AQ106*INDEX('Byproduct Conc'!$E:$E, MATCH(W$2,'Byproduct Conc'!$C:$C,0))</f>
        <v>0</v>
      </c>
      <c r="AX106" s="182">
        <f t="shared" si="97"/>
        <v>0</v>
      </c>
      <c r="AY106" s="183">
        <f t="shared" si="98"/>
        <v>0</v>
      </c>
      <c r="AZ106" s="183">
        <f t="shared" si="99"/>
        <v>0</v>
      </c>
      <c r="BA106" s="183">
        <f t="shared" si="100"/>
        <v>0</v>
      </c>
      <c r="BB106" s="184">
        <f t="shared" si="101"/>
        <v>0</v>
      </c>
      <c r="BC106" s="178">
        <f t="shared" si="77"/>
        <v>4.0823313299999997</v>
      </c>
      <c r="BD106" s="2" t="s">
        <v>1171</v>
      </c>
    </row>
    <row r="107" spans="1:56" ht="15.75" thickBot="1" x14ac:dyDescent="0.3">
      <c r="A107" s="2">
        <v>2021</v>
      </c>
      <c r="B107" s="2" t="s">
        <v>1134</v>
      </c>
      <c r="C107" s="2" t="s">
        <v>1192</v>
      </c>
      <c r="D107" s="2" t="s">
        <v>1193</v>
      </c>
      <c r="E107" s="2" t="s">
        <v>1194</v>
      </c>
      <c r="F107" s="2" t="s">
        <v>1195</v>
      </c>
      <c r="G107" s="2">
        <v>42029</v>
      </c>
      <c r="H107" s="2">
        <v>37.051110999999999</v>
      </c>
      <c r="I107" s="2">
        <v>-88.334166999999994</v>
      </c>
      <c r="J107" s="2" t="s">
        <v>1196</v>
      </c>
      <c r="K107" s="21">
        <v>110027373072</v>
      </c>
      <c r="L107" s="2" t="s">
        <v>1140</v>
      </c>
      <c r="M107" s="2">
        <v>325199</v>
      </c>
      <c r="N107" s="2" t="s">
        <v>261</v>
      </c>
      <c r="O107" s="2"/>
      <c r="Q107" s="2">
        <v>1755.942</v>
      </c>
      <c r="R107" s="181">
        <f t="shared" si="84"/>
        <v>796.48189336254006</v>
      </c>
      <c r="S107" s="250">
        <f>$R107*INDEX('Byproduct Conc'!$E:$E, MATCH(S$2,'Byproduct Conc'!$C:$C,0))</f>
        <v>2.3177623096849915</v>
      </c>
      <c r="T107" s="251">
        <f>$R107*INDEX('Byproduct Conc'!$E:$E, MATCH(T$2,'Byproduct Conc'!$C:$C,0))</f>
        <v>2.7876866267688899E-2</v>
      </c>
      <c r="U107" s="251">
        <f>$R107*INDEX('Byproduct Conc'!$E:$E, MATCH(U$2,'Byproduct Conc'!$C:$C,0))</f>
        <v>0.11947228400438099</v>
      </c>
      <c r="V107" s="251">
        <f>$R107*INDEX('Byproduct Conc'!$E:$E, MATCH(V$2,'Byproduct Conc'!$C:$C,0))</f>
        <v>0.79568541146917759</v>
      </c>
      <c r="W107" s="253">
        <f>$R107*INDEX('Byproduct Conc'!$E:$E, MATCH(W$2,'Byproduct Conc'!$C:$C,0))</f>
        <v>1.1947228400438101</v>
      </c>
      <c r="X107" s="254">
        <f t="shared" si="85"/>
        <v>6.6221780276714045E-3</v>
      </c>
      <c r="Y107" s="251">
        <f t="shared" si="86"/>
        <v>7.9648189336253998E-5</v>
      </c>
      <c r="Z107" s="251">
        <f t="shared" si="87"/>
        <v>3.4134938286965998E-4</v>
      </c>
      <c r="AA107" s="251">
        <f t="shared" si="88"/>
        <v>2.2733868899119359E-3</v>
      </c>
      <c r="AB107" s="253">
        <f t="shared" si="89"/>
        <v>3.4134938286966006E-3</v>
      </c>
      <c r="AC107" s="2">
        <v>0</v>
      </c>
      <c r="AD107" s="180">
        <f t="shared" si="63"/>
        <v>0</v>
      </c>
      <c r="AE107" s="258" t="str">
        <f t="shared" si="64"/>
        <v/>
      </c>
      <c r="AF107" s="250">
        <f>$AD107*INDEX('Byproduct Conc'!$E:$E, MATCH(S$2,'Byproduct Conc'!$C:$C,0))</f>
        <v>0</v>
      </c>
      <c r="AG107" s="251">
        <f>$AD107*INDEX('Byproduct Conc'!$E:$E, MATCH(T$2,'Byproduct Conc'!$C:$C,0))</f>
        <v>0</v>
      </c>
      <c r="AH107" s="251">
        <f>$AD107*INDEX('Byproduct Conc'!$E:$E, MATCH(U$2,'Byproduct Conc'!$C:$C,0))</f>
        <v>0</v>
      </c>
      <c r="AI107" s="251">
        <f>$AD107*INDEX('Byproduct Conc'!$E:$E, MATCH(V$2,'Byproduct Conc'!$C:$C,0))</f>
        <v>0</v>
      </c>
      <c r="AJ107" s="252">
        <f>$AD107*INDEX('Byproduct Conc'!$E:$E, MATCH(W$2,'Byproduct Conc'!$C:$C,0))</f>
        <v>0</v>
      </c>
      <c r="AK107" s="250">
        <f t="shared" si="90"/>
        <v>0</v>
      </c>
      <c r="AL107" s="251">
        <f t="shared" si="91"/>
        <v>0</v>
      </c>
      <c r="AM107" s="251">
        <f t="shared" si="92"/>
        <v>0</v>
      </c>
      <c r="AN107" s="251">
        <f t="shared" si="93"/>
        <v>0</v>
      </c>
      <c r="AO107" s="253">
        <f t="shared" si="94"/>
        <v>0</v>
      </c>
      <c r="AP107" s="2">
        <v>0</v>
      </c>
      <c r="AQ107" s="180">
        <f t="shared" si="95"/>
        <v>0</v>
      </c>
      <c r="AR107" s="172" t="str">
        <f t="shared" si="96"/>
        <v/>
      </c>
      <c r="AS107" s="182">
        <f>$AQ107*INDEX('Byproduct Conc'!$E:$E, MATCH(S$2,'Byproduct Conc'!$C:$C,0))</f>
        <v>0</v>
      </c>
      <c r="AT107" s="183">
        <f>$AQ107*INDEX('Byproduct Conc'!$E:$E, MATCH(T$2,'Byproduct Conc'!$C:$C,0))</f>
        <v>0</v>
      </c>
      <c r="AU107" s="183">
        <f>$AQ107*INDEX('Byproduct Conc'!$E:$E, MATCH(U$2,'Byproduct Conc'!$C:$C,0))</f>
        <v>0</v>
      </c>
      <c r="AV107" s="183">
        <f>$AQ107*INDEX('Byproduct Conc'!$E:$E, MATCH(V$2,'Byproduct Conc'!$C:$C,0))</f>
        <v>0</v>
      </c>
      <c r="AW107" s="186">
        <f>$AQ107*INDEX('Byproduct Conc'!$E:$E, MATCH(W$2,'Byproduct Conc'!$C:$C,0))</f>
        <v>0</v>
      </c>
      <c r="AX107" s="182">
        <f t="shared" si="97"/>
        <v>0</v>
      </c>
      <c r="AY107" s="183">
        <f t="shared" si="98"/>
        <v>0</v>
      </c>
      <c r="AZ107" s="183">
        <f t="shared" si="99"/>
        <v>0</v>
      </c>
      <c r="BA107" s="183">
        <f t="shared" si="100"/>
        <v>0</v>
      </c>
      <c r="BB107" s="184">
        <f t="shared" si="101"/>
        <v>0</v>
      </c>
      <c r="BC107" s="178">
        <f t="shared" si="77"/>
        <v>796.48189336254006</v>
      </c>
      <c r="BD107" s="2" t="s">
        <v>1197</v>
      </c>
    </row>
    <row r="108" spans="1:56" ht="15.75" thickBot="1" x14ac:dyDescent="0.3">
      <c r="A108" s="2">
        <v>2022</v>
      </c>
      <c r="B108" s="2" t="s">
        <v>1134</v>
      </c>
      <c r="C108" s="2" t="s">
        <v>1172</v>
      </c>
      <c r="D108" s="2" t="s">
        <v>1173</v>
      </c>
      <c r="E108" s="2" t="s">
        <v>1174</v>
      </c>
      <c r="F108" s="2" t="s">
        <v>1160</v>
      </c>
      <c r="G108" s="2">
        <v>77536</v>
      </c>
      <c r="H108" s="2">
        <v>29.728559000000001</v>
      </c>
      <c r="I108" s="2">
        <v>-95.110764000000003</v>
      </c>
      <c r="J108" s="2" t="s">
        <v>1175</v>
      </c>
      <c r="K108" s="21">
        <v>110015742204</v>
      </c>
      <c r="L108" s="2" t="s">
        <v>1140</v>
      </c>
      <c r="M108" s="2">
        <v>325199</v>
      </c>
      <c r="N108" s="2" t="s">
        <v>261</v>
      </c>
      <c r="O108" s="2"/>
      <c r="Q108" s="2">
        <v>0</v>
      </c>
      <c r="R108" s="181">
        <f t="shared" si="84"/>
        <v>0</v>
      </c>
      <c r="S108" s="250">
        <f>$R108*INDEX('Byproduct Conc'!$E:$E, MATCH(S$2,'Byproduct Conc'!$C:$C,0))</f>
        <v>0</v>
      </c>
      <c r="T108" s="251">
        <f>$R108*INDEX('Byproduct Conc'!$E:$E, MATCH(T$2,'Byproduct Conc'!$C:$C,0))</f>
        <v>0</v>
      </c>
      <c r="U108" s="251">
        <f>$R108*INDEX('Byproduct Conc'!$E:$E, MATCH(U$2,'Byproduct Conc'!$C:$C,0))</f>
        <v>0</v>
      </c>
      <c r="V108" s="251">
        <f>$R108*INDEX('Byproduct Conc'!$E:$E, MATCH(V$2,'Byproduct Conc'!$C:$C,0))</f>
        <v>0</v>
      </c>
      <c r="W108" s="253">
        <f>$R108*INDEX('Byproduct Conc'!$E:$E, MATCH(W$2,'Byproduct Conc'!$C:$C,0))</f>
        <v>0</v>
      </c>
      <c r="X108" s="254">
        <f t="shared" si="85"/>
        <v>0</v>
      </c>
      <c r="Y108" s="251">
        <f t="shared" si="86"/>
        <v>0</v>
      </c>
      <c r="Z108" s="251">
        <f t="shared" si="87"/>
        <v>0</v>
      </c>
      <c r="AA108" s="251">
        <f t="shared" si="88"/>
        <v>0</v>
      </c>
      <c r="AB108" s="253">
        <f t="shared" si="89"/>
        <v>0</v>
      </c>
      <c r="AC108" s="2">
        <v>0</v>
      </c>
      <c r="AD108" s="180">
        <f t="shared" si="63"/>
        <v>0</v>
      </c>
      <c r="AE108" s="258" t="str">
        <f t="shared" si="64"/>
        <v/>
      </c>
      <c r="AF108" s="250">
        <f>$AD108*INDEX('Byproduct Conc'!$E:$E, MATCH(S$2,'Byproduct Conc'!$C:$C,0))</f>
        <v>0</v>
      </c>
      <c r="AG108" s="251">
        <f>$AD108*INDEX('Byproduct Conc'!$E:$E, MATCH(T$2,'Byproduct Conc'!$C:$C,0))</f>
        <v>0</v>
      </c>
      <c r="AH108" s="251">
        <f>$AD108*INDEX('Byproduct Conc'!$E:$E, MATCH(U$2,'Byproduct Conc'!$C:$C,0))</f>
        <v>0</v>
      </c>
      <c r="AI108" s="251">
        <f>$AD108*INDEX('Byproduct Conc'!$E:$E, MATCH(V$2,'Byproduct Conc'!$C:$C,0))</f>
        <v>0</v>
      </c>
      <c r="AJ108" s="252">
        <f>$AD108*INDEX('Byproduct Conc'!$E:$E, MATCH(W$2,'Byproduct Conc'!$C:$C,0))</f>
        <v>0</v>
      </c>
      <c r="AK108" s="250">
        <f t="shared" si="90"/>
        <v>0</v>
      </c>
      <c r="AL108" s="251">
        <f t="shared" si="91"/>
        <v>0</v>
      </c>
      <c r="AM108" s="251">
        <f t="shared" si="92"/>
        <v>0</v>
      </c>
      <c r="AN108" s="251">
        <f t="shared" si="93"/>
        <v>0</v>
      </c>
      <c r="AO108" s="253">
        <f t="shared" si="94"/>
        <v>0</v>
      </c>
      <c r="AP108" s="2">
        <v>588</v>
      </c>
      <c r="AQ108" s="180">
        <f t="shared" si="95"/>
        <v>266.71231356000004</v>
      </c>
      <c r="AR108" s="172">
        <f t="shared" si="96"/>
        <v>110015742204</v>
      </c>
      <c r="AS108" s="182">
        <f>$AQ108*INDEX('Byproduct Conc'!$E:$E, MATCH(S$2,'Byproduct Conc'!$C:$C,0))</f>
        <v>0.77613283245960007</v>
      </c>
      <c r="AT108" s="183">
        <f>$AQ108*INDEX('Byproduct Conc'!$E:$E, MATCH(T$2,'Byproduct Conc'!$C:$C,0))</f>
        <v>9.3349309746000014E-3</v>
      </c>
      <c r="AU108" s="183">
        <f>$AQ108*INDEX('Byproduct Conc'!$E:$E, MATCH(U$2,'Byproduct Conc'!$C:$C,0))</f>
        <v>4.0006847034000002E-2</v>
      </c>
      <c r="AV108" s="183">
        <f>$AQ108*INDEX('Byproduct Conc'!$E:$E, MATCH(V$2,'Byproduct Conc'!$C:$C,0))</f>
        <v>0.26644560124644007</v>
      </c>
      <c r="AW108" s="186">
        <f>$AQ108*INDEX('Byproduct Conc'!$E:$E, MATCH(W$2,'Byproduct Conc'!$C:$C,0))</f>
        <v>0.40006847034000009</v>
      </c>
      <c r="AX108" s="182">
        <f t="shared" si="97"/>
        <v>2.217522378456E-3</v>
      </c>
      <c r="AY108" s="183">
        <f t="shared" si="98"/>
        <v>2.6671231356000004E-5</v>
      </c>
      <c r="AZ108" s="183">
        <f t="shared" si="99"/>
        <v>1.1430527724000001E-4</v>
      </c>
      <c r="BA108" s="183">
        <f t="shared" si="100"/>
        <v>7.6127314641840022E-4</v>
      </c>
      <c r="BB108" s="184">
        <f t="shared" si="101"/>
        <v>1.1430527724000002E-3</v>
      </c>
      <c r="BC108" s="178">
        <f t="shared" si="77"/>
        <v>266.71231356000004</v>
      </c>
      <c r="BD108" s="2"/>
    </row>
    <row r="109" spans="1:56" ht="15.75" thickBot="1" x14ac:dyDescent="0.3">
      <c r="A109" s="2">
        <v>2022</v>
      </c>
      <c r="B109" s="2" t="s">
        <v>1134</v>
      </c>
      <c r="C109" s="2" t="s">
        <v>1176</v>
      </c>
      <c r="D109" s="2" t="s">
        <v>1177</v>
      </c>
      <c r="E109" s="2" t="s">
        <v>1178</v>
      </c>
      <c r="F109" s="2" t="s">
        <v>1179</v>
      </c>
      <c r="G109" s="2">
        <v>29405</v>
      </c>
      <c r="H109" s="2">
        <v>32.833576999999998</v>
      </c>
      <c r="I109" s="2">
        <v>-79.964774000000006</v>
      </c>
      <c r="J109" s="2" t="s">
        <v>1180</v>
      </c>
      <c r="K109" s="21">
        <v>110017326963</v>
      </c>
      <c r="L109" s="2" t="s">
        <v>1140</v>
      </c>
      <c r="M109" s="2">
        <v>325199</v>
      </c>
      <c r="N109" s="2" t="s">
        <v>261</v>
      </c>
      <c r="O109" s="2"/>
      <c r="Q109" s="2">
        <v>0</v>
      </c>
      <c r="R109" s="181">
        <f t="shared" si="84"/>
        <v>0</v>
      </c>
      <c r="S109" s="250">
        <f>$R109*INDEX('Byproduct Conc'!$E:$E, MATCH(S$2,'Byproduct Conc'!$C:$C,0))</f>
        <v>0</v>
      </c>
      <c r="T109" s="251">
        <f>$R109*INDEX('Byproduct Conc'!$E:$E, MATCH(T$2,'Byproduct Conc'!$C:$C,0))</f>
        <v>0</v>
      </c>
      <c r="U109" s="251">
        <f>$R109*INDEX('Byproduct Conc'!$E:$E, MATCH(U$2,'Byproduct Conc'!$C:$C,0))</f>
        <v>0</v>
      </c>
      <c r="V109" s="251">
        <f>$R109*INDEX('Byproduct Conc'!$E:$E, MATCH(V$2,'Byproduct Conc'!$C:$C,0))</f>
        <v>0</v>
      </c>
      <c r="W109" s="253">
        <f>$R109*INDEX('Byproduct Conc'!$E:$E, MATCH(W$2,'Byproduct Conc'!$C:$C,0))</f>
        <v>0</v>
      </c>
      <c r="X109" s="254">
        <f t="shared" si="85"/>
        <v>0</v>
      </c>
      <c r="Y109" s="251">
        <f t="shared" si="86"/>
        <v>0</v>
      </c>
      <c r="Z109" s="251">
        <f t="shared" si="87"/>
        <v>0</v>
      </c>
      <c r="AA109" s="251">
        <f t="shared" si="88"/>
        <v>0</v>
      </c>
      <c r="AB109" s="253">
        <f t="shared" si="89"/>
        <v>0</v>
      </c>
      <c r="AC109" s="2">
        <v>18</v>
      </c>
      <c r="AD109" s="180">
        <f t="shared" si="63"/>
        <v>8.1646626599999994</v>
      </c>
      <c r="AE109" s="258">
        <f t="shared" si="64"/>
        <v>110017326963</v>
      </c>
      <c r="AF109" s="250">
        <f>$AD109*INDEX('Byproduct Conc'!$E:$E, MATCH(S$2,'Byproduct Conc'!$C:$C,0))</f>
        <v>2.3759168340599997E-2</v>
      </c>
      <c r="AG109" s="251">
        <f>$AD109*INDEX('Byproduct Conc'!$E:$E, MATCH(T$2,'Byproduct Conc'!$C:$C,0))</f>
        <v>2.8576319309999993E-4</v>
      </c>
      <c r="AH109" s="251">
        <f>$AD109*INDEX('Byproduct Conc'!$E:$E, MATCH(U$2,'Byproduct Conc'!$C:$C,0))</f>
        <v>1.2246993989999998E-3</v>
      </c>
      <c r="AI109" s="251">
        <f>$AD109*INDEX('Byproduct Conc'!$E:$E, MATCH(V$2,'Byproduct Conc'!$C:$C,0))</f>
        <v>8.1564979973400009E-3</v>
      </c>
      <c r="AJ109" s="252">
        <f>$AD109*INDEX('Byproduct Conc'!$E:$E, MATCH(W$2,'Byproduct Conc'!$C:$C,0))</f>
        <v>1.224699399E-2</v>
      </c>
      <c r="AK109" s="250">
        <f t="shared" si="90"/>
        <v>6.7883338115999988E-5</v>
      </c>
      <c r="AL109" s="251">
        <f t="shared" si="91"/>
        <v>8.1646626599999985E-7</v>
      </c>
      <c r="AM109" s="251">
        <f t="shared" si="92"/>
        <v>3.4991411399999994E-6</v>
      </c>
      <c r="AN109" s="251">
        <f t="shared" si="93"/>
        <v>2.3304279992400002E-5</v>
      </c>
      <c r="AO109" s="253">
        <f t="shared" si="94"/>
        <v>3.4991411400000002E-5</v>
      </c>
      <c r="AP109" s="2">
        <v>0</v>
      </c>
      <c r="AQ109" s="180">
        <f t="shared" si="95"/>
        <v>0</v>
      </c>
      <c r="AR109" s="172" t="str">
        <f t="shared" si="96"/>
        <v/>
      </c>
      <c r="AS109" s="182">
        <f>$AQ109*INDEX('Byproduct Conc'!$E:$E, MATCH(S$2,'Byproduct Conc'!$C:$C,0))</f>
        <v>0</v>
      </c>
      <c r="AT109" s="183">
        <f>$AQ109*INDEX('Byproduct Conc'!$E:$E, MATCH(T$2,'Byproduct Conc'!$C:$C,0))</f>
        <v>0</v>
      </c>
      <c r="AU109" s="183">
        <f>$AQ109*INDEX('Byproduct Conc'!$E:$E, MATCH(U$2,'Byproduct Conc'!$C:$C,0))</f>
        <v>0</v>
      </c>
      <c r="AV109" s="183">
        <f>$AQ109*INDEX('Byproduct Conc'!$E:$E, MATCH(V$2,'Byproduct Conc'!$C:$C,0))</f>
        <v>0</v>
      </c>
      <c r="AW109" s="186">
        <f>$AQ109*INDEX('Byproduct Conc'!$E:$E, MATCH(W$2,'Byproduct Conc'!$C:$C,0))</f>
        <v>0</v>
      </c>
      <c r="AX109" s="182">
        <f t="shared" si="97"/>
        <v>0</v>
      </c>
      <c r="AY109" s="183">
        <f t="shared" si="98"/>
        <v>0</v>
      </c>
      <c r="AZ109" s="183">
        <f t="shared" si="99"/>
        <v>0</v>
      </c>
      <c r="BA109" s="183">
        <f t="shared" si="100"/>
        <v>0</v>
      </c>
      <c r="BB109" s="184">
        <f t="shared" si="101"/>
        <v>0</v>
      </c>
      <c r="BC109" s="178">
        <f t="shared" si="77"/>
        <v>8.1646626599999994</v>
      </c>
      <c r="BD109" s="2" t="s">
        <v>5132</v>
      </c>
    </row>
    <row r="110" spans="1:56" ht="15.75" thickBot="1" x14ac:dyDescent="0.3">
      <c r="A110" s="2">
        <v>2022</v>
      </c>
      <c r="B110" s="2" t="s">
        <v>1134</v>
      </c>
      <c r="C110" s="2" t="s">
        <v>1210</v>
      </c>
      <c r="D110" s="2" t="s">
        <v>1211</v>
      </c>
      <c r="E110" s="2" t="s">
        <v>1200</v>
      </c>
      <c r="F110" s="2" t="s">
        <v>1160</v>
      </c>
      <c r="G110" s="2">
        <v>77541</v>
      </c>
      <c r="H110" s="2">
        <v>28.969389</v>
      </c>
      <c r="I110" s="2">
        <v>-95.379527999999993</v>
      </c>
      <c r="J110" s="2" t="s">
        <v>1201</v>
      </c>
      <c r="K110" s="21">
        <v>110066943605</v>
      </c>
      <c r="L110" s="2" t="s">
        <v>1140</v>
      </c>
      <c r="M110" s="2">
        <v>325199</v>
      </c>
      <c r="N110" s="2" t="s">
        <v>261</v>
      </c>
      <c r="O110" s="2"/>
      <c r="Q110" s="2">
        <v>0</v>
      </c>
      <c r="R110" s="181">
        <f t="shared" si="84"/>
        <v>0</v>
      </c>
      <c r="S110" s="250">
        <f>$R110*INDEX('Byproduct Conc'!$E:$E, MATCH(S$2,'Byproduct Conc'!$C:$C,0))</f>
        <v>0</v>
      </c>
      <c r="T110" s="251">
        <f>$R110*INDEX('Byproduct Conc'!$E:$E, MATCH(T$2,'Byproduct Conc'!$C:$C,0))</f>
        <v>0</v>
      </c>
      <c r="U110" s="251">
        <f>$R110*INDEX('Byproduct Conc'!$E:$E, MATCH(U$2,'Byproduct Conc'!$C:$C,0))</f>
        <v>0</v>
      </c>
      <c r="V110" s="251">
        <f>$R110*INDEX('Byproduct Conc'!$E:$E, MATCH(V$2,'Byproduct Conc'!$C:$C,0))</f>
        <v>0</v>
      </c>
      <c r="W110" s="253">
        <f>$R110*INDEX('Byproduct Conc'!$E:$E, MATCH(W$2,'Byproduct Conc'!$C:$C,0))</f>
        <v>0</v>
      </c>
      <c r="X110" s="254">
        <f t="shared" si="85"/>
        <v>0</v>
      </c>
      <c r="Y110" s="251">
        <f t="shared" si="86"/>
        <v>0</v>
      </c>
      <c r="Z110" s="251">
        <f t="shared" si="87"/>
        <v>0</v>
      </c>
      <c r="AA110" s="251">
        <f t="shared" si="88"/>
        <v>0</v>
      </c>
      <c r="AB110" s="253">
        <f t="shared" si="89"/>
        <v>0</v>
      </c>
      <c r="AC110" s="2">
        <v>0</v>
      </c>
      <c r="AD110" s="180">
        <f t="shared" si="63"/>
        <v>0</v>
      </c>
      <c r="AE110" s="258" t="str">
        <f t="shared" si="64"/>
        <v/>
      </c>
      <c r="AF110" s="250">
        <f>$AD110*INDEX('Byproduct Conc'!$E:$E, MATCH(S$2,'Byproduct Conc'!$C:$C,0))</f>
        <v>0</v>
      </c>
      <c r="AG110" s="251">
        <f>$AD110*INDEX('Byproduct Conc'!$E:$E, MATCH(T$2,'Byproduct Conc'!$C:$C,0))</f>
        <v>0</v>
      </c>
      <c r="AH110" s="251">
        <f>$AD110*INDEX('Byproduct Conc'!$E:$E, MATCH(U$2,'Byproduct Conc'!$C:$C,0))</f>
        <v>0</v>
      </c>
      <c r="AI110" s="251">
        <f>$AD110*INDEX('Byproduct Conc'!$E:$E, MATCH(V$2,'Byproduct Conc'!$C:$C,0))</f>
        <v>0</v>
      </c>
      <c r="AJ110" s="252">
        <f>$AD110*INDEX('Byproduct Conc'!$E:$E, MATCH(W$2,'Byproduct Conc'!$C:$C,0))</f>
        <v>0</v>
      </c>
      <c r="AK110" s="250">
        <f t="shared" si="90"/>
        <v>0</v>
      </c>
      <c r="AL110" s="251">
        <f t="shared" si="91"/>
        <v>0</v>
      </c>
      <c r="AM110" s="251">
        <f t="shared" si="92"/>
        <v>0</v>
      </c>
      <c r="AN110" s="251">
        <f t="shared" si="93"/>
        <v>0</v>
      </c>
      <c r="AO110" s="253">
        <f t="shared" si="94"/>
        <v>0</v>
      </c>
      <c r="AP110" s="2">
        <v>622</v>
      </c>
      <c r="AQ110" s="180">
        <f t="shared" si="95"/>
        <v>282.13445414</v>
      </c>
      <c r="AR110" s="172">
        <f t="shared" si="96"/>
        <v>110066943605</v>
      </c>
      <c r="AS110" s="182">
        <f>$AQ110*INDEX('Byproduct Conc'!$E:$E, MATCH(S$2,'Byproduct Conc'!$C:$C,0))</f>
        <v>0.82101126154740001</v>
      </c>
      <c r="AT110" s="183">
        <f>$AQ110*INDEX('Byproduct Conc'!$E:$E, MATCH(T$2,'Byproduct Conc'!$C:$C,0))</f>
        <v>9.8747058948999988E-3</v>
      </c>
      <c r="AU110" s="183">
        <f>$AQ110*INDEX('Byproduct Conc'!$E:$E, MATCH(U$2,'Byproduct Conc'!$C:$C,0))</f>
        <v>4.2320168121E-2</v>
      </c>
      <c r="AV110" s="183">
        <f>$AQ110*INDEX('Byproduct Conc'!$E:$E, MATCH(V$2,'Byproduct Conc'!$C:$C,0))</f>
        <v>0.28185231968586005</v>
      </c>
      <c r="AW110" s="186">
        <f>$AQ110*INDEX('Byproduct Conc'!$E:$E, MATCH(W$2,'Byproduct Conc'!$C:$C,0))</f>
        <v>0.42320168121000001</v>
      </c>
      <c r="AX110" s="182">
        <f t="shared" si="97"/>
        <v>2.3457464615639998E-3</v>
      </c>
      <c r="AY110" s="183">
        <f t="shared" si="98"/>
        <v>2.8213445413999997E-5</v>
      </c>
      <c r="AZ110" s="183">
        <f t="shared" si="99"/>
        <v>1.2091476606E-4</v>
      </c>
      <c r="BA110" s="183">
        <f t="shared" si="100"/>
        <v>8.0529234195960016E-4</v>
      </c>
      <c r="BB110" s="184">
        <f t="shared" si="101"/>
        <v>1.2091476606000001E-3</v>
      </c>
      <c r="BC110" s="178">
        <f t="shared" si="77"/>
        <v>282.13445414</v>
      </c>
      <c r="BD110" s="2"/>
    </row>
    <row r="111" spans="1:56" ht="15.75" thickBot="1" x14ac:dyDescent="0.3">
      <c r="A111" s="2">
        <v>2022</v>
      </c>
      <c r="B111" s="2" t="s">
        <v>1134</v>
      </c>
      <c r="C111" s="2" t="s">
        <v>1152</v>
      </c>
      <c r="D111" s="2" t="s">
        <v>1153</v>
      </c>
      <c r="E111" s="2" t="s">
        <v>1154</v>
      </c>
      <c r="F111" s="2" t="s">
        <v>1138</v>
      </c>
      <c r="G111" s="2">
        <v>70805</v>
      </c>
      <c r="H111" s="2">
        <v>30.503799999999998</v>
      </c>
      <c r="I111" s="2">
        <v>-91.186496000000005</v>
      </c>
      <c r="J111" s="2" t="s">
        <v>1155</v>
      </c>
      <c r="K111" s="21">
        <v>110000597444</v>
      </c>
      <c r="L111" s="2" t="s">
        <v>1140</v>
      </c>
      <c r="M111" s="2">
        <v>325211</v>
      </c>
      <c r="N111" s="2" t="s">
        <v>262</v>
      </c>
      <c r="O111" s="2"/>
      <c r="Q111" s="2">
        <v>7</v>
      </c>
      <c r="R111" s="181">
        <f t="shared" si="84"/>
        <v>3.1751465900000002</v>
      </c>
      <c r="S111" s="250">
        <f>$R111*INDEX('Byproduct Conc'!$E:$E, MATCH(S$2,'Byproduct Conc'!$C:$C,0))</f>
        <v>9.2396765769000005E-3</v>
      </c>
      <c r="T111" s="251">
        <f>$R111*INDEX('Byproduct Conc'!$E:$E, MATCH(T$2,'Byproduct Conc'!$C:$C,0))</f>
        <v>1.1113013065E-4</v>
      </c>
      <c r="U111" s="251">
        <f>$R111*INDEX('Byproduct Conc'!$E:$E, MATCH(U$2,'Byproduct Conc'!$C:$C,0))</f>
        <v>4.7627198850000002E-4</v>
      </c>
      <c r="V111" s="251">
        <f>$R111*INDEX('Byproduct Conc'!$E:$E, MATCH(V$2,'Byproduct Conc'!$C:$C,0))</f>
        <v>3.1719714434100005E-3</v>
      </c>
      <c r="W111" s="253">
        <f>$R111*INDEX('Byproduct Conc'!$E:$E, MATCH(W$2,'Byproduct Conc'!$C:$C,0))</f>
        <v>4.7627198850000007E-3</v>
      </c>
      <c r="X111" s="254">
        <f t="shared" si="85"/>
        <v>2.6399075934000003E-5</v>
      </c>
      <c r="Y111" s="251">
        <f t="shared" si="86"/>
        <v>3.17514659E-7</v>
      </c>
      <c r="Z111" s="251">
        <f t="shared" si="87"/>
        <v>1.3607771100000001E-6</v>
      </c>
      <c r="AA111" s="251">
        <f t="shared" si="88"/>
        <v>9.062775552600001E-6</v>
      </c>
      <c r="AB111" s="253">
        <f t="shared" si="89"/>
        <v>1.3607771100000003E-5</v>
      </c>
      <c r="AC111" s="2">
        <v>0</v>
      </c>
      <c r="AD111" s="180">
        <f t="shared" si="63"/>
        <v>0</v>
      </c>
      <c r="AE111" s="258" t="str">
        <f t="shared" si="64"/>
        <v/>
      </c>
      <c r="AF111" s="250">
        <f>$AD111*INDEX('Byproduct Conc'!$E:$E, MATCH(S$2,'Byproduct Conc'!$C:$C,0))</f>
        <v>0</v>
      </c>
      <c r="AG111" s="251">
        <f>$AD111*INDEX('Byproduct Conc'!$E:$E, MATCH(T$2,'Byproduct Conc'!$C:$C,0))</f>
        <v>0</v>
      </c>
      <c r="AH111" s="251">
        <f>$AD111*INDEX('Byproduct Conc'!$E:$E, MATCH(U$2,'Byproduct Conc'!$C:$C,0))</f>
        <v>0</v>
      </c>
      <c r="AI111" s="251">
        <f>$AD111*INDEX('Byproduct Conc'!$E:$E, MATCH(V$2,'Byproduct Conc'!$C:$C,0))</f>
        <v>0</v>
      </c>
      <c r="AJ111" s="252">
        <f>$AD111*INDEX('Byproduct Conc'!$E:$E, MATCH(W$2,'Byproduct Conc'!$C:$C,0))</f>
        <v>0</v>
      </c>
      <c r="AK111" s="250">
        <f t="shared" si="90"/>
        <v>0</v>
      </c>
      <c r="AL111" s="251">
        <f t="shared" si="91"/>
        <v>0</v>
      </c>
      <c r="AM111" s="251">
        <f t="shared" si="92"/>
        <v>0</v>
      </c>
      <c r="AN111" s="251">
        <f t="shared" si="93"/>
        <v>0</v>
      </c>
      <c r="AO111" s="253">
        <f t="shared" si="94"/>
        <v>0</v>
      </c>
      <c r="AP111" s="2">
        <v>0</v>
      </c>
      <c r="AQ111" s="180">
        <f t="shared" si="95"/>
        <v>0</v>
      </c>
      <c r="AR111" s="172" t="str">
        <f t="shared" si="96"/>
        <v/>
      </c>
      <c r="AS111" s="182">
        <f>$AQ111*INDEX('Byproduct Conc'!$E:$E, MATCH(S$2,'Byproduct Conc'!$C:$C,0))</f>
        <v>0</v>
      </c>
      <c r="AT111" s="183">
        <f>$AQ111*INDEX('Byproduct Conc'!$E:$E, MATCH(T$2,'Byproduct Conc'!$C:$C,0))</f>
        <v>0</v>
      </c>
      <c r="AU111" s="183">
        <f>$AQ111*INDEX('Byproduct Conc'!$E:$E, MATCH(U$2,'Byproduct Conc'!$C:$C,0))</f>
        <v>0</v>
      </c>
      <c r="AV111" s="183">
        <f>$AQ111*INDEX('Byproduct Conc'!$E:$E, MATCH(V$2,'Byproduct Conc'!$C:$C,0))</f>
        <v>0</v>
      </c>
      <c r="AW111" s="186">
        <f>$AQ111*INDEX('Byproduct Conc'!$E:$E, MATCH(W$2,'Byproduct Conc'!$C:$C,0))</f>
        <v>0</v>
      </c>
      <c r="AX111" s="182">
        <f t="shared" si="97"/>
        <v>0</v>
      </c>
      <c r="AY111" s="183">
        <f t="shared" si="98"/>
        <v>0</v>
      </c>
      <c r="AZ111" s="183">
        <f t="shared" si="99"/>
        <v>0</v>
      </c>
      <c r="BA111" s="183">
        <f t="shared" si="100"/>
        <v>0</v>
      </c>
      <c r="BB111" s="184">
        <f t="shared" si="101"/>
        <v>0</v>
      </c>
      <c r="BC111" s="178">
        <f t="shared" si="77"/>
        <v>3.1751465900000002</v>
      </c>
      <c r="BD111" s="2" t="s">
        <v>1156</v>
      </c>
    </row>
    <row r="112" spans="1:56" ht="15.75" thickBot="1" x14ac:dyDescent="0.3">
      <c r="A112" s="2">
        <v>2022</v>
      </c>
      <c r="B112" s="2" t="s">
        <v>1134</v>
      </c>
      <c r="C112" s="2" t="s">
        <v>1540</v>
      </c>
      <c r="D112" s="2" t="s">
        <v>1541</v>
      </c>
      <c r="E112" s="2" t="s">
        <v>1194</v>
      </c>
      <c r="F112" s="2" t="s">
        <v>1195</v>
      </c>
      <c r="G112" s="2">
        <v>42029</v>
      </c>
      <c r="H112" s="2">
        <v>37.056699000000002</v>
      </c>
      <c r="I112" s="2">
        <v>-88.365727000000007</v>
      </c>
      <c r="J112" s="2" t="s">
        <v>1539</v>
      </c>
      <c r="K112" s="21">
        <v>110000380061</v>
      </c>
      <c r="L112" s="2" t="s">
        <v>1140</v>
      </c>
      <c r="M112" s="2">
        <v>325180</v>
      </c>
      <c r="N112" s="2" t="s">
        <v>258</v>
      </c>
      <c r="O112" s="2"/>
      <c r="Q112" s="2">
        <v>130</v>
      </c>
      <c r="R112" s="181">
        <f t="shared" si="84"/>
        <v>58.967008100000001</v>
      </c>
      <c r="S112" s="250">
        <f>$R112*INDEX('Byproduct Conc'!$E:$E, MATCH(S$2,'Byproduct Conc'!$C:$C,0))</f>
        <v>0.171593993571</v>
      </c>
      <c r="T112" s="251">
        <f>$R112*INDEX('Byproduct Conc'!$E:$E, MATCH(T$2,'Byproduct Conc'!$C:$C,0))</f>
        <v>2.0638452834999999E-3</v>
      </c>
      <c r="U112" s="251">
        <f>$R112*INDEX('Byproduct Conc'!$E:$E, MATCH(U$2,'Byproduct Conc'!$C:$C,0))</f>
        <v>8.845051215E-3</v>
      </c>
      <c r="V112" s="251">
        <f>$R112*INDEX('Byproduct Conc'!$E:$E, MATCH(V$2,'Byproduct Conc'!$C:$C,0))</f>
        <v>5.890804109190001E-2</v>
      </c>
      <c r="W112" s="253">
        <f>$R112*INDEX('Byproduct Conc'!$E:$E, MATCH(W$2,'Byproduct Conc'!$C:$C,0))</f>
        <v>8.8450512150000007E-2</v>
      </c>
      <c r="X112" s="254">
        <f t="shared" si="85"/>
        <v>4.9026855306000001E-4</v>
      </c>
      <c r="Y112" s="251">
        <f t="shared" si="86"/>
        <v>5.89670081E-6</v>
      </c>
      <c r="Z112" s="251">
        <f t="shared" si="87"/>
        <v>2.52715749E-5</v>
      </c>
      <c r="AA112" s="251">
        <f t="shared" si="88"/>
        <v>1.6830868883400003E-4</v>
      </c>
      <c r="AB112" s="253">
        <f t="shared" si="89"/>
        <v>2.5271574900000002E-4</v>
      </c>
      <c r="AC112" s="2">
        <v>0</v>
      </c>
      <c r="AD112" s="180">
        <f t="shared" si="63"/>
        <v>0</v>
      </c>
      <c r="AE112" s="258" t="str">
        <f t="shared" si="64"/>
        <v/>
      </c>
      <c r="AF112" s="250">
        <f>$AD112*INDEX('Byproduct Conc'!$E:$E, MATCH(S$2,'Byproduct Conc'!$C:$C,0))</f>
        <v>0</v>
      </c>
      <c r="AG112" s="251">
        <f>$AD112*INDEX('Byproduct Conc'!$E:$E, MATCH(T$2,'Byproduct Conc'!$C:$C,0))</f>
        <v>0</v>
      </c>
      <c r="AH112" s="251">
        <f>$AD112*INDEX('Byproduct Conc'!$E:$E, MATCH(U$2,'Byproduct Conc'!$C:$C,0))</f>
        <v>0</v>
      </c>
      <c r="AI112" s="251">
        <f>$AD112*INDEX('Byproduct Conc'!$E:$E, MATCH(V$2,'Byproduct Conc'!$C:$C,0))</f>
        <v>0</v>
      </c>
      <c r="AJ112" s="252">
        <f>$AD112*INDEX('Byproduct Conc'!$E:$E, MATCH(W$2,'Byproduct Conc'!$C:$C,0))</f>
        <v>0</v>
      </c>
      <c r="AK112" s="250">
        <f t="shared" si="90"/>
        <v>0</v>
      </c>
      <c r="AL112" s="251">
        <f t="shared" si="91"/>
        <v>0</v>
      </c>
      <c r="AM112" s="251">
        <f t="shared" si="92"/>
        <v>0</v>
      </c>
      <c r="AN112" s="251">
        <f t="shared" si="93"/>
        <v>0</v>
      </c>
      <c r="AO112" s="253">
        <f t="shared" si="94"/>
        <v>0</v>
      </c>
      <c r="AP112" s="2">
        <v>0</v>
      </c>
      <c r="AQ112" s="180">
        <f t="shared" si="95"/>
        <v>0</v>
      </c>
      <c r="AR112" s="172" t="str">
        <f t="shared" si="96"/>
        <v/>
      </c>
      <c r="AS112" s="182">
        <f>$AQ112*INDEX('Byproduct Conc'!$E:$E, MATCH(S$2,'Byproduct Conc'!$C:$C,0))</f>
        <v>0</v>
      </c>
      <c r="AT112" s="183">
        <f>$AQ112*INDEX('Byproduct Conc'!$E:$E, MATCH(T$2,'Byproduct Conc'!$C:$C,0))</f>
        <v>0</v>
      </c>
      <c r="AU112" s="183">
        <f>$AQ112*INDEX('Byproduct Conc'!$E:$E, MATCH(U$2,'Byproduct Conc'!$C:$C,0))</f>
        <v>0</v>
      </c>
      <c r="AV112" s="183">
        <f>$AQ112*INDEX('Byproduct Conc'!$E:$E, MATCH(V$2,'Byproduct Conc'!$C:$C,0))</f>
        <v>0</v>
      </c>
      <c r="AW112" s="186">
        <f>$AQ112*INDEX('Byproduct Conc'!$E:$E, MATCH(W$2,'Byproduct Conc'!$C:$C,0))</f>
        <v>0</v>
      </c>
      <c r="AX112" s="182">
        <f t="shared" si="97"/>
        <v>0</v>
      </c>
      <c r="AY112" s="183">
        <f t="shared" si="98"/>
        <v>0</v>
      </c>
      <c r="AZ112" s="183">
        <f t="shared" si="99"/>
        <v>0</v>
      </c>
      <c r="BA112" s="183">
        <f t="shared" si="100"/>
        <v>0</v>
      </c>
      <c r="BB112" s="184">
        <f t="shared" si="101"/>
        <v>0</v>
      </c>
      <c r="BC112" s="178">
        <f t="shared" si="77"/>
        <v>58.967008100000001</v>
      </c>
      <c r="BD112" s="2" t="s">
        <v>1755</v>
      </c>
    </row>
    <row r="113" spans="1:56" ht="15.75" thickBot="1" x14ac:dyDescent="0.3">
      <c r="A113" s="2">
        <v>2022</v>
      </c>
      <c r="B113" s="2" t="s">
        <v>1134</v>
      </c>
      <c r="C113" s="2" t="s">
        <v>1182</v>
      </c>
      <c r="D113" s="2" t="s">
        <v>1183</v>
      </c>
      <c r="E113" s="2" t="s">
        <v>1184</v>
      </c>
      <c r="F113" s="2" t="s">
        <v>1160</v>
      </c>
      <c r="G113" s="2">
        <v>77571</v>
      </c>
      <c r="H113" s="2">
        <v>29.723700000000001</v>
      </c>
      <c r="I113" s="2">
        <v>-95.074079999999995</v>
      </c>
      <c r="J113" s="2" t="s">
        <v>1185</v>
      </c>
      <c r="K113" s="21">
        <v>110017769734</v>
      </c>
      <c r="L113" s="2" t="s">
        <v>1140</v>
      </c>
      <c r="M113" s="2">
        <v>325199</v>
      </c>
      <c r="N113" s="2" t="s">
        <v>261</v>
      </c>
      <c r="O113" s="2"/>
      <c r="Q113" s="2">
        <v>3.4</v>
      </c>
      <c r="R113" s="181">
        <f t="shared" si="84"/>
        <v>1.5422140580000001</v>
      </c>
      <c r="S113" s="250">
        <f>$R113*INDEX('Byproduct Conc'!$E:$E, MATCH(S$2,'Byproduct Conc'!$C:$C,0))</f>
        <v>4.4878429087799997E-3</v>
      </c>
      <c r="T113" s="251">
        <f>$R113*INDEX('Byproduct Conc'!$E:$E, MATCH(T$2,'Byproduct Conc'!$C:$C,0))</f>
        <v>5.3977492029999997E-5</v>
      </c>
      <c r="U113" s="251">
        <f>$R113*INDEX('Byproduct Conc'!$E:$E, MATCH(U$2,'Byproduct Conc'!$C:$C,0))</f>
        <v>2.3133210869999998E-4</v>
      </c>
      <c r="V113" s="251">
        <f>$R113*INDEX('Byproduct Conc'!$E:$E, MATCH(V$2,'Byproduct Conc'!$C:$C,0))</f>
        <v>1.5406718439420002E-3</v>
      </c>
      <c r="W113" s="253">
        <f>$R113*INDEX('Byproduct Conc'!$E:$E, MATCH(W$2,'Byproduct Conc'!$C:$C,0))</f>
        <v>2.3133210870000002E-3</v>
      </c>
      <c r="X113" s="254">
        <f t="shared" si="85"/>
        <v>1.28224083108E-5</v>
      </c>
      <c r="Y113" s="251">
        <f t="shared" si="86"/>
        <v>1.5422140579999999E-7</v>
      </c>
      <c r="Z113" s="251">
        <f t="shared" si="87"/>
        <v>6.6094888199999997E-7</v>
      </c>
      <c r="AA113" s="251">
        <f t="shared" si="88"/>
        <v>4.4019195541200006E-6</v>
      </c>
      <c r="AB113" s="253">
        <f t="shared" si="89"/>
        <v>6.6094888200000005E-6</v>
      </c>
      <c r="AC113" s="2">
        <v>0</v>
      </c>
      <c r="AD113" s="180">
        <f t="shared" si="63"/>
        <v>0</v>
      </c>
      <c r="AE113" s="258" t="str">
        <f t="shared" si="64"/>
        <v/>
      </c>
      <c r="AF113" s="250">
        <f>$AD113*INDEX('Byproduct Conc'!$E:$E, MATCH(S$2,'Byproduct Conc'!$C:$C,0))</f>
        <v>0</v>
      </c>
      <c r="AG113" s="251">
        <f>$AD113*INDEX('Byproduct Conc'!$E:$E, MATCH(T$2,'Byproduct Conc'!$C:$C,0))</f>
        <v>0</v>
      </c>
      <c r="AH113" s="251">
        <f>$AD113*INDEX('Byproduct Conc'!$E:$E, MATCH(U$2,'Byproduct Conc'!$C:$C,0))</f>
        <v>0</v>
      </c>
      <c r="AI113" s="251">
        <f>$AD113*INDEX('Byproduct Conc'!$E:$E, MATCH(V$2,'Byproduct Conc'!$C:$C,0))</f>
        <v>0</v>
      </c>
      <c r="AJ113" s="252">
        <f>$AD113*INDEX('Byproduct Conc'!$E:$E, MATCH(W$2,'Byproduct Conc'!$C:$C,0))</f>
        <v>0</v>
      </c>
      <c r="AK113" s="250">
        <f t="shared" si="90"/>
        <v>0</v>
      </c>
      <c r="AL113" s="251">
        <f t="shared" si="91"/>
        <v>0</v>
      </c>
      <c r="AM113" s="251">
        <f t="shared" si="92"/>
        <v>0</v>
      </c>
      <c r="AN113" s="251">
        <f t="shared" si="93"/>
        <v>0</v>
      </c>
      <c r="AO113" s="253">
        <f t="shared" si="94"/>
        <v>0</v>
      </c>
      <c r="AP113" s="2">
        <v>0</v>
      </c>
      <c r="AQ113" s="180">
        <f t="shared" si="95"/>
        <v>0</v>
      </c>
      <c r="AR113" s="172" t="str">
        <f t="shared" si="96"/>
        <v/>
      </c>
      <c r="AS113" s="182">
        <f>$AQ113*INDEX('Byproduct Conc'!$E:$E, MATCH(S$2,'Byproduct Conc'!$C:$C,0))</f>
        <v>0</v>
      </c>
      <c r="AT113" s="183">
        <f>$AQ113*INDEX('Byproduct Conc'!$E:$E, MATCH(T$2,'Byproduct Conc'!$C:$C,0))</f>
        <v>0</v>
      </c>
      <c r="AU113" s="183">
        <f>$AQ113*INDEX('Byproduct Conc'!$E:$E, MATCH(U$2,'Byproduct Conc'!$C:$C,0))</f>
        <v>0</v>
      </c>
      <c r="AV113" s="183">
        <f>$AQ113*INDEX('Byproduct Conc'!$E:$E, MATCH(V$2,'Byproduct Conc'!$C:$C,0))</f>
        <v>0</v>
      </c>
      <c r="AW113" s="186">
        <f>$AQ113*INDEX('Byproduct Conc'!$E:$E, MATCH(W$2,'Byproduct Conc'!$C:$C,0))</f>
        <v>0</v>
      </c>
      <c r="AX113" s="182">
        <f t="shared" si="97"/>
        <v>0</v>
      </c>
      <c r="AY113" s="183">
        <f t="shared" si="98"/>
        <v>0</v>
      </c>
      <c r="AZ113" s="183">
        <f t="shared" si="99"/>
        <v>0</v>
      </c>
      <c r="BA113" s="183">
        <f t="shared" si="100"/>
        <v>0</v>
      </c>
      <c r="BB113" s="184">
        <f t="shared" si="101"/>
        <v>0</v>
      </c>
      <c r="BC113" s="178">
        <f t="shared" si="77"/>
        <v>1.5422140580000001</v>
      </c>
      <c r="BD113" s="2" t="s">
        <v>1186</v>
      </c>
    </row>
    <row r="114" spans="1:56" ht="15.75" thickBot="1" x14ac:dyDescent="0.3">
      <c r="A114" s="2">
        <v>2022</v>
      </c>
      <c r="B114" s="2" t="s">
        <v>1134</v>
      </c>
      <c r="C114" s="2" t="s">
        <v>1187</v>
      </c>
      <c r="D114" s="2" t="s">
        <v>1188</v>
      </c>
      <c r="E114" s="2" t="s">
        <v>1189</v>
      </c>
      <c r="F114" s="2" t="s">
        <v>1160</v>
      </c>
      <c r="G114" s="2">
        <v>77978</v>
      </c>
      <c r="H114" s="2">
        <v>28.697590000000002</v>
      </c>
      <c r="I114" s="2">
        <v>-96.542101000000002</v>
      </c>
      <c r="J114" s="2" t="s">
        <v>1190</v>
      </c>
      <c r="K114" s="21">
        <v>110018925957</v>
      </c>
      <c r="L114" s="2" t="s">
        <v>1140</v>
      </c>
      <c r="M114" s="2">
        <v>325199</v>
      </c>
      <c r="N114" s="2" t="s">
        <v>261</v>
      </c>
      <c r="O114" s="2"/>
      <c r="Q114" s="2">
        <v>6</v>
      </c>
      <c r="R114" s="181">
        <f t="shared" si="84"/>
        <v>2.7215542199999998</v>
      </c>
      <c r="S114" s="250">
        <f>$R114*INDEX('Byproduct Conc'!$E:$E, MATCH(S$2,'Byproduct Conc'!$C:$C,0))</f>
        <v>7.9197227801999989E-3</v>
      </c>
      <c r="T114" s="251">
        <f>$R114*INDEX('Byproduct Conc'!$E:$E, MATCH(T$2,'Byproduct Conc'!$C:$C,0))</f>
        <v>9.5254397699999987E-5</v>
      </c>
      <c r="U114" s="251">
        <f>$R114*INDEX('Byproduct Conc'!$E:$E, MATCH(U$2,'Byproduct Conc'!$C:$C,0))</f>
        <v>4.0823313299999994E-4</v>
      </c>
      <c r="V114" s="251">
        <f>$R114*INDEX('Byproduct Conc'!$E:$E, MATCH(V$2,'Byproduct Conc'!$C:$C,0))</f>
        <v>2.7188326657800002E-3</v>
      </c>
      <c r="W114" s="253">
        <f>$R114*INDEX('Byproduct Conc'!$E:$E, MATCH(W$2,'Byproduct Conc'!$C:$C,0))</f>
        <v>4.0823313299999994E-3</v>
      </c>
      <c r="X114" s="254">
        <f t="shared" si="85"/>
        <v>2.2627779371999997E-5</v>
      </c>
      <c r="Y114" s="251">
        <f t="shared" si="86"/>
        <v>2.7215542199999999E-7</v>
      </c>
      <c r="Z114" s="251">
        <f t="shared" si="87"/>
        <v>1.1663803799999997E-6</v>
      </c>
      <c r="AA114" s="251">
        <f t="shared" si="88"/>
        <v>7.7680933308000001E-6</v>
      </c>
      <c r="AB114" s="253">
        <f t="shared" si="89"/>
        <v>1.1663803799999998E-5</v>
      </c>
      <c r="AC114" s="2">
        <v>0</v>
      </c>
      <c r="AD114" s="180">
        <f t="shared" si="63"/>
        <v>0</v>
      </c>
      <c r="AE114" s="258" t="str">
        <f t="shared" si="64"/>
        <v/>
      </c>
      <c r="AF114" s="250">
        <f>$AD114*INDEX('Byproduct Conc'!$E:$E, MATCH(S$2,'Byproduct Conc'!$C:$C,0))</f>
        <v>0</v>
      </c>
      <c r="AG114" s="251">
        <f>$AD114*INDEX('Byproduct Conc'!$E:$E, MATCH(T$2,'Byproduct Conc'!$C:$C,0))</f>
        <v>0</v>
      </c>
      <c r="AH114" s="251">
        <f>$AD114*INDEX('Byproduct Conc'!$E:$E, MATCH(U$2,'Byproduct Conc'!$C:$C,0))</f>
        <v>0</v>
      </c>
      <c r="AI114" s="251">
        <f>$AD114*INDEX('Byproduct Conc'!$E:$E, MATCH(V$2,'Byproduct Conc'!$C:$C,0))</f>
        <v>0</v>
      </c>
      <c r="AJ114" s="252">
        <f>$AD114*INDEX('Byproduct Conc'!$E:$E, MATCH(W$2,'Byproduct Conc'!$C:$C,0))</f>
        <v>0</v>
      </c>
      <c r="AK114" s="250">
        <f t="shared" si="90"/>
        <v>0</v>
      </c>
      <c r="AL114" s="251">
        <f t="shared" si="91"/>
        <v>0</v>
      </c>
      <c r="AM114" s="251">
        <f t="shared" si="92"/>
        <v>0</v>
      </c>
      <c r="AN114" s="251">
        <f t="shared" si="93"/>
        <v>0</v>
      </c>
      <c r="AO114" s="253">
        <f t="shared" si="94"/>
        <v>0</v>
      </c>
      <c r="AP114" s="2">
        <v>0</v>
      </c>
      <c r="AQ114" s="180">
        <f t="shared" si="95"/>
        <v>0</v>
      </c>
      <c r="AR114" s="172" t="str">
        <f t="shared" si="96"/>
        <v/>
      </c>
      <c r="AS114" s="182">
        <f>$AQ114*INDEX('Byproduct Conc'!$E:$E, MATCH(S$2,'Byproduct Conc'!$C:$C,0))</f>
        <v>0</v>
      </c>
      <c r="AT114" s="183">
        <f>$AQ114*INDEX('Byproduct Conc'!$E:$E, MATCH(T$2,'Byproduct Conc'!$C:$C,0))</f>
        <v>0</v>
      </c>
      <c r="AU114" s="183">
        <f>$AQ114*INDEX('Byproduct Conc'!$E:$E, MATCH(U$2,'Byproduct Conc'!$C:$C,0))</f>
        <v>0</v>
      </c>
      <c r="AV114" s="183">
        <f>$AQ114*INDEX('Byproduct Conc'!$E:$E, MATCH(V$2,'Byproduct Conc'!$C:$C,0))</f>
        <v>0</v>
      </c>
      <c r="AW114" s="186">
        <f>$AQ114*INDEX('Byproduct Conc'!$E:$E, MATCH(W$2,'Byproduct Conc'!$C:$C,0))</f>
        <v>0</v>
      </c>
      <c r="AX114" s="182">
        <f t="shared" si="97"/>
        <v>0</v>
      </c>
      <c r="AY114" s="183">
        <f t="shared" si="98"/>
        <v>0</v>
      </c>
      <c r="AZ114" s="183">
        <f t="shared" si="99"/>
        <v>0</v>
      </c>
      <c r="BA114" s="183">
        <f t="shared" si="100"/>
        <v>0</v>
      </c>
      <c r="BB114" s="184">
        <f t="shared" si="101"/>
        <v>0</v>
      </c>
      <c r="BC114" s="178">
        <f t="shared" si="77"/>
        <v>2.7215542199999998</v>
      </c>
      <c r="BD114" s="2" t="s">
        <v>1286</v>
      </c>
    </row>
    <row r="115" spans="1:56" ht="15.75" thickBot="1" x14ac:dyDescent="0.3">
      <c r="A115" s="2">
        <v>2022</v>
      </c>
      <c r="B115" s="2" t="s">
        <v>1134</v>
      </c>
      <c r="C115" s="2" t="s">
        <v>5124</v>
      </c>
      <c r="D115" s="2" t="s">
        <v>1143</v>
      </c>
      <c r="E115" s="2" t="s">
        <v>1144</v>
      </c>
      <c r="F115" s="2" t="s">
        <v>1138</v>
      </c>
      <c r="G115" s="2">
        <v>70669</v>
      </c>
      <c r="H115" s="2">
        <v>30.223500000000001</v>
      </c>
      <c r="I115" s="2">
        <v>-93.286900000000003</v>
      </c>
      <c r="J115" s="2" t="s">
        <v>1145</v>
      </c>
      <c r="K115" s="21">
        <v>110000494894</v>
      </c>
      <c r="L115" s="2" t="s">
        <v>1140</v>
      </c>
      <c r="M115" s="2">
        <v>325180</v>
      </c>
      <c r="N115" s="2" t="s">
        <v>258</v>
      </c>
      <c r="O115" s="2"/>
      <c r="Q115" s="2">
        <v>140</v>
      </c>
      <c r="R115" s="181">
        <f t="shared" si="84"/>
        <v>63.502931800000006</v>
      </c>
      <c r="S115" s="250">
        <f>$R115*INDEX('Byproduct Conc'!$E:$E, MATCH(S$2,'Byproduct Conc'!$C:$C,0))</f>
        <v>0.18479353153800002</v>
      </c>
      <c r="T115" s="251">
        <f>$R115*INDEX('Byproduct Conc'!$E:$E, MATCH(T$2,'Byproduct Conc'!$C:$C,0))</f>
        <v>2.2226026129999999E-3</v>
      </c>
      <c r="U115" s="251">
        <f>$R115*INDEX('Byproduct Conc'!$E:$E, MATCH(U$2,'Byproduct Conc'!$C:$C,0))</f>
        <v>9.5254397699999997E-3</v>
      </c>
      <c r="V115" s="251">
        <f>$R115*INDEX('Byproduct Conc'!$E:$E, MATCH(V$2,'Byproduct Conc'!$C:$C,0))</f>
        <v>6.3439428868200018E-2</v>
      </c>
      <c r="W115" s="253">
        <f>$R115*INDEX('Byproduct Conc'!$E:$E, MATCH(W$2,'Byproduct Conc'!$C:$C,0))</f>
        <v>9.5254397700000007E-2</v>
      </c>
      <c r="X115" s="254">
        <f t="shared" si="85"/>
        <v>5.2798151868000006E-4</v>
      </c>
      <c r="Y115" s="251">
        <f t="shared" si="86"/>
        <v>6.3502931799999994E-6</v>
      </c>
      <c r="Z115" s="251">
        <f t="shared" si="87"/>
        <v>2.7215542199999999E-5</v>
      </c>
      <c r="AA115" s="251">
        <f t="shared" si="88"/>
        <v>1.8125551105200005E-4</v>
      </c>
      <c r="AB115" s="253">
        <f t="shared" si="89"/>
        <v>2.7215542199999999E-4</v>
      </c>
      <c r="AC115" s="2">
        <v>0</v>
      </c>
      <c r="AD115" s="180">
        <f t="shared" si="63"/>
        <v>0</v>
      </c>
      <c r="AE115" s="258" t="str">
        <f t="shared" si="64"/>
        <v/>
      </c>
      <c r="AF115" s="250">
        <f>$AD115*INDEX('Byproduct Conc'!$E:$E, MATCH(S$2,'Byproduct Conc'!$C:$C,0))</f>
        <v>0</v>
      </c>
      <c r="AG115" s="251">
        <f>$AD115*INDEX('Byproduct Conc'!$E:$E, MATCH(T$2,'Byproduct Conc'!$C:$C,0))</f>
        <v>0</v>
      </c>
      <c r="AH115" s="251">
        <f>$AD115*INDEX('Byproduct Conc'!$E:$E, MATCH(U$2,'Byproduct Conc'!$C:$C,0))</f>
        <v>0</v>
      </c>
      <c r="AI115" s="251">
        <f>$AD115*INDEX('Byproduct Conc'!$E:$E, MATCH(V$2,'Byproduct Conc'!$C:$C,0))</f>
        <v>0</v>
      </c>
      <c r="AJ115" s="252">
        <f>$AD115*INDEX('Byproduct Conc'!$E:$E, MATCH(W$2,'Byproduct Conc'!$C:$C,0))</f>
        <v>0</v>
      </c>
      <c r="AK115" s="250">
        <f t="shared" si="90"/>
        <v>0</v>
      </c>
      <c r="AL115" s="251">
        <f t="shared" si="91"/>
        <v>0</v>
      </c>
      <c r="AM115" s="251">
        <f t="shared" si="92"/>
        <v>0</v>
      </c>
      <c r="AN115" s="251">
        <f t="shared" si="93"/>
        <v>0</v>
      </c>
      <c r="AO115" s="253">
        <f t="shared" si="94"/>
        <v>0</v>
      </c>
      <c r="AP115" s="2">
        <v>0</v>
      </c>
      <c r="AQ115" s="180">
        <f t="shared" si="95"/>
        <v>0</v>
      </c>
      <c r="AR115" s="172" t="str">
        <f t="shared" si="96"/>
        <v/>
      </c>
      <c r="AS115" s="182">
        <f>$AQ115*INDEX('Byproduct Conc'!$E:$E, MATCH(S$2,'Byproduct Conc'!$C:$C,0))</f>
        <v>0</v>
      </c>
      <c r="AT115" s="183">
        <f>$AQ115*INDEX('Byproduct Conc'!$E:$E, MATCH(T$2,'Byproduct Conc'!$C:$C,0))</f>
        <v>0</v>
      </c>
      <c r="AU115" s="183">
        <f>$AQ115*INDEX('Byproduct Conc'!$E:$E, MATCH(U$2,'Byproduct Conc'!$C:$C,0))</f>
        <v>0</v>
      </c>
      <c r="AV115" s="183">
        <f>$AQ115*INDEX('Byproduct Conc'!$E:$E, MATCH(V$2,'Byproduct Conc'!$C:$C,0))</f>
        <v>0</v>
      </c>
      <c r="AW115" s="186">
        <f>$AQ115*INDEX('Byproduct Conc'!$E:$E, MATCH(W$2,'Byproduct Conc'!$C:$C,0))</f>
        <v>0</v>
      </c>
      <c r="AX115" s="182">
        <f t="shared" si="97"/>
        <v>0</v>
      </c>
      <c r="AY115" s="183">
        <f t="shared" si="98"/>
        <v>0</v>
      </c>
      <c r="AZ115" s="183">
        <f t="shared" si="99"/>
        <v>0</v>
      </c>
      <c r="BA115" s="183">
        <f t="shared" si="100"/>
        <v>0</v>
      </c>
      <c r="BB115" s="184">
        <f t="shared" si="101"/>
        <v>0</v>
      </c>
      <c r="BC115" s="178">
        <f t="shared" si="77"/>
        <v>63.502931800000006</v>
      </c>
      <c r="BD115" s="2" t="s">
        <v>1146</v>
      </c>
    </row>
    <row r="116" spans="1:56" ht="15.75" thickBot="1" x14ac:dyDescent="0.3">
      <c r="A116" s="2">
        <v>2022</v>
      </c>
      <c r="B116" s="2" t="s">
        <v>1134</v>
      </c>
      <c r="C116" s="2" t="s">
        <v>1168</v>
      </c>
      <c r="D116" s="2" t="s">
        <v>1169</v>
      </c>
      <c r="E116" s="2" t="s">
        <v>1137</v>
      </c>
      <c r="F116" s="2" t="s">
        <v>1138</v>
      </c>
      <c r="G116" s="2">
        <v>70734</v>
      </c>
      <c r="H116" s="2">
        <v>30.208604000000001</v>
      </c>
      <c r="I116" s="2">
        <v>-91.011127999999999</v>
      </c>
      <c r="J116" s="2" t="s">
        <v>1170</v>
      </c>
      <c r="K116" s="21">
        <v>110000746328</v>
      </c>
      <c r="L116" s="2" t="s">
        <v>1140</v>
      </c>
      <c r="M116" s="2">
        <v>325211</v>
      </c>
      <c r="N116" s="2" t="s">
        <v>262</v>
      </c>
      <c r="O116" s="2"/>
      <c r="Q116" s="2">
        <v>4</v>
      </c>
      <c r="R116" s="181">
        <f t="shared" si="84"/>
        <v>1.8143694800000001</v>
      </c>
      <c r="S116" s="250">
        <f>$R116*INDEX('Byproduct Conc'!$E:$E, MATCH(S$2,'Byproduct Conc'!$C:$C,0))</f>
        <v>5.2798151868000001E-3</v>
      </c>
      <c r="T116" s="251">
        <f>$R116*INDEX('Byproduct Conc'!$E:$E, MATCH(T$2,'Byproduct Conc'!$C:$C,0))</f>
        <v>6.3502931799999996E-5</v>
      </c>
      <c r="U116" s="251">
        <f>$R116*INDEX('Byproduct Conc'!$E:$E, MATCH(U$2,'Byproduct Conc'!$C:$C,0))</f>
        <v>2.7215542199999999E-4</v>
      </c>
      <c r="V116" s="251">
        <f>$R116*INDEX('Byproduct Conc'!$E:$E, MATCH(V$2,'Byproduct Conc'!$C:$C,0))</f>
        <v>1.8125551105200003E-3</v>
      </c>
      <c r="W116" s="253">
        <f>$R116*INDEX('Byproduct Conc'!$E:$E, MATCH(W$2,'Byproduct Conc'!$C:$C,0))</f>
        <v>2.7215542200000001E-3</v>
      </c>
      <c r="X116" s="254">
        <f t="shared" si="85"/>
        <v>1.5085186248000001E-5</v>
      </c>
      <c r="Y116" s="251">
        <f t="shared" si="86"/>
        <v>1.8143694799999998E-7</v>
      </c>
      <c r="Z116" s="251">
        <f t="shared" si="87"/>
        <v>7.7758691999999996E-7</v>
      </c>
      <c r="AA116" s="251">
        <f t="shared" si="88"/>
        <v>5.1787288872000009E-6</v>
      </c>
      <c r="AB116" s="253">
        <f t="shared" si="89"/>
        <v>7.7758691999999996E-6</v>
      </c>
      <c r="AC116" s="2">
        <v>0</v>
      </c>
      <c r="AD116" s="180">
        <f t="shared" si="63"/>
        <v>0</v>
      </c>
      <c r="AE116" s="258" t="str">
        <f t="shared" si="64"/>
        <v/>
      </c>
      <c r="AF116" s="250">
        <f>$AD116*INDEX('Byproduct Conc'!$E:$E, MATCH(S$2,'Byproduct Conc'!$C:$C,0))</f>
        <v>0</v>
      </c>
      <c r="AG116" s="251">
        <f>$AD116*INDEX('Byproduct Conc'!$E:$E, MATCH(T$2,'Byproduct Conc'!$C:$C,0))</f>
        <v>0</v>
      </c>
      <c r="AH116" s="251">
        <f>$AD116*INDEX('Byproduct Conc'!$E:$E, MATCH(U$2,'Byproduct Conc'!$C:$C,0))</f>
        <v>0</v>
      </c>
      <c r="AI116" s="251">
        <f>$AD116*INDEX('Byproduct Conc'!$E:$E, MATCH(V$2,'Byproduct Conc'!$C:$C,0))</f>
        <v>0</v>
      </c>
      <c r="AJ116" s="252">
        <f>$AD116*INDEX('Byproduct Conc'!$E:$E, MATCH(W$2,'Byproduct Conc'!$C:$C,0))</f>
        <v>0</v>
      </c>
      <c r="AK116" s="250">
        <f t="shared" si="90"/>
        <v>0</v>
      </c>
      <c r="AL116" s="251">
        <f t="shared" si="91"/>
        <v>0</v>
      </c>
      <c r="AM116" s="251">
        <f t="shared" si="92"/>
        <v>0</v>
      </c>
      <c r="AN116" s="251">
        <f t="shared" si="93"/>
        <v>0</v>
      </c>
      <c r="AO116" s="253">
        <f t="shared" si="94"/>
        <v>0</v>
      </c>
      <c r="AP116" s="2">
        <v>0</v>
      </c>
      <c r="AQ116" s="180">
        <f t="shared" si="95"/>
        <v>0</v>
      </c>
      <c r="AR116" s="172" t="str">
        <f t="shared" si="96"/>
        <v/>
      </c>
      <c r="AS116" s="182">
        <f>$AQ116*INDEX('Byproduct Conc'!$E:$E, MATCH(S$2,'Byproduct Conc'!$C:$C,0))</f>
        <v>0</v>
      </c>
      <c r="AT116" s="183">
        <f>$AQ116*INDEX('Byproduct Conc'!$E:$E, MATCH(T$2,'Byproduct Conc'!$C:$C,0))</f>
        <v>0</v>
      </c>
      <c r="AU116" s="183">
        <f>$AQ116*INDEX('Byproduct Conc'!$E:$E, MATCH(U$2,'Byproduct Conc'!$C:$C,0))</f>
        <v>0</v>
      </c>
      <c r="AV116" s="183">
        <f>$AQ116*INDEX('Byproduct Conc'!$E:$E, MATCH(V$2,'Byproduct Conc'!$C:$C,0))</f>
        <v>0</v>
      </c>
      <c r="AW116" s="186">
        <f>$AQ116*INDEX('Byproduct Conc'!$E:$E, MATCH(W$2,'Byproduct Conc'!$C:$C,0))</f>
        <v>0</v>
      </c>
      <c r="AX116" s="182">
        <f t="shared" si="97"/>
        <v>0</v>
      </c>
      <c r="AY116" s="183">
        <f t="shared" si="98"/>
        <v>0</v>
      </c>
      <c r="AZ116" s="183">
        <f t="shared" si="99"/>
        <v>0</v>
      </c>
      <c r="BA116" s="183">
        <f t="shared" si="100"/>
        <v>0</v>
      </c>
      <c r="BB116" s="184">
        <f t="shared" si="101"/>
        <v>0</v>
      </c>
      <c r="BC116" s="178">
        <f t="shared" si="77"/>
        <v>1.8143694800000001</v>
      </c>
      <c r="BD116" s="2" t="s">
        <v>1171</v>
      </c>
    </row>
    <row r="117" spans="1:56" ht="15.75" thickBot="1" x14ac:dyDescent="0.3">
      <c r="A117" s="2">
        <v>2022</v>
      </c>
      <c r="B117" s="2" t="s">
        <v>1134</v>
      </c>
      <c r="C117" s="2" t="s">
        <v>5123</v>
      </c>
      <c r="D117" s="2" t="s">
        <v>1164</v>
      </c>
      <c r="E117" s="2" t="s">
        <v>1165</v>
      </c>
      <c r="F117" s="2" t="s">
        <v>1138</v>
      </c>
      <c r="G117" s="2">
        <v>70764</v>
      </c>
      <c r="H117" s="2">
        <v>30.262255</v>
      </c>
      <c r="I117" s="2">
        <v>-91.185837000000006</v>
      </c>
      <c r="J117" s="2" t="s">
        <v>1166</v>
      </c>
      <c r="K117" s="21">
        <v>110000613747</v>
      </c>
      <c r="L117" s="2" t="s">
        <v>1140</v>
      </c>
      <c r="M117" s="2">
        <v>325211</v>
      </c>
      <c r="N117" s="2" t="s">
        <v>262</v>
      </c>
      <c r="O117" s="2"/>
      <c r="Q117" s="2">
        <v>407</v>
      </c>
      <c r="R117" s="181">
        <f t="shared" si="84"/>
        <v>184.61209459</v>
      </c>
      <c r="S117" s="250">
        <f>$R117*INDEX('Byproduct Conc'!$E:$E, MATCH(S$2,'Byproduct Conc'!$C:$C,0))</f>
        <v>0.53722119525689993</v>
      </c>
      <c r="T117" s="251">
        <f>$R117*INDEX('Byproduct Conc'!$E:$E, MATCH(T$2,'Byproduct Conc'!$C:$C,0))</f>
        <v>6.4614233106499996E-3</v>
      </c>
      <c r="U117" s="251">
        <f>$R117*INDEX('Byproduct Conc'!$E:$E, MATCH(U$2,'Byproduct Conc'!$C:$C,0))</f>
        <v>2.7691814188499999E-2</v>
      </c>
      <c r="V117" s="251">
        <f>$R117*INDEX('Byproduct Conc'!$E:$E, MATCH(V$2,'Byproduct Conc'!$C:$C,0))</f>
        <v>0.18442748249541002</v>
      </c>
      <c r="W117" s="253">
        <f>$R117*INDEX('Byproduct Conc'!$E:$E, MATCH(W$2,'Byproduct Conc'!$C:$C,0))</f>
        <v>0.27691814188500002</v>
      </c>
      <c r="X117" s="254">
        <f t="shared" si="85"/>
        <v>1.5349177007339997E-3</v>
      </c>
      <c r="Y117" s="251">
        <f t="shared" si="86"/>
        <v>1.8461209458999998E-5</v>
      </c>
      <c r="Z117" s="251">
        <f t="shared" si="87"/>
        <v>7.9119469110000004E-5</v>
      </c>
      <c r="AA117" s="251">
        <f t="shared" si="88"/>
        <v>5.2693566427260011E-4</v>
      </c>
      <c r="AB117" s="253">
        <f t="shared" si="89"/>
        <v>7.9119469110000009E-4</v>
      </c>
      <c r="AC117" s="2">
        <v>0</v>
      </c>
      <c r="AD117" s="180">
        <f t="shared" si="63"/>
        <v>0</v>
      </c>
      <c r="AE117" s="258" t="str">
        <f t="shared" si="64"/>
        <v/>
      </c>
      <c r="AF117" s="250">
        <f>$AD117*INDEX('Byproduct Conc'!$E:$E, MATCH(S$2,'Byproduct Conc'!$C:$C,0))</f>
        <v>0</v>
      </c>
      <c r="AG117" s="251">
        <f>$AD117*INDEX('Byproduct Conc'!$E:$E, MATCH(T$2,'Byproduct Conc'!$C:$C,0))</f>
        <v>0</v>
      </c>
      <c r="AH117" s="251">
        <f>$AD117*INDEX('Byproduct Conc'!$E:$E, MATCH(U$2,'Byproduct Conc'!$C:$C,0))</f>
        <v>0</v>
      </c>
      <c r="AI117" s="251">
        <f>$AD117*INDEX('Byproduct Conc'!$E:$E, MATCH(V$2,'Byproduct Conc'!$C:$C,0))</f>
        <v>0</v>
      </c>
      <c r="AJ117" s="252">
        <f>$AD117*INDEX('Byproduct Conc'!$E:$E, MATCH(W$2,'Byproduct Conc'!$C:$C,0))</f>
        <v>0</v>
      </c>
      <c r="AK117" s="250">
        <f t="shared" si="90"/>
        <v>0</v>
      </c>
      <c r="AL117" s="251">
        <f t="shared" si="91"/>
        <v>0</v>
      </c>
      <c r="AM117" s="251">
        <f t="shared" si="92"/>
        <v>0</v>
      </c>
      <c r="AN117" s="251">
        <f t="shared" si="93"/>
        <v>0</v>
      </c>
      <c r="AO117" s="253">
        <f t="shared" si="94"/>
        <v>0</v>
      </c>
      <c r="AP117" s="2">
        <v>0</v>
      </c>
      <c r="AQ117" s="180">
        <f t="shared" si="95"/>
        <v>0</v>
      </c>
      <c r="AR117" s="172" t="str">
        <f t="shared" si="96"/>
        <v/>
      </c>
      <c r="AS117" s="182">
        <f>$AQ117*INDEX('Byproduct Conc'!$E:$E, MATCH(S$2,'Byproduct Conc'!$C:$C,0))</f>
        <v>0</v>
      </c>
      <c r="AT117" s="183">
        <f>$AQ117*INDEX('Byproduct Conc'!$E:$E, MATCH(T$2,'Byproduct Conc'!$C:$C,0))</f>
        <v>0</v>
      </c>
      <c r="AU117" s="183">
        <f>$AQ117*INDEX('Byproduct Conc'!$E:$E, MATCH(U$2,'Byproduct Conc'!$C:$C,0))</f>
        <v>0</v>
      </c>
      <c r="AV117" s="183">
        <f>$AQ117*INDEX('Byproduct Conc'!$E:$E, MATCH(V$2,'Byproduct Conc'!$C:$C,0))</f>
        <v>0</v>
      </c>
      <c r="AW117" s="186">
        <f>$AQ117*INDEX('Byproduct Conc'!$E:$E, MATCH(W$2,'Byproduct Conc'!$C:$C,0))</f>
        <v>0</v>
      </c>
      <c r="AX117" s="182">
        <f t="shared" si="97"/>
        <v>0</v>
      </c>
      <c r="AY117" s="183">
        <f t="shared" si="98"/>
        <v>0</v>
      </c>
      <c r="AZ117" s="183">
        <f t="shared" si="99"/>
        <v>0</v>
      </c>
      <c r="BA117" s="183">
        <f t="shared" si="100"/>
        <v>0</v>
      </c>
      <c r="BB117" s="184">
        <f t="shared" si="101"/>
        <v>0</v>
      </c>
      <c r="BC117" s="178">
        <f t="shared" si="77"/>
        <v>184.61209459</v>
      </c>
      <c r="BD117" s="2" t="s">
        <v>1167</v>
      </c>
    </row>
    <row r="118" spans="1:56" ht="15.75" thickBot="1" x14ac:dyDescent="0.3">
      <c r="A118" s="2">
        <v>2022</v>
      </c>
      <c r="B118" s="2" t="s">
        <v>1134</v>
      </c>
      <c r="C118" s="2" t="s">
        <v>1135</v>
      </c>
      <c r="D118" s="2" t="s">
        <v>1136</v>
      </c>
      <c r="E118" s="2" t="s">
        <v>1137</v>
      </c>
      <c r="F118" s="2" t="s">
        <v>1138</v>
      </c>
      <c r="G118" s="2">
        <v>70734</v>
      </c>
      <c r="H118" s="2">
        <v>30.181861999999999</v>
      </c>
      <c r="I118" s="2">
        <v>-90.986958999999999</v>
      </c>
      <c r="J118" s="2" t="s">
        <v>1139</v>
      </c>
      <c r="K118" s="21">
        <v>110000449774</v>
      </c>
      <c r="L118" s="2" t="s">
        <v>1140</v>
      </c>
      <c r="M118" s="2">
        <v>325199</v>
      </c>
      <c r="N118" s="2" t="s">
        <v>261</v>
      </c>
      <c r="O118" s="2"/>
      <c r="Q118" s="2">
        <v>39</v>
      </c>
      <c r="R118" s="181">
        <f t="shared" si="84"/>
        <v>17.69010243</v>
      </c>
      <c r="S118" s="250">
        <f>$R118*INDEX('Byproduct Conc'!$E:$E, MATCH(S$2,'Byproduct Conc'!$C:$C,0))</f>
        <v>5.1478198071299996E-2</v>
      </c>
      <c r="T118" s="251">
        <f>$R118*INDEX('Byproduct Conc'!$E:$E, MATCH(T$2,'Byproduct Conc'!$C:$C,0))</f>
        <v>6.1915358504999998E-4</v>
      </c>
      <c r="U118" s="251">
        <f>$R118*INDEX('Byproduct Conc'!$E:$E, MATCH(U$2,'Byproduct Conc'!$C:$C,0))</f>
        <v>2.6535153644999996E-3</v>
      </c>
      <c r="V118" s="251">
        <f>$R118*INDEX('Byproduct Conc'!$E:$E, MATCH(V$2,'Byproduct Conc'!$C:$C,0))</f>
        <v>1.7672412327570001E-2</v>
      </c>
      <c r="W118" s="253">
        <f>$R118*INDEX('Byproduct Conc'!$E:$E, MATCH(W$2,'Byproduct Conc'!$C:$C,0))</f>
        <v>2.6535153645E-2</v>
      </c>
      <c r="X118" s="254">
        <f t="shared" si="85"/>
        <v>1.47080565918E-4</v>
      </c>
      <c r="Y118" s="251">
        <f t="shared" si="86"/>
        <v>1.7690102429999999E-6</v>
      </c>
      <c r="Z118" s="251">
        <f t="shared" si="87"/>
        <v>7.5814724699999988E-6</v>
      </c>
      <c r="AA118" s="251">
        <f t="shared" si="88"/>
        <v>5.0492606650200002E-5</v>
      </c>
      <c r="AB118" s="253">
        <f t="shared" si="89"/>
        <v>7.5814724700000005E-5</v>
      </c>
      <c r="AC118" s="2">
        <v>0</v>
      </c>
      <c r="AD118" s="180">
        <f t="shared" si="63"/>
        <v>0</v>
      </c>
      <c r="AE118" s="258" t="str">
        <f t="shared" si="64"/>
        <v/>
      </c>
      <c r="AF118" s="250">
        <f>$AD118*INDEX('Byproduct Conc'!$E:$E, MATCH(S$2,'Byproduct Conc'!$C:$C,0))</f>
        <v>0</v>
      </c>
      <c r="AG118" s="251">
        <f>$AD118*INDEX('Byproduct Conc'!$E:$E, MATCH(T$2,'Byproduct Conc'!$C:$C,0))</f>
        <v>0</v>
      </c>
      <c r="AH118" s="251">
        <f>$AD118*INDEX('Byproduct Conc'!$E:$E, MATCH(U$2,'Byproduct Conc'!$C:$C,0))</f>
        <v>0</v>
      </c>
      <c r="AI118" s="251">
        <f>$AD118*INDEX('Byproduct Conc'!$E:$E, MATCH(V$2,'Byproduct Conc'!$C:$C,0))</f>
        <v>0</v>
      </c>
      <c r="AJ118" s="252">
        <f>$AD118*INDEX('Byproduct Conc'!$E:$E, MATCH(W$2,'Byproduct Conc'!$C:$C,0))</f>
        <v>0</v>
      </c>
      <c r="AK118" s="250">
        <f t="shared" si="90"/>
        <v>0</v>
      </c>
      <c r="AL118" s="251">
        <f t="shared" si="91"/>
        <v>0</v>
      </c>
      <c r="AM118" s="251">
        <f t="shared" si="92"/>
        <v>0</v>
      </c>
      <c r="AN118" s="251">
        <f t="shared" si="93"/>
        <v>0</v>
      </c>
      <c r="AO118" s="253">
        <f t="shared" si="94"/>
        <v>0</v>
      </c>
      <c r="AP118" s="2">
        <v>0</v>
      </c>
      <c r="AQ118" s="180">
        <f t="shared" si="95"/>
        <v>0</v>
      </c>
      <c r="AR118" s="172" t="str">
        <f t="shared" si="96"/>
        <v/>
      </c>
      <c r="AS118" s="182">
        <f>$AQ118*INDEX('Byproduct Conc'!$E:$E, MATCH(S$2,'Byproduct Conc'!$C:$C,0))</f>
        <v>0</v>
      </c>
      <c r="AT118" s="183">
        <f>$AQ118*INDEX('Byproduct Conc'!$E:$E, MATCH(T$2,'Byproduct Conc'!$C:$C,0))</f>
        <v>0</v>
      </c>
      <c r="AU118" s="183">
        <f>$AQ118*INDEX('Byproduct Conc'!$E:$E, MATCH(U$2,'Byproduct Conc'!$C:$C,0))</f>
        <v>0</v>
      </c>
      <c r="AV118" s="183">
        <f>$AQ118*INDEX('Byproduct Conc'!$E:$E, MATCH(V$2,'Byproduct Conc'!$C:$C,0))</f>
        <v>0</v>
      </c>
      <c r="AW118" s="186">
        <f>$AQ118*INDEX('Byproduct Conc'!$E:$E, MATCH(W$2,'Byproduct Conc'!$C:$C,0))</f>
        <v>0</v>
      </c>
      <c r="AX118" s="182">
        <f t="shared" si="97"/>
        <v>0</v>
      </c>
      <c r="AY118" s="183">
        <f t="shared" si="98"/>
        <v>0</v>
      </c>
      <c r="AZ118" s="183">
        <f t="shared" si="99"/>
        <v>0</v>
      </c>
      <c r="BA118" s="183">
        <f t="shared" si="100"/>
        <v>0</v>
      </c>
      <c r="BB118" s="184">
        <f t="shared" si="101"/>
        <v>0</v>
      </c>
      <c r="BC118" s="178">
        <f t="shared" si="77"/>
        <v>17.69010243</v>
      </c>
      <c r="BD118" s="2" t="s">
        <v>1141</v>
      </c>
    </row>
    <row r="119" spans="1:56" ht="15.75" thickBot="1" x14ac:dyDescent="0.3">
      <c r="A119" s="2">
        <v>2022</v>
      </c>
      <c r="B119" s="2" t="s">
        <v>1134</v>
      </c>
      <c r="C119" s="2" t="s">
        <v>1147</v>
      </c>
      <c r="D119" s="2" t="s">
        <v>1148</v>
      </c>
      <c r="E119" s="2" t="s">
        <v>1149</v>
      </c>
      <c r="F119" s="2" t="s">
        <v>1138</v>
      </c>
      <c r="G119" s="2">
        <v>70723</v>
      </c>
      <c r="H119" s="2">
        <v>30.05509</v>
      </c>
      <c r="I119" s="2">
        <v>-90.830839999999995</v>
      </c>
      <c r="J119" s="2" t="s">
        <v>1150</v>
      </c>
      <c r="K119" s="21">
        <v>110000597328</v>
      </c>
      <c r="L119" s="2" t="s">
        <v>1140</v>
      </c>
      <c r="M119" s="2">
        <v>325180</v>
      </c>
      <c r="N119" s="2" t="s">
        <v>258</v>
      </c>
      <c r="O119" s="2"/>
      <c r="Q119" s="2">
        <v>1</v>
      </c>
      <c r="R119" s="181">
        <f t="shared" si="84"/>
        <v>0.45359237000000002</v>
      </c>
      <c r="S119" s="250">
        <f>$R119*INDEX('Byproduct Conc'!$E:$E, MATCH(S$2,'Byproduct Conc'!$C:$C,0))</f>
        <v>1.3199537967E-3</v>
      </c>
      <c r="T119" s="251">
        <f>$R119*INDEX('Byproduct Conc'!$E:$E, MATCH(T$2,'Byproduct Conc'!$C:$C,0))</f>
        <v>1.5875732949999999E-5</v>
      </c>
      <c r="U119" s="251">
        <f>$R119*INDEX('Byproduct Conc'!$E:$E, MATCH(U$2,'Byproduct Conc'!$C:$C,0))</f>
        <v>6.8038855499999998E-5</v>
      </c>
      <c r="V119" s="251">
        <f>$R119*INDEX('Byproduct Conc'!$E:$E, MATCH(V$2,'Byproduct Conc'!$C:$C,0))</f>
        <v>4.5313877763000006E-4</v>
      </c>
      <c r="W119" s="253">
        <f>$R119*INDEX('Byproduct Conc'!$E:$E, MATCH(W$2,'Byproduct Conc'!$C:$C,0))</f>
        <v>6.8038855500000004E-4</v>
      </c>
      <c r="X119" s="254">
        <f t="shared" si="85"/>
        <v>3.7712965620000002E-6</v>
      </c>
      <c r="Y119" s="251">
        <f t="shared" si="86"/>
        <v>4.5359236999999996E-8</v>
      </c>
      <c r="Z119" s="251">
        <f t="shared" si="87"/>
        <v>1.9439672999999999E-7</v>
      </c>
      <c r="AA119" s="251">
        <f t="shared" si="88"/>
        <v>1.2946822218000002E-6</v>
      </c>
      <c r="AB119" s="253">
        <f t="shared" si="89"/>
        <v>1.9439672999999999E-6</v>
      </c>
      <c r="AC119" s="2">
        <v>0</v>
      </c>
      <c r="AD119" s="180">
        <f t="shared" si="63"/>
        <v>0</v>
      </c>
      <c r="AE119" s="258" t="str">
        <f t="shared" si="64"/>
        <v/>
      </c>
      <c r="AF119" s="250">
        <f>$AD119*INDEX('Byproduct Conc'!$E:$E, MATCH(S$2,'Byproduct Conc'!$C:$C,0))</f>
        <v>0</v>
      </c>
      <c r="AG119" s="251">
        <f>$AD119*INDEX('Byproduct Conc'!$E:$E, MATCH(T$2,'Byproduct Conc'!$C:$C,0))</f>
        <v>0</v>
      </c>
      <c r="AH119" s="251">
        <f>$AD119*INDEX('Byproduct Conc'!$E:$E, MATCH(U$2,'Byproduct Conc'!$C:$C,0))</f>
        <v>0</v>
      </c>
      <c r="AI119" s="251">
        <f>$AD119*INDEX('Byproduct Conc'!$E:$E, MATCH(V$2,'Byproduct Conc'!$C:$C,0))</f>
        <v>0</v>
      </c>
      <c r="AJ119" s="252">
        <f>$AD119*INDEX('Byproduct Conc'!$E:$E, MATCH(W$2,'Byproduct Conc'!$C:$C,0))</f>
        <v>0</v>
      </c>
      <c r="AK119" s="250">
        <f t="shared" si="90"/>
        <v>0</v>
      </c>
      <c r="AL119" s="251">
        <f t="shared" si="91"/>
        <v>0</v>
      </c>
      <c r="AM119" s="251">
        <f t="shared" si="92"/>
        <v>0</v>
      </c>
      <c r="AN119" s="251">
        <f t="shared" si="93"/>
        <v>0</v>
      </c>
      <c r="AO119" s="253">
        <f t="shared" si="94"/>
        <v>0</v>
      </c>
      <c r="AP119" s="2">
        <v>0</v>
      </c>
      <c r="AQ119" s="180">
        <f t="shared" si="95"/>
        <v>0</v>
      </c>
      <c r="AR119" s="172" t="str">
        <f t="shared" si="96"/>
        <v/>
      </c>
      <c r="AS119" s="182">
        <f>$AQ119*INDEX('Byproduct Conc'!$E:$E, MATCH(S$2,'Byproduct Conc'!$C:$C,0))</f>
        <v>0</v>
      </c>
      <c r="AT119" s="183">
        <f>$AQ119*INDEX('Byproduct Conc'!$E:$E, MATCH(T$2,'Byproduct Conc'!$C:$C,0))</f>
        <v>0</v>
      </c>
      <c r="AU119" s="183">
        <f>$AQ119*INDEX('Byproduct Conc'!$E:$E, MATCH(U$2,'Byproduct Conc'!$C:$C,0))</f>
        <v>0</v>
      </c>
      <c r="AV119" s="183">
        <f>$AQ119*INDEX('Byproduct Conc'!$E:$E, MATCH(V$2,'Byproduct Conc'!$C:$C,0))</f>
        <v>0</v>
      </c>
      <c r="AW119" s="186">
        <f>$AQ119*INDEX('Byproduct Conc'!$E:$E, MATCH(W$2,'Byproduct Conc'!$C:$C,0))</f>
        <v>0</v>
      </c>
      <c r="AX119" s="182">
        <f t="shared" si="97"/>
        <v>0</v>
      </c>
      <c r="AY119" s="183">
        <f t="shared" si="98"/>
        <v>0</v>
      </c>
      <c r="AZ119" s="183">
        <f t="shared" si="99"/>
        <v>0</v>
      </c>
      <c r="BA119" s="183">
        <f t="shared" si="100"/>
        <v>0</v>
      </c>
      <c r="BB119" s="184">
        <f t="shared" si="101"/>
        <v>0</v>
      </c>
      <c r="BC119" s="178">
        <f t="shared" si="77"/>
        <v>0.45359237000000002</v>
      </c>
      <c r="BD119" s="2" t="s">
        <v>1209</v>
      </c>
    </row>
    <row r="120" spans="1:56" ht="15.75" thickBot="1" x14ac:dyDescent="0.3">
      <c r="A120" s="2">
        <v>2022</v>
      </c>
      <c r="B120" s="2" t="s">
        <v>1134</v>
      </c>
      <c r="C120" s="2" t="s">
        <v>1157</v>
      </c>
      <c r="D120" s="2" t="s">
        <v>1158</v>
      </c>
      <c r="E120" s="2" t="s">
        <v>1159</v>
      </c>
      <c r="F120" s="2" t="s">
        <v>1160</v>
      </c>
      <c r="G120" s="2">
        <v>78359</v>
      </c>
      <c r="H120" s="2">
        <v>27.883610999999998</v>
      </c>
      <c r="I120" s="2">
        <v>-97.241382999999999</v>
      </c>
      <c r="J120" s="2" t="s">
        <v>1161</v>
      </c>
      <c r="K120" s="21">
        <v>110000599807</v>
      </c>
      <c r="L120" s="2" t="s">
        <v>1140</v>
      </c>
      <c r="M120" s="2">
        <v>325199</v>
      </c>
      <c r="N120" s="2" t="s">
        <v>261</v>
      </c>
      <c r="O120" s="2"/>
      <c r="Q120" s="2">
        <v>237</v>
      </c>
      <c r="R120" s="181">
        <f t="shared" si="84"/>
        <v>107.50139169000001</v>
      </c>
      <c r="S120" s="250">
        <f>$R120*INDEX('Byproduct Conc'!$E:$E, MATCH(S$2,'Byproduct Conc'!$C:$C,0))</f>
        <v>0.3128290498179</v>
      </c>
      <c r="T120" s="251">
        <f>$R120*INDEX('Byproduct Conc'!$E:$E, MATCH(T$2,'Byproduct Conc'!$C:$C,0))</f>
        <v>3.7625487091499997E-3</v>
      </c>
      <c r="U120" s="251">
        <f>$R120*INDEX('Byproduct Conc'!$E:$E, MATCH(U$2,'Byproduct Conc'!$C:$C,0))</f>
        <v>1.61252087535E-2</v>
      </c>
      <c r="V120" s="251">
        <f>$R120*INDEX('Byproduct Conc'!$E:$E, MATCH(V$2,'Byproduct Conc'!$C:$C,0))</f>
        <v>0.10739389029831002</v>
      </c>
      <c r="W120" s="253">
        <f>$R120*INDEX('Byproduct Conc'!$E:$E, MATCH(W$2,'Byproduct Conc'!$C:$C,0))</f>
        <v>0.161252087535</v>
      </c>
      <c r="X120" s="254">
        <f t="shared" si="85"/>
        <v>8.9379728519400003E-4</v>
      </c>
      <c r="Y120" s="251">
        <f t="shared" si="86"/>
        <v>1.0750139168999999E-5</v>
      </c>
      <c r="Z120" s="251">
        <f t="shared" si="87"/>
        <v>4.607202501E-5</v>
      </c>
      <c r="AA120" s="251">
        <f t="shared" si="88"/>
        <v>3.0683968656660006E-4</v>
      </c>
      <c r="AB120" s="253">
        <f t="shared" si="89"/>
        <v>4.6072025010000003E-4</v>
      </c>
      <c r="AC120" s="2">
        <v>0</v>
      </c>
      <c r="AD120" s="180">
        <f t="shared" si="63"/>
        <v>0</v>
      </c>
      <c r="AE120" s="258" t="str">
        <f t="shared" si="64"/>
        <v/>
      </c>
      <c r="AF120" s="250">
        <f>$AD120*INDEX('Byproduct Conc'!$E:$E, MATCH(S$2,'Byproduct Conc'!$C:$C,0))</f>
        <v>0</v>
      </c>
      <c r="AG120" s="251">
        <f>$AD120*INDEX('Byproduct Conc'!$E:$E, MATCH(T$2,'Byproduct Conc'!$C:$C,0))</f>
        <v>0</v>
      </c>
      <c r="AH120" s="251">
        <f>$AD120*INDEX('Byproduct Conc'!$E:$E, MATCH(U$2,'Byproduct Conc'!$C:$C,0))</f>
        <v>0</v>
      </c>
      <c r="AI120" s="251">
        <f>$AD120*INDEX('Byproduct Conc'!$E:$E, MATCH(V$2,'Byproduct Conc'!$C:$C,0))</f>
        <v>0</v>
      </c>
      <c r="AJ120" s="252">
        <f>$AD120*INDEX('Byproduct Conc'!$E:$E, MATCH(W$2,'Byproduct Conc'!$C:$C,0))</f>
        <v>0</v>
      </c>
      <c r="AK120" s="250">
        <f t="shared" si="90"/>
        <v>0</v>
      </c>
      <c r="AL120" s="251">
        <f t="shared" si="91"/>
        <v>0</v>
      </c>
      <c r="AM120" s="251">
        <f t="shared" si="92"/>
        <v>0</v>
      </c>
      <c r="AN120" s="251">
        <f t="shared" si="93"/>
        <v>0</v>
      </c>
      <c r="AO120" s="253">
        <f t="shared" si="94"/>
        <v>0</v>
      </c>
      <c r="AP120" s="2">
        <v>0</v>
      </c>
      <c r="AQ120" s="180">
        <f t="shared" si="95"/>
        <v>0</v>
      </c>
      <c r="AR120" s="172" t="str">
        <f t="shared" si="96"/>
        <v/>
      </c>
      <c r="AS120" s="182">
        <f>$AQ120*INDEX('Byproduct Conc'!$E:$E, MATCH(S$2,'Byproduct Conc'!$C:$C,0))</f>
        <v>0</v>
      </c>
      <c r="AT120" s="183">
        <f>$AQ120*INDEX('Byproduct Conc'!$E:$E, MATCH(T$2,'Byproduct Conc'!$C:$C,0))</f>
        <v>0</v>
      </c>
      <c r="AU120" s="183">
        <f>$AQ120*INDEX('Byproduct Conc'!$E:$E, MATCH(U$2,'Byproduct Conc'!$C:$C,0))</f>
        <v>0</v>
      </c>
      <c r="AV120" s="183">
        <f>$AQ120*INDEX('Byproduct Conc'!$E:$E, MATCH(V$2,'Byproduct Conc'!$C:$C,0))</f>
        <v>0</v>
      </c>
      <c r="AW120" s="186">
        <f>$AQ120*INDEX('Byproduct Conc'!$E:$E, MATCH(W$2,'Byproduct Conc'!$C:$C,0))</f>
        <v>0</v>
      </c>
      <c r="AX120" s="182">
        <f t="shared" si="97"/>
        <v>0</v>
      </c>
      <c r="AY120" s="183">
        <f t="shared" si="98"/>
        <v>0</v>
      </c>
      <c r="AZ120" s="183">
        <f t="shared" si="99"/>
        <v>0</v>
      </c>
      <c r="BA120" s="183">
        <f t="shared" si="100"/>
        <v>0</v>
      </c>
      <c r="BB120" s="184">
        <f t="shared" si="101"/>
        <v>0</v>
      </c>
      <c r="BC120" s="178">
        <f t="shared" si="77"/>
        <v>107.50139169000001</v>
      </c>
      <c r="BD120" s="2" t="s">
        <v>1162</v>
      </c>
    </row>
    <row r="121" spans="1:56" ht="15.75" thickBot="1" x14ac:dyDescent="0.3">
      <c r="A121" s="2">
        <v>2022</v>
      </c>
      <c r="B121" s="2" t="s">
        <v>1134</v>
      </c>
      <c r="C121" s="2" t="s">
        <v>5122</v>
      </c>
      <c r="D121" s="2" t="s">
        <v>1204</v>
      </c>
      <c r="E121" s="2" t="s">
        <v>1205</v>
      </c>
      <c r="F121" s="2" t="s">
        <v>1206</v>
      </c>
      <c r="G121" s="2">
        <v>63630</v>
      </c>
      <c r="H121" s="2">
        <v>37.983333000000002</v>
      </c>
      <c r="I121" s="2">
        <v>-90.690832999999998</v>
      </c>
      <c r="J121" s="2" t="s">
        <v>1207</v>
      </c>
      <c r="K121" s="21">
        <v>110017980443</v>
      </c>
      <c r="L121" s="2" t="s">
        <v>1140</v>
      </c>
      <c r="M121" s="2">
        <v>325998</v>
      </c>
      <c r="N121" s="2" t="s">
        <v>283</v>
      </c>
      <c r="O121" s="2"/>
      <c r="Q121" s="2">
        <v>0</v>
      </c>
      <c r="R121" s="181">
        <f t="shared" si="84"/>
        <v>0</v>
      </c>
      <c r="S121" s="250">
        <f>$R121*INDEX('Byproduct Conc'!$E:$E, MATCH(S$2,'Byproduct Conc'!$C:$C,0))</f>
        <v>0</v>
      </c>
      <c r="T121" s="251">
        <f>$R121*INDEX('Byproduct Conc'!$E:$E, MATCH(T$2,'Byproduct Conc'!$C:$C,0))</f>
        <v>0</v>
      </c>
      <c r="U121" s="251">
        <f>$R121*INDEX('Byproduct Conc'!$E:$E, MATCH(U$2,'Byproduct Conc'!$C:$C,0))</f>
        <v>0</v>
      </c>
      <c r="V121" s="251">
        <f>$R121*INDEX('Byproduct Conc'!$E:$E, MATCH(V$2,'Byproduct Conc'!$C:$C,0))</f>
        <v>0</v>
      </c>
      <c r="W121" s="253">
        <f>$R121*INDEX('Byproduct Conc'!$E:$E, MATCH(W$2,'Byproduct Conc'!$C:$C,0))</f>
        <v>0</v>
      </c>
      <c r="X121" s="254">
        <f t="shared" si="85"/>
        <v>0</v>
      </c>
      <c r="Y121" s="251">
        <f t="shared" si="86"/>
        <v>0</v>
      </c>
      <c r="Z121" s="251">
        <f t="shared" si="87"/>
        <v>0</v>
      </c>
      <c r="AA121" s="251">
        <f t="shared" si="88"/>
        <v>0</v>
      </c>
      <c r="AB121" s="253">
        <f t="shared" si="89"/>
        <v>0</v>
      </c>
      <c r="AC121" s="2">
        <v>19</v>
      </c>
      <c r="AD121" s="180">
        <f t="shared" si="63"/>
        <v>8.6182550300000003</v>
      </c>
      <c r="AE121" s="258">
        <f t="shared" si="64"/>
        <v>110017980443</v>
      </c>
      <c r="AF121" s="250">
        <f>$AD121*INDEX('Byproduct Conc'!$E:$E, MATCH(S$2,'Byproduct Conc'!$C:$C,0))</f>
        <v>2.50791221373E-2</v>
      </c>
      <c r="AG121" s="251">
        <f>$AD121*INDEX('Byproduct Conc'!$E:$E, MATCH(T$2,'Byproduct Conc'!$C:$C,0))</f>
        <v>3.0163892604999999E-4</v>
      </c>
      <c r="AH121" s="251">
        <f>$AD121*INDEX('Byproduct Conc'!$E:$E, MATCH(U$2,'Byproduct Conc'!$C:$C,0))</f>
        <v>1.2927382544999999E-3</v>
      </c>
      <c r="AI121" s="251">
        <f>$AD121*INDEX('Byproduct Conc'!$E:$E, MATCH(V$2,'Byproduct Conc'!$C:$C,0))</f>
        <v>8.6096367749700017E-3</v>
      </c>
      <c r="AJ121" s="252">
        <f>$AD121*INDEX('Byproduct Conc'!$E:$E, MATCH(W$2,'Byproduct Conc'!$C:$C,0))</f>
        <v>1.2927382545000001E-2</v>
      </c>
      <c r="AK121" s="250">
        <f t="shared" si="90"/>
        <v>7.1654634678000004E-5</v>
      </c>
      <c r="AL121" s="251">
        <f t="shared" si="91"/>
        <v>8.6182550299999992E-7</v>
      </c>
      <c r="AM121" s="251">
        <f t="shared" si="92"/>
        <v>3.6935378699999998E-6</v>
      </c>
      <c r="AN121" s="251">
        <f t="shared" si="93"/>
        <v>2.4598962214200005E-5</v>
      </c>
      <c r="AO121" s="253">
        <f t="shared" si="94"/>
        <v>3.6935378700000007E-5</v>
      </c>
      <c r="AP121" s="2">
        <v>0</v>
      </c>
      <c r="AQ121" s="180">
        <f t="shared" si="95"/>
        <v>0</v>
      </c>
      <c r="AR121" s="172" t="str">
        <f t="shared" si="96"/>
        <v/>
      </c>
      <c r="AS121" s="182">
        <f>$AQ121*INDEX('Byproduct Conc'!$E:$E, MATCH(S$2,'Byproduct Conc'!$C:$C,0))</f>
        <v>0</v>
      </c>
      <c r="AT121" s="183">
        <f>$AQ121*INDEX('Byproduct Conc'!$E:$E, MATCH(T$2,'Byproduct Conc'!$C:$C,0))</f>
        <v>0</v>
      </c>
      <c r="AU121" s="183">
        <f>$AQ121*INDEX('Byproduct Conc'!$E:$E, MATCH(U$2,'Byproduct Conc'!$C:$C,0))</f>
        <v>0</v>
      </c>
      <c r="AV121" s="183">
        <f>$AQ121*INDEX('Byproduct Conc'!$E:$E, MATCH(V$2,'Byproduct Conc'!$C:$C,0))</f>
        <v>0</v>
      </c>
      <c r="AW121" s="186">
        <f>$AQ121*INDEX('Byproduct Conc'!$E:$E, MATCH(W$2,'Byproduct Conc'!$C:$C,0))</f>
        <v>0</v>
      </c>
      <c r="AX121" s="182">
        <f t="shared" si="97"/>
        <v>0</v>
      </c>
      <c r="AY121" s="183">
        <f t="shared" si="98"/>
        <v>0</v>
      </c>
      <c r="AZ121" s="183">
        <f t="shared" si="99"/>
        <v>0</v>
      </c>
      <c r="BA121" s="183">
        <f t="shared" si="100"/>
        <v>0</v>
      </c>
      <c r="BB121" s="184">
        <f t="shared" si="101"/>
        <v>0</v>
      </c>
      <c r="BC121" s="178">
        <f t="shared" si="77"/>
        <v>8.6182550300000003</v>
      </c>
      <c r="BD121" s="2" t="s">
        <v>1208</v>
      </c>
    </row>
    <row r="122" spans="1:56" ht="15.75" thickBot="1" x14ac:dyDescent="0.3">
      <c r="A122" s="2">
        <v>2022</v>
      </c>
      <c r="B122" s="2" t="s">
        <v>1134</v>
      </c>
      <c r="C122" s="2" t="s">
        <v>1192</v>
      </c>
      <c r="D122" s="2" t="s">
        <v>1193</v>
      </c>
      <c r="E122" s="2" t="s">
        <v>1194</v>
      </c>
      <c r="F122" s="2" t="s">
        <v>1195</v>
      </c>
      <c r="G122" s="2">
        <v>42029</v>
      </c>
      <c r="H122" s="2">
        <v>37.051110999999999</v>
      </c>
      <c r="I122" s="2">
        <v>-88.334166999999994</v>
      </c>
      <c r="J122" s="2" t="s">
        <v>1196</v>
      </c>
      <c r="K122" s="21">
        <v>110027373072</v>
      </c>
      <c r="L122" s="2" t="s">
        <v>1140</v>
      </c>
      <c r="M122" s="2">
        <v>325199</v>
      </c>
      <c r="N122" s="2" t="s">
        <v>261</v>
      </c>
      <c r="O122" s="2"/>
      <c r="Q122" s="2">
        <v>442.56299999999999</v>
      </c>
      <c r="R122" s="181">
        <f t="shared" si="84"/>
        <v>200.74320004431002</v>
      </c>
      <c r="S122" s="250">
        <f>$R122*INDEX('Byproduct Conc'!$E:$E, MATCH(S$2,'Byproduct Conc'!$C:$C,0))</f>
        <v>0.58416271212894211</v>
      </c>
      <c r="T122" s="251">
        <f>$R122*INDEX('Byproduct Conc'!$E:$E, MATCH(T$2,'Byproduct Conc'!$C:$C,0))</f>
        <v>7.0260120015508496E-3</v>
      </c>
      <c r="U122" s="251">
        <f>$R122*INDEX('Byproduct Conc'!$E:$E, MATCH(U$2,'Byproduct Conc'!$C:$C,0))</f>
        <v>3.0111480006646499E-2</v>
      </c>
      <c r="V122" s="251">
        <f>$R122*INDEX('Byproduct Conc'!$E:$E, MATCH(V$2,'Byproduct Conc'!$C:$C,0))</f>
        <v>0.20054245684426572</v>
      </c>
      <c r="W122" s="253">
        <f>$R122*INDEX('Byproduct Conc'!$E:$E, MATCH(W$2,'Byproduct Conc'!$C:$C,0))</f>
        <v>0.30111480006646502</v>
      </c>
      <c r="X122" s="254">
        <f t="shared" si="85"/>
        <v>1.6690363203684061E-3</v>
      </c>
      <c r="Y122" s="251">
        <f t="shared" si="86"/>
        <v>2.0074320004430999E-5</v>
      </c>
      <c r="Z122" s="251">
        <f t="shared" si="87"/>
        <v>8.6032800018989998E-5</v>
      </c>
      <c r="AA122" s="251">
        <f t="shared" si="88"/>
        <v>5.7297844812647346E-4</v>
      </c>
      <c r="AB122" s="253">
        <f t="shared" si="89"/>
        <v>8.6032800018990001E-4</v>
      </c>
      <c r="AC122" s="2">
        <v>0</v>
      </c>
      <c r="AD122" s="180">
        <f t="shared" si="63"/>
        <v>0</v>
      </c>
      <c r="AE122" s="258" t="str">
        <f t="shared" si="64"/>
        <v/>
      </c>
      <c r="AF122" s="250">
        <f>$AD122*INDEX('Byproduct Conc'!$E:$E, MATCH(S$2,'Byproduct Conc'!$C:$C,0))</f>
        <v>0</v>
      </c>
      <c r="AG122" s="251">
        <f>$AD122*INDEX('Byproduct Conc'!$E:$E, MATCH(T$2,'Byproduct Conc'!$C:$C,0))</f>
        <v>0</v>
      </c>
      <c r="AH122" s="251">
        <f>$AD122*INDEX('Byproduct Conc'!$E:$E, MATCH(U$2,'Byproduct Conc'!$C:$C,0))</f>
        <v>0</v>
      </c>
      <c r="AI122" s="251">
        <f>$AD122*INDEX('Byproduct Conc'!$E:$E, MATCH(V$2,'Byproduct Conc'!$C:$C,0))</f>
        <v>0</v>
      </c>
      <c r="AJ122" s="252">
        <f>$AD122*INDEX('Byproduct Conc'!$E:$E, MATCH(W$2,'Byproduct Conc'!$C:$C,0))</f>
        <v>0</v>
      </c>
      <c r="AK122" s="250">
        <f t="shared" si="90"/>
        <v>0</v>
      </c>
      <c r="AL122" s="251">
        <f t="shared" si="91"/>
        <v>0</v>
      </c>
      <c r="AM122" s="251">
        <f t="shared" si="92"/>
        <v>0</v>
      </c>
      <c r="AN122" s="251">
        <f t="shared" si="93"/>
        <v>0</v>
      </c>
      <c r="AO122" s="253">
        <f t="shared" si="94"/>
        <v>0</v>
      </c>
      <c r="AP122" s="2">
        <v>0</v>
      </c>
      <c r="AQ122" s="180">
        <f t="shared" si="95"/>
        <v>0</v>
      </c>
      <c r="AR122" s="172" t="str">
        <f t="shared" si="96"/>
        <v/>
      </c>
      <c r="AS122" s="182">
        <f>$AQ122*INDEX('Byproduct Conc'!$E:$E, MATCH(S$2,'Byproduct Conc'!$C:$C,0))</f>
        <v>0</v>
      </c>
      <c r="AT122" s="183">
        <f>$AQ122*INDEX('Byproduct Conc'!$E:$E, MATCH(T$2,'Byproduct Conc'!$C:$C,0))</f>
        <v>0</v>
      </c>
      <c r="AU122" s="183">
        <f>$AQ122*INDEX('Byproduct Conc'!$E:$E, MATCH(U$2,'Byproduct Conc'!$C:$C,0))</f>
        <v>0</v>
      </c>
      <c r="AV122" s="183">
        <f>$AQ122*INDEX('Byproduct Conc'!$E:$E, MATCH(V$2,'Byproduct Conc'!$C:$C,0))</f>
        <v>0</v>
      </c>
      <c r="AW122" s="186">
        <f>$AQ122*INDEX('Byproduct Conc'!$E:$E, MATCH(W$2,'Byproduct Conc'!$C:$C,0))</f>
        <v>0</v>
      </c>
      <c r="AX122" s="182">
        <f t="shared" si="97"/>
        <v>0</v>
      </c>
      <c r="AY122" s="183">
        <f t="shared" si="98"/>
        <v>0</v>
      </c>
      <c r="AZ122" s="183">
        <f t="shared" si="99"/>
        <v>0</v>
      </c>
      <c r="BA122" s="183">
        <f t="shared" si="100"/>
        <v>0</v>
      </c>
      <c r="BB122" s="184">
        <f t="shared" si="101"/>
        <v>0</v>
      </c>
      <c r="BC122" s="178">
        <f t="shared" si="77"/>
        <v>200.74320004431002</v>
      </c>
      <c r="BD122" s="2" t="s">
        <v>1197</v>
      </c>
    </row>
    <row r="123" spans="1:56" ht="15.75" thickBot="1" x14ac:dyDescent="0.3">
      <c r="A123" s="2">
        <v>2023</v>
      </c>
      <c r="B123" s="2" t="s">
        <v>1134</v>
      </c>
      <c r="C123" s="2" t="s">
        <v>5122</v>
      </c>
      <c r="D123" s="2" t="s">
        <v>1204</v>
      </c>
      <c r="E123" s="2" t="s">
        <v>1205</v>
      </c>
      <c r="F123" s="2" t="s">
        <v>1206</v>
      </c>
      <c r="G123" s="2">
        <v>63630</v>
      </c>
      <c r="H123" s="2">
        <v>37.983333000000002</v>
      </c>
      <c r="I123" s="2">
        <v>-90.690832999999998</v>
      </c>
      <c r="J123" s="2" t="s">
        <v>1207</v>
      </c>
      <c r="K123" s="21">
        <v>110017980443</v>
      </c>
      <c r="L123" s="2" t="s">
        <v>1140</v>
      </c>
      <c r="M123" s="2">
        <v>325998</v>
      </c>
      <c r="N123" s="2" t="s">
        <v>283</v>
      </c>
      <c r="O123" s="2"/>
      <c r="Q123" s="2">
        <v>0</v>
      </c>
      <c r="R123" s="181">
        <f t="shared" si="84"/>
        <v>0</v>
      </c>
      <c r="S123" s="250">
        <f>$R123*INDEX('Byproduct Conc'!$E:$E, MATCH(S$2,'Byproduct Conc'!$C:$C,0))</f>
        <v>0</v>
      </c>
      <c r="T123" s="251">
        <f>$R123*INDEX('Byproduct Conc'!$E:$E, MATCH(T$2,'Byproduct Conc'!$C:$C,0))</f>
        <v>0</v>
      </c>
      <c r="U123" s="251">
        <f>$R123*INDEX('Byproduct Conc'!$E:$E, MATCH(U$2,'Byproduct Conc'!$C:$C,0))</f>
        <v>0</v>
      </c>
      <c r="V123" s="251">
        <f>$R123*INDEX('Byproduct Conc'!$E:$E, MATCH(V$2,'Byproduct Conc'!$C:$C,0))</f>
        <v>0</v>
      </c>
      <c r="W123" s="253">
        <f>$R123*INDEX('Byproduct Conc'!$E:$E, MATCH(W$2,'Byproduct Conc'!$C:$C,0))</f>
        <v>0</v>
      </c>
      <c r="X123" s="254">
        <f t="shared" si="85"/>
        <v>0</v>
      </c>
      <c r="Y123" s="251">
        <f t="shared" si="86"/>
        <v>0</v>
      </c>
      <c r="Z123" s="251">
        <f t="shared" si="87"/>
        <v>0</v>
      </c>
      <c r="AA123" s="251">
        <f t="shared" si="88"/>
        <v>0</v>
      </c>
      <c r="AB123" s="253">
        <f t="shared" si="89"/>
        <v>0</v>
      </c>
      <c r="AC123" s="2">
        <v>142</v>
      </c>
      <c r="AD123" s="180">
        <f t="shared" si="63"/>
        <v>64.410116540000004</v>
      </c>
      <c r="AE123" s="258">
        <f t="shared" si="64"/>
        <v>110017980443</v>
      </c>
      <c r="AF123" s="250">
        <f>$AD123*INDEX('Byproduct Conc'!$E:$E, MATCH(S$2,'Byproduct Conc'!$C:$C,0))</f>
        <v>0.18743343913140001</v>
      </c>
      <c r="AG123" s="251">
        <f>$AD123*INDEX('Byproduct Conc'!$E:$E, MATCH(T$2,'Byproduct Conc'!$C:$C,0))</f>
        <v>2.2543540788999999E-3</v>
      </c>
      <c r="AH123" s="251">
        <f>$AD123*INDEX('Byproduct Conc'!$E:$E, MATCH(U$2,'Byproduct Conc'!$C:$C,0))</f>
        <v>9.6615174809999999E-3</v>
      </c>
      <c r="AI123" s="251">
        <f>$AD123*INDEX('Byproduct Conc'!$E:$E, MATCH(V$2,'Byproduct Conc'!$C:$C,0))</f>
        <v>6.4345706423460006E-2</v>
      </c>
      <c r="AJ123" s="252">
        <f>$AD123*INDEX('Byproduct Conc'!$E:$E, MATCH(W$2,'Byproduct Conc'!$C:$C,0))</f>
        <v>9.661517481000001E-2</v>
      </c>
      <c r="AK123" s="250">
        <f t="shared" si="90"/>
        <v>5.3552411180399998E-4</v>
      </c>
      <c r="AL123" s="251">
        <f t="shared" si="91"/>
        <v>6.441011654E-6</v>
      </c>
      <c r="AM123" s="251">
        <f t="shared" si="92"/>
        <v>2.760433566E-5</v>
      </c>
      <c r="AN123" s="251">
        <f t="shared" si="93"/>
        <v>1.8384487549560002E-4</v>
      </c>
      <c r="AO123" s="253">
        <f t="shared" si="94"/>
        <v>2.7604335660000003E-4</v>
      </c>
      <c r="AP123" s="2">
        <v>0</v>
      </c>
      <c r="AQ123" s="180">
        <f t="shared" si="95"/>
        <v>0</v>
      </c>
      <c r="AR123" s="172" t="str">
        <f t="shared" si="96"/>
        <v/>
      </c>
      <c r="AS123" s="182">
        <f>$AQ123*INDEX('Byproduct Conc'!$E:$E, MATCH(S$2,'Byproduct Conc'!$C:$C,0))</f>
        <v>0</v>
      </c>
      <c r="AT123" s="183">
        <f>$AQ123*INDEX('Byproduct Conc'!$E:$E, MATCH(T$2,'Byproduct Conc'!$C:$C,0))</f>
        <v>0</v>
      </c>
      <c r="AU123" s="183">
        <f>$AQ123*INDEX('Byproduct Conc'!$E:$E, MATCH(U$2,'Byproduct Conc'!$C:$C,0))</f>
        <v>0</v>
      </c>
      <c r="AV123" s="183">
        <f>$AQ123*INDEX('Byproduct Conc'!$E:$E, MATCH(V$2,'Byproduct Conc'!$C:$C,0))</f>
        <v>0</v>
      </c>
      <c r="AW123" s="186">
        <f>$AQ123*INDEX('Byproduct Conc'!$E:$E, MATCH(W$2,'Byproduct Conc'!$C:$C,0))</f>
        <v>0</v>
      </c>
      <c r="AX123" s="182">
        <f t="shared" si="97"/>
        <v>0</v>
      </c>
      <c r="AY123" s="183">
        <f t="shared" si="98"/>
        <v>0</v>
      </c>
      <c r="AZ123" s="183">
        <f t="shared" si="99"/>
        <v>0</v>
      </c>
      <c r="BA123" s="183">
        <f t="shared" si="100"/>
        <v>0</v>
      </c>
      <c r="BB123" s="184">
        <f t="shared" si="101"/>
        <v>0</v>
      </c>
      <c r="BC123" s="178">
        <f t="shared" si="77"/>
        <v>64.410116540000004</v>
      </c>
      <c r="BD123" s="2" t="s">
        <v>1208</v>
      </c>
    </row>
    <row r="124" spans="1:56" ht="15.75" thickBot="1" x14ac:dyDescent="0.3">
      <c r="A124" s="2">
        <v>2023</v>
      </c>
      <c r="B124" s="2" t="s">
        <v>1134</v>
      </c>
      <c r="C124" s="2" t="s">
        <v>1176</v>
      </c>
      <c r="D124" s="2" t="s">
        <v>1177</v>
      </c>
      <c r="E124" s="2" t="s">
        <v>1178</v>
      </c>
      <c r="F124" s="2" t="s">
        <v>1179</v>
      </c>
      <c r="G124" s="2">
        <v>29405</v>
      </c>
      <c r="H124" s="2">
        <v>32.833576999999998</v>
      </c>
      <c r="I124" s="2">
        <v>-79.964774000000006</v>
      </c>
      <c r="J124" s="2" t="s">
        <v>1180</v>
      </c>
      <c r="K124" s="21">
        <v>110017326963</v>
      </c>
      <c r="L124" s="2" t="s">
        <v>1140</v>
      </c>
      <c r="M124" s="2">
        <v>325199</v>
      </c>
      <c r="N124" s="2" t="s">
        <v>261</v>
      </c>
      <c r="O124" s="2"/>
      <c r="Q124" s="2">
        <v>0</v>
      </c>
      <c r="R124" s="181">
        <f t="shared" si="84"/>
        <v>0</v>
      </c>
      <c r="S124" s="250">
        <f>$R124*INDEX('Byproduct Conc'!$E:$E, MATCH(S$2,'Byproduct Conc'!$C:$C,0))</f>
        <v>0</v>
      </c>
      <c r="T124" s="251">
        <f>$R124*INDEX('Byproduct Conc'!$E:$E, MATCH(T$2,'Byproduct Conc'!$C:$C,0))</f>
        <v>0</v>
      </c>
      <c r="U124" s="251">
        <f>$R124*INDEX('Byproduct Conc'!$E:$E, MATCH(U$2,'Byproduct Conc'!$C:$C,0))</f>
        <v>0</v>
      </c>
      <c r="V124" s="251">
        <f>$R124*INDEX('Byproduct Conc'!$E:$E, MATCH(V$2,'Byproduct Conc'!$C:$C,0))</f>
        <v>0</v>
      </c>
      <c r="W124" s="253">
        <f>$R124*INDEX('Byproduct Conc'!$E:$E, MATCH(W$2,'Byproduct Conc'!$C:$C,0))</f>
        <v>0</v>
      </c>
      <c r="X124" s="254">
        <f t="shared" si="85"/>
        <v>0</v>
      </c>
      <c r="Y124" s="251">
        <f t="shared" si="86"/>
        <v>0</v>
      </c>
      <c r="Z124" s="251">
        <f t="shared" si="87"/>
        <v>0</v>
      </c>
      <c r="AA124" s="251">
        <f t="shared" si="88"/>
        <v>0</v>
      </c>
      <c r="AB124" s="253">
        <f t="shared" si="89"/>
        <v>0</v>
      </c>
      <c r="AC124" s="2">
        <v>27</v>
      </c>
      <c r="AD124" s="180">
        <f t="shared" si="63"/>
        <v>12.24699399</v>
      </c>
      <c r="AE124" s="258">
        <f t="shared" si="64"/>
        <v>110017326963</v>
      </c>
      <c r="AF124" s="250">
        <f>$AD124*INDEX('Byproduct Conc'!$E:$E, MATCH(S$2,'Byproduct Conc'!$C:$C,0))</f>
        <v>3.5638752510899999E-2</v>
      </c>
      <c r="AG124" s="251">
        <f>$AD124*INDEX('Byproduct Conc'!$E:$E, MATCH(T$2,'Byproduct Conc'!$C:$C,0))</f>
        <v>4.2864478964999995E-4</v>
      </c>
      <c r="AH124" s="251">
        <f>$AD124*INDEX('Byproduct Conc'!$E:$E, MATCH(U$2,'Byproduct Conc'!$C:$C,0))</f>
        <v>1.8370490984999999E-3</v>
      </c>
      <c r="AI124" s="251">
        <f>$AD124*INDEX('Byproduct Conc'!$E:$E, MATCH(V$2,'Byproduct Conc'!$C:$C,0))</f>
        <v>1.2234746996010001E-2</v>
      </c>
      <c r="AJ124" s="252">
        <f>$AD124*INDEX('Byproduct Conc'!$E:$E, MATCH(W$2,'Byproduct Conc'!$C:$C,0))</f>
        <v>1.8370490985000001E-2</v>
      </c>
      <c r="AK124" s="250">
        <f t="shared" si="90"/>
        <v>1.01825007174E-4</v>
      </c>
      <c r="AL124" s="251">
        <f t="shared" si="91"/>
        <v>1.2246993989999999E-6</v>
      </c>
      <c r="AM124" s="251">
        <f t="shared" si="92"/>
        <v>5.2487117099999997E-6</v>
      </c>
      <c r="AN124" s="251">
        <f t="shared" si="93"/>
        <v>3.4956419988600005E-5</v>
      </c>
      <c r="AO124" s="253">
        <f t="shared" si="94"/>
        <v>5.2487117100000006E-5</v>
      </c>
      <c r="AP124" s="2">
        <v>0</v>
      </c>
      <c r="AQ124" s="180">
        <f t="shared" si="95"/>
        <v>0</v>
      </c>
      <c r="AR124" s="172" t="str">
        <f t="shared" si="96"/>
        <v/>
      </c>
      <c r="AS124" s="182">
        <f>$AQ124*INDEX('Byproduct Conc'!$E:$E, MATCH(S$2,'Byproduct Conc'!$C:$C,0))</f>
        <v>0</v>
      </c>
      <c r="AT124" s="183">
        <f>$AQ124*INDEX('Byproduct Conc'!$E:$E, MATCH(T$2,'Byproduct Conc'!$C:$C,0))</f>
        <v>0</v>
      </c>
      <c r="AU124" s="183">
        <f>$AQ124*INDEX('Byproduct Conc'!$E:$E, MATCH(U$2,'Byproduct Conc'!$C:$C,0))</f>
        <v>0</v>
      </c>
      <c r="AV124" s="183">
        <f>$AQ124*INDEX('Byproduct Conc'!$E:$E, MATCH(V$2,'Byproduct Conc'!$C:$C,0))</f>
        <v>0</v>
      </c>
      <c r="AW124" s="186">
        <f>$AQ124*INDEX('Byproduct Conc'!$E:$E, MATCH(W$2,'Byproduct Conc'!$C:$C,0))</f>
        <v>0</v>
      </c>
      <c r="AX124" s="182">
        <f t="shared" si="97"/>
        <v>0</v>
      </c>
      <c r="AY124" s="183">
        <f t="shared" si="98"/>
        <v>0</v>
      </c>
      <c r="AZ124" s="183">
        <f t="shared" si="99"/>
        <v>0</v>
      </c>
      <c r="BA124" s="183">
        <f t="shared" si="100"/>
        <v>0</v>
      </c>
      <c r="BB124" s="184">
        <f t="shared" si="101"/>
        <v>0</v>
      </c>
      <c r="BC124" s="178">
        <f t="shared" si="77"/>
        <v>12.24699399</v>
      </c>
      <c r="BD124" s="2" t="s">
        <v>5132</v>
      </c>
    </row>
    <row r="125" spans="1:56" ht="15.75" thickBot="1" x14ac:dyDescent="0.3">
      <c r="A125" s="2">
        <v>2023</v>
      </c>
      <c r="B125" s="2" t="s">
        <v>1134</v>
      </c>
      <c r="C125" s="2" t="s">
        <v>1540</v>
      </c>
      <c r="D125" s="2" t="s">
        <v>1541</v>
      </c>
      <c r="E125" s="2" t="s">
        <v>1194</v>
      </c>
      <c r="F125" s="2" t="s">
        <v>1195</v>
      </c>
      <c r="G125" s="2">
        <v>42029</v>
      </c>
      <c r="H125" s="2">
        <v>37.056699000000002</v>
      </c>
      <c r="I125" s="2">
        <v>-88.365727000000007</v>
      </c>
      <c r="J125" s="2" t="s">
        <v>1539</v>
      </c>
      <c r="K125" s="21">
        <v>110000380061</v>
      </c>
      <c r="L125" s="2" t="s">
        <v>1140</v>
      </c>
      <c r="M125" s="2">
        <v>325199</v>
      </c>
      <c r="N125" s="2" t="s">
        <v>261</v>
      </c>
      <c r="O125" s="2"/>
      <c r="Q125" s="2">
        <v>12</v>
      </c>
      <c r="R125" s="181">
        <f t="shared" si="84"/>
        <v>5.4431084399999996</v>
      </c>
      <c r="S125" s="250">
        <f>$R125*INDEX('Byproduct Conc'!$E:$E, MATCH(S$2,'Byproduct Conc'!$C:$C,0))</f>
        <v>1.5839445560399998E-2</v>
      </c>
      <c r="T125" s="251">
        <f>$R125*INDEX('Byproduct Conc'!$E:$E, MATCH(T$2,'Byproduct Conc'!$C:$C,0))</f>
        <v>1.9050879539999997E-4</v>
      </c>
      <c r="U125" s="251">
        <f>$R125*INDEX('Byproduct Conc'!$E:$E, MATCH(U$2,'Byproduct Conc'!$C:$C,0))</f>
        <v>8.1646626599999987E-4</v>
      </c>
      <c r="V125" s="251">
        <f>$R125*INDEX('Byproduct Conc'!$E:$E, MATCH(V$2,'Byproduct Conc'!$C:$C,0))</f>
        <v>5.4376653315600003E-3</v>
      </c>
      <c r="W125" s="253">
        <f>$R125*INDEX('Byproduct Conc'!$E:$E, MATCH(W$2,'Byproduct Conc'!$C:$C,0))</f>
        <v>8.1646626599999987E-3</v>
      </c>
      <c r="X125" s="254">
        <f t="shared" si="85"/>
        <v>4.5255558743999994E-5</v>
      </c>
      <c r="Y125" s="251">
        <f t="shared" si="86"/>
        <v>5.4431084399999997E-7</v>
      </c>
      <c r="Z125" s="251">
        <f t="shared" si="87"/>
        <v>2.3327607599999995E-6</v>
      </c>
      <c r="AA125" s="251">
        <f t="shared" si="88"/>
        <v>1.55361866616E-5</v>
      </c>
      <c r="AB125" s="253">
        <f t="shared" si="89"/>
        <v>2.3327607599999995E-5</v>
      </c>
      <c r="AC125" s="2">
        <v>0</v>
      </c>
      <c r="AD125" s="180">
        <f t="shared" si="63"/>
        <v>0</v>
      </c>
      <c r="AE125" s="258" t="str">
        <f t="shared" si="64"/>
        <v/>
      </c>
      <c r="AF125" s="250">
        <f>$AD125*INDEX('Byproduct Conc'!$E:$E, MATCH(S$2,'Byproduct Conc'!$C:$C,0))</f>
        <v>0</v>
      </c>
      <c r="AG125" s="251">
        <f>$AD125*INDEX('Byproduct Conc'!$E:$E, MATCH(T$2,'Byproduct Conc'!$C:$C,0))</f>
        <v>0</v>
      </c>
      <c r="AH125" s="251">
        <f>$AD125*INDEX('Byproduct Conc'!$E:$E, MATCH(U$2,'Byproduct Conc'!$C:$C,0))</f>
        <v>0</v>
      </c>
      <c r="AI125" s="251">
        <f>$AD125*INDEX('Byproduct Conc'!$E:$E, MATCH(V$2,'Byproduct Conc'!$C:$C,0))</f>
        <v>0</v>
      </c>
      <c r="AJ125" s="252">
        <f>$AD125*INDEX('Byproduct Conc'!$E:$E, MATCH(W$2,'Byproduct Conc'!$C:$C,0))</f>
        <v>0</v>
      </c>
      <c r="AK125" s="250">
        <f t="shared" si="90"/>
        <v>0</v>
      </c>
      <c r="AL125" s="251">
        <f t="shared" si="91"/>
        <v>0</v>
      </c>
      <c r="AM125" s="251">
        <f t="shared" si="92"/>
        <v>0</v>
      </c>
      <c r="AN125" s="251">
        <f t="shared" si="93"/>
        <v>0</v>
      </c>
      <c r="AO125" s="253">
        <f t="shared" si="94"/>
        <v>0</v>
      </c>
      <c r="AP125" s="2">
        <v>0</v>
      </c>
      <c r="AQ125" s="180">
        <f t="shared" si="95"/>
        <v>0</v>
      </c>
      <c r="AR125" s="172" t="str">
        <f t="shared" si="96"/>
        <v/>
      </c>
      <c r="AS125" s="182">
        <f>$AQ125*INDEX('Byproduct Conc'!$E:$E, MATCH(S$2,'Byproduct Conc'!$C:$C,0))</f>
        <v>0</v>
      </c>
      <c r="AT125" s="183">
        <f>$AQ125*INDEX('Byproduct Conc'!$E:$E, MATCH(T$2,'Byproduct Conc'!$C:$C,0))</f>
        <v>0</v>
      </c>
      <c r="AU125" s="183">
        <f>$AQ125*INDEX('Byproduct Conc'!$E:$E, MATCH(U$2,'Byproduct Conc'!$C:$C,0))</f>
        <v>0</v>
      </c>
      <c r="AV125" s="183">
        <f>$AQ125*INDEX('Byproduct Conc'!$E:$E, MATCH(V$2,'Byproduct Conc'!$C:$C,0))</f>
        <v>0</v>
      </c>
      <c r="AW125" s="186">
        <f>$AQ125*INDEX('Byproduct Conc'!$E:$E, MATCH(W$2,'Byproduct Conc'!$C:$C,0))</f>
        <v>0</v>
      </c>
      <c r="AX125" s="182">
        <f t="shared" si="97"/>
        <v>0</v>
      </c>
      <c r="AY125" s="183">
        <f t="shared" si="98"/>
        <v>0</v>
      </c>
      <c r="AZ125" s="183">
        <f t="shared" si="99"/>
        <v>0</v>
      </c>
      <c r="BA125" s="183">
        <f t="shared" si="100"/>
        <v>0</v>
      </c>
      <c r="BB125" s="184">
        <f t="shared" si="101"/>
        <v>0</v>
      </c>
      <c r="BC125" s="178">
        <f t="shared" si="77"/>
        <v>5.4431084399999996</v>
      </c>
      <c r="BD125" s="2" t="s">
        <v>1755</v>
      </c>
    </row>
    <row r="126" spans="1:56" ht="15.75" thickBot="1" x14ac:dyDescent="0.3">
      <c r="A126" s="2">
        <v>2023</v>
      </c>
      <c r="B126" s="2" t="s">
        <v>1134</v>
      </c>
      <c r="C126" s="2" t="s">
        <v>1192</v>
      </c>
      <c r="D126" s="2" t="s">
        <v>1193</v>
      </c>
      <c r="E126" s="2" t="s">
        <v>1194</v>
      </c>
      <c r="F126" s="2" t="s">
        <v>1195</v>
      </c>
      <c r="G126" s="2">
        <v>42029</v>
      </c>
      <c r="H126" s="2">
        <v>37.051110999999999</v>
      </c>
      <c r="I126" s="2">
        <v>-88.334166999999994</v>
      </c>
      <c r="J126" s="2" t="s">
        <v>1196</v>
      </c>
      <c r="K126" s="21">
        <v>110027373072</v>
      </c>
      <c r="L126" s="2" t="s">
        <v>1140</v>
      </c>
      <c r="M126" s="2">
        <v>325199</v>
      </c>
      <c r="N126" s="2" t="s">
        <v>261</v>
      </c>
      <c r="O126" s="2"/>
      <c r="Q126" s="2">
        <v>761.93799999999999</v>
      </c>
      <c r="R126" s="181">
        <f t="shared" si="84"/>
        <v>345.60926321305999</v>
      </c>
      <c r="S126" s="250">
        <f>$R126*INDEX('Byproduct Conc'!$E:$E, MATCH(S$2,'Byproduct Conc'!$C:$C,0))</f>
        <v>1.0057229559500045</v>
      </c>
      <c r="T126" s="251">
        <f>$R126*INDEX('Byproduct Conc'!$E:$E, MATCH(T$2,'Byproduct Conc'!$C:$C,0))</f>
        <v>1.2096324212457099E-2</v>
      </c>
      <c r="U126" s="251">
        <f>$R126*INDEX('Byproduct Conc'!$E:$E, MATCH(U$2,'Byproduct Conc'!$C:$C,0))</f>
        <v>5.1841389481958995E-2</v>
      </c>
      <c r="V126" s="251">
        <f>$R126*INDEX('Byproduct Conc'!$E:$E, MATCH(V$2,'Byproduct Conc'!$C:$C,0))</f>
        <v>0.34526365394984698</v>
      </c>
      <c r="W126" s="253">
        <f>$R126*INDEX('Byproduct Conc'!$E:$E, MATCH(W$2,'Byproduct Conc'!$C:$C,0))</f>
        <v>0.51841389481958999</v>
      </c>
      <c r="X126" s="254">
        <f t="shared" si="85"/>
        <v>2.8734941598571556E-3</v>
      </c>
      <c r="Y126" s="251">
        <f t="shared" si="86"/>
        <v>3.4560926321305998E-5</v>
      </c>
      <c r="Z126" s="251">
        <f t="shared" si="87"/>
        <v>1.4811825566273998E-4</v>
      </c>
      <c r="AA126" s="251">
        <f t="shared" si="88"/>
        <v>9.8646758271384851E-4</v>
      </c>
      <c r="AB126" s="253">
        <f t="shared" si="89"/>
        <v>1.4811825566273999E-3</v>
      </c>
      <c r="AC126" s="2">
        <v>0</v>
      </c>
      <c r="AD126" s="180">
        <f t="shared" si="63"/>
        <v>0</v>
      </c>
      <c r="AE126" s="258" t="str">
        <f t="shared" si="64"/>
        <v/>
      </c>
      <c r="AF126" s="250">
        <f>$AD126*INDEX('Byproduct Conc'!$E:$E, MATCH(S$2,'Byproduct Conc'!$C:$C,0))</f>
        <v>0</v>
      </c>
      <c r="AG126" s="251">
        <f>$AD126*INDEX('Byproduct Conc'!$E:$E, MATCH(T$2,'Byproduct Conc'!$C:$C,0))</f>
        <v>0</v>
      </c>
      <c r="AH126" s="251">
        <f>$AD126*INDEX('Byproduct Conc'!$E:$E, MATCH(U$2,'Byproduct Conc'!$C:$C,0))</f>
        <v>0</v>
      </c>
      <c r="AI126" s="251">
        <f>$AD126*INDEX('Byproduct Conc'!$E:$E, MATCH(V$2,'Byproduct Conc'!$C:$C,0))</f>
        <v>0</v>
      </c>
      <c r="AJ126" s="252">
        <f>$AD126*INDEX('Byproduct Conc'!$E:$E, MATCH(W$2,'Byproduct Conc'!$C:$C,0))</f>
        <v>0</v>
      </c>
      <c r="AK126" s="250">
        <f t="shared" si="90"/>
        <v>0</v>
      </c>
      <c r="AL126" s="251">
        <f t="shared" si="91"/>
        <v>0</v>
      </c>
      <c r="AM126" s="251">
        <f t="shared" si="92"/>
        <v>0</v>
      </c>
      <c r="AN126" s="251">
        <f t="shared" si="93"/>
        <v>0</v>
      </c>
      <c r="AO126" s="253">
        <f t="shared" si="94"/>
        <v>0</v>
      </c>
      <c r="AP126" s="2">
        <v>0</v>
      </c>
      <c r="AQ126" s="180">
        <f t="shared" si="95"/>
        <v>0</v>
      </c>
      <c r="AR126" s="172" t="str">
        <f t="shared" si="96"/>
        <v/>
      </c>
      <c r="AS126" s="182">
        <f>$AQ126*INDEX('Byproduct Conc'!$E:$E, MATCH(S$2,'Byproduct Conc'!$C:$C,0))</f>
        <v>0</v>
      </c>
      <c r="AT126" s="183">
        <f>$AQ126*INDEX('Byproduct Conc'!$E:$E, MATCH(T$2,'Byproduct Conc'!$C:$C,0))</f>
        <v>0</v>
      </c>
      <c r="AU126" s="183">
        <f>$AQ126*INDEX('Byproduct Conc'!$E:$E, MATCH(U$2,'Byproduct Conc'!$C:$C,0))</f>
        <v>0</v>
      </c>
      <c r="AV126" s="183">
        <f>$AQ126*INDEX('Byproduct Conc'!$E:$E, MATCH(V$2,'Byproduct Conc'!$C:$C,0))</f>
        <v>0</v>
      </c>
      <c r="AW126" s="186">
        <f>$AQ126*INDEX('Byproduct Conc'!$E:$E, MATCH(W$2,'Byproduct Conc'!$C:$C,0))</f>
        <v>0</v>
      </c>
      <c r="AX126" s="182">
        <f t="shared" si="97"/>
        <v>0</v>
      </c>
      <c r="AY126" s="183">
        <f t="shared" si="98"/>
        <v>0</v>
      </c>
      <c r="AZ126" s="183">
        <f t="shared" si="99"/>
        <v>0</v>
      </c>
      <c r="BA126" s="183">
        <f t="shared" si="100"/>
        <v>0</v>
      </c>
      <c r="BB126" s="184">
        <f t="shared" si="101"/>
        <v>0</v>
      </c>
      <c r="BC126" s="178">
        <f t="shared" si="77"/>
        <v>345.60926321305999</v>
      </c>
      <c r="BD126" s="2" t="s">
        <v>1197</v>
      </c>
    </row>
    <row r="127" spans="1:56" ht="15.75" thickBot="1" x14ac:dyDescent="0.3">
      <c r="A127" s="2">
        <v>2023</v>
      </c>
      <c r="B127" s="2" t="s">
        <v>1134</v>
      </c>
      <c r="C127" s="2" t="s">
        <v>5123</v>
      </c>
      <c r="D127" s="2" t="s">
        <v>1441</v>
      </c>
      <c r="E127" s="2" t="s">
        <v>1144</v>
      </c>
      <c r="F127" s="2" t="s">
        <v>1138</v>
      </c>
      <c r="G127" s="2">
        <v>70669</v>
      </c>
      <c r="H127" s="2">
        <v>30.252222</v>
      </c>
      <c r="I127" s="2">
        <v>-93.284443999999993</v>
      </c>
      <c r="J127" s="2" t="s">
        <v>1438</v>
      </c>
      <c r="K127" s="21">
        <v>110002054482</v>
      </c>
      <c r="L127" s="2" t="s">
        <v>1140</v>
      </c>
      <c r="M127" s="2">
        <v>325110</v>
      </c>
      <c r="N127" s="2" t="s">
        <v>255</v>
      </c>
      <c r="O127" s="2"/>
      <c r="Q127" s="2">
        <v>0</v>
      </c>
      <c r="R127" s="181">
        <f t="shared" si="84"/>
        <v>0</v>
      </c>
      <c r="S127" s="250">
        <f>$R127*INDEX('Byproduct Conc'!$E:$E, MATCH(S$2,'Byproduct Conc'!$C:$C,0))</f>
        <v>0</v>
      </c>
      <c r="T127" s="251">
        <f>$R127*INDEX('Byproduct Conc'!$E:$E, MATCH(T$2,'Byproduct Conc'!$C:$C,0))</f>
        <v>0</v>
      </c>
      <c r="U127" s="251">
        <f>$R127*INDEX('Byproduct Conc'!$E:$E, MATCH(U$2,'Byproduct Conc'!$C:$C,0))</f>
        <v>0</v>
      </c>
      <c r="V127" s="251">
        <f>$R127*INDEX('Byproduct Conc'!$E:$E, MATCH(V$2,'Byproduct Conc'!$C:$C,0))</f>
        <v>0</v>
      </c>
      <c r="W127" s="253">
        <f>$R127*INDEX('Byproduct Conc'!$E:$E, MATCH(W$2,'Byproduct Conc'!$C:$C,0))</f>
        <v>0</v>
      </c>
      <c r="X127" s="254">
        <f t="shared" si="85"/>
        <v>0</v>
      </c>
      <c r="Y127" s="251">
        <f t="shared" si="86"/>
        <v>0</v>
      </c>
      <c r="Z127" s="251">
        <f t="shared" si="87"/>
        <v>0</v>
      </c>
      <c r="AA127" s="251">
        <f t="shared" si="88"/>
        <v>0</v>
      </c>
      <c r="AB127" s="253">
        <f t="shared" si="89"/>
        <v>0</v>
      </c>
      <c r="AC127" s="2">
        <v>0</v>
      </c>
      <c r="AD127" s="180">
        <f t="shared" si="63"/>
        <v>0</v>
      </c>
      <c r="AE127" s="258" t="str">
        <f t="shared" si="64"/>
        <v/>
      </c>
      <c r="AF127" s="250">
        <f>$AD127*INDEX('Byproduct Conc'!$E:$E, MATCH(S$2,'Byproduct Conc'!$C:$C,0))</f>
        <v>0</v>
      </c>
      <c r="AG127" s="251">
        <f>$AD127*INDEX('Byproduct Conc'!$E:$E, MATCH(T$2,'Byproduct Conc'!$C:$C,0))</f>
        <v>0</v>
      </c>
      <c r="AH127" s="251">
        <f>$AD127*INDEX('Byproduct Conc'!$E:$E, MATCH(U$2,'Byproduct Conc'!$C:$C,0))</f>
        <v>0</v>
      </c>
      <c r="AI127" s="251">
        <f>$AD127*INDEX('Byproduct Conc'!$E:$E, MATCH(V$2,'Byproduct Conc'!$C:$C,0))</f>
        <v>0</v>
      </c>
      <c r="AJ127" s="252">
        <f>$AD127*INDEX('Byproduct Conc'!$E:$E, MATCH(W$2,'Byproduct Conc'!$C:$C,0))</f>
        <v>0</v>
      </c>
      <c r="AK127" s="250">
        <f t="shared" si="90"/>
        <v>0</v>
      </c>
      <c r="AL127" s="251">
        <f t="shared" si="91"/>
        <v>0</v>
      </c>
      <c r="AM127" s="251">
        <f t="shared" si="92"/>
        <v>0</v>
      </c>
      <c r="AN127" s="251">
        <f t="shared" si="93"/>
        <v>0</v>
      </c>
      <c r="AO127" s="253">
        <f t="shared" si="94"/>
        <v>0</v>
      </c>
      <c r="AP127" s="2">
        <v>3.98</v>
      </c>
      <c r="AQ127" s="180">
        <f t="shared" si="95"/>
        <v>1.8052976326000001</v>
      </c>
      <c r="AR127" s="172">
        <f t="shared" si="96"/>
        <v>110002054482</v>
      </c>
      <c r="AS127" s="182">
        <f>$AQ127*INDEX('Byproduct Conc'!$E:$E, MATCH(S$2,'Byproduct Conc'!$C:$C,0))</f>
        <v>5.2534161108659999E-3</v>
      </c>
      <c r="AT127" s="183">
        <f>$AQ127*INDEX('Byproduct Conc'!$E:$E, MATCH(T$2,'Byproduct Conc'!$C:$C,0))</f>
        <v>6.3185417141000004E-5</v>
      </c>
      <c r="AU127" s="183">
        <f>$AQ127*INDEX('Byproduct Conc'!$E:$E, MATCH(U$2,'Byproduct Conc'!$C:$C,0))</f>
        <v>2.7079464489E-4</v>
      </c>
      <c r="AV127" s="183">
        <f>$AQ127*INDEX('Byproduct Conc'!$E:$E, MATCH(V$2,'Byproduct Conc'!$C:$C,0))</f>
        <v>1.8034923349674002E-3</v>
      </c>
      <c r="AW127" s="186">
        <f>$AQ127*INDEX('Byproduct Conc'!$E:$E, MATCH(W$2,'Byproduct Conc'!$C:$C,0))</f>
        <v>2.7079464489000002E-3</v>
      </c>
      <c r="AX127" s="182">
        <f t="shared" si="97"/>
        <v>1.5009760316759999E-5</v>
      </c>
      <c r="AY127" s="183">
        <f t="shared" si="98"/>
        <v>1.8052976326000002E-7</v>
      </c>
      <c r="AZ127" s="183">
        <f t="shared" si="99"/>
        <v>7.736989854E-7</v>
      </c>
      <c r="BA127" s="183">
        <f t="shared" si="100"/>
        <v>5.1528352427640006E-6</v>
      </c>
      <c r="BB127" s="184">
        <f t="shared" si="101"/>
        <v>7.7369898540000005E-6</v>
      </c>
      <c r="BC127" s="178">
        <f t="shared" si="77"/>
        <v>1.8052976326000001</v>
      </c>
      <c r="BD127" s="2" t="s">
        <v>5133</v>
      </c>
    </row>
    <row r="128" spans="1:56" ht="15.75" thickBot="1" x14ac:dyDescent="0.3">
      <c r="A128" s="2">
        <v>2023</v>
      </c>
      <c r="B128" s="2" t="s">
        <v>1134</v>
      </c>
      <c r="C128" s="2" t="s">
        <v>1147</v>
      </c>
      <c r="D128" s="2" t="s">
        <v>1148</v>
      </c>
      <c r="E128" s="2" t="s">
        <v>1149</v>
      </c>
      <c r="F128" s="2" t="s">
        <v>1138</v>
      </c>
      <c r="G128" s="2">
        <v>70723</v>
      </c>
      <c r="H128" s="2">
        <v>30.05509</v>
      </c>
      <c r="I128" s="2">
        <v>-90.830839999999995</v>
      </c>
      <c r="J128" s="2" t="s">
        <v>1150</v>
      </c>
      <c r="K128" s="21">
        <v>110000597328</v>
      </c>
      <c r="L128" s="2" t="s">
        <v>1140</v>
      </c>
      <c r="M128" s="2">
        <v>325180</v>
      </c>
      <c r="N128" s="2" t="s">
        <v>258</v>
      </c>
      <c r="O128" s="2"/>
      <c r="Q128" s="2">
        <v>1</v>
      </c>
      <c r="R128" s="181">
        <f t="shared" si="84"/>
        <v>0.45359237000000002</v>
      </c>
      <c r="S128" s="250">
        <f>$R128*INDEX('Byproduct Conc'!$E:$E, MATCH(S$2,'Byproduct Conc'!$C:$C,0))</f>
        <v>1.3199537967E-3</v>
      </c>
      <c r="T128" s="251">
        <f>$R128*INDEX('Byproduct Conc'!$E:$E, MATCH(T$2,'Byproduct Conc'!$C:$C,0))</f>
        <v>1.5875732949999999E-5</v>
      </c>
      <c r="U128" s="251">
        <f>$R128*INDEX('Byproduct Conc'!$E:$E, MATCH(U$2,'Byproduct Conc'!$C:$C,0))</f>
        <v>6.8038855499999998E-5</v>
      </c>
      <c r="V128" s="251">
        <f>$R128*INDEX('Byproduct Conc'!$E:$E, MATCH(V$2,'Byproduct Conc'!$C:$C,0))</f>
        <v>4.5313877763000006E-4</v>
      </c>
      <c r="W128" s="253">
        <f>$R128*INDEX('Byproduct Conc'!$E:$E, MATCH(W$2,'Byproduct Conc'!$C:$C,0))</f>
        <v>6.8038855500000004E-4</v>
      </c>
      <c r="X128" s="254">
        <f t="shared" si="85"/>
        <v>3.7712965620000002E-6</v>
      </c>
      <c r="Y128" s="251">
        <f t="shared" si="86"/>
        <v>4.5359236999999996E-8</v>
      </c>
      <c r="Z128" s="251">
        <f t="shared" si="87"/>
        <v>1.9439672999999999E-7</v>
      </c>
      <c r="AA128" s="251">
        <f t="shared" si="88"/>
        <v>1.2946822218000002E-6</v>
      </c>
      <c r="AB128" s="253">
        <f t="shared" si="89"/>
        <v>1.9439672999999999E-6</v>
      </c>
      <c r="AC128" s="2">
        <v>0</v>
      </c>
      <c r="AD128" s="180">
        <f t="shared" si="63"/>
        <v>0</v>
      </c>
      <c r="AE128" s="258" t="str">
        <f t="shared" si="64"/>
        <v/>
      </c>
      <c r="AF128" s="250">
        <f>$AD128*INDEX('Byproduct Conc'!$E:$E, MATCH(S$2,'Byproduct Conc'!$C:$C,0))</f>
        <v>0</v>
      </c>
      <c r="AG128" s="251">
        <f>$AD128*INDEX('Byproduct Conc'!$E:$E, MATCH(T$2,'Byproduct Conc'!$C:$C,0))</f>
        <v>0</v>
      </c>
      <c r="AH128" s="251">
        <f>$AD128*INDEX('Byproduct Conc'!$E:$E, MATCH(U$2,'Byproduct Conc'!$C:$C,0))</f>
        <v>0</v>
      </c>
      <c r="AI128" s="251">
        <f>$AD128*INDEX('Byproduct Conc'!$E:$E, MATCH(V$2,'Byproduct Conc'!$C:$C,0))</f>
        <v>0</v>
      </c>
      <c r="AJ128" s="252">
        <f>$AD128*INDEX('Byproduct Conc'!$E:$E, MATCH(W$2,'Byproduct Conc'!$C:$C,0))</f>
        <v>0</v>
      </c>
      <c r="AK128" s="250">
        <f t="shared" si="90"/>
        <v>0</v>
      </c>
      <c r="AL128" s="251">
        <f t="shared" si="91"/>
        <v>0</v>
      </c>
      <c r="AM128" s="251">
        <f t="shared" si="92"/>
        <v>0</v>
      </c>
      <c r="AN128" s="251">
        <f t="shared" si="93"/>
        <v>0</v>
      </c>
      <c r="AO128" s="253">
        <f t="shared" si="94"/>
        <v>0</v>
      </c>
      <c r="AP128" s="2">
        <v>0</v>
      </c>
      <c r="AQ128" s="180">
        <f t="shared" si="95"/>
        <v>0</v>
      </c>
      <c r="AR128" s="172" t="str">
        <f t="shared" si="96"/>
        <v/>
      </c>
      <c r="AS128" s="182">
        <f>$AQ128*INDEX('Byproduct Conc'!$E:$E, MATCH(S$2,'Byproduct Conc'!$C:$C,0))</f>
        <v>0</v>
      </c>
      <c r="AT128" s="183">
        <f>$AQ128*INDEX('Byproduct Conc'!$E:$E, MATCH(T$2,'Byproduct Conc'!$C:$C,0))</f>
        <v>0</v>
      </c>
      <c r="AU128" s="183">
        <f>$AQ128*INDEX('Byproduct Conc'!$E:$E, MATCH(U$2,'Byproduct Conc'!$C:$C,0))</f>
        <v>0</v>
      </c>
      <c r="AV128" s="183">
        <f>$AQ128*INDEX('Byproduct Conc'!$E:$E, MATCH(V$2,'Byproduct Conc'!$C:$C,0))</f>
        <v>0</v>
      </c>
      <c r="AW128" s="186">
        <f>$AQ128*INDEX('Byproduct Conc'!$E:$E, MATCH(W$2,'Byproduct Conc'!$C:$C,0))</f>
        <v>0</v>
      </c>
      <c r="AX128" s="182">
        <f t="shared" si="97"/>
        <v>0</v>
      </c>
      <c r="AY128" s="183">
        <f t="shared" si="98"/>
        <v>0</v>
      </c>
      <c r="AZ128" s="183">
        <f t="shared" si="99"/>
        <v>0</v>
      </c>
      <c r="BA128" s="183">
        <f t="shared" si="100"/>
        <v>0</v>
      </c>
      <c r="BB128" s="184">
        <f t="shared" si="101"/>
        <v>0</v>
      </c>
      <c r="BC128" s="178">
        <f t="shared" si="77"/>
        <v>0.45359237000000002</v>
      </c>
      <c r="BD128" s="2" t="s">
        <v>1209</v>
      </c>
    </row>
    <row r="129" spans="1:56" ht="15.75" thickBot="1" x14ac:dyDescent="0.3">
      <c r="A129" s="2">
        <v>2023</v>
      </c>
      <c r="B129" s="2" t="s">
        <v>1134</v>
      </c>
      <c r="C129" s="2" t="s">
        <v>1152</v>
      </c>
      <c r="D129" s="2" t="s">
        <v>1153</v>
      </c>
      <c r="E129" s="2" t="s">
        <v>1154</v>
      </c>
      <c r="F129" s="2" t="s">
        <v>1138</v>
      </c>
      <c r="G129" s="2">
        <v>70805</v>
      </c>
      <c r="H129" s="2">
        <v>30.503799999999998</v>
      </c>
      <c r="I129" s="2">
        <v>-91.186496000000005</v>
      </c>
      <c r="J129" s="2" t="s">
        <v>1155</v>
      </c>
      <c r="K129" s="21">
        <v>110000597444</v>
      </c>
      <c r="L129" s="2" t="s">
        <v>1140</v>
      </c>
      <c r="M129" s="2">
        <v>325211</v>
      </c>
      <c r="N129" s="2" t="s">
        <v>262</v>
      </c>
      <c r="O129" s="2"/>
      <c r="Q129" s="2">
        <v>7</v>
      </c>
      <c r="R129" s="181">
        <f t="shared" si="84"/>
        <v>3.1751465900000002</v>
      </c>
      <c r="S129" s="250">
        <f>$R129*INDEX('Byproduct Conc'!$E:$E, MATCH(S$2,'Byproduct Conc'!$C:$C,0))</f>
        <v>9.2396765769000005E-3</v>
      </c>
      <c r="T129" s="251">
        <f>$R129*INDEX('Byproduct Conc'!$E:$E, MATCH(T$2,'Byproduct Conc'!$C:$C,0))</f>
        <v>1.1113013065E-4</v>
      </c>
      <c r="U129" s="251">
        <f>$R129*INDEX('Byproduct Conc'!$E:$E, MATCH(U$2,'Byproduct Conc'!$C:$C,0))</f>
        <v>4.7627198850000002E-4</v>
      </c>
      <c r="V129" s="251">
        <f>$R129*INDEX('Byproduct Conc'!$E:$E, MATCH(V$2,'Byproduct Conc'!$C:$C,0))</f>
        <v>3.1719714434100005E-3</v>
      </c>
      <c r="W129" s="253">
        <f>$R129*INDEX('Byproduct Conc'!$E:$E, MATCH(W$2,'Byproduct Conc'!$C:$C,0))</f>
        <v>4.7627198850000007E-3</v>
      </c>
      <c r="X129" s="254">
        <f t="shared" si="85"/>
        <v>2.6399075934000003E-5</v>
      </c>
      <c r="Y129" s="251">
        <f t="shared" si="86"/>
        <v>3.17514659E-7</v>
      </c>
      <c r="Z129" s="251">
        <f t="shared" si="87"/>
        <v>1.3607771100000001E-6</v>
      </c>
      <c r="AA129" s="251">
        <f t="shared" si="88"/>
        <v>9.062775552600001E-6</v>
      </c>
      <c r="AB129" s="253">
        <f t="shared" si="89"/>
        <v>1.3607771100000003E-5</v>
      </c>
      <c r="AC129" s="2">
        <v>0</v>
      </c>
      <c r="AD129" s="180">
        <f t="shared" si="63"/>
        <v>0</v>
      </c>
      <c r="AE129" s="258" t="str">
        <f t="shared" si="64"/>
        <v/>
      </c>
      <c r="AF129" s="250">
        <f>$AD129*INDEX('Byproduct Conc'!$E:$E, MATCH(S$2,'Byproduct Conc'!$C:$C,0))</f>
        <v>0</v>
      </c>
      <c r="AG129" s="251">
        <f>$AD129*INDEX('Byproduct Conc'!$E:$E, MATCH(T$2,'Byproduct Conc'!$C:$C,0))</f>
        <v>0</v>
      </c>
      <c r="AH129" s="251">
        <f>$AD129*INDEX('Byproduct Conc'!$E:$E, MATCH(U$2,'Byproduct Conc'!$C:$C,0))</f>
        <v>0</v>
      </c>
      <c r="AI129" s="251">
        <f>$AD129*INDEX('Byproduct Conc'!$E:$E, MATCH(V$2,'Byproduct Conc'!$C:$C,0))</f>
        <v>0</v>
      </c>
      <c r="AJ129" s="252">
        <f>$AD129*INDEX('Byproduct Conc'!$E:$E, MATCH(W$2,'Byproduct Conc'!$C:$C,0))</f>
        <v>0</v>
      </c>
      <c r="AK129" s="250">
        <f t="shared" si="90"/>
        <v>0</v>
      </c>
      <c r="AL129" s="251">
        <f t="shared" si="91"/>
        <v>0</v>
      </c>
      <c r="AM129" s="251">
        <f t="shared" si="92"/>
        <v>0</v>
      </c>
      <c r="AN129" s="251">
        <f t="shared" si="93"/>
        <v>0</v>
      </c>
      <c r="AO129" s="253">
        <f t="shared" si="94"/>
        <v>0</v>
      </c>
      <c r="AP129" s="2">
        <v>0</v>
      </c>
      <c r="AQ129" s="180">
        <f t="shared" si="95"/>
        <v>0</v>
      </c>
      <c r="AR129" s="172" t="str">
        <f t="shared" si="96"/>
        <v/>
      </c>
      <c r="AS129" s="182">
        <f>$AQ129*INDEX('Byproduct Conc'!$E:$E, MATCH(S$2,'Byproduct Conc'!$C:$C,0))</f>
        <v>0</v>
      </c>
      <c r="AT129" s="183">
        <f>$AQ129*INDEX('Byproduct Conc'!$E:$E, MATCH(T$2,'Byproduct Conc'!$C:$C,0))</f>
        <v>0</v>
      </c>
      <c r="AU129" s="183">
        <f>$AQ129*INDEX('Byproduct Conc'!$E:$E, MATCH(U$2,'Byproduct Conc'!$C:$C,0))</f>
        <v>0</v>
      </c>
      <c r="AV129" s="183">
        <f>$AQ129*INDEX('Byproduct Conc'!$E:$E, MATCH(V$2,'Byproduct Conc'!$C:$C,0))</f>
        <v>0</v>
      </c>
      <c r="AW129" s="186">
        <f>$AQ129*INDEX('Byproduct Conc'!$E:$E, MATCH(W$2,'Byproduct Conc'!$C:$C,0))</f>
        <v>0</v>
      </c>
      <c r="AX129" s="182">
        <f t="shared" si="97"/>
        <v>0</v>
      </c>
      <c r="AY129" s="183">
        <f t="shared" si="98"/>
        <v>0</v>
      </c>
      <c r="AZ129" s="183">
        <f t="shared" si="99"/>
        <v>0</v>
      </c>
      <c r="BA129" s="183">
        <f t="shared" si="100"/>
        <v>0</v>
      </c>
      <c r="BB129" s="184">
        <f t="shared" si="101"/>
        <v>0</v>
      </c>
      <c r="BC129" s="178">
        <f t="shared" si="77"/>
        <v>3.1751465900000002</v>
      </c>
      <c r="BD129" s="2" t="s">
        <v>1156</v>
      </c>
    </row>
    <row r="130" spans="1:56" ht="15.75" thickBot="1" x14ac:dyDescent="0.3">
      <c r="A130" s="2">
        <v>2023</v>
      </c>
      <c r="B130" s="2" t="s">
        <v>1134</v>
      </c>
      <c r="C130" s="2" t="s">
        <v>1172</v>
      </c>
      <c r="D130" s="2" t="s">
        <v>1173</v>
      </c>
      <c r="E130" s="2" t="s">
        <v>1174</v>
      </c>
      <c r="F130" s="2" t="s">
        <v>1160</v>
      </c>
      <c r="G130" s="2">
        <v>77536</v>
      </c>
      <c r="H130" s="2">
        <v>29.728559000000001</v>
      </c>
      <c r="I130" s="2">
        <v>-95.110764000000003</v>
      </c>
      <c r="J130" s="2" t="s">
        <v>1175</v>
      </c>
      <c r="K130" s="21">
        <v>110015742204</v>
      </c>
      <c r="L130" s="2" t="s">
        <v>1140</v>
      </c>
      <c r="M130" s="2">
        <v>325199</v>
      </c>
      <c r="N130" s="2" t="s">
        <v>261</v>
      </c>
      <c r="O130" s="2"/>
      <c r="Q130" s="2">
        <v>0</v>
      </c>
      <c r="R130" s="181">
        <f t="shared" si="84"/>
        <v>0</v>
      </c>
      <c r="S130" s="250">
        <f>$R130*INDEX('Byproduct Conc'!$E:$E, MATCH(S$2,'Byproduct Conc'!$C:$C,0))</f>
        <v>0</v>
      </c>
      <c r="T130" s="251">
        <f>$R130*INDEX('Byproduct Conc'!$E:$E, MATCH(T$2,'Byproduct Conc'!$C:$C,0))</f>
        <v>0</v>
      </c>
      <c r="U130" s="251">
        <f>$R130*INDEX('Byproduct Conc'!$E:$E, MATCH(U$2,'Byproduct Conc'!$C:$C,0))</f>
        <v>0</v>
      </c>
      <c r="V130" s="251">
        <f>$R130*INDEX('Byproduct Conc'!$E:$E, MATCH(V$2,'Byproduct Conc'!$C:$C,0))</f>
        <v>0</v>
      </c>
      <c r="W130" s="253">
        <f>$R130*INDEX('Byproduct Conc'!$E:$E, MATCH(W$2,'Byproduct Conc'!$C:$C,0))</f>
        <v>0</v>
      </c>
      <c r="X130" s="254">
        <f t="shared" si="85"/>
        <v>0</v>
      </c>
      <c r="Y130" s="251">
        <f t="shared" si="86"/>
        <v>0</v>
      </c>
      <c r="Z130" s="251">
        <f t="shared" si="87"/>
        <v>0</v>
      </c>
      <c r="AA130" s="251">
        <f t="shared" si="88"/>
        <v>0</v>
      </c>
      <c r="AB130" s="253">
        <f t="shared" si="89"/>
        <v>0</v>
      </c>
      <c r="AC130" s="2">
        <v>0</v>
      </c>
      <c r="AD130" s="180">
        <f t="shared" si="63"/>
        <v>0</v>
      </c>
      <c r="AE130" s="258" t="str">
        <f t="shared" si="64"/>
        <v/>
      </c>
      <c r="AF130" s="250">
        <f>$AD130*INDEX('Byproduct Conc'!$E:$E, MATCH(S$2,'Byproduct Conc'!$C:$C,0))</f>
        <v>0</v>
      </c>
      <c r="AG130" s="251">
        <f>$AD130*INDEX('Byproduct Conc'!$E:$E, MATCH(T$2,'Byproduct Conc'!$C:$C,0))</f>
        <v>0</v>
      </c>
      <c r="AH130" s="251">
        <f>$AD130*INDEX('Byproduct Conc'!$E:$E, MATCH(U$2,'Byproduct Conc'!$C:$C,0))</f>
        <v>0</v>
      </c>
      <c r="AI130" s="251">
        <f>$AD130*INDEX('Byproduct Conc'!$E:$E, MATCH(V$2,'Byproduct Conc'!$C:$C,0))</f>
        <v>0</v>
      </c>
      <c r="AJ130" s="252">
        <f>$AD130*INDEX('Byproduct Conc'!$E:$E, MATCH(W$2,'Byproduct Conc'!$C:$C,0))</f>
        <v>0</v>
      </c>
      <c r="AK130" s="250">
        <f t="shared" si="90"/>
        <v>0</v>
      </c>
      <c r="AL130" s="251">
        <f t="shared" si="91"/>
        <v>0</v>
      </c>
      <c r="AM130" s="251">
        <f t="shared" si="92"/>
        <v>0</v>
      </c>
      <c r="AN130" s="251">
        <f t="shared" si="93"/>
        <v>0</v>
      </c>
      <c r="AO130" s="253">
        <f t="shared" si="94"/>
        <v>0</v>
      </c>
      <c r="AP130" s="2">
        <v>537</v>
      </c>
      <c r="AQ130" s="180">
        <f t="shared" si="95"/>
        <v>243.57910269000001</v>
      </c>
      <c r="AR130" s="172">
        <f t="shared" si="96"/>
        <v>110015742204</v>
      </c>
      <c r="AS130" s="182">
        <f>$AQ130*INDEX('Byproduct Conc'!$E:$E, MATCH(S$2,'Byproduct Conc'!$C:$C,0))</f>
        <v>0.70881518882789996</v>
      </c>
      <c r="AT130" s="183">
        <f>$AQ130*INDEX('Byproduct Conc'!$E:$E, MATCH(T$2,'Byproduct Conc'!$C:$C,0))</f>
        <v>8.5252685941499991E-3</v>
      </c>
      <c r="AU130" s="183">
        <f>$AQ130*INDEX('Byproduct Conc'!$E:$E, MATCH(U$2,'Byproduct Conc'!$C:$C,0))</f>
        <v>3.6536865403499999E-2</v>
      </c>
      <c r="AV130" s="183">
        <f>$AQ130*INDEX('Byproduct Conc'!$E:$E, MATCH(V$2,'Byproduct Conc'!$C:$C,0))</f>
        <v>0.24333552358731003</v>
      </c>
      <c r="AW130" s="186">
        <f>$AQ130*INDEX('Byproduct Conc'!$E:$E, MATCH(W$2,'Byproduct Conc'!$C:$C,0))</f>
        <v>0.36536865403500002</v>
      </c>
      <c r="AX130" s="182">
        <f t="shared" si="97"/>
        <v>2.0251862537939997E-3</v>
      </c>
      <c r="AY130" s="183">
        <f t="shared" si="98"/>
        <v>2.4357910268999998E-5</v>
      </c>
      <c r="AZ130" s="183">
        <f t="shared" si="99"/>
        <v>1.0439104401E-4</v>
      </c>
      <c r="BA130" s="183">
        <f t="shared" si="100"/>
        <v>6.9524435310660008E-4</v>
      </c>
      <c r="BB130" s="184">
        <f t="shared" si="101"/>
        <v>1.0439104401E-3</v>
      </c>
      <c r="BC130" s="178">
        <f t="shared" si="77"/>
        <v>243.57910269000001</v>
      </c>
      <c r="BD130" s="2"/>
    </row>
    <row r="131" spans="1:56" ht="15.75" thickBot="1" x14ac:dyDescent="0.3">
      <c r="A131" s="2">
        <v>2023</v>
      </c>
      <c r="B131" s="2" t="s">
        <v>1134</v>
      </c>
      <c r="C131" s="2" t="s">
        <v>1210</v>
      </c>
      <c r="D131" s="2" t="s">
        <v>1211</v>
      </c>
      <c r="E131" s="2" t="s">
        <v>1200</v>
      </c>
      <c r="F131" s="2" t="s">
        <v>1160</v>
      </c>
      <c r="G131" s="2">
        <v>77541</v>
      </c>
      <c r="H131" s="2">
        <v>28.969389</v>
      </c>
      <c r="I131" s="2">
        <v>-95.379527999999993</v>
      </c>
      <c r="J131" s="2" t="s">
        <v>1201</v>
      </c>
      <c r="K131" s="21">
        <v>110066943605</v>
      </c>
      <c r="L131" s="2" t="s">
        <v>1140</v>
      </c>
      <c r="M131" s="2">
        <v>325199</v>
      </c>
      <c r="N131" s="2" t="s">
        <v>261</v>
      </c>
      <c r="O131" s="2"/>
      <c r="Q131" s="2">
        <v>0</v>
      </c>
      <c r="R131" s="181">
        <f t="shared" si="84"/>
        <v>0</v>
      </c>
      <c r="S131" s="250">
        <f>$R131*INDEX('Byproduct Conc'!$E:$E, MATCH(S$2,'Byproduct Conc'!$C:$C,0))</f>
        <v>0</v>
      </c>
      <c r="T131" s="251">
        <f>$R131*INDEX('Byproduct Conc'!$E:$E, MATCH(T$2,'Byproduct Conc'!$C:$C,0))</f>
        <v>0</v>
      </c>
      <c r="U131" s="251">
        <f>$R131*INDEX('Byproduct Conc'!$E:$E, MATCH(U$2,'Byproduct Conc'!$C:$C,0))</f>
        <v>0</v>
      </c>
      <c r="V131" s="251">
        <f>$R131*INDEX('Byproduct Conc'!$E:$E, MATCH(V$2,'Byproduct Conc'!$C:$C,0))</f>
        <v>0</v>
      </c>
      <c r="W131" s="253">
        <f>$R131*INDEX('Byproduct Conc'!$E:$E, MATCH(W$2,'Byproduct Conc'!$C:$C,0))</f>
        <v>0</v>
      </c>
      <c r="X131" s="254">
        <f t="shared" si="85"/>
        <v>0</v>
      </c>
      <c r="Y131" s="251">
        <f t="shared" si="86"/>
        <v>0</v>
      </c>
      <c r="Z131" s="251">
        <f t="shared" si="87"/>
        <v>0</v>
      </c>
      <c r="AA131" s="251">
        <f t="shared" si="88"/>
        <v>0</v>
      </c>
      <c r="AB131" s="253">
        <f t="shared" si="89"/>
        <v>0</v>
      </c>
      <c r="AC131" s="2">
        <v>0</v>
      </c>
      <c r="AD131" s="180">
        <f t="shared" si="63"/>
        <v>0</v>
      </c>
      <c r="AE131" s="258" t="str">
        <f t="shared" si="64"/>
        <v/>
      </c>
      <c r="AF131" s="250">
        <f>$AD131*INDEX('Byproduct Conc'!$E:$E, MATCH(S$2,'Byproduct Conc'!$C:$C,0))</f>
        <v>0</v>
      </c>
      <c r="AG131" s="251">
        <f>$AD131*INDEX('Byproduct Conc'!$E:$E, MATCH(T$2,'Byproduct Conc'!$C:$C,0))</f>
        <v>0</v>
      </c>
      <c r="AH131" s="251">
        <f>$AD131*INDEX('Byproduct Conc'!$E:$E, MATCH(U$2,'Byproduct Conc'!$C:$C,0))</f>
        <v>0</v>
      </c>
      <c r="AI131" s="251">
        <f>$AD131*INDEX('Byproduct Conc'!$E:$E, MATCH(V$2,'Byproduct Conc'!$C:$C,0))</f>
        <v>0</v>
      </c>
      <c r="AJ131" s="252">
        <f>$AD131*INDEX('Byproduct Conc'!$E:$E, MATCH(W$2,'Byproduct Conc'!$C:$C,0))</f>
        <v>0</v>
      </c>
      <c r="AK131" s="250">
        <f t="shared" si="90"/>
        <v>0</v>
      </c>
      <c r="AL131" s="251">
        <f t="shared" si="91"/>
        <v>0</v>
      </c>
      <c r="AM131" s="251">
        <f t="shared" si="92"/>
        <v>0</v>
      </c>
      <c r="AN131" s="251">
        <f t="shared" si="93"/>
        <v>0</v>
      </c>
      <c r="AO131" s="253">
        <f t="shared" si="94"/>
        <v>0</v>
      </c>
      <c r="AP131" s="2">
        <v>511</v>
      </c>
      <c r="AQ131" s="180">
        <f t="shared" si="95"/>
        <v>231.78570107000002</v>
      </c>
      <c r="AR131" s="172">
        <f t="shared" si="96"/>
        <v>110066943605</v>
      </c>
      <c r="AS131" s="182">
        <f>$AQ131*INDEX('Byproduct Conc'!$E:$E, MATCH(S$2,'Byproduct Conc'!$C:$C,0))</f>
        <v>0.6744963901137</v>
      </c>
      <c r="AT131" s="183">
        <f>$AQ131*INDEX('Byproduct Conc'!$E:$E, MATCH(T$2,'Byproduct Conc'!$C:$C,0))</f>
        <v>8.1124995374499999E-3</v>
      </c>
      <c r="AU131" s="183">
        <f>$AQ131*INDEX('Byproduct Conc'!$E:$E, MATCH(U$2,'Byproduct Conc'!$C:$C,0))</f>
        <v>3.4767855160500002E-2</v>
      </c>
      <c r="AV131" s="183">
        <f>$AQ131*INDEX('Byproduct Conc'!$E:$E, MATCH(V$2,'Byproduct Conc'!$C:$C,0))</f>
        <v>0.23155391536893005</v>
      </c>
      <c r="AW131" s="186">
        <f>$AQ131*INDEX('Byproduct Conc'!$E:$E, MATCH(W$2,'Byproduct Conc'!$C:$C,0))</f>
        <v>0.34767855160500005</v>
      </c>
      <c r="AX131" s="182">
        <f t="shared" si="97"/>
        <v>1.9271325431820001E-3</v>
      </c>
      <c r="AY131" s="183">
        <f t="shared" si="98"/>
        <v>2.3178570107E-5</v>
      </c>
      <c r="AZ131" s="183">
        <f t="shared" si="99"/>
        <v>9.9336729030000009E-5</v>
      </c>
      <c r="BA131" s="183">
        <f t="shared" si="100"/>
        <v>6.6158261533980013E-4</v>
      </c>
      <c r="BB131" s="184">
        <f t="shared" si="101"/>
        <v>9.9336729030000018E-4</v>
      </c>
      <c r="BC131" s="178">
        <f t="shared" si="77"/>
        <v>231.78570107000002</v>
      </c>
      <c r="BD131" s="2"/>
    </row>
    <row r="132" spans="1:56" ht="15.75" thickBot="1" x14ac:dyDescent="0.3">
      <c r="A132" s="2">
        <v>2023</v>
      </c>
      <c r="B132" s="2" t="s">
        <v>1134</v>
      </c>
      <c r="C132" s="2" t="s">
        <v>1187</v>
      </c>
      <c r="D132" s="2" t="s">
        <v>1188</v>
      </c>
      <c r="E132" s="2" t="s">
        <v>1189</v>
      </c>
      <c r="F132" s="2" t="s">
        <v>1160</v>
      </c>
      <c r="G132" s="2">
        <v>77978</v>
      </c>
      <c r="H132" s="2">
        <v>28.697590000000002</v>
      </c>
      <c r="I132" s="2">
        <v>-96.542101000000002</v>
      </c>
      <c r="J132" s="2" t="s">
        <v>1190</v>
      </c>
      <c r="K132" s="21">
        <v>110018925957</v>
      </c>
      <c r="L132" s="2" t="s">
        <v>1140</v>
      </c>
      <c r="M132" s="2">
        <v>325211</v>
      </c>
      <c r="N132" s="2" t="s">
        <v>262</v>
      </c>
      <c r="O132" s="2"/>
      <c r="Q132" s="2">
        <v>147</v>
      </c>
      <c r="R132" s="181">
        <f t="shared" si="84"/>
        <v>66.67807839000001</v>
      </c>
      <c r="S132" s="250">
        <f>$R132*INDEX('Byproduct Conc'!$E:$E, MATCH(S$2,'Byproduct Conc'!$C:$C,0))</f>
        <v>0.19403320811490002</v>
      </c>
      <c r="T132" s="251">
        <f>$R132*INDEX('Byproduct Conc'!$E:$E, MATCH(T$2,'Byproduct Conc'!$C:$C,0))</f>
        <v>2.3337327436500003E-3</v>
      </c>
      <c r="U132" s="251">
        <f>$R132*INDEX('Byproduct Conc'!$E:$E, MATCH(U$2,'Byproduct Conc'!$C:$C,0))</f>
        <v>1.0001711758500001E-2</v>
      </c>
      <c r="V132" s="251">
        <f>$R132*INDEX('Byproduct Conc'!$E:$E, MATCH(V$2,'Byproduct Conc'!$C:$C,0))</f>
        <v>6.6611400311610017E-2</v>
      </c>
      <c r="W132" s="253">
        <f>$R132*INDEX('Byproduct Conc'!$E:$E, MATCH(W$2,'Byproduct Conc'!$C:$C,0))</f>
        <v>0.10001711758500002</v>
      </c>
      <c r="X132" s="254">
        <f t="shared" si="85"/>
        <v>5.5438059461400001E-4</v>
      </c>
      <c r="Y132" s="251">
        <f t="shared" si="86"/>
        <v>6.6678078390000009E-6</v>
      </c>
      <c r="Z132" s="251">
        <f t="shared" si="87"/>
        <v>2.8576319310000003E-5</v>
      </c>
      <c r="AA132" s="251">
        <f t="shared" si="88"/>
        <v>1.9031828660460005E-4</v>
      </c>
      <c r="AB132" s="253">
        <f t="shared" si="89"/>
        <v>2.8576319310000004E-4</v>
      </c>
      <c r="AC132" s="2">
        <v>0</v>
      </c>
      <c r="AD132" s="180">
        <f t="shared" si="63"/>
        <v>0</v>
      </c>
      <c r="AE132" s="258" t="str">
        <f t="shared" si="64"/>
        <v/>
      </c>
      <c r="AF132" s="250">
        <f>$AD132*INDEX('Byproduct Conc'!$E:$E, MATCH(S$2,'Byproduct Conc'!$C:$C,0))</f>
        <v>0</v>
      </c>
      <c r="AG132" s="251">
        <f>$AD132*INDEX('Byproduct Conc'!$E:$E, MATCH(T$2,'Byproduct Conc'!$C:$C,0))</f>
        <v>0</v>
      </c>
      <c r="AH132" s="251">
        <f>$AD132*INDEX('Byproduct Conc'!$E:$E, MATCH(U$2,'Byproduct Conc'!$C:$C,0))</f>
        <v>0</v>
      </c>
      <c r="AI132" s="251">
        <f>$AD132*INDEX('Byproduct Conc'!$E:$E, MATCH(V$2,'Byproduct Conc'!$C:$C,0))</f>
        <v>0</v>
      </c>
      <c r="AJ132" s="252">
        <f>$AD132*INDEX('Byproduct Conc'!$E:$E, MATCH(W$2,'Byproduct Conc'!$C:$C,0))</f>
        <v>0</v>
      </c>
      <c r="AK132" s="250">
        <f t="shared" si="90"/>
        <v>0</v>
      </c>
      <c r="AL132" s="251">
        <f t="shared" si="91"/>
        <v>0</v>
      </c>
      <c r="AM132" s="251">
        <f t="shared" si="92"/>
        <v>0</v>
      </c>
      <c r="AN132" s="251">
        <f t="shared" si="93"/>
        <v>0</v>
      </c>
      <c r="AO132" s="253">
        <f t="shared" si="94"/>
        <v>0</v>
      </c>
      <c r="AP132" s="2">
        <v>0</v>
      </c>
      <c r="AQ132" s="180">
        <f t="shared" si="95"/>
        <v>0</v>
      </c>
      <c r="AR132" s="172" t="str">
        <f t="shared" si="96"/>
        <v/>
      </c>
      <c r="AS132" s="182">
        <f>$AQ132*INDEX('Byproduct Conc'!$E:$E, MATCH(S$2,'Byproduct Conc'!$C:$C,0))</f>
        <v>0</v>
      </c>
      <c r="AT132" s="183">
        <f>$AQ132*INDEX('Byproduct Conc'!$E:$E, MATCH(T$2,'Byproduct Conc'!$C:$C,0))</f>
        <v>0</v>
      </c>
      <c r="AU132" s="183">
        <f>$AQ132*INDEX('Byproduct Conc'!$E:$E, MATCH(U$2,'Byproduct Conc'!$C:$C,0))</f>
        <v>0</v>
      </c>
      <c r="AV132" s="183">
        <f>$AQ132*INDEX('Byproduct Conc'!$E:$E, MATCH(V$2,'Byproduct Conc'!$C:$C,0))</f>
        <v>0</v>
      </c>
      <c r="AW132" s="186">
        <f>$AQ132*INDEX('Byproduct Conc'!$E:$E, MATCH(W$2,'Byproduct Conc'!$C:$C,0))</f>
        <v>0</v>
      </c>
      <c r="AX132" s="182">
        <f t="shared" si="97"/>
        <v>0</v>
      </c>
      <c r="AY132" s="183">
        <f t="shared" si="98"/>
        <v>0</v>
      </c>
      <c r="AZ132" s="183">
        <f t="shared" si="99"/>
        <v>0</v>
      </c>
      <c r="BA132" s="183">
        <f t="shared" si="100"/>
        <v>0</v>
      </c>
      <c r="BB132" s="184">
        <f t="shared" si="101"/>
        <v>0</v>
      </c>
      <c r="BC132" s="178">
        <f t="shared" si="77"/>
        <v>66.67807839000001</v>
      </c>
      <c r="BD132" s="2" t="s">
        <v>1286</v>
      </c>
    </row>
    <row r="133" spans="1:56" ht="15.75" thickBot="1" x14ac:dyDescent="0.3">
      <c r="A133" s="2">
        <v>2023</v>
      </c>
      <c r="B133" s="2" t="s">
        <v>1134</v>
      </c>
      <c r="C133" s="2" t="s">
        <v>1157</v>
      </c>
      <c r="D133" s="2" t="s">
        <v>1158</v>
      </c>
      <c r="E133" s="2" t="s">
        <v>1159</v>
      </c>
      <c r="F133" s="2" t="s">
        <v>1160</v>
      </c>
      <c r="G133" s="2">
        <v>78359</v>
      </c>
      <c r="H133" s="2">
        <v>27.883610999999998</v>
      </c>
      <c r="I133" s="2">
        <v>-97.241382999999999</v>
      </c>
      <c r="J133" s="2" t="s">
        <v>1161</v>
      </c>
      <c r="K133" s="21">
        <v>110000599807</v>
      </c>
      <c r="L133" s="2" t="s">
        <v>1140</v>
      </c>
      <c r="M133" s="2">
        <v>325199</v>
      </c>
      <c r="N133" s="2" t="s">
        <v>261</v>
      </c>
      <c r="O133" s="2"/>
      <c r="Q133" s="2">
        <v>4</v>
      </c>
      <c r="R133" s="181">
        <f t="shared" si="84"/>
        <v>1.8143694800000001</v>
      </c>
      <c r="S133" s="250">
        <f>$R133*INDEX('Byproduct Conc'!$E:$E, MATCH(S$2,'Byproduct Conc'!$C:$C,0))</f>
        <v>5.2798151868000001E-3</v>
      </c>
      <c r="T133" s="251">
        <f>$R133*INDEX('Byproduct Conc'!$E:$E, MATCH(T$2,'Byproduct Conc'!$C:$C,0))</f>
        <v>6.3502931799999996E-5</v>
      </c>
      <c r="U133" s="251">
        <f>$R133*INDEX('Byproduct Conc'!$E:$E, MATCH(U$2,'Byproduct Conc'!$C:$C,0))</f>
        <v>2.7215542199999999E-4</v>
      </c>
      <c r="V133" s="251">
        <f>$R133*INDEX('Byproduct Conc'!$E:$E, MATCH(V$2,'Byproduct Conc'!$C:$C,0))</f>
        <v>1.8125551105200003E-3</v>
      </c>
      <c r="W133" s="253">
        <f>$R133*INDEX('Byproduct Conc'!$E:$E, MATCH(W$2,'Byproduct Conc'!$C:$C,0))</f>
        <v>2.7215542200000001E-3</v>
      </c>
      <c r="X133" s="254">
        <f t="shared" si="85"/>
        <v>1.5085186248000001E-5</v>
      </c>
      <c r="Y133" s="251">
        <f t="shared" si="86"/>
        <v>1.8143694799999998E-7</v>
      </c>
      <c r="Z133" s="251">
        <f t="shared" si="87"/>
        <v>7.7758691999999996E-7</v>
      </c>
      <c r="AA133" s="251">
        <f t="shared" si="88"/>
        <v>5.1787288872000009E-6</v>
      </c>
      <c r="AB133" s="253">
        <f t="shared" si="89"/>
        <v>7.7758691999999996E-6</v>
      </c>
      <c r="AC133" s="2">
        <v>0</v>
      </c>
      <c r="AD133" s="180">
        <f t="shared" si="63"/>
        <v>0</v>
      </c>
      <c r="AE133" s="258" t="str">
        <f t="shared" si="64"/>
        <v/>
      </c>
      <c r="AF133" s="250">
        <f>$AD133*INDEX('Byproduct Conc'!$E:$E, MATCH(S$2,'Byproduct Conc'!$C:$C,0))</f>
        <v>0</v>
      </c>
      <c r="AG133" s="251">
        <f>$AD133*INDEX('Byproduct Conc'!$E:$E, MATCH(T$2,'Byproduct Conc'!$C:$C,0))</f>
        <v>0</v>
      </c>
      <c r="AH133" s="251">
        <f>$AD133*INDEX('Byproduct Conc'!$E:$E, MATCH(U$2,'Byproduct Conc'!$C:$C,0))</f>
        <v>0</v>
      </c>
      <c r="AI133" s="251">
        <f>$AD133*INDEX('Byproduct Conc'!$E:$E, MATCH(V$2,'Byproduct Conc'!$C:$C,0))</f>
        <v>0</v>
      </c>
      <c r="AJ133" s="252">
        <f>$AD133*INDEX('Byproduct Conc'!$E:$E, MATCH(W$2,'Byproduct Conc'!$C:$C,0))</f>
        <v>0</v>
      </c>
      <c r="AK133" s="250">
        <f t="shared" si="90"/>
        <v>0</v>
      </c>
      <c r="AL133" s="251">
        <f t="shared" si="91"/>
        <v>0</v>
      </c>
      <c r="AM133" s="251">
        <f t="shared" si="92"/>
        <v>0</v>
      </c>
      <c r="AN133" s="251">
        <f t="shared" si="93"/>
        <v>0</v>
      </c>
      <c r="AO133" s="253">
        <f t="shared" si="94"/>
        <v>0</v>
      </c>
      <c r="AP133" s="2">
        <v>0</v>
      </c>
      <c r="AQ133" s="180">
        <f t="shared" si="95"/>
        <v>0</v>
      </c>
      <c r="AR133" s="172" t="str">
        <f t="shared" si="96"/>
        <v/>
      </c>
      <c r="AS133" s="182">
        <f>$AQ133*INDEX('Byproduct Conc'!$E:$E, MATCH(S$2,'Byproduct Conc'!$C:$C,0))</f>
        <v>0</v>
      </c>
      <c r="AT133" s="183">
        <f>$AQ133*INDEX('Byproduct Conc'!$E:$E, MATCH(T$2,'Byproduct Conc'!$C:$C,0))</f>
        <v>0</v>
      </c>
      <c r="AU133" s="183">
        <f>$AQ133*INDEX('Byproduct Conc'!$E:$E, MATCH(U$2,'Byproduct Conc'!$C:$C,0))</f>
        <v>0</v>
      </c>
      <c r="AV133" s="183">
        <f>$AQ133*INDEX('Byproduct Conc'!$E:$E, MATCH(V$2,'Byproduct Conc'!$C:$C,0))</f>
        <v>0</v>
      </c>
      <c r="AW133" s="186">
        <f>$AQ133*INDEX('Byproduct Conc'!$E:$E, MATCH(W$2,'Byproduct Conc'!$C:$C,0))</f>
        <v>0</v>
      </c>
      <c r="AX133" s="182">
        <f t="shared" si="97"/>
        <v>0</v>
      </c>
      <c r="AY133" s="183">
        <f t="shared" si="98"/>
        <v>0</v>
      </c>
      <c r="AZ133" s="183">
        <f t="shared" si="99"/>
        <v>0</v>
      </c>
      <c r="BA133" s="183">
        <f t="shared" si="100"/>
        <v>0</v>
      </c>
      <c r="BB133" s="184">
        <f t="shared" si="101"/>
        <v>0</v>
      </c>
      <c r="BC133" s="178">
        <f t="shared" si="77"/>
        <v>1.8143694800000001</v>
      </c>
      <c r="BD133" s="2" t="s">
        <v>1162</v>
      </c>
    </row>
    <row r="134" spans="1:56" ht="15.75" thickBot="1" x14ac:dyDescent="0.3">
      <c r="A134" s="2">
        <v>2023</v>
      </c>
      <c r="B134" s="2" t="s">
        <v>1134</v>
      </c>
      <c r="C134" s="2" t="s">
        <v>1182</v>
      </c>
      <c r="D134" s="2" t="s">
        <v>1183</v>
      </c>
      <c r="E134" s="2" t="s">
        <v>1184</v>
      </c>
      <c r="F134" s="2" t="s">
        <v>1160</v>
      </c>
      <c r="G134" s="2">
        <v>77571</v>
      </c>
      <c r="H134" s="2">
        <v>29.723700000000001</v>
      </c>
      <c r="I134" s="2">
        <v>-95.074079999999995</v>
      </c>
      <c r="J134" s="2" t="s">
        <v>1185</v>
      </c>
      <c r="K134" s="21">
        <v>110017769734</v>
      </c>
      <c r="L134" s="2" t="s">
        <v>1140</v>
      </c>
      <c r="M134" s="2">
        <v>325199</v>
      </c>
      <c r="N134" s="2" t="s">
        <v>261</v>
      </c>
      <c r="O134" s="2"/>
      <c r="Q134" s="2">
        <v>13.74</v>
      </c>
      <c r="R134" s="181">
        <f t="shared" si="84"/>
        <v>6.2323591638000009</v>
      </c>
      <c r="S134" s="250">
        <f>$R134*INDEX('Byproduct Conc'!$E:$E, MATCH(S$2,'Byproduct Conc'!$C:$C,0))</f>
        <v>1.8136165166658003E-2</v>
      </c>
      <c r="T134" s="251">
        <f>$R134*INDEX('Byproduct Conc'!$E:$E, MATCH(T$2,'Byproduct Conc'!$C:$C,0))</f>
        <v>2.1813257073300001E-4</v>
      </c>
      <c r="U134" s="251">
        <f>$R134*INDEX('Byproduct Conc'!$E:$E, MATCH(U$2,'Byproduct Conc'!$C:$C,0))</f>
        <v>9.3485387457E-4</v>
      </c>
      <c r="V134" s="251">
        <f>$R134*INDEX('Byproduct Conc'!$E:$E, MATCH(V$2,'Byproduct Conc'!$C:$C,0))</f>
        <v>6.2261268046362016E-3</v>
      </c>
      <c r="W134" s="253">
        <f>$R134*INDEX('Byproduct Conc'!$E:$E, MATCH(W$2,'Byproduct Conc'!$C:$C,0))</f>
        <v>9.3485387457000017E-3</v>
      </c>
      <c r="X134" s="254">
        <f t="shared" si="85"/>
        <v>5.1817614761880008E-5</v>
      </c>
      <c r="Y134" s="251">
        <f t="shared" si="86"/>
        <v>6.2323591638000002E-7</v>
      </c>
      <c r="Z134" s="251">
        <f t="shared" si="87"/>
        <v>2.6710110702000002E-6</v>
      </c>
      <c r="AA134" s="251">
        <f t="shared" si="88"/>
        <v>1.7788933727532006E-5</v>
      </c>
      <c r="AB134" s="253">
        <f t="shared" si="89"/>
        <v>2.6710110702000006E-5</v>
      </c>
      <c r="AC134" s="2">
        <v>0</v>
      </c>
      <c r="AD134" s="180">
        <f t="shared" si="63"/>
        <v>0</v>
      </c>
      <c r="AE134" s="258" t="str">
        <f t="shared" si="64"/>
        <v/>
      </c>
      <c r="AF134" s="250">
        <f>$AD134*INDEX('Byproduct Conc'!$E:$E, MATCH(S$2,'Byproduct Conc'!$C:$C,0))</f>
        <v>0</v>
      </c>
      <c r="AG134" s="251">
        <f>$AD134*INDEX('Byproduct Conc'!$E:$E, MATCH(T$2,'Byproduct Conc'!$C:$C,0))</f>
        <v>0</v>
      </c>
      <c r="AH134" s="251">
        <f>$AD134*INDEX('Byproduct Conc'!$E:$E, MATCH(U$2,'Byproduct Conc'!$C:$C,0))</f>
        <v>0</v>
      </c>
      <c r="AI134" s="251">
        <f>$AD134*INDEX('Byproduct Conc'!$E:$E, MATCH(V$2,'Byproduct Conc'!$C:$C,0))</f>
        <v>0</v>
      </c>
      <c r="AJ134" s="252">
        <f>$AD134*INDEX('Byproduct Conc'!$E:$E, MATCH(W$2,'Byproduct Conc'!$C:$C,0))</f>
        <v>0</v>
      </c>
      <c r="AK134" s="250">
        <f t="shared" si="90"/>
        <v>0</v>
      </c>
      <c r="AL134" s="251">
        <f t="shared" si="91"/>
        <v>0</v>
      </c>
      <c r="AM134" s="251">
        <f t="shared" si="92"/>
        <v>0</v>
      </c>
      <c r="AN134" s="251">
        <f t="shared" si="93"/>
        <v>0</v>
      </c>
      <c r="AO134" s="253">
        <f t="shared" si="94"/>
        <v>0</v>
      </c>
      <c r="AP134" s="2">
        <v>0</v>
      </c>
      <c r="AQ134" s="180">
        <f t="shared" si="95"/>
        <v>0</v>
      </c>
      <c r="AR134" s="172" t="str">
        <f t="shared" si="96"/>
        <v/>
      </c>
      <c r="AS134" s="182">
        <f>$AQ134*INDEX('Byproduct Conc'!$E:$E, MATCH(S$2,'Byproduct Conc'!$C:$C,0))</f>
        <v>0</v>
      </c>
      <c r="AT134" s="183">
        <f>$AQ134*INDEX('Byproduct Conc'!$E:$E, MATCH(T$2,'Byproduct Conc'!$C:$C,0))</f>
        <v>0</v>
      </c>
      <c r="AU134" s="183">
        <f>$AQ134*INDEX('Byproduct Conc'!$E:$E, MATCH(U$2,'Byproduct Conc'!$C:$C,0))</f>
        <v>0</v>
      </c>
      <c r="AV134" s="183">
        <f>$AQ134*INDEX('Byproduct Conc'!$E:$E, MATCH(V$2,'Byproduct Conc'!$C:$C,0))</f>
        <v>0</v>
      </c>
      <c r="AW134" s="186">
        <f>$AQ134*INDEX('Byproduct Conc'!$E:$E, MATCH(W$2,'Byproduct Conc'!$C:$C,0))</f>
        <v>0</v>
      </c>
      <c r="AX134" s="182">
        <f t="shared" si="97"/>
        <v>0</v>
      </c>
      <c r="AY134" s="183">
        <f t="shared" si="98"/>
        <v>0</v>
      </c>
      <c r="AZ134" s="183">
        <f t="shared" si="99"/>
        <v>0</v>
      </c>
      <c r="BA134" s="183">
        <f t="shared" si="100"/>
        <v>0</v>
      </c>
      <c r="BB134" s="184">
        <f t="shared" si="101"/>
        <v>0</v>
      </c>
      <c r="BC134" s="178">
        <f t="shared" si="77"/>
        <v>6.2323591638000009</v>
      </c>
      <c r="BD134" s="2" t="s">
        <v>1186</v>
      </c>
    </row>
    <row r="135" spans="1:56" ht="15.75" thickBot="1" x14ac:dyDescent="0.3">
      <c r="A135" s="2">
        <v>2023</v>
      </c>
      <c r="B135" s="2" t="s">
        <v>1134</v>
      </c>
      <c r="C135" s="2" t="s">
        <v>5123</v>
      </c>
      <c r="D135" s="2" t="s">
        <v>1164</v>
      </c>
      <c r="E135" s="2" t="s">
        <v>1165</v>
      </c>
      <c r="F135" s="2" t="s">
        <v>1138</v>
      </c>
      <c r="G135" s="2">
        <v>70764</v>
      </c>
      <c r="H135" s="2">
        <v>30.262255</v>
      </c>
      <c r="I135" s="2">
        <v>-91.185837000000006</v>
      </c>
      <c r="J135" s="2" t="s">
        <v>1166</v>
      </c>
      <c r="K135" s="21">
        <v>110000613747</v>
      </c>
      <c r="L135" s="2" t="s">
        <v>1140</v>
      </c>
      <c r="M135" s="2">
        <v>325211</v>
      </c>
      <c r="N135" s="2" t="s">
        <v>262</v>
      </c>
      <c r="O135" s="2"/>
      <c r="Q135" s="2">
        <v>16</v>
      </c>
      <c r="R135" s="181">
        <f t="shared" si="84"/>
        <v>7.2574779200000004</v>
      </c>
      <c r="S135" s="250">
        <f>$R135*INDEX('Byproduct Conc'!$E:$E, MATCH(S$2,'Byproduct Conc'!$C:$C,0))</f>
        <v>2.1119260747200001E-2</v>
      </c>
      <c r="T135" s="251">
        <f>$R135*INDEX('Byproduct Conc'!$E:$E, MATCH(T$2,'Byproduct Conc'!$C:$C,0))</f>
        <v>2.5401172719999998E-4</v>
      </c>
      <c r="U135" s="251">
        <f>$R135*INDEX('Byproduct Conc'!$E:$E, MATCH(U$2,'Byproduct Conc'!$C:$C,0))</f>
        <v>1.088621688E-3</v>
      </c>
      <c r="V135" s="251">
        <f>$R135*INDEX('Byproduct Conc'!$E:$E, MATCH(V$2,'Byproduct Conc'!$C:$C,0))</f>
        <v>7.250220442080001E-3</v>
      </c>
      <c r="W135" s="253">
        <f>$R135*INDEX('Byproduct Conc'!$E:$E, MATCH(W$2,'Byproduct Conc'!$C:$C,0))</f>
        <v>1.0886216880000001E-2</v>
      </c>
      <c r="X135" s="254">
        <f t="shared" si="85"/>
        <v>6.0340744992000004E-5</v>
      </c>
      <c r="Y135" s="251">
        <f t="shared" si="86"/>
        <v>7.2574779199999993E-7</v>
      </c>
      <c r="Z135" s="251">
        <f t="shared" si="87"/>
        <v>3.1103476799999998E-6</v>
      </c>
      <c r="AA135" s="251">
        <f t="shared" si="88"/>
        <v>2.0714915548800004E-5</v>
      </c>
      <c r="AB135" s="253">
        <f t="shared" si="89"/>
        <v>3.1103476799999998E-5</v>
      </c>
      <c r="AC135" s="2">
        <v>0</v>
      </c>
      <c r="AD135" s="180">
        <f t="shared" si="63"/>
        <v>0</v>
      </c>
      <c r="AE135" s="258" t="str">
        <f t="shared" si="64"/>
        <v/>
      </c>
      <c r="AF135" s="250">
        <f>$AD135*INDEX('Byproduct Conc'!$E:$E, MATCH(S$2,'Byproduct Conc'!$C:$C,0))</f>
        <v>0</v>
      </c>
      <c r="AG135" s="251">
        <f>$AD135*INDEX('Byproduct Conc'!$E:$E, MATCH(T$2,'Byproduct Conc'!$C:$C,0))</f>
        <v>0</v>
      </c>
      <c r="AH135" s="251">
        <f>$AD135*INDEX('Byproduct Conc'!$E:$E, MATCH(U$2,'Byproduct Conc'!$C:$C,0))</f>
        <v>0</v>
      </c>
      <c r="AI135" s="251">
        <f>$AD135*INDEX('Byproduct Conc'!$E:$E, MATCH(V$2,'Byproduct Conc'!$C:$C,0))</f>
        <v>0</v>
      </c>
      <c r="AJ135" s="252">
        <f>$AD135*INDEX('Byproduct Conc'!$E:$E, MATCH(W$2,'Byproduct Conc'!$C:$C,0))</f>
        <v>0</v>
      </c>
      <c r="AK135" s="250">
        <f t="shared" si="90"/>
        <v>0</v>
      </c>
      <c r="AL135" s="251">
        <f t="shared" si="91"/>
        <v>0</v>
      </c>
      <c r="AM135" s="251">
        <f t="shared" si="92"/>
        <v>0</v>
      </c>
      <c r="AN135" s="251">
        <f t="shared" si="93"/>
        <v>0</v>
      </c>
      <c r="AO135" s="253">
        <f t="shared" si="94"/>
        <v>0</v>
      </c>
      <c r="AP135" s="2">
        <v>0</v>
      </c>
      <c r="AQ135" s="180">
        <f t="shared" si="95"/>
        <v>0</v>
      </c>
      <c r="AR135" s="172" t="str">
        <f t="shared" si="96"/>
        <v/>
      </c>
      <c r="AS135" s="182">
        <f>$AQ135*INDEX('Byproduct Conc'!$E:$E, MATCH(S$2,'Byproduct Conc'!$C:$C,0))</f>
        <v>0</v>
      </c>
      <c r="AT135" s="183">
        <f>$AQ135*INDEX('Byproduct Conc'!$E:$E, MATCH(T$2,'Byproduct Conc'!$C:$C,0))</f>
        <v>0</v>
      </c>
      <c r="AU135" s="183">
        <f>$AQ135*INDEX('Byproduct Conc'!$E:$E, MATCH(U$2,'Byproduct Conc'!$C:$C,0))</f>
        <v>0</v>
      </c>
      <c r="AV135" s="183">
        <f>$AQ135*INDEX('Byproduct Conc'!$E:$E, MATCH(V$2,'Byproduct Conc'!$C:$C,0))</f>
        <v>0</v>
      </c>
      <c r="AW135" s="186">
        <f>$AQ135*INDEX('Byproduct Conc'!$E:$E, MATCH(W$2,'Byproduct Conc'!$C:$C,0))</f>
        <v>0</v>
      </c>
      <c r="AX135" s="182">
        <f t="shared" si="97"/>
        <v>0</v>
      </c>
      <c r="AY135" s="183">
        <f t="shared" si="98"/>
        <v>0</v>
      </c>
      <c r="AZ135" s="183">
        <f t="shared" si="99"/>
        <v>0</v>
      </c>
      <c r="BA135" s="183">
        <f t="shared" si="100"/>
        <v>0</v>
      </c>
      <c r="BB135" s="184">
        <f t="shared" si="101"/>
        <v>0</v>
      </c>
      <c r="BC135" s="178">
        <f t="shared" si="77"/>
        <v>7.2574779200000004</v>
      </c>
      <c r="BD135" s="2" t="s">
        <v>1167</v>
      </c>
    </row>
    <row r="136" spans="1:56" ht="15.75" thickBot="1" x14ac:dyDescent="0.3">
      <c r="A136" s="2">
        <v>2023</v>
      </c>
      <c r="B136" s="2" t="s">
        <v>1134</v>
      </c>
      <c r="C136" s="2" t="s">
        <v>5124</v>
      </c>
      <c r="D136" s="2" t="s">
        <v>1143</v>
      </c>
      <c r="E136" s="2" t="s">
        <v>1144</v>
      </c>
      <c r="F136" s="2" t="s">
        <v>1138</v>
      </c>
      <c r="G136" s="2">
        <v>70669</v>
      </c>
      <c r="H136" s="2">
        <v>30.223500000000001</v>
      </c>
      <c r="I136" s="2">
        <v>-93.286900000000003</v>
      </c>
      <c r="J136" s="2" t="s">
        <v>1145</v>
      </c>
      <c r="K136" s="21">
        <v>110000494894</v>
      </c>
      <c r="L136" s="2" t="s">
        <v>1140</v>
      </c>
      <c r="M136" s="2">
        <v>325180</v>
      </c>
      <c r="N136" s="2" t="s">
        <v>258</v>
      </c>
      <c r="O136" s="2"/>
      <c r="Q136" s="2">
        <v>9.1999999999999993</v>
      </c>
      <c r="R136" s="181">
        <f t="shared" si="84"/>
        <v>4.1730498040000006</v>
      </c>
      <c r="S136" s="250">
        <f>$R136*INDEX('Byproduct Conc'!$E:$E, MATCH(S$2,'Byproduct Conc'!$C:$C,0))</f>
        <v>1.2143574929640001E-2</v>
      </c>
      <c r="T136" s="251">
        <f>$R136*INDEX('Byproduct Conc'!$E:$E, MATCH(T$2,'Byproduct Conc'!$C:$C,0))</f>
        <v>1.4605674314000002E-4</v>
      </c>
      <c r="U136" s="251">
        <f>$R136*INDEX('Byproduct Conc'!$E:$E, MATCH(U$2,'Byproduct Conc'!$C:$C,0))</f>
        <v>6.2595747060000006E-4</v>
      </c>
      <c r="V136" s="251">
        <f>$R136*INDEX('Byproduct Conc'!$E:$E, MATCH(V$2,'Byproduct Conc'!$C:$C,0))</f>
        <v>4.168876754196001E-3</v>
      </c>
      <c r="W136" s="253">
        <f>$R136*INDEX('Byproduct Conc'!$E:$E, MATCH(W$2,'Byproduct Conc'!$C:$C,0))</f>
        <v>6.259574706000001E-3</v>
      </c>
      <c r="X136" s="254">
        <f t="shared" si="85"/>
        <v>3.4695928370400004E-5</v>
      </c>
      <c r="Y136" s="251">
        <f t="shared" si="86"/>
        <v>4.1730498040000006E-7</v>
      </c>
      <c r="Z136" s="251">
        <f t="shared" si="87"/>
        <v>1.7884499160000001E-6</v>
      </c>
      <c r="AA136" s="251">
        <f t="shared" si="88"/>
        <v>1.1911076440560003E-5</v>
      </c>
      <c r="AB136" s="253">
        <f t="shared" si="89"/>
        <v>1.7884499160000002E-5</v>
      </c>
      <c r="AC136" s="2">
        <v>0</v>
      </c>
      <c r="AD136" s="180">
        <f t="shared" si="63"/>
        <v>0</v>
      </c>
      <c r="AE136" s="258" t="str">
        <f t="shared" si="64"/>
        <v/>
      </c>
      <c r="AF136" s="250">
        <f>$AD136*INDEX('Byproduct Conc'!$E:$E, MATCH(S$2,'Byproduct Conc'!$C:$C,0))</f>
        <v>0</v>
      </c>
      <c r="AG136" s="251">
        <f>$AD136*INDEX('Byproduct Conc'!$E:$E, MATCH(T$2,'Byproduct Conc'!$C:$C,0))</f>
        <v>0</v>
      </c>
      <c r="AH136" s="251">
        <f>$AD136*INDEX('Byproduct Conc'!$E:$E, MATCH(U$2,'Byproduct Conc'!$C:$C,0))</f>
        <v>0</v>
      </c>
      <c r="AI136" s="251">
        <f>$AD136*INDEX('Byproduct Conc'!$E:$E, MATCH(V$2,'Byproduct Conc'!$C:$C,0))</f>
        <v>0</v>
      </c>
      <c r="AJ136" s="252">
        <f>$AD136*INDEX('Byproduct Conc'!$E:$E, MATCH(W$2,'Byproduct Conc'!$C:$C,0))</f>
        <v>0</v>
      </c>
      <c r="AK136" s="250">
        <f t="shared" si="90"/>
        <v>0</v>
      </c>
      <c r="AL136" s="251">
        <f t="shared" si="91"/>
        <v>0</v>
      </c>
      <c r="AM136" s="251">
        <f t="shared" si="92"/>
        <v>0</v>
      </c>
      <c r="AN136" s="251">
        <f t="shared" si="93"/>
        <v>0</v>
      </c>
      <c r="AO136" s="253">
        <f t="shared" si="94"/>
        <v>0</v>
      </c>
      <c r="AP136" s="2">
        <v>0</v>
      </c>
      <c r="AQ136" s="180">
        <f t="shared" si="95"/>
        <v>0</v>
      </c>
      <c r="AR136" s="172" t="str">
        <f t="shared" si="96"/>
        <v/>
      </c>
      <c r="AS136" s="182">
        <f>$AQ136*INDEX('Byproduct Conc'!$E:$E, MATCH(S$2,'Byproduct Conc'!$C:$C,0))</f>
        <v>0</v>
      </c>
      <c r="AT136" s="183">
        <f>$AQ136*INDEX('Byproduct Conc'!$E:$E, MATCH(T$2,'Byproduct Conc'!$C:$C,0))</f>
        <v>0</v>
      </c>
      <c r="AU136" s="183">
        <f>$AQ136*INDEX('Byproduct Conc'!$E:$E, MATCH(U$2,'Byproduct Conc'!$C:$C,0))</f>
        <v>0</v>
      </c>
      <c r="AV136" s="183">
        <f>$AQ136*INDEX('Byproduct Conc'!$E:$E, MATCH(V$2,'Byproduct Conc'!$C:$C,0))</f>
        <v>0</v>
      </c>
      <c r="AW136" s="186">
        <f>$AQ136*INDEX('Byproduct Conc'!$E:$E, MATCH(W$2,'Byproduct Conc'!$C:$C,0))</f>
        <v>0</v>
      </c>
      <c r="AX136" s="182">
        <f t="shared" si="97"/>
        <v>0</v>
      </c>
      <c r="AY136" s="183">
        <f t="shared" si="98"/>
        <v>0</v>
      </c>
      <c r="AZ136" s="183">
        <f t="shared" si="99"/>
        <v>0</v>
      </c>
      <c r="BA136" s="183">
        <f t="shared" si="100"/>
        <v>0</v>
      </c>
      <c r="BB136" s="184">
        <f t="shared" si="101"/>
        <v>0</v>
      </c>
      <c r="BC136" s="178">
        <f t="shared" si="77"/>
        <v>4.1730498040000006</v>
      </c>
      <c r="BD136" s="2" t="s">
        <v>1146</v>
      </c>
    </row>
    <row r="137" spans="1:56" ht="15.75" thickBot="1" x14ac:dyDescent="0.3">
      <c r="A137" s="2">
        <v>2023</v>
      </c>
      <c r="B137" s="2" t="s">
        <v>1134</v>
      </c>
      <c r="C137" s="2" t="s">
        <v>1168</v>
      </c>
      <c r="D137" s="2" t="s">
        <v>1169</v>
      </c>
      <c r="E137" s="2" t="s">
        <v>1137</v>
      </c>
      <c r="F137" s="2" t="s">
        <v>1138</v>
      </c>
      <c r="G137" s="2">
        <v>70734</v>
      </c>
      <c r="H137" s="2">
        <v>30.208604000000001</v>
      </c>
      <c r="I137" s="2">
        <v>-91.011127999999999</v>
      </c>
      <c r="J137" s="2" t="s">
        <v>1170</v>
      </c>
      <c r="K137" s="21">
        <v>110000746328</v>
      </c>
      <c r="L137" s="2" t="s">
        <v>1140</v>
      </c>
      <c r="M137" s="2">
        <v>325211</v>
      </c>
      <c r="N137" s="2" t="s">
        <v>262</v>
      </c>
      <c r="O137" s="2"/>
      <c r="Q137" s="2">
        <v>1</v>
      </c>
      <c r="R137" s="181">
        <f t="shared" si="84"/>
        <v>0.45359237000000002</v>
      </c>
      <c r="S137" s="250">
        <f>$R137*INDEX('Byproduct Conc'!$E:$E, MATCH(S$2,'Byproduct Conc'!$C:$C,0))</f>
        <v>1.3199537967E-3</v>
      </c>
      <c r="T137" s="251">
        <f>$R137*INDEX('Byproduct Conc'!$E:$E, MATCH(T$2,'Byproduct Conc'!$C:$C,0))</f>
        <v>1.5875732949999999E-5</v>
      </c>
      <c r="U137" s="251">
        <f>$R137*INDEX('Byproduct Conc'!$E:$E, MATCH(U$2,'Byproduct Conc'!$C:$C,0))</f>
        <v>6.8038855499999998E-5</v>
      </c>
      <c r="V137" s="251">
        <f>$R137*INDEX('Byproduct Conc'!$E:$E, MATCH(V$2,'Byproduct Conc'!$C:$C,0))</f>
        <v>4.5313877763000006E-4</v>
      </c>
      <c r="W137" s="253">
        <f>$R137*INDEX('Byproduct Conc'!$E:$E, MATCH(W$2,'Byproduct Conc'!$C:$C,0))</f>
        <v>6.8038855500000004E-4</v>
      </c>
      <c r="X137" s="254">
        <f t="shared" si="85"/>
        <v>3.7712965620000002E-6</v>
      </c>
      <c r="Y137" s="251">
        <f t="shared" si="86"/>
        <v>4.5359236999999996E-8</v>
      </c>
      <c r="Z137" s="251">
        <f t="shared" si="87"/>
        <v>1.9439672999999999E-7</v>
      </c>
      <c r="AA137" s="251">
        <f t="shared" si="88"/>
        <v>1.2946822218000002E-6</v>
      </c>
      <c r="AB137" s="253">
        <f t="shared" si="89"/>
        <v>1.9439672999999999E-6</v>
      </c>
      <c r="AC137" s="2">
        <v>0</v>
      </c>
      <c r="AD137" s="180">
        <f t="shared" si="63"/>
        <v>0</v>
      </c>
      <c r="AE137" s="258" t="str">
        <f t="shared" si="64"/>
        <v/>
      </c>
      <c r="AF137" s="250">
        <f>$AD137*INDEX('Byproduct Conc'!$E:$E, MATCH(S$2,'Byproduct Conc'!$C:$C,0))</f>
        <v>0</v>
      </c>
      <c r="AG137" s="251">
        <f>$AD137*INDEX('Byproduct Conc'!$E:$E, MATCH(T$2,'Byproduct Conc'!$C:$C,0))</f>
        <v>0</v>
      </c>
      <c r="AH137" s="251">
        <f>$AD137*INDEX('Byproduct Conc'!$E:$E, MATCH(U$2,'Byproduct Conc'!$C:$C,0))</f>
        <v>0</v>
      </c>
      <c r="AI137" s="251">
        <f>$AD137*INDEX('Byproduct Conc'!$E:$E, MATCH(V$2,'Byproduct Conc'!$C:$C,0))</f>
        <v>0</v>
      </c>
      <c r="AJ137" s="252">
        <f>$AD137*INDEX('Byproduct Conc'!$E:$E, MATCH(W$2,'Byproduct Conc'!$C:$C,0))</f>
        <v>0</v>
      </c>
      <c r="AK137" s="250">
        <f t="shared" si="90"/>
        <v>0</v>
      </c>
      <c r="AL137" s="251">
        <f t="shared" si="91"/>
        <v>0</v>
      </c>
      <c r="AM137" s="251">
        <f t="shared" si="92"/>
        <v>0</v>
      </c>
      <c r="AN137" s="251">
        <f t="shared" si="93"/>
        <v>0</v>
      </c>
      <c r="AO137" s="253">
        <f t="shared" si="94"/>
        <v>0</v>
      </c>
      <c r="AP137" s="2">
        <v>0</v>
      </c>
      <c r="AQ137" s="180">
        <f t="shared" si="95"/>
        <v>0</v>
      </c>
      <c r="AR137" s="172" t="str">
        <f t="shared" si="96"/>
        <v/>
      </c>
      <c r="AS137" s="182">
        <f>$AQ137*INDEX('Byproduct Conc'!$E:$E, MATCH(S$2,'Byproduct Conc'!$C:$C,0))</f>
        <v>0</v>
      </c>
      <c r="AT137" s="183">
        <f>$AQ137*INDEX('Byproduct Conc'!$E:$E, MATCH(T$2,'Byproduct Conc'!$C:$C,0))</f>
        <v>0</v>
      </c>
      <c r="AU137" s="183">
        <f>$AQ137*INDEX('Byproduct Conc'!$E:$E, MATCH(U$2,'Byproduct Conc'!$C:$C,0))</f>
        <v>0</v>
      </c>
      <c r="AV137" s="183">
        <f>$AQ137*INDEX('Byproduct Conc'!$E:$E, MATCH(V$2,'Byproduct Conc'!$C:$C,0))</f>
        <v>0</v>
      </c>
      <c r="AW137" s="186">
        <f>$AQ137*INDEX('Byproduct Conc'!$E:$E, MATCH(W$2,'Byproduct Conc'!$C:$C,0))</f>
        <v>0</v>
      </c>
      <c r="AX137" s="182">
        <f t="shared" si="97"/>
        <v>0</v>
      </c>
      <c r="AY137" s="183">
        <f t="shared" si="98"/>
        <v>0</v>
      </c>
      <c r="AZ137" s="183">
        <f t="shared" si="99"/>
        <v>0</v>
      </c>
      <c r="BA137" s="183">
        <f t="shared" si="100"/>
        <v>0</v>
      </c>
      <c r="BB137" s="184">
        <f t="shared" si="101"/>
        <v>0</v>
      </c>
      <c r="BC137" s="178">
        <f t="shared" si="77"/>
        <v>0.45359237000000002</v>
      </c>
      <c r="BD137" s="2" t="s">
        <v>1171</v>
      </c>
    </row>
    <row r="138" spans="1:56" ht="15.75" thickBot="1" x14ac:dyDescent="0.3">
      <c r="A138" s="2">
        <v>2023</v>
      </c>
      <c r="B138" s="2" t="s">
        <v>1134</v>
      </c>
      <c r="C138" s="2" t="s">
        <v>1135</v>
      </c>
      <c r="D138" s="2" t="s">
        <v>1136</v>
      </c>
      <c r="E138" s="2" t="s">
        <v>1137</v>
      </c>
      <c r="F138" s="2" t="s">
        <v>1138</v>
      </c>
      <c r="G138" s="2">
        <v>70734</v>
      </c>
      <c r="H138" s="2">
        <v>30.181861999999999</v>
      </c>
      <c r="I138" s="2">
        <v>-90.986958999999999</v>
      </c>
      <c r="J138" s="2" t="s">
        <v>1139</v>
      </c>
      <c r="K138" s="21">
        <v>110000449774</v>
      </c>
      <c r="L138" s="2" t="s">
        <v>1140</v>
      </c>
      <c r="M138" s="2">
        <v>325199</v>
      </c>
      <c r="N138" s="2" t="s">
        <v>261</v>
      </c>
      <c r="O138" s="2"/>
      <c r="Q138" s="2">
        <v>9</v>
      </c>
      <c r="R138" s="181">
        <f t="shared" si="84"/>
        <v>4.0823313299999997</v>
      </c>
      <c r="S138" s="250">
        <f>$R138*INDEX('Byproduct Conc'!$E:$E, MATCH(S$2,'Byproduct Conc'!$C:$C,0))</f>
        <v>1.1879584170299998E-2</v>
      </c>
      <c r="T138" s="251">
        <f>$R138*INDEX('Byproduct Conc'!$E:$E, MATCH(T$2,'Byproduct Conc'!$C:$C,0))</f>
        <v>1.4288159654999997E-4</v>
      </c>
      <c r="U138" s="251">
        <f>$R138*INDEX('Byproduct Conc'!$E:$E, MATCH(U$2,'Byproduct Conc'!$C:$C,0))</f>
        <v>6.123496994999999E-4</v>
      </c>
      <c r="V138" s="251">
        <f>$R138*INDEX('Byproduct Conc'!$E:$E, MATCH(V$2,'Byproduct Conc'!$C:$C,0))</f>
        <v>4.0782489986700005E-3</v>
      </c>
      <c r="W138" s="253">
        <f>$R138*INDEX('Byproduct Conc'!$E:$E, MATCH(W$2,'Byproduct Conc'!$C:$C,0))</f>
        <v>6.1234969949999999E-3</v>
      </c>
      <c r="X138" s="254">
        <f t="shared" si="85"/>
        <v>3.3941669057999994E-5</v>
      </c>
      <c r="Y138" s="251">
        <f t="shared" si="86"/>
        <v>4.0823313299999993E-7</v>
      </c>
      <c r="Z138" s="251">
        <f t="shared" si="87"/>
        <v>1.7495705699999997E-6</v>
      </c>
      <c r="AA138" s="251">
        <f t="shared" si="88"/>
        <v>1.1652139996200001E-5</v>
      </c>
      <c r="AB138" s="253">
        <f t="shared" si="89"/>
        <v>1.7495705700000001E-5</v>
      </c>
      <c r="AC138" s="2">
        <v>0</v>
      </c>
      <c r="AD138" s="180">
        <f t="shared" si="63"/>
        <v>0</v>
      </c>
      <c r="AE138" s="258" t="str">
        <f t="shared" si="64"/>
        <v/>
      </c>
      <c r="AF138" s="250">
        <f>$AD138*INDEX('Byproduct Conc'!$E:$E, MATCH(S$2,'Byproduct Conc'!$C:$C,0))</f>
        <v>0</v>
      </c>
      <c r="AG138" s="251">
        <f>$AD138*INDEX('Byproduct Conc'!$E:$E, MATCH(T$2,'Byproduct Conc'!$C:$C,0))</f>
        <v>0</v>
      </c>
      <c r="AH138" s="251">
        <f>$AD138*INDEX('Byproduct Conc'!$E:$E, MATCH(U$2,'Byproduct Conc'!$C:$C,0))</f>
        <v>0</v>
      </c>
      <c r="AI138" s="251">
        <f>$AD138*INDEX('Byproduct Conc'!$E:$E, MATCH(V$2,'Byproduct Conc'!$C:$C,0))</f>
        <v>0</v>
      </c>
      <c r="AJ138" s="252">
        <f>$AD138*INDEX('Byproduct Conc'!$E:$E, MATCH(W$2,'Byproduct Conc'!$C:$C,0))</f>
        <v>0</v>
      </c>
      <c r="AK138" s="250">
        <f t="shared" si="90"/>
        <v>0</v>
      </c>
      <c r="AL138" s="251">
        <f t="shared" si="91"/>
        <v>0</v>
      </c>
      <c r="AM138" s="251">
        <f t="shared" si="92"/>
        <v>0</v>
      </c>
      <c r="AN138" s="251">
        <f t="shared" si="93"/>
        <v>0</v>
      </c>
      <c r="AO138" s="253">
        <f t="shared" si="94"/>
        <v>0</v>
      </c>
      <c r="AP138" s="2">
        <v>0</v>
      </c>
      <c r="AQ138" s="180">
        <f t="shared" si="95"/>
        <v>0</v>
      </c>
      <c r="AR138" s="172" t="str">
        <f t="shared" si="96"/>
        <v/>
      </c>
      <c r="AS138" s="182">
        <f>$AQ138*INDEX('Byproduct Conc'!$E:$E, MATCH(S$2,'Byproduct Conc'!$C:$C,0))</f>
        <v>0</v>
      </c>
      <c r="AT138" s="183">
        <f>$AQ138*INDEX('Byproduct Conc'!$E:$E, MATCH(T$2,'Byproduct Conc'!$C:$C,0))</f>
        <v>0</v>
      </c>
      <c r="AU138" s="183">
        <f>$AQ138*INDEX('Byproduct Conc'!$E:$E, MATCH(U$2,'Byproduct Conc'!$C:$C,0))</f>
        <v>0</v>
      </c>
      <c r="AV138" s="183">
        <f>$AQ138*INDEX('Byproduct Conc'!$E:$E, MATCH(V$2,'Byproduct Conc'!$C:$C,0))</f>
        <v>0</v>
      </c>
      <c r="AW138" s="186">
        <f>$AQ138*INDEX('Byproduct Conc'!$E:$E, MATCH(W$2,'Byproduct Conc'!$C:$C,0))</f>
        <v>0</v>
      </c>
      <c r="AX138" s="182">
        <f t="shared" si="97"/>
        <v>0</v>
      </c>
      <c r="AY138" s="183">
        <f t="shared" si="98"/>
        <v>0</v>
      </c>
      <c r="AZ138" s="183">
        <f t="shared" si="99"/>
        <v>0</v>
      </c>
      <c r="BA138" s="183">
        <f t="shared" si="100"/>
        <v>0</v>
      </c>
      <c r="BB138" s="184">
        <f t="shared" si="101"/>
        <v>0</v>
      </c>
      <c r="BC138" s="178">
        <f t="shared" si="77"/>
        <v>4.0823313299999997</v>
      </c>
      <c r="BD138" s="2" t="s">
        <v>1141</v>
      </c>
    </row>
    <row r="139" spans="1:56" ht="15.75" thickBot="1" x14ac:dyDescent="0.3">
      <c r="A139" s="2">
        <v>2024</v>
      </c>
      <c r="B139" s="2" t="s">
        <v>1134</v>
      </c>
      <c r="C139" s="2" t="s">
        <v>1540</v>
      </c>
      <c r="D139" s="2" t="s">
        <v>1541</v>
      </c>
      <c r="E139" s="2" t="s">
        <v>1194</v>
      </c>
      <c r="F139" s="2" t="s">
        <v>1195</v>
      </c>
      <c r="G139" s="2">
        <v>42029</v>
      </c>
      <c r="H139" s="2">
        <v>37.056699000000002</v>
      </c>
      <c r="I139" s="2">
        <v>-88.365727000000007</v>
      </c>
      <c r="J139" s="2" t="s">
        <v>1539</v>
      </c>
      <c r="K139" s="21">
        <v>110000380061</v>
      </c>
      <c r="L139" s="2" t="s">
        <v>1140</v>
      </c>
      <c r="M139" s="2">
        <v>325180</v>
      </c>
      <c r="N139" s="2" t="s">
        <v>258</v>
      </c>
      <c r="O139" s="2"/>
      <c r="Q139" s="2">
        <v>11</v>
      </c>
      <c r="R139" s="181">
        <f t="shared" si="84"/>
        <v>4.9895160700000005</v>
      </c>
      <c r="S139" s="250">
        <f>$R139*INDEX('Byproduct Conc'!$E:$E, MATCH(S$2,'Byproduct Conc'!$C:$C,0))</f>
        <v>1.4519491763700001E-2</v>
      </c>
      <c r="T139" s="251">
        <f>$R139*INDEX('Byproduct Conc'!$E:$E, MATCH(T$2,'Byproduct Conc'!$C:$C,0))</f>
        <v>1.7463306245E-4</v>
      </c>
      <c r="U139" s="251">
        <f>$R139*INDEX('Byproduct Conc'!$E:$E, MATCH(U$2,'Byproduct Conc'!$C:$C,0))</f>
        <v>7.4842741050000006E-4</v>
      </c>
      <c r="V139" s="251">
        <f>$R139*INDEX('Byproduct Conc'!$E:$E, MATCH(V$2,'Byproduct Conc'!$C:$C,0))</f>
        <v>4.9845265539300012E-3</v>
      </c>
      <c r="W139" s="253">
        <f>$R139*INDEX('Byproduct Conc'!$E:$E, MATCH(W$2,'Byproduct Conc'!$C:$C,0))</f>
        <v>7.4842741050000008E-3</v>
      </c>
      <c r="X139" s="254">
        <f t="shared" si="85"/>
        <v>4.1484262182000006E-5</v>
      </c>
      <c r="Y139" s="251">
        <f t="shared" si="86"/>
        <v>4.9895160700000001E-7</v>
      </c>
      <c r="Z139" s="251">
        <f t="shared" si="87"/>
        <v>2.1383640300000003E-6</v>
      </c>
      <c r="AA139" s="251">
        <f t="shared" si="88"/>
        <v>1.4241504439800003E-5</v>
      </c>
      <c r="AB139" s="253">
        <f t="shared" si="89"/>
        <v>2.1383640300000004E-5</v>
      </c>
      <c r="AC139" s="2">
        <v>0</v>
      </c>
      <c r="AD139" s="180">
        <f t="shared" si="63"/>
        <v>0</v>
      </c>
      <c r="AE139" s="258" t="str">
        <f t="shared" si="64"/>
        <v/>
      </c>
      <c r="AF139" s="250">
        <f>$AD139*INDEX('Byproduct Conc'!$E:$E, MATCH(S$2,'Byproduct Conc'!$C:$C,0))</f>
        <v>0</v>
      </c>
      <c r="AG139" s="251">
        <f>$AD139*INDEX('Byproduct Conc'!$E:$E, MATCH(T$2,'Byproduct Conc'!$C:$C,0))</f>
        <v>0</v>
      </c>
      <c r="AH139" s="251">
        <f>$AD139*INDEX('Byproduct Conc'!$E:$E, MATCH(U$2,'Byproduct Conc'!$C:$C,0))</f>
        <v>0</v>
      </c>
      <c r="AI139" s="251">
        <f>$AD139*INDEX('Byproduct Conc'!$E:$E, MATCH(V$2,'Byproduct Conc'!$C:$C,0))</f>
        <v>0</v>
      </c>
      <c r="AJ139" s="252">
        <f>$AD139*INDEX('Byproduct Conc'!$E:$E, MATCH(W$2,'Byproduct Conc'!$C:$C,0))</f>
        <v>0</v>
      </c>
      <c r="AK139" s="250">
        <f t="shared" si="90"/>
        <v>0</v>
      </c>
      <c r="AL139" s="251">
        <f t="shared" si="91"/>
        <v>0</v>
      </c>
      <c r="AM139" s="251">
        <f t="shared" si="92"/>
        <v>0</v>
      </c>
      <c r="AN139" s="251">
        <f t="shared" si="93"/>
        <v>0</v>
      </c>
      <c r="AO139" s="253">
        <f t="shared" si="94"/>
        <v>0</v>
      </c>
      <c r="AP139" s="2">
        <v>0</v>
      </c>
      <c r="AQ139" s="180">
        <f t="shared" si="95"/>
        <v>0</v>
      </c>
      <c r="AR139" s="172" t="str">
        <f t="shared" si="96"/>
        <v/>
      </c>
      <c r="AS139" s="182">
        <f>$AQ139*INDEX('Byproduct Conc'!$E:$E, MATCH(S$2,'Byproduct Conc'!$C:$C,0))</f>
        <v>0</v>
      </c>
      <c r="AT139" s="183">
        <f>$AQ139*INDEX('Byproduct Conc'!$E:$E, MATCH(T$2,'Byproduct Conc'!$C:$C,0))</f>
        <v>0</v>
      </c>
      <c r="AU139" s="183">
        <f>$AQ139*INDEX('Byproduct Conc'!$E:$E, MATCH(U$2,'Byproduct Conc'!$C:$C,0))</f>
        <v>0</v>
      </c>
      <c r="AV139" s="183">
        <f>$AQ139*INDEX('Byproduct Conc'!$E:$E, MATCH(V$2,'Byproduct Conc'!$C:$C,0))</f>
        <v>0</v>
      </c>
      <c r="AW139" s="186">
        <f>$AQ139*INDEX('Byproduct Conc'!$E:$E, MATCH(W$2,'Byproduct Conc'!$C:$C,0))</f>
        <v>0</v>
      </c>
      <c r="AX139" s="182">
        <f t="shared" si="97"/>
        <v>0</v>
      </c>
      <c r="AY139" s="183">
        <f t="shared" si="98"/>
        <v>0</v>
      </c>
      <c r="AZ139" s="183">
        <f t="shared" si="99"/>
        <v>0</v>
      </c>
      <c r="BA139" s="183">
        <f t="shared" si="100"/>
        <v>0</v>
      </c>
      <c r="BB139" s="184">
        <f t="shared" si="101"/>
        <v>0</v>
      </c>
      <c r="BC139" s="178">
        <f t="shared" si="77"/>
        <v>4.9895160700000005</v>
      </c>
      <c r="BD139" s="2" t="s">
        <v>1755</v>
      </c>
    </row>
    <row r="140" spans="1:56" ht="15.75" thickBot="1" x14ac:dyDescent="0.3">
      <c r="A140" s="2">
        <v>2024</v>
      </c>
      <c r="B140" s="2" t="s">
        <v>1134</v>
      </c>
      <c r="C140" s="2" t="s">
        <v>5122</v>
      </c>
      <c r="D140" s="2" t="s">
        <v>1204</v>
      </c>
      <c r="E140" s="2" t="s">
        <v>1205</v>
      </c>
      <c r="F140" s="2" t="s">
        <v>1206</v>
      </c>
      <c r="G140" s="2">
        <v>63630</v>
      </c>
      <c r="H140" s="2">
        <v>37.983333000000002</v>
      </c>
      <c r="I140" s="2">
        <v>-90.690832999999998</v>
      </c>
      <c r="J140" s="2" t="s">
        <v>1207</v>
      </c>
      <c r="K140" s="21">
        <v>110017980443</v>
      </c>
      <c r="L140" s="2" t="s">
        <v>1140</v>
      </c>
      <c r="M140" s="2">
        <v>325998</v>
      </c>
      <c r="N140" s="2" t="s">
        <v>283</v>
      </c>
      <c r="O140" s="2"/>
      <c r="Q140" s="2">
        <v>0</v>
      </c>
      <c r="R140" s="181">
        <f t="shared" si="84"/>
        <v>0</v>
      </c>
      <c r="S140" s="250">
        <f>$R140*INDEX('Byproduct Conc'!$E:$E, MATCH(S$2,'Byproduct Conc'!$C:$C,0))</f>
        <v>0</v>
      </c>
      <c r="T140" s="251">
        <f>$R140*INDEX('Byproduct Conc'!$E:$E, MATCH(T$2,'Byproduct Conc'!$C:$C,0))</f>
        <v>0</v>
      </c>
      <c r="U140" s="251">
        <f>$R140*INDEX('Byproduct Conc'!$E:$E, MATCH(U$2,'Byproduct Conc'!$C:$C,0))</f>
        <v>0</v>
      </c>
      <c r="V140" s="251">
        <f>$R140*INDEX('Byproduct Conc'!$E:$E, MATCH(V$2,'Byproduct Conc'!$C:$C,0))</f>
        <v>0</v>
      </c>
      <c r="W140" s="253">
        <f>$R140*INDEX('Byproduct Conc'!$E:$E, MATCH(W$2,'Byproduct Conc'!$C:$C,0))</f>
        <v>0</v>
      </c>
      <c r="X140" s="254">
        <f t="shared" si="85"/>
        <v>0</v>
      </c>
      <c r="Y140" s="251">
        <f t="shared" si="86"/>
        <v>0</v>
      </c>
      <c r="Z140" s="251">
        <f t="shared" si="87"/>
        <v>0</v>
      </c>
      <c r="AA140" s="251">
        <f t="shared" si="88"/>
        <v>0</v>
      </c>
      <c r="AB140" s="253">
        <f t="shared" si="89"/>
        <v>0</v>
      </c>
      <c r="AC140" s="2">
        <v>264</v>
      </c>
      <c r="AD140" s="180">
        <f t="shared" si="63"/>
        <v>119.74838568000001</v>
      </c>
      <c r="AE140" s="258">
        <f t="shared" si="64"/>
        <v>110017980443</v>
      </c>
      <c r="AF140" s="250">
        <f>$AD140*INDEX('Byproduct Conc'!$E:$E, MATCH(S$2,'Byproduct Conc'!$C:$C,0))</f>
        <v>0.34846780232880004</v>
      </c>
      <c r="AG140" s="251">
        <f>$AD140*INDEX('Byproduct Conc'!$E:$E, MATCH(T$2,'Byproduct Conc'!$C:$C,0))</f>
        <v>4.1911934987999997E-3</v>
      </c>
      <c r="AH140" s="251">
        <f>$AD140*INDEX('Byproduct Conc'!$E:$E, MATCH(U$2,'Byproduct Conc'!$C:$C,0))</f>
        <v>1.7962257852000001E-2</v>
      </c>
      <c r="AI140" s="251">
        <f>$AD140*INDEX('Byproduct Conc'!$E:$E, MATCH(V$2,'Byproduct Conc'!$C:$C,0))</f>
        <v>0.11962863729432002</v>
      </c>
      <c r="AJ140" s="252">
        <f>$AD140*INDEX('Byproduct Conc'!$E:$E, MATCH(W$2,'Byproduct Conc'!$C:$C,0))</f>
        <v>0.17962257852000002</v>
      </c>
      <c r="AK140" s="250">
        <f t="shared" si="90"/>
        <v>9.9562229236800008E-4</v>
      </c>
      <c r="AL140" s="251">
        <f t="shared" si="91"/>
        <v>1.1974838567999999E-5</v>
      </c>
      <c r="AM140" s="251">
        <f t="shared" si="92"/>
        <v>5.1320736720000004E-5</v>
      </c>
      <c r="AN140" s="251">
        <f t="shared" si="93"/>
        <v>3.4179610655520005E-4</v>
      </c>
      <c r="AO140" s="253">
        <f t="shared" si="94"/>
        <v>5.1320736720000002E-4</v>
      </c>
      <c r="AP140" s="2">
        <v>0</v>
      </c>
      <c r="AQ140" s="180">
        <f t="shared" si="95"/>
        <v>0</v>
      </c>
      <c r="AR140" s="172" t="str">
        <f t="shared" si="96"/>
        <v/>
      </c>
      <c r="AS140" s="182">
        <f>$AQ140*INDEX('Byproduct Conc'!$E:$E, MATCH(S$2,'Byproduct Conc'!$C:$C,0))</f>
        <v>0</v>
      </c>
      <c r="AT140" s="183">
        <f>$AQ140*INDEX('Byproduct Conc'!$E:$E, MATCH(T$2,'Byproduct Conc'!$C:$C,0))</f>
        <v>0</v>
      </c>
      <c r="AU140" s="183">
        <f>$AQ140*INDEX('Byproduct Conc'!$E:$E, MATCH(U$2,'Byproduct Conc'!$C:$C,0))</f>
        <v>0</v>
      </c>
      <c r="AV140" s="183">
        <f>$AQ140*INDEX('Byproduct Conc'!$E:$E, MATCH(V$2,'Byproduct Conc'!$C:$C,0))</f>
        <v>0</v>
      </c>
      <c r="AW140" s="186">
        <f>$AQ140*INDEX('Byproduct Conc'!$E:$E, MATCH(W$2,'Byproduct Conc'!$C:$C,0))</f>
        <v>0</v>
      </c>
      <c r="AX140" s="182">
        <f t="shared" si="97"/>
        <v>0</v>
      </c>
      <c r="AY140" s="183">
        <f t="shared" si="98"/>
        <v>0</v>
      </c>
      <c r="AZ140" s="183">
        <f t="shared" si="99"/>
        <v>0</v>
      </c>
      <c r="BA140" s="183">
        <f t="shared" si="100"/>
        <v>0</v>
      </c>
      <c r="BB140" s="184">
        <f t="shared" si="101"/>
        <v>0</v>
      </c>
      <c r="BC140" s="178">
        <f t="shared" si="77"/>
        <v>119.74838568000001</v>
      </c>
      <c r="BD140" s="2" t="s">
        <v>1208</v>
      </c>
    </row>
    <row r="141" spans="1:56" ht="15.75" thickBot="1" x14ac:dyDescent="0.3">
      <c r="A141" s="2">
        <v>2024</v>
      </c>
      <c r="B141" s="2" t="s">
        <v>1134</v>
      </c>
      <c r="C141" s="2" t="s">
        <v>1152</v>
      </c>
      <c r="D141" s="2" t="s">
        <v>1153</v>
      </c>
      <c r="E141" s="2" t="s">
        <v>1154</v>
      </c>
      <c r="F141" s="2" t="s">
        <v>1138</v>
      </c>
      <c r="G141" s="2">
        <v>70805</v>
      </c>
      <c r="H141" s="2">
        <v>30.501300000000001</v>
      </c>
      <c r="I141" s="2">
        <v>-91.192329999999998</v>
      </c>
      <c r="J141" s="2" t="s">
        <v>1155</v>
      </c>
      <c r="K141" s="21">
        <v>110000597444</v>
      </c>
      <c r="L141" s="2" t="s">
        <v>1140</v>
      </c>
      <c r="M141" s="2">
        <v>325211</v>
      </c>
      <c r="N141" s="2" t="s">
        <v>262</v>
      </c>
      <c r="O141" s="2"/>
      <c r="Q141" s="2">
        <v>106</v>
      </c>
      <c r="R141" s="181">
        <f t="shared" si="84"/>
        <v>48.080791220000002</v>
      </c>
      <c r="S141" s="250">
        <f>$R141*INDEX('Byproduct Conc'!$E:$E, MATCH(S$2,'Byproduct Conc'!$C:$C,0))</f>
        <v>0.1399151024502</v>
      </c>
      <c r="T141" s="251">
        <f>$R141*INDEX('Byproduct Conc'!$E:$E, MATCH(T$2,'Byproduct Conc'!$C:$C,0))</f>
        <v>1.6828276926999998E-3</v>
      </c>
      <c r="U141" s="251">
        <f>$R141*INDEX('Byproduct Conc'!$E:$E, MATCH(U$2,'Byproduct Conc'!$C:$C,0))</f>
        <v>7.2121186829999994E-3</v>
      </c>
      <c r="V141" s="251">
        <f>$R141*INDEX('Byproduct Conc'!$E:$E, MATCH(V$2,'Byproduct Conc'!$C:$C,0))</f>
        <v>4.8032710428780004E-2</v>
      </c>
      <c r="W141" s="253">
        <f>$R141*INDEX('Byproduct Conc'!$E:$E, MATCH(W$2,'Byproduct Conc'!$C:$C,0))</f>
        <v>7.2121186830000003E-2</v>
      </c>
      <c r="X141" s="254">
        <f t="shared" si="85"/>
        <v>3.9975743557200001E-4</v>
      </c>
      <c r="Y141" s="251">
        <f t="shared" si="86"/>
        <v>4.8080791219999992E-6</v>
      </c>
      <c r="Z141" s="251">
        <f t="shared" si="87"/>
        <v>2.0606053379999997E-5</v>
      </c>
      <c r="AA141" s="251">
        <f t="shared" si="88"/>
        <v>1.3723631551080002E-4</v>
      </c>
      <c r="AB141" s="253">
        <f t="shared" si="89"/>
        <v>2.0606053380000001E-4</v>
      </c>
      <c r="AC141" s="2">
        <v>0</v>
      </c>
      <c r="AD141" s="180">
        <f t="shared" si="63"/>
        <v>0</v>
      </c>
      <c r="AE141" s="258" t="str">
        <f t="shared" si="64"/>
        <v/>
      </c>
      <c r="AF141" s="250">
        <f>$AD141*INDEX('Byproduct Conc'!$E:$E, MATCH(S$2,'Byproduct Conc'!$C:$C,0))</f>
        <v>0</v>
      </c>
      <c r="AG141" s="251">
        <f>$AD141*INDEX('Byproduct Conc'!$E:$E, MATCH(T$2,'Byproduct Conc'!$C:$C,0))</f>
        <v>0</v>
      </c>
      <c r="AH141" s="251">
        <f>$AD141*INDEX('Byproduct Conc'!$E:$E, MATCH(U$2,'Byproduct Conc'!$C:$C,0))</f>
        <v>0</v>
      </c>
      <c r="AI141" s="251">
        <f>$AD141*INDEX('Byproduct Conc'!$E:$E, MATCH(V$2,'Byproduct Conc'!$C:$C,0))</f>
        <v>0</v>
      </c>
      <c r="AJ141" s="252">
        <f>$AD141*INDEX('Byproduct Conc'!$E:$E, MATCH(W$2,'Byproduct Conc'!$C:$C,0))</f>
        <v>0</v>
      </c>
      <c r="AK141" s="250">
        <f t="shared" si="90"/>
        <v>0</v>
      </c>
      <c r="AL141" s="251">
        <f t="shared" si="91"/>
        <v>0</v>
      </c>
      <c r="AM141" s="251">
        <f t="shared" si="92"/>
        <v>0</v>
      </c>
      <c r="AN141" s="251">
        <f t="shared" si="93"/>
        <v>0</v>
      </c>
      <c r="AO141" s="253">
        <f t="shared" si="94"/>
        <v>0</v>
      </c>
      <c r="AP141" s="2">
        <v>0</v>
      </c>
      <c r="AQ141" s="180">
        <f t="shared" si="95"/>
        <v>0</v>
      </c>
      <c r="AR141" s="172" t="str">
        <f t="shared" si="96"/>
        <v/>
      </c>
      <c r="AS141" s="182">
        <f>$AQ141*INDEX('Byproduct Conc'!$E:$E, MATCH(S$2,'Byproduct Conc'!$C:$C,0))</f>
        <v>0</v>
      </c>
      <c r="AT141" s="183">
        <f>$AQ141*INDEX('Byproduct Conc'!$E:$E, MATCH(T$2,'Byproduct Conc'!$C:$C,0))</f>
        <v>0</v>
      </c>
      <c r="AU141" s="183">
        <f>$AQ141*INDEX('Byproduct Conc'!$E:$E, MATCH(U$2,'Byproduct Conc'!$C:$C,0))</f>
        <v>0</v>
      </c>
      <c r="AV141" s="183">
        <f>$AQ141*INDEX('Byproduct Conc'!$E:$E, MATCH(V$2,'Byproduct Conc'!$C:$C,0))</f>
        <v>0</v>
      </c>
      <c r="AW141" s="186">
        <f>$AQ141*INDEX('Byproduct Conc'!$E:$E, MATCH(W$2,'Byproduct Conc'!$C:$C,0))</f>
        <v>0</v>
      </c>
      <c r="AX141" s="182">
        <f t="shared" si="97"/>
        <v>0</v>
      </c>
      <c r="AY141" s="183">
        <f t="shared" si="98"/>
        <v>0</v>
      </c>
      <c r="AZ141" s="183">
        <f t="shared" si="99"/>
        <v>0</v>
      </c>
      <c r="BA141" s="183">
        <f t="shared" si="100"/>
        <v>0</v>
      </c>
      <c r="BB141" s="184">
        <f t="shared" si="101"/>
        <v>0</v>
      </c>
      <c r="BC141" s="178">
        <f t="shared" si="77"/>
        <v>48.080791220000002</v>
      </c>
      <c r="BD141" s="2" t="s">
        <v>1156</v>
      </c>
    </row>
    <row r="142" spans="1:56" ht="15.75" thickBot="1" x14ac:dyDescent="0.3">
      <c r="A142" s="2">
        <v>2024</v>
      </c>
      <c r="B142" s="2" t="s">
        <v>1134</v>
      </c>
      <c r="C142" s="2" t="s">
        <v>1187</v>
      </c>
      <c r="D142" s="2" t="s">
        <v>1188</v>
      </c>
      <c r="E142" s="2" t="s">
        <v>1189</v>
      </c>
      <c r="F142" s="2" t="s">
        <v>1160</v>
      </c>
      <c r="G142" s="2">
        <v>77978</v>
      </c>
      <c r="H142" s="2">
        <v>28.697590000000002</v>
      </c>
      <c r="I142" s="2">
        <v>-96.542101000000002</v>
      </c>
      <c r="J142" s="2" t="s">
        <v>1190</v>
      </c>
      <c r="K142" s="21">
        <v>110018925957</v>
      </c>
      <c r="L142" s="2" t="s">
        <v>1140</v>
      </c>
      <c r="M142" s="2">
        <v>325211</v>
      </c>
      <c r="N142" s="2" t="s">
        <v>262</v>
      </c>
      <c r="O142" s="2"/>
      <c r="Q142" s="2">
        <v>49</v>
      </c>
      <c r="R142" s="181">
        <f t="shared" si="84"/>
        <v>22.226026130000001</v>
      </c>
      <c r="S142" s="250">
        <f>$R142*INDEX('Byproduct Conc'!$E:$E, MATCH(S$2,'Byproduct Conc'!$C:$C,0))</f>
        <v>6.4677736038300002E-2</v>
      </c>
      <c r="T142" s="251">
        <f>$R142*INDEX('Byproduct Conc'!$E:$E, MATCH(T$2,'Byproduct Conc'!$C:$C,0))</f>
        <v>7.7791091455E-4</v>
      </c>
      <c r="U142" s="251">
        <f>$R142*INDEX('Byproduct Conc'!$E:$E, MATCH(U$2,'Byproduct Conc'!$C:$C,0))</f>
        <v>3.3339039195000001E-3</v>
      </c>
      <c r="V142" s="251">
        <f>$R142*INDEX('Byproduct Conc'!$E:$E, MATCH(V$2,'Byproduct Conc'!$C:$C,0))</f>
        <v>2.2203800103870002E-2</v>
      </c>
      <c r="W142" s="253">
        <f>$R142*INDEX('Byproduct Conc'!$E:$E, MATCH(W$2,'Byproduct Conc'!$C:$C,0))</f>
        <v>3.3339039195000003E-2</v>
      </c>
      <c r="X142" s="254">
        <f t="shared" si="85"/>
        <v>1.8479353153799999E-4</v>
      </c>
      <c r="Y142" s="251">
        <f t="shared" si="86"/>
        <v>2.2226026130000002E-6</v>
      </c>
      <c r="Z142" s="251">
        <f t="shared" si="87"/>
        <v>9.5254397700000004E-6</v>
      </c>
      <c r="AA142" s="251">
        <f t="shared" si="88"/>
        <v>6.34394288682E-5</v>
      </c>
      <c r="AB142" s="253">
        <f t="shared" si="89"/>
        <v>9.5254397700000014E-5</v>
      </c>
      <c r="AC142" s="2">
        <v>0</v>
      </c>
      <c r="AD142" s="180">
        <f t="shared" si="63"/>
        <v>0</v>
      </c>
      <c r="AE142" s="258" t="str">
        <f t="shared" si="64"/>
        <v/>
      </c>
      <c r="AF142" s="250">
        <f>$AD142*INDEX('Byproduct Conc'!$E:$E, MATCH(S$2,'Byproduct Conc'!$C:$C,0))</f>
        <v>0</v>
      </c>
      <c r="AG142" s="251">
        <f>$AD142*INDEX('Byproduct Conc'!$E:$E, MATCH(T$2,'Byproduct Conc'!$C:$C,0))</f>
        <v>0</v>
      </c>
      <c r="AH142" s="251">
        <f>$AD142*INDEX('Byproduct Conc'!$E:$E, MATCH(U$2,'Byproduct Conc'!$C:$C,0))</f>
        <v>0</v>
      </c>
      <c r="AI142" s="251">
        <f>$AD142*INDEX('Byproduct Conc'!$E:$E, MATCH(V$2,'Byproduct Conc'!$C:$C,0))</f>
        <v>0</v>
      </c>
      <c r="AJ142" s="252">
        <f>$AD142*INDEX('Byproduct Conc'!$E:$E, MATCH(W$2,'Byproduct Conc'!$C:$C,0))</f>
        <v>0</v>
      </c>
      <c r="AK142" s="250">
        <f t="shared" si="90"/>
        <v>0</v>
      </c>
      <c r="AL142" s="251">
        <f t="shared" si="91"/>
        <v>0</v>
      </c>
      <c r="AM142" s="251">
        <f t="shared" si="92"/>
        <v>0</v>
      </c>
      <c r="AN142" s="251">
        <f t="shared" si="93"/>
        <v>0</v>
      </c>
      <c r="AO142" s="253">
        <f t="shared" si="94"/>
        <v>0</v>
      </c>
      <c r="AP142" s="2">
        <v>0</v>
      </c>
      <c r="AQ142" s="180">
        <f t="shared" si="95"/>
        <v>0</v>
      </c>
      <c r="AR142" s="172" t="str">
        <f t="shared" si="96"/>
        <v/>
      </c>
      <c r="AS142" s="182">
        <f>$AQ142*INDEX('Byproduct Conc'!$E:$E, MATCH(S$2,'Byproduct Conc'!$C:$C,0))</f>
        <v>0</v>
      </c>
      <c r="AT142" s="183">
        <f>$AQ142*INDEX('Byproduct Conc'!$E:$E, MATCH(T$2,'Byproduct Conc'!$C:$C,0))</f>
        <v>0</v>
      </c>
      <c r="AU142" s="183">
        <f>$AQ142*INDEX('Byproduct Conc'!$E:$E, MATCH(U$2,'Byproduct Conc'!$C:$C,0))</f>
        <v>0</v>
      </c>
      <c r="AV142" s="183">
        <f>$AQ142*INDEX('Byproduct Conc'!$E:$E, MATCH(V$2,'Byproduct Conc'!$C:$C,0))</f>
        <v>0</v>
      </c>
      <c r="AW142" s="186">
        <f>$AQ142*INDEX('Byproduct Conc'!$E:$E, MATCH(W$2,'Byproduct Conc'!$C:$C,0))</f>
        <v>0</v>
      </c>
      <c r="AX142" s="182">
        <f t="shared" si="97"/>
        <v>0</v>
      </c>
      <c r="AY142" s="183">
        <f t="shared" si="98"/>
        <v>0</v>
      </c>
      <c r="AZ142" s="183">
        <f t="shared" si="99"/>
        <v>0</v>
      </c>
      <c r="BA142" s="183">
        <f t="shared" si="100"/>
        <v>0</v>
      </c>
      <c r="BB142" s="184">
        <f t="shared" si="101"/>
        <v>0</v>
      </c>
      <c r="BC142" s="178">
        <f t="shared" si="77"/>
        <v>22.226026130000001</v>
      </c>
      <c r="BD142" s="2" t="s">
        <v>1286</v>
      </c>
    </row>
    <row r="143" spans="1:56" ht="15.75" thickBot="1" x14ac:dyDescent="0.3">
      <c r="A143" s="2">
        <v>2024</v>
      </c>
      <c r="B143" s="2" t="s">
        <v>1134</v>
      </c>
      <c r="C143" s="2" t="s">
        <v>1210</v>
      </c>
      <c r="D143" s="2" t="s">
        <v>1211</v>
      </c>
      <c r="E143" s="2" t="s">
        <v>1200</v>
      </c>
      <c r="F143" s="2" t="s">
        <v>1160</v>
      </c>
      <c r="G143" s="2">
        <v>77541</v>
      </c>
      <c r="H143" s="2">
        <v>28.981691999999999</v>
      </c>
      <c r="I143" s="2">
        <v>-95.376501000000005</v>
      </c>
      <c r="J143" s="2" t="s">
        <v>1201</v>
      </c>
      <c r="K143" s="21">
        <v>110066943605</v>
      </c>
      <c r="L143" s="2" t="s">
        <v>1140</v>
      </c>
      <c r="M143" s="2">
        <v>325199</v>
      </c>
      <c r="N143" s="2" t="s">
        <v>261</v>
      </c>
      <c r="O143" s="2"/>
      <c r="Q143" s="2">
        <v>0</v>
      </c>
      <c r="R143" s="181">
        <f t="shared" si="84"/>
        <v>0</v>
      </c>
      <c r="S143" s="250">
        <f>$R143*INDEX('Byproduct Conc'!$E:$E, MATCH(S$2,'Byproduct Conc'!$C:$C,0))</f>
        <v>0</v>
      </c>
      <c r="T143" s="251">
        <f>$R143*INDEX('Byproduct Conc'!$E:$E, MATCH(T$2,'Byproduct Conc'!$C:$C,0))</f>
        <v>0</v>
      </c>
      <c r="U143" s="251">
        <f>$R143*INDEX('Byproduct Conc'!$E:$E, MATCH(U$2,'Byproduct Conc'!$C:$C,0))</f>
        <v>0</v>
      </c>
      <c r="V143" s="251">
        <f>$R143*INDEX('Byproduct Conc'!$E:$E, MATCH(V$2,'Byproduct Conc'!$C:$C,0))</f>
        <v>0</v>
      </c>
      <c r="W143" s="253">
        <f>$R143*INDEX('Byproduct Conc'!$E:$E, MATCH(W$2,'Byproduct Conc'!$C:$C,0))</f>
        <v>0</v>
      </c>
      <c r="X143" s="254">
        <f t="shared" si="85"/>
        <v>0</v>
      </c>
      <c r="Y143" s="251">
        <f t="shared" si="86"/>
        <v>0</v>
      </c>
      <c r="Z143" s="251">
        <f t="shared" si="87"/>
        <v>0</v>
      </c>
      <c r="AA143" s="251">
        <f t="shared" si="88"/>
        <v>0</v>
      </c>
      <c r="AB143" s="253">
        <f t="shared" si="89"/>
        <v>0</v>
      </c>
      <c r="AC143" s="2">
        <v>0</v>
      </c>
      <c r="AD143" s="180">
        <f t="shared" si="63"/>
        <v>0</v>
      </c>
      <c r="AE143" s="258" t="str">
        <f t="shared" si="64"/>
        <v/>
      </c>
      <c r="AF143" s="250">
        <f>$AD143*INDEX('Byproduct Conc'!$E:$E, MATCH(S$2,'Byproduct Conc'!$C:$C,0))</f>
        <v>0</v>
      </c>
      <c r="AG143" s="251">
        <f>$AD143*INDEX('Byproduct Conc'!$E:$E, MATCH(T$2,'Byproduct Conc'!$C:$C,0))</f>
        <v>0</v>
      </c>
      <c r="AH143" s="251">
        <f>$AD143*INDEX('Byproduct Conc'!$E:$E, MATCH(U$2,'Byproduct Conc'!$C:$C,0))</f>
        <v>0</v>
      </c>
      <c r="AI143" s="251">
        <f>$AD143*INDEX('Byproduct Conc'!$E:$E, MATCH(V$2,'Byproduct Conc'!$C:$C,0))</f>
        <v>0</v>
      </c>
      <c r="AJ143" s="252">
        <f>$AD143*INDEX('Byproduct Conc'!$E:$E, MATCH(W$2,'Byproduct Conc'!$C:$C,0))</f>
        <v>0</v>
      </c>
      <c r="AK143" s="250">
        <f t="shared" si="90"/>
        <v>0</v>
      </c>
      <c r="AL143" s="251">
        <f t="shared" si="91"/>
        <v>0</v>
      </c>
      <c r="AM143" s="251">
        <f t="shared" si="92"/>
        <v>0</v>
      </c>
      <c r="AN143" s="251">
        <f t="shared" si="93"/>
        <v>0</v>
      </c>
      <c r="AO143" s="253">
        <f t="shared" si="94"/>
        <v>0</v>
      </c>
      <c r="AP143" s="2">
        <v>61</v>
      </c>
      <c r="AQ143" s="180">
        <f t="shared" si="95"/>
        <v>27.669134570000001</v>
      </c>
      <c r="AR143" s="172">
        <f t="shared" si="96"/>
        <v>110066943605</v>
      </c>
      <c r="AS143" s="182">
        <f>$AQ143*INDEX('Byproduct Conc'!$E:$E, MATCH(S$2,'Byproduct Conc'!$C:$C,0))</f>
        <v>8.0517181598699999E-2</v>
      </c>
      <c r="AT143" s="183">
        <f>$AQ143*INDEX('Byproduct Conc'!$E:$E, MATCH(T$2,'Byproduct Conc'!$C:$C,0))</f>
        <v>9.6841970994999992E-4</v>
      </c>
      <c r="AU143" s="183">
        <f>$AQ143*INDEX('Byproduct Conc'!$E:$E, MATCH(U$2,'Byproduct Conc'!$C:$C,0))</f>
        <v>4.1503701854999995E-3</v>
      </c>
      <c r="AV143" s="183">
        <f>$AQ143*INDEX('Byproduct Conc'!$E:$E, MATCH(V$2,'Byproduct Conc'!$C:$C,0))</f>
        <v>2.7641465435430005E-2</v>
      </c>
      <c r="AW143" s="186">
        <f>$AQ143*INDEX('Byproduct Conc'!$E:$E, MATCH(W$2,'Byproduct Conc'!$C:$C,0))</f>
        <v>4.1503701855000005E-2</v>
      </c>
      <c r="AX143" s="182">
        <f t="shared" si="97"/>
        <v>2.3004909028199999E-4</v>
      </c>
      <c r="AY143" s="183">
        <f t="shared" si="98"/>
        <v>2.7669134569999997E-6</v>
      </c>
      <c r="AZ143" s="183">
        <f t="shared" si="99"/>
        <v>1.1858200529999999E-5</v>
      </c>
      <c r="BA143" s="183">
        <f t="shared" si="100"/>
        <v>7.8975615529800017E-5</v>
      </c>
      <c r="BB143" s="184">
        <f t="shared" si="101"/>
        <v>1.1858200530000002E-4</v>
      </c>
      <c r="BC143" s="178">
        <f t="shared" si="77"/>
        <v>27.669134570000001</v>
      </c>
      <c r="BD143" s="2" t="s">
        <v>1552</v>
      </c>
    </row>
    <row r="144" spans="1:56" ht="15.75" thickBot="1" x14ac:dyDescent="0.3">
      <c r="A144" s="2">
        <v>2024</v>
      </c>
      <c r="B144" s="2" t="s">
        <v>1134</v>
      </c>
      <c r="C144" s="2" t="s">
        <v>1176</v>
      </c>
      <c r="D144" s="2" t="s">
        <v>1177</v>
      </c>
      <c r="E144" s="2" t="s">
        <v>1178</v>
      </c>
      <c r="F144" s="2" t="s">
        <v>1179</v>
      </c>
      <c r="G144" s="2">
        <v>29405</v>
      </c>
      <c r="H144" s="2">
        <v>32.833576999999998</v>
      </c>
      <c r="I144" s="2">
        <v>-79.964774000000006</v>
      </c>
      <c r="J144" s="2" t="s">
        <v>1180</v>
      </c>
      <c r="K144" s="21">
        <v>110017326963</v>
      </c>
      <c r="L144" s="2" t="s">
        <v>1140</v>
      </c>
      <c r="M144" s="2">
        <v>325199</v>
      </c>
      <c r="N144" s="2" t="s">
        <v>261</v>
      </c>
      <c r="O144" s="2"/>
      <c r="Q144" s="2">
        <v>0</v>
      </c>
      <c r="R144" s="181">
        <f t="shared" si="84"/>
        <v>0</v>
      </c>
      <c r="S144" s="250">
        <f>$R144*INDEX('Byproduct Conc'!$E:$E, MATCH(S$2,'Byproduct Conc'!$C:$C,0))</f>
        <v>0</v>
      </c>
      <c r="T144" s="251">
        <f>$R144*INDEX('Byproduct Conc'!$E:$E, MATCH(T$2,'Byproduct Conc'!$C:$C,0))</f>
        <v>0</v>
      </c>
      <c r="U144" s="251">
        <f>$R144*INDEX('Byproduct Conc'!$E:$E, MATCH(U$2,'Byproduct Conc'!$C:$C,0))</f>
        <v>0</v>
      </c>
      <c r="V144" s="251">
        <f>$R144*INDEX('Byproduct Conc'!$E:$E, MATCH(V$2,'Byproduct Conc'!$C:$C,0))</f>
        <v>0</v>
      </c>
      <c r="W144" s="253">
        <f>$R144*INDEX('Byproduct Conc'!$E:$E, MATCH(W$2,'Byproduct Conc'!$C:$C,0))</f>
        <v>0</v>
      </c>
      <c r="X144" s="254">
        <f t="shared" si="85"/>
        <v>0</v>
      </c>
      <c r="Y144" s="251">
        <f t="shared" si="86"/>
        <v>0</v>
      </c>
      <c r="Z144" s="251">
        <f t="shared" si="87"/>
        <v>0</v>
      </c>
      <c r="AA144" s="251">
        <f t="shared" si="88"/>
        <v>0</v>
      </c>
      <c r="AB144" s="253">
        <f t="shared" si="89"/>
        <v>0</v>
      </c>
      <c r="AC144" s="2">
        <v>17</v>
      </c>
      <c r="AD144" s="180">
        <f t="shared" ref="AD144:AD155" si="102">CONVERT(AC144,"lbm","g")/1000</f>
        <v>7.7110702900000003</v>
      </c>
      <c r="AE144" s="258">
        <f t="shared" ref="AE144:AE155" si="103">IF(AD144&gt;0,K144, "")</f>
        <v>110017326963</v>
      </c>
      <c r="AF144" s="250">
        <f>$AD144*INDEX('Byproduct Conc'!$E:$E, MATCH(S$2,'Byproduct Conc'!$C:$C,0))</f>
        <v>2.24392145439E-2</v>
      </c>
      <c r="AG144" s="251">
        <f>$AD144*INDEX('Byproduct Conc'!$E:$E, MATCH(T$2,'Byproduct Conc'!$C:$C,0))</f>
        <v>2.6988746014999999E-4</v>
      </c>
      <c r="AH144" s="251">
        <f>$AD144*INDEX('Byproduct Conc'!$E:$E, MATCH(U$2,'Byproduct Conc'!$C:$C,0))</f>
        <v>1.1566605434999999E-3</v>
      </c>
      <c r="AI144" s="251">
        <f>$AD144*INDEX('Byproduct Conc'!$E:$E, MATCH(V$2,'Byproduct Conc'!$C:$C,0))</f>
        <v>7.703359219710001E-3</v>
      </c>
      <c r="AJ144" s="252">
        <f>$AD144*INDEX('Byproduct Conc'!$E:$E, MATCH(W$2,'Byproduct Conc'!$C:$C,0))</f>
        <v>1.1566605435E-2</v>
      </c>
      <c r="AK144" s="250">
        <f t="shared" si="90"/>
        <v>6.4112041553999999E-5</v>
      </c>
      <c r="AL144" s="251">
        <f t="shared" si="91"/>
        <v>7.71107029E-7</v>
      </c>
      <c r="AM144" s="251">
        <f t="shared" si="92"/>
        <v>3.3047444099999998E-6</v>
      </c>
      <c r="AN144" s="251">
        <f t="shared" si="93"/>
        <v>2.2009597770600003E-5</v>
      </c>
      <c r="AO144" s="253">
        <f t="shared" si="94"/>
        <v>3.3047444100000003E-5</v>
      </c>
      <c r="AP144" s="2">
        <v>0</v>
      </c>
      <c r="AQ144" s="180">
        <f t="shared" si="95"/>
        <v>0</v>
      </c>
      <c r="AR144" s="172" t="str">
        <f t="shared" si="96"/>
        <v/>
      </c>
      <c r="AS144" s="182">
        <f>$AQ144*INDEX('Byproduct Conc'!$E:$E, MATCH(S$2,'Byproduct Conc'!$C:$C,0))</f>
        <v>0</v>
      </c>
      <c r="AT144" s="183">
        <f>$AQ144*INDEX('Byproduct Conc'!$E:$E, MATCH(T$2,'Byproduct Conc'!$C:$C,0))</f>
        <v>0</v>
      </c>
      <c r="AU144" s="183">
        <f>$AQ144*INDEX('Byproduct Conc'!$E:$E, MATCH(U$2,'Byproduct Conc'!$C:$C,0))</f>
        <v>0</v>
      </c>
      <c r="AV144" s="183">
        <f>$AQ144*INDEX('Byproduct Conc'!$E:$E, MATCH(V$2,'Byproduct Conc'!$C:$C,0))</f>
        <v>0</v>
      </c>
      <c r="AW144" s="186">
        <f>$AQ144*INDEX('Byproduct Conc'!$E:$E, MATCH(W$2,'Byproduct Conc'!$C:$C,0))</f>
        <v>0</v>
      </c>
      <c r="AX144" s="182">
        <f t="shared" si="97"/>
        <v>0</v>
      </c>
      <c r="AY144" s="183">
        <f t="shared" si="98"/>
        <v>0</v>
      </c>
      <c r="AZ144" s="183">
        <f t="shared" si="99"/>
        <v>0</v>
      </c>
      <c r="BA144" s="183">
        <f t="shared" si="100"/>
        <v>0</v>
      </c>
      <c r="BB144" s="184">
        <f t="shared" si="101"/>
        <v>0</v>
      </c>
      <c r="BC144" s="178">
        <f t="shared" ref="BC144:BC155" si="104">R144+AD144+AQ144</f>
        <v>7.7110702900000003</v>
      </c>
      <c r="BD144" s="2" t="s">
        <v>5132</v>
      </c>
    </row>
    <row r="145" spans="1:56" ht="15.75" thickBot="1" x14ac:dyDescent="0.3">
      <c r="A145" s="2">
        <v>2024</v>
      </c>
      <c r="B145" s="2" t="s">
        <v>1134</v>
      </c>
      <c r="C145" s="2" t="s">
        <v>1157</v>
      </c>
      <c r="D145" s="2" t="s">
        <v>1158</v>
      </c>
      <c r="E145" s="2" t="s">
        <v>1159</v>
      </c>
      <c r="F145" s="2" t="s">
        <v>1160</v>
      </c>
      <c r="G145" s="2">
        <v>78359</v>
      </c>
      <c r="H145" s="2">
        <v>27.883610999999998</v>
      </c>
      <c r="I145" s="2">
        <v>-97.241382999999999</v>
      </c>
      <c r="J145" s="2" t="s">
        <v>1161</v>
      </c>
      <c r="K145" s="21">
        <v>110070725501</v>
      </c>
      <c r="L145" s="2" t="s">
        <v>1140</v>
      </c>
      <c r="M145" s="2">
        <v>325199</v>
      </c>
      <c r="N145" s="2" t="s">
        <v>261</v>
      </c>
      <c r="O145" s="2"/>
      <c r="Q145" s="2">
        <v>4</v>
      </c>
      <c r="R145" s="181">
        <f t="shared" si="84"/>
        <v>1.8143694800000001</v>
      </c>
      <c r="S145" s="250">
        <f>$R145*INDEX('Byproduct Conc'!$E:$E, MATCH(S$2,'Byproduct Conc'!$C:$C,0))</f>
        <v>5.2798151868000001E-3</v>
      </c>
      <c r="T145" s="251">
        <f>$R145*INDEX('Byproduct Conc'!$E:$E, MATCH(T$2,'Byproduct Conc'!$C:$C,0))</f>
        <v>6.3502931799999996E-5</v>
      </c>
      <c r="U145" s="251">
        <f>$R145*INDEX('Byproduct Conc'!$E:$E, MATCH(U$2,'Byproduct Conc'!$C:$C,0))</f>
        <v>2.7215542199999999E-4</v>
      </c>
      <c r="V145" s="251">
        <f>$R145*INDEX('Byproduct Conc'!$E:$E, MATCH(V$2,'Byproduct Conc'!$C:$C,0))</f>
        <v>1.8125551105200003E-3</v>
      </c>
      <c r="W145" s="253">
        <f>$R145*INDEX('Byproduct Conc'!$E:$E, MATCH(W$2,'Byproduct Conc'!$C:$C,0))</f>
        <v>2.7215542200000001E-3</v>
      </c>
      <c r="X145" s="254">
        <f t="shared" si="85"/>
        <v>1.5085186248000001E-5</v>
      </c>
      <c r="Y145" s="251">
        <f t="shared" si="86"/>
        <v>1.8143694799999998E-7</v>
      </c>
      <c r="Z145" s="251">
        <f t="shared" si="87"/>
        <v>7.7758691999999996E-7</v>
      </c>
      <c r="AA145" s="251">
        <f t="shared" si="88"/>
        <v>5.1787288872000009E-6</v>
      </c>
      <c r="AB145" s="253">
        <f t="shared" si="89"/>
        <v>7.7758691999999996E-6</v>
      </c>
      <c r="AC145" s="2">
        <v>0</v>
      </c>
      <c r="AD145" s="180">
        <f t="shared" si="102"/>
        <v>0</v>
      </c>
      <c r="AE145" s="258" t="str">
        <f t="shared" si="103"/>
        <v/>
      </c>
      <c r="AF145" s="250">
        <f>$AD145*INDEX('Byproduct Conc'!$E:$E, MATCH(S$2,'Byproduct Conc'!$C:$C,0))</f>
        <v>0</v>
      </c>
      <c r="AG145" s="251">
        <f>$AD145*INDEX('Byproduct Conc'!$E:$E, MATCH(T$2,'Byproduct Conc'!$C:$C,0))</f>
        <v>0</v>
      </c>
      <c r="AH145" s="251">
        <f>$AD145*INDEX('Byproduct Conc'!$E:$E, MATCH(U$2,'Byproduct Conc'!$C:$C,0))</f>
        <v>0</v>
      </c>
      <c r="AI145" s="251">
        <f>$AD145*INDEX('Byproduct Conc'!$E:$E, MATCH(V$2,'Byproduct Conc'!$C:$C,0))</f>
        <v>0</v>
      </c>
      <c r="AJ145" s="252">
        <f>$AD145*INDEX('Byproduct Conc'!$E:$E, MATCH(W$2,'Byproduct Conc'!$C:$C,0))</f>
        <v>0</v>
      </c>
      <c r="AK145" s="250">
        <f t="shared" si="90"/>
        <v>0</v>
      </c>
      <c r="AL145" s="251">
        <f t="shared" si="91"/>
        <v>0</v>
      </c>
      <c r="AM145" s="251">
        <f t="shared" si="92"/>
        <v>0</v>
      </c>
      <c r="AN145" s="251">
        <f t="shared" si="93"/>
        <v>0</v>
      </c>
      <c r="AO145" s="253">
        <f t="shared" si="94"/>
        <v>0</v>
      </c>
      <c r="AP145" s="2">
        <v>0</v>
      </c>
      <c r="AQ145" s="180">
        <f t="shared" si="95"/>
        <v>0</v>
      </c>
      <c r="AR145" s="172" t="str">
        <f t="shared" si="96"/>
        <v/>
      </c>
      <c r="AS145" s="182">
        <f>$AQ145*INDEX('Byproduct Conc'!$E:$E, MATCH(S$2,'Byproduct Conc'!$C:$C,0))</f>
        <v>0</v>
      </c>
      <c r="AT145" s="183">
        <f>$AQ145*INDEX('Byproduct Conc'!$E:$E, MATCH(T$2,'Byproduct Conc'!$C:$C,0))</f>
        <v>0</v>
      </c>
      <c r="AU145" s="183">
        <f>$AQ145*INDEX('Byproduct Conc'!$E:$E, MATCH(U$2,'Byproduct Conc'!$C:$C,0))</f>
        <v>0</v>
      </c>
      <c r="AV145" s="183">
        <f>$AQ145*INDEX('Byproduct Conc'!$E:$E, MATCH(V$2,'Byproduct Conc'!$C:$C,0))</f>
        <v>0</v>
      </c>
      <c r="AW145" s="186">
        <f>$AQ145*INDEX('Byproduct Conc'!$E:$E, MATCH(W$2,'Byproduct Conc'!$C:$C,0))</f>
        <v>0</v>
      </c>
      <c r="AX145" s="182">
        <f t="shared" si="97"/>
        <v>0</v>
      </c>
      <c r="AY145" s="183">
        <f t="shared" si="98"/>
        <v>0</v>
      </c>
      <c r="AZ145" s="183">
        <f t="shared" si="99"/>
        <v>0</v>
      </c>
      <c r="BA145" s="183">
        <f t="shared" si="100"/>
        <v>0</v>
      </c>
      <c r="BB145" s="184">
        <f t="shared" si="101"/>
        <v>0</v>
      </c>
      <c r="BC145" s="178">
        <f t="shared" si="104"/>
        <v>1.8143694800000001</v>
      </c>
      <c r="BD145" s="2" t="s">
        <v>1162</v>
      </c>
    </row>
    <row r="146" spans="1:56" ht="15.75" thickBot="1" x14ac:dyDescent="0.3">
      <c r="A146" s="2">
        <v>2024</v>
      </c>
      <c r="B146" s="2" t="s">
        <v>1134</v>
      </c>
      <c r="C146" s="2" t="s">
        <v>1147</v>
      </c>
      <c r="D146" s="2" t="s">
        <v>1148</v>
      </c>
      <c r="E146" s="2" t="s">
        <v>1149</v>
      </c>
      <c r="F146" s="2" t="s">
        <v>1138</v>
      </c>
      <c r="G146" s="2">
        <v>70723</v>
      </c>
      <c r="H146" s="2">
        <v>30.05509</v>
      </c>
      <c r="I146" s="2">
        <v>-90.830839999999995</v>
      </c>
      <c r="J146" s="2" t="s">
        <v>1150</v>
      </c>
      <c r="K146" s="21">
        <v>110000597328</v>
      </c>
      <c r="L146" s="2" t="s">
        <v>1140</v>
      </c>
      <c r="M146" s="2">
        <v>325180</v>
      </c>
      <c r="N146" s="2" t="s">
        <v>258</v>
      </c>
      <c r="O146" s="2"/>
      <c r="Q146" s="2">
        <v>1</v>
      </c>
      <c r="R146" s="181">
        <f t="shared" si="84"/>
        <v>0.45359237000000002</v>
      </c>
      <c r="S146" s="250">
        <f>$R146*INDEX('Byproduct Conc'!$E:$E, MATCH(S$2,'Byproduct Conc'!$C:$C,0))</f>
        <v>1.3199537967E-3</v>
      </c>
      <c r="T146" s="251">
        <f>$R146*INDEX('Byproduct Conc'!$E:$E, MATCH(T$2,'Byproduct Conc'!$C:$C,0))</f>
        <v>1.5875732949999999E-5</v>
      </c>
      <c r="U146" s="251">
        <f>$R146*INDEX('Byproduct Conc'!$E:$E, MATCH(U$2,'Byproduct Conc'!$C:$C,0))</f>
        <v>6.8038855499999998E-5</v>
      </c>
      <c r="V146" s="251">
        <f>$R146*INDEX('Byproduct Conc'!$E:$E, MATCH(V$2,'Byproduct Conc'!$C:$C,0))</f>
        <v>4.5313877763000006E-4</v>
      </c>
      <c r="W146" s="253">
        <f>$R146*INDEX('Byproduct Conc'!$E:$E, MATCH(W$2,'Byproduct Conc'!$C:$C,0))</f>
        <v>6.8038855500000004E-4</v>
      </c>
      <c r="X146" s="254">
        <f t="shared" si="85"/>
        <v>3.7712965620000002E-6</v>
      </c>
      <c r="Y146" s="251">
        <f t="shared" si="86"/>
        <v>4.5359236999999996E-8</v>
      </c>
      <c r="Z146" s="251">
        <f t="shared" si="87"/>
        <v>1.9439672999999999E-7</v>
      </c>
      <c r="AA146" s="251">
        <f t="shared" si="88"/>
        <v>1.2946822218000002E-6</v>
      </c>
      <c r="AB146" s="253">
        <f t="shared" si="89"/>
        <v>1.9439672999999999E-6</v>
      </c>
      <c r="AC146" s="2">
        <v>0</v>
      </c>
      <c r="AD146" s="180">
        <f t="shared" si="102"/>
        <v>0</v>
      </c>
      <c r="AE146" s="258" t="str">
        <f t="shared" si="103"/>
        <v/>
      </c>
      <c r="AF146" s="250">
        <f>$AD146*INDEX('Byproduct Conc'!$E:$E, MATCH(S$2,'Byproduct Conc'!$C:$C,0))</f>
        <v>0</v>
      </c>
      <c r="AG146" s="251">
        <f>$AD146*INDEX('Byproduct Conc'!$E:$E, MATCH(T$2,'Byproduct Conc'!$C:$C,0))</f>
        <v>0</v>
      </c>
      <c r="AH146" s="251">
        <f>$AD146*INDEX('Byproduct Conc'!$E:$E, MATCH(U$2,'Byproduct Conc'!$C:$C,0))</f>
        <v>0</v>
      </c>
      <c r="AI146" s="251">
        <f>$AD146*INDEX('Byproduct Conc'!$E:$E, MATCH(V$2,'Byproduct Conc'!$C:$C,0))</f>
        <v>0</v>
      </c>
      <c r="AJ146" s="252">
        <f>$AD146*INDEX('Byproduct Conc'!$E:$E, MATCH(W$2,'Byproduct Conc'!$C:$C,0))</f>
        <v>0</v>
      </c>
      <c r="AK146" s="250">
        <f t="shared" si="90"/>
        <v>0</v>
      </c>
      <c r="AL146" s="251">
        <f t="shared" si="91"/>
        <v>0</v>
      </c>
      <c r="AM146" s="251">
        <f t="shared" si="92"/>
        <v>0</v>
      </c>
      <c r="AN146" s="251">
        <f t="shared" si="93"/>
        <v>0</v>
      </c>
      <c r="AO146" s="253">
        <f t="shared" si="94"/>
        <v>0</v>
      </c>
      <c r="AP146" s="2">
        <v>0</v>
      </c>
      <c r="AQ146" s="180">
        <f t="shared" si="95"/>
        <v>0</v>
      </c>
      <c r="AR146" s="172" t="str">
        <f t="shared" si="96"/>
        <v/>
      </c>
      <c r="AS146" s="182">
        <f>$AQ146*INDEX('Byproduct Conc'!$E:$E, MATCH(S$2,'Byproduct Conc'!$C:$C,0))</f>
        <v>0</v>
      </c>
      <c r="AT146" s="183">
        <f>$AQ146*INDEX('Byproduct Conc'!$E:$E, MATCH(T$2,'Byproduct Conc'!$C:$C,0))</f>
        <v>0</v>
      </c>
      <c r="AU146" s="183">
        <f>$AQ146*INDEX('Byproduct Conc'!$E:$E, MATCH(U$2,'Byproduct Conc'!$C:$C,0))</f>
        <v>0</v>
      </c>
      <c r="AV146" s="183">
        <f>$AQ146*INDEX('Byproduct Conc'!$E:$E, MATCH(V$2,'Byproduct Conc'!$C:$C,0))</f>
        <v>0</v>
      </c>
      <c r="AW146" s="186">
        <f>$AQ146*INDEX('Byproduct Conc'!$E:$E, MATCH(W$2,'Byproduct Conc'!$C:$C,0))</f>
        <v>0</v>
      </c>
      <c r="AX146" s="182">
        <f t="shared" si="97"/>
        <v>0</v>
      </c>
      <c r="AY146" s="183">
        <f t="shared" si="98"/>
        <v>0</v>
      </c>
      <c r="AZ146" s="183">
        <f t="shared" si="99"/>
        <v>0</v>
      </c>
      <c r="BA146" s="183">
        <f t="shared" si="100"/>
        <v>0</v>
      </c>
      <c r="BB146" s="184">
        <f t="shared" si="101"/>
        <v>0</v>
      </c>
      <c r="BC146" s="178">
        <f t="shared" si="104"/>
        <v>0.45359237000000002</v>
      </c>
      <c r="BD146" s="2" t="s">
        <v>1209</v>
      </c>
    </row>
    <row r="147" spans="1:56" ht="15.75" thickBot="1" x14ac:dyDescent="0.3">
      <c r="A147" s="2">
        <v>2024</v>
      </c>
      <c r="B147" s="2" t="s">
        <v>1134</v>
      </c>
      <c r="C147" s="2" t="s">
        <v>1135</v>
      </c>
      <c r="D147" s="2" t="s">
        <v>1136</v>
      </c>
      <c r="E147" s="2" t="s">
        <v>1137</v>
      </c>
      <c r="F147" s="2" t="s">
        <v>1138</v>
      </c>
      <c r="G147" s="2">
        <v>70734</v>
      </c>
      <c r="H147" s="2">
        <v>30.181861999999999</v>
      </c>
      <c r="I147" s="2">
        <v>-90.986958999999999</v>
      </c>
      <c r="J147" s="2" t="s">
        <v>1139</v>
      </c>
      <c r="K147" s="21">
        <v>110000449774</v>
      </c>
      <c r="L147" s="2" t="s">
        <v>1140</v>
      </c>
      <c r="M147" s="2">
        <v>325199</v>
      </c>
      <c r="N147" s="2" t="s">
        <v>261</v>
      </c>
      <c r="O147" s="2"/>
      <c r="Q147" s="2">
        <v>12</v>
      </c>
      <c r="R147" s="181">
        <f t="shared" si="84"/>
        <v>5.4431084399999996</v>
      </c>
      <c r="S147" s="250">
        <f>$R147*INDEX('Byproduct Conc'!$E:$E, MATCH(S$2,'Byproduct Conc'!$C:$C,0))</f>
        <v>1.5839445560399998E-2</v>
      </c>
      <c r="T147" s="251">
        <f>$R147*INDEX('Byproduct Conc'!$E:$E, MATCH(T$2,'Byproduct Conc'!$C:$C,0))</f>
        <v>1.9050879539999997E-4</v>
      </c>
      <c r="U147" s="251">
        <f>$R147*INDEX('Byproduct Conc'!$E:$E, MATCH(U$2,'Byproduct Conc'!$C:$C,0))</f>
        <v>8.1646626599999987E-4</v>
      </c>
      <c r="V147" s="251">
        <f>$R147*INDEX('Byproduct Conc'!$E:$E, MATCH(V$2,'Byproduct Conc'!$C:$C,0))</f>
        <v>5.4376653315600003E-3</v>
      </c>
      <c r="W147" s="253">
        <f>$R147*INDEX('Byproduct Conc'!$E:$E, MATCH(W$2,'Byproduct Conc'!$C:$C,0))</f>
        <v>8.1646626599999987E-3</v>
      </c>
      <c r="X147" s="254">
        <f t="shared" si="85"/>
        <v>4.5255558743999994E-5</v>
      </c>
      <c r="Y147" s="251">
        <f t="shared" si="86"/>
        <v>5.4431084399999997E-7</v>
      </c>
      <c r="Z147" s="251">
        <f t="shared" si="87"/>
        <v>2.3327607599999995E-6</v>
      </c>
      <c r="AA147" s="251">
        <f t="shared" si="88"/>
        <v>1.55361866616E-5</v>
      </c>
      <c r="AB147" s="253">
        <f t="shared" si="89"/>
        <v>2.3327607599999995E-5</v>
      </c>
      <c r="AC147" s="2">
        <v>0</v>
      </c>
      <c r="AD147" s="180">
        <f t="shared" si="102"/>
        <v>0</v>
      </c>
      <c r="AE147" s="258" t="str">
        <f t="shared" si="103"/>
        <v/>
      </c>
      <c r="AF147" s="250">
        <f>$AD147*INDEX('Byproduct Conc'!$E:$E, MATCH(S$2,'Byproduct Conc'!$C:$C,0))</f>
        <v>0</v>
      </c>
      <c r="AG147" s="251">
        <f>$AD147*INDEX('Byproduct Conc'!$E:$E, MATCH(T$2,'Byproduct Conc'!$C:$C,0))</f>
        <v>0</v>
      </c>
      <c r="AH147" s="251">
        <f>$AD147*INDEX('Byproduct Conc'!$E:$E, MATCH(U$2,'Byproduct Conc'!$C:$C,0))</f>
        <v>0</v>
      </c>
      <c r="AI147" s="251">
        <f>$AD147*INDEX('Byproduct Conc'!$E:$E, MATCH(V$2,'Byproduct Conc'!$C:$C,0))</f>
        <v>0</v>
      </c>
      <c r="AJ147" s="252">
        <f>$AD147*INDEX('Byproduct Conc'!$E:$E, MATCH(W$2,'Byproduct Conc'!$C:$C,0))</f>
        <v>0</v>
      </c>
      <c r="AK147" s="250">
        <f t="shared" si="90"/>
        <v>0</v>
      </c>
      <c r="AL147" s="251">
        <f t="shared" si="91"/>
        <v>0</v>
      </c>
      <c r="AM147" s="251">
        <f t="shared" si="92"/>
        <v>0</v>
      </c>
      <c r="AN147" s="251">
        <f t="shared" si="93"/>
        <v>0</v>
      </c>
      <c r="AO147" s="253">
        <f t="shared" si="94"/>
        <v>0</v>
      </c>
      <c r="AP147" s="2">
        <v>74</v>
      </c>
      <c r="AQ147" s="180">
        <f t="shared" si="95"/>
        <v>33.565835380000003</v>
      </c>
      <c r="AR147" s="172">
        <f t="shared" si="96"/>
        <v>110000449774</v>
      </c>
      <c r="AS147" s="182">
        <f>$AQ147*INDEX('Byproduct Conc'!$E:$E, MATCH(S$2,'Byproduct Conc'!$C:$C,0))</f>
        <v>9.7676580955800008E-2</v>
      </c>
      <c r="AT147" s="183">
        <f>$AQ147*INDEX('Byproduct Conc'!$E:$E, MATCH(T$2,'Byproduct Conc'!$C:$C,0))</f>
        <v>1.1748042383E-3</v>
      </c>
      <c r="AU147" s="183">
        <f>$AQ147*INDEX('Byproduct Conc'!$E:$E, MATCH(U$2,'Byproduct Conc'!$C:$C,0))</f>
        <v>5.0348753070000004E-3</v>
      </c>
      <c r="AV147" s="183">
        <f>$AQ147*INDEX('Byproduct Conc'!$E:$E, MATCH(V$2,'Byproduct Conc'!$C:$C,0))</f>
        <v>3.3532269544620005E-2</v>
      </c>
      <c r="AW147" s="186">
        <f>$AQ147*INDEX('Byproduct Conc'!$E:$E, MATCH(W$2,'Byproduct Conc'!$C:$C,0))</f>
        <v>5.0348753070000009E-2</v>
      </c>
      <c r="AX147" s="182">
        <f t="shared" si="97"/>
        <v>2.7907594558800004E-4</v>
      </c>
      <c r="AY147" s="183">
        <f t="shared" si="98"/>
        <v>3.356583538E-6</v>
      </c>
      <c r="AZ147" s="183">
        <f t="shared" si="99"/>
        <v>1.4385358020000001E-5</v>
      </c>
      <c r="BA147" s="183">
        <f t="shared" si="100"/>
        <v>9.580648441320002E-5</v>
      </c>
      <c r="BB147" s="184">
        <f t="shared" si="101"/>
        <v>1.4385358020000002E-4</v>
      </c>
      <c r="BC147" s="178">
        <f t="shared" si="104"/>
        <v>39.008943819999999</v>
      </c>
      <c r="BD147" s="2" t="s">
        <v>1141</v>
      </c>
    </row>
    <row r="148" spans="1:56" ht="15.75" thickBot="1" x14ac:dyDescent="0.3">
      <c r="A148" s="2">
        <v>2024</v>
      </c>
      <c r="B148" s="2" t="s">
        <v>1134</v>
      </c>
      <c r="C148" s="2" t="s">
        <v>1172</v>
      </c>
      <c r="D148" s="2" t="s">
        <v>1173</v>
      </c>
      <c r="E148" s="2" t="s">
        <v>1174</v>
      </c>
      <c r="F148" s="2" t="s">
        <v>1160</v>
      </c>
      <c r="G148" s="2">
        <v>77536</v>
      </c>
      <c r="H148" s="2">
        <v>29.728559000000001</v>
      </c>
      <c r="I148" s="2">
        <v>-95.110764000000003</v>
      </c>
      <c r="J148" s="2" t="s">
        <v>1175</v>
      </c>
      <c r="K148" s="21">
        <v>110070827819</v>
      </c>
      <c r="L148" s="2" t="s">
        <v>1140</v>
      </c>
      <c r="M148" s="2">
        <v>325199</v>
      </c>
      <c r="N148" s="2" t="s">
        <v>261</v>
      </c>
      <c r="O148" s="2"/>
      <c r="Q148" s="2">
        <v>0</v>
      </c>
      <c r="R148" s="181">
        <f t="shared" si="84"/>
        <v>0</v>
      </c>
      <c r="S148" s="250">
        <f>$R148*INDEX('Byproduct Conc'!$E:$E, MATCH(S$2,'Byproduct Conc'!$C:$C,0))</f>
        <v>0</v>
      </c>
      <c r="T148" s="251">
        <f>$R148*INDEX('Byproduct Conc'!$E:$E, MATCH(T$2,'Byproduct Conc'!$C:$C,0))</f>
        <v>0</v>
      </c>
      <c r="U148" s="251">
        <f>$R148*INDEX('Byproduct Conc'!$E:$E, MATCH(U$2,'Byproduct Conc'!$C:$C,0))</f>
        <v>0</v>
      </c>
      <c r="V148" s="251">
        <f>$R148*INDEX('Byproduct Conc'!$E:$E, MATCH(V$2,'Byproduct Conc'!$C:$C,0))</f>
        <v>0</v>
      </c>
      <c r="W148" s="253">
        <f>$R148*INDEX('Byproduct Conc'!$E:$E, MATCH(W$2,'Byproduct Conc'!$C:$C,0))</f>
        <v>0</v>
      </c>
      <c r="X148" s="254">
        <f t="shared" si="85"/>
        <v>0</v>
      </c>
      <c r="Y148" s="251">
        <f t="shared" si="86"/>
        <v>0</v>
      </c>
      <c r="Z148" s="251">
        <f t="shared" si="87"/>
        <v>0</v>
      </c>
      <c r="AA148" s="251">
        <f t="shared" si="88"/>
        <v>0</v>
      </c>
      <c r="AB148" s="253">
        <f t="shared" si="89"/>
        <v>0</v>
      </c>
      <c r="AC148" s="2">
        <v>0</v>
      </c>
      <c r="AD148" s="180">
        <f t="shared" si="102"/>
        <v>0</v>
      </c>
      <c r="AE148" s="258" t="str">
        <f t="shared" si="103"/>
        <v/>
      </c>
      <c r="AF148" s="250">
        <f>$AD148*INDEX('Byproduct Conc'!$E:$E, MATCH(S$2,'Byproduct Conc'!$C:$C,0))</f>
        <v>0</v>
      </c>
      <c r="AG148" s="251">
        <f>$AD148*INDEX('Byproduct Conc'!$E:$E, MATCH(T$2,'Byproduct Conc'!$C:$C,0))</f>
        <v>0</v>
      </c>
      <c r="AH148" s="251">
        <f>$AD148*INDEX('Byproduct Conc'!$E:$E, MATCH(U$2,'Byproduct Conc'!$C:$C,0))</f>
        <v>0</v>
      </c>
      <c r="AI148" s="251">
        <f>$AD148*INDEX('Byproduct Conc'!$E:$E, MATCH(V$2,'Byproduct Conc'!$C:$C,0))</f>
        <v>0</v>
      </c>
      <c r="AJ148" s="252">
        <f>$AD148*INDEX('Byproduct Conc'!$E:$E, MATCH(W$2,'Byproduct Conc'!$C:$C,0))</f>
        <v>0</v>
      </c>
      <c r="AK148" s="250">
        <f t="shared" si="90"/>
        <v>0</v>
      </c>
      <c r="AL148" s="251">
        <f t="shared" si="91"/>
        <v>0</v>
      </c>
      <c r="AM148" s="251">
        <f t="shared" si="92"/>
        <v>0</v>
      </c>
      <c r="AN148" s="251">
        <f t="shared" si="93"/>
        <v>0</v>
      </c>
      <c r="AO148" s="253">
        <f t="shared" si="94"/>
        <v>0</v>
      </c>
      <c r="AP148" s="2">
        <v>35</v>
      </c>
      <c r="AQ148" s="180">
        <f t="shared" si="95"/>
        <v>15.875732950000002</v>
      </c>
      <c r="AR148" s="172">
        <f t="shared" si="96"/>
        <v>110070827819</v>
      </c>
      <c r="AS148" s="182">
        <f>$AQ148*INDEX('Byproduct Conc'!$E:$E, MATCH(S$2,'Byproduct Conc'!$C:$C,0))</f>
        <v>4.6198382884500004E-2</v>
      </c>
      <c r="AT148" s="183">
        <f>$AQ148*INDEX('Byproduct Conc'!$E:$E, MATCH(T$2,'Byproduct Conc'!$C:$C,0))</f>
        <v>5.5565065324999997E-4</v>
      </c>
      <c r="AU148" s="183">
        <f>$AQ148*INDEX('Byproduct Conc'!$E:$E, MATCH(U$2,'Byproduct Conc'!$C:$C,0))</f>
        <v>2.3813599424999999E-3</v>
      </c>
      <c r="AV148" s="183">
        <f>$AQ148*INDEX('Byproduct Conc'!$E:$E, MATCH(V$2,'Byproduct Conc'!$C:$C,0))</f>
        <v>1.5859857217050004E-2</v>
      </c>
      <c r="AW148" s="186">
        <f>$AQ148*INDEX('Byproduct Conc'!$E:$E, MATCH(W$2,'Byproduct Conc'!$C:$C,0))</f>
        <v>2.3813599425000002E-2</v>
      </c>
      <c r="AX148" s="182">
        <f t="shared" si="97"/>
        <v>1.3199537967000001E-4</v>
      </c>
      <c r="AY148" s="183">
        <f t="shared" si="98"/>
        <v>1.5875732949999999E-6</v>
      </c>
      <c r="AZ148" s="183">
        <f t="shared" si="99"/>
        <v>6.8038855499999997E-6</v>
      </c>
      <c r="BA148" s="183">
        <f t="shared" si="100"/>
        <v>4.5313877763000012E-5</v>
      </c>
      <c r="BB148" s="184">
        <f t="shared" si="101"/>
        <v>6.8038855499999998E-5</v>
      </c>
      <c r="BC148" s="178">
        <f t="shared" si="104"/>
        <v>15.875732950000002</v>
      </c>
      <c r="BD148" s="2" t="s">
        <v>1552</v>
      </c>
    </row>
    <row r="149" spans="1:56" ht="15.75" thickBot="1" x14ac:dyDescent="0.3">
      <c r="A149" s="2">
        <v>2024</v>
      </c>
      <c r="B149" s="2" t="s">
        <v>1134</v>
      </c>
      <c r="C149" s="2" t="s">
        <v>1182</v>
      </c>
      <c r="D149" s="2" t="s">
        <v>1183</v>
      </c>
      <c r="E149" s="2" t="s">
        <v>1184</v>
      </c>
      <c r="F149" s="2" t="s">
        <v>1160</v>
      </c>
      <c r="G149" s="2">
        <v>77571</v>
      </c>
      <c r="H149" s="2">
        <v>29.723700000000001</v>
      </c>
      <c r="I149" s="2">
        <v>-95.074079999999995</v>
      </c>
      <c r="J149" s="2" t="s">
        <v>1185</v>
      </c>
      <c r="K149" s="21">
        <v>110017769734</v>
      </c>
      <c r="L149" s="2" t="s">
        <v>1140</v>
      </c>
      <c r="M149" s="2">
        <v>325199</v>
      </c>
      <c r="N149" s="2" t="s">
        <v>261</v>
      </c>
      <c r="O149" s="2"/>
      <c r="Q149" s="2">
        <v>15.15</v>
      </c>
      <c r="R149" s="181">
        <f t="shared" si="84"/>
        <v>6.8719244055000006</v>
      </c>
      <c r="S149" s="250">
        <f>$R149*INDEX('Byproduct Conc'!$E:$E, MATCH(S$2,'Byproduct Conc'!$C:$C,0))</f>
        <v>1.9997300020005E-2</v>
      </c>
      <c r="T149" s="251">
        <f>$R149*INDEX('Byproduct Conc'!$E:$E, MATCH(T$2,'Byproduct Conc'!$C:$C,0))</f>
        <v>2.405173541925E-4</v>
      </c>
      <c r="U149" s="251">
        <f>$R149*INDEX('Byproduct Conc'!$E:$E, MATCH(U$2,'Byproduct Conc'!$C:$C,0))</f>
        <v>1.0307886608249999E-3</v>
      </c>
      <c r="V149" s="251">
        <f>$R149*INDEX('Byproduct Conc'!$E:$E, MATCH(V$2,'Byproduct Conc'!$C:$C,0))</f>
        <v>6.865052481094501E-3</v>
      </c>
      <c r="W149" s="253">
        <f>$R149*INDEX('Byproduct Conc'!$E:$E, MATCH(W$2,'Byproduct Conc'!$C:$C,0))</f>
        <v>1.0307886608250001E-2</v>
      </c>
      <c r="X149" s="254">
        <f t="shared" si="85"/>
        <v>5.7135142914300004E-5</v>
      </c>
      <c r="Y149" s="251">
        <f t="shared" si="86"/>
        <v>6.8719244054999994E-7</v>
      </c>
      <c r="Z149" s="251">
        <f t="shared" si="87"/>
        <v>2.9451104594999996E-6</v>
      </c>
      <c r="AA149" s="251">
        <f t="shared" si="88"/>
        <v>1.9614435660270004E-5</v>
      </c>
      <c r="AB149" s="253">
        <f t="shared" si="89"/>
        <v>2.9451104595000002E-5</v>
      </c>
      <c r="AC149" s="2">
        <v>0</v>
      </c>
      <c r="AD149" s="180">
        <f t="shared" si="102"/>
        <v>0</v>
      </c>
      <c r="AE149" s="258" t="str">
        <f t="shared" si="103"/>
        <v/>
      </c>
      <c r="AF149" s="250">
        <f>$AD149*INDEX('Byproduct Conc'!$E:$E, MATCH(S$2,'Byproduct Conc'!$C:$C,0))</f>
        <v>0</v>
      </c>
      <c r="AG149" s="251">
        <f>$AD149*INDEX('Byproduct Conc'!$E:$E, MATCH(T$2,'Byproduct Conc'!$C:$C,0))</f>
        <v>0</v>
      </c>
      <c r="AH149" s="251">
        <f>$AD149*INDEX('Byproduct Conc'!$E:$E, MATCH(U$2,'Byproduct Conc'!$C:$C,0))</f>
        <v>0</v>
      </c>
      <c r="AI149" s="251">
        <f>$AD149*INDEX('Byproduct Conc'!$E:$E, MATCH(V$2,'Byproduct Conc'!$C:$C,0))</f>
        <v>0</v>
      </c>
      <c r="AJ149" s="252">
        <f>$AD149*INDEX('Byproduct Conc'!$E:$E, MATCH(W$2,'Byproduct Conc'!$C:$C,0))</f>
        <v>0</v>
      </c>
      <c r="AK149" s="250">
        <f t="shared" si="90"/>
        <v>0</v>
      </c>
      <c r="AL149" s="251">
        <f t="shared" si="91"/>
        <v>0</v>
      </c>
      <c r="AM149" s="251">
        <f t="shared" si="92"/>
        <v>0</v>
      </c>
      <c r="AN149" s="251">
        <f t="shared" si="93"/>
        <v>0</v>
      </c>
      <c r="AO149" s="253">
        <f t="shared" si="94"/>
        <v>0</v>
      </c>
      <c r="AP149" s="2">
        <v>0</v>
      </c>
      <c r="AQ149" s="180">
        <f t="shared" si="95"/>
        <v>0</v>
      </c>
      <c r="AR149" s="172" t="str">
        <f t="shared" si="96"/>
        <v/>
      </c>
      <c r="AS149" s="182">
        <f>$AQ149*INDEX('Byproduct Conc'!$E:$E, MATCH(S$2,'Byproduct Conc'!$C:$C,0))</f>
        <v>0</v>
      </c>
      <c r="AT149" s="183">
        <f>$AQ149*INDEX('Byproduct Conc'!$E:$E, MATCH(T$2,'Byproduct Conc'!$C:$C,0))</f>
        <v>0</v>
      </c>
      <c r="AU149" s="183">
        <f>$AQ149*INDEX('Byproduct Conc'!$E:$E, MATCH(U$2,'Byproduct Conc'!$C:$C,0))</f>
        <v>0</v>
      </c>
      <c r="AV149" s="183">
        <f>$AQ149*INDEX('Byproduct Conc'!$E:$E, MATCH(V$2,'Byproduct Conc'!$C:$C,0))</f>
        <v>0</v>
      </c>
      <c r="AW149" s="186">
        <f>$AQ149*INDEX('Byproduct Conc'!$E:$E, MATCH(W$2,'Byproduct Conc'!$C:$C,0))</f>
        <v>0</v>
      </c>
      <c r="AX149" s="182">
        <f t="shared" si="97"/>
        <v>0</v>
      </c>
      <c r="AY149" s="183">
        <f t="shared" si="98"/>
        <v>0</v>
      </c>
      <c r="AZ149" s="183">
        <f t="shared" si="99"/>
        <v>0</v>
      </c>
      <c r="BA149" s="183">
        <f t="shared" si="100"/>
        <v>0</v>
      </c>
      <c r="BB149" s="184">
        <f t="shared" si="101"/>
        <v>0</v>
      </c>
      <c r="BC149" s="178">
        <f t="shared" si="104"/>
        <v>6.8719244055000006</v>
      </c>
      <c r="BD149" s="2" t="s">
        <v>1186</v>
      </c>
    </row>
    <row r="150" spans="1:56" ht="15.75" thickBot="1" x14ac:dyDescent="0.3">
      <c r="A150" s="2">
        <v>2024</v>
      </c>
      <c r="B150" s="2" t="s">
        <v>1134</v>
      </c>
      <c r="C150" s="2" t="s">
        <v>1643</v>
      </c>
      <c r="D150" s="2" t="s">
        <v>1644</v>
      </c>
      <c r="E150" s="2" t="s">
        <v>1165</v>
      </c>
      <c r="F150" s="2" t="s">
        <v>1138</v>
      </c>
      <c r="G150" s="2">
        <v>70764</v>
      </c>
      <c r="H150" s="2">
        <v>30.259399999999999</v>
      </c>
      <c r="I150" s="2">
        <v>-91.173699999999997</v>
      </c>
      <c r="J150" s="2" t="s">
        <v>1642</v>
      </c>
      <c r="K150" s="21">
        <v>110000572675</v>
      </c>
      <c r="L150" s="2" t="s">
        <v>1140</v>
      </c>
      <c r="M150" s="2">
        <v>325211</v>
      </c>
      <c r="N150" s="2" t="s">
        <v>262</v>
      </c>
      <c r="O150" s="2"/>
      <c r="Q150" s="2">
        <v>417.97</v>
      </c>
      <c r="R150" s="181">
        <f t="shared" si="84"/>
        <v>189.58800288890004</v>
      </c>
      <c r="S150" s="250">
        <f>$R150*INDEX('Byproduct Conc'!$E:$E, MATCH(S$2,'Byproduct Conc'!$C:$C,0))</f>
        <v>0.55170108840669907</v>
      </c>
      <c r="T150" s="251">
        <f>$R150*INDEX('Byproduct Conc'!$E:$E, MATCH(T$2,'Byproduct Conc'!$C:$C,0))</f>
        <v>6.6355801011115005E-3</v>
      </c>
      <c r="U150" s="251">
        <f>$R150*INDEX('Byproduct Conc'!$E:$E, MATCH(U$2,'Byproduct Conc'!$C:$C,0))</f>
        <v>2.8438200433335004E-2</v>
      </c>
      <c r="V150" s="251">
        <f>$R150*INDEX('Byproduct Conc'!$E:$E, MATCH(V$2,'Byproduct Conc'!$C:$C,0))</f>
        <v>0.18939841488601117</v>
      </c>
      <c r="W150" s="253">
        <f>$R150*INDEX('Byproduct Conc'!$E:$E, MATCH(W$2,'Byproduct Conc'!$C:$C,0))</f>
        <v>0.28438200433335004</v>
      </c>
      <c r="X150" s="254">
        <f t="shared" si="85"/>
        <v>1.5762888240191402E-3</v>
      </c>
      <c r="Y150" s="251">
        <f t="shared" si="86"/>
        <v>1.8958800288890001E-5</v>
      </c>
      <c r="Z150" s="251">
        <f t="shared" si="87"/>
        <v>8.1252001238100009E-5</v>
      </c>
      <c r="AA150" s="251">
        <f t="shared" si="88"/>
        <v>5.4113832824574616E-4</v>
      </c>
      <c r="AB150" s="253">
        <f t="shared" si="89"/>
        <v>8.1252001238100015E-4</v>
      </c>
      <c r="AC150" s="2">
        <v>0</v>
      </c>
      <c r="AD150" s="180">
        <f t="shared" si="102"/>
        <v>0</v>
      </c>
      <c r="AE150" s="258" t="str">
        <f t="shared" si="103"/>
        <v/>
      </c>
      <c r="AF150" s="250">
        <f>$AD150*INDEX('Byproduct Conc'!$E:$E, MATCH(S$2,'Byproduct Conc'!$C:$C,0))</f>
        <v>0</v>
      </c>
      <c r="AG150" s="251">
        <f>$AD150*INDEX('Byproduct Conc'!$E:$E, MATCH(T$2,'Byproduct Conc'!$C:$C,0))</f>
        <v>0</v>
      </c>
      <c r="AH150" s="251">
        <f>$AD150*INDEX('Byproduct Conc'!$E:$E, MATCH(U$2,'Byproduct Conc'!$C:$C,0))</f>
        <v>0</v>
      </c>
      <c r="AI150" s="251">
        <f>$AD150*INDEX('Byproduct Conc'!$E:$E, MATCH(V$2,'Byproduct Conc'!$C:$C,0))</f>
        <v>0</v>
      </c>
      <c r="AJ150" s="252">
        <f>$AD150*INDEX('Byproduct Conc'!$E:$E, MATCH(W$2,'Byproduct Conc'!$C:$C,0))</f>
        <v>0</v>
      </c>
      <c r="AK150" s="250">
        <f t="shared" si="90"/>
        <v>0</v>
      </c>
      <c r="AL150" s="251">
        <f t="shared" si="91"/>
        <v>0</v>
      </c>
      <c r="AM150" s="251">
        <f t="shared" si="92"/>
        <v>0</v>
      </c>
      <c r="AN150" s="251">
        <f t="shared" si="93"/>
        <v>0</v>
      </c>
      <c r="AO150" s="253">
        <f t="shared" si="94"/>
        <v>0</v>
      </c>
      <c r="AP150" s="2">
        <v>0</v>
      </c>
      <c r="AQ150" s="180">
        <f t="shared" si="95"/>
        <v>0</v>
      </c>
      <c r="AR150" s="172" t="str">
        <f t="shared" si="96"/>
        <v/>
      </c>
      <c r="AS150" s="182">
        <f>$AQ150*INDEX('Byproduct Conc'!$E:$E, MATCH(S$2,'Byproduct Conc'!$C:$C,0))</f>
        <v>0</v>
      </c>
      <c r="AT150" s="183">
        <f>$AQ150*INDEX('Byproduct Conc'!$E:$E, MATCH(T$2,'Byproduct Conc'!$C:$C,0))</f>
        <v>0</v>
      </c>
      <c r="AU150" s="183">
        <f>$AQ150*INDEX('Byproduct Conc'!$E:$E, MATCH(U$2,'Byproduct Conc'!$C:$C,0))</f>
        <v>0</v>
      </c>
      <c r="AV150" s="183">
        <f>$AQ150*INDEX('Byproduct Conc'!$E:$E, MATCH(V$2,'Byproduct Conc'!$C:$C,0))</f>
        <v>0</v>
      </c>
      <c r="AW150" s="186">
        <f>$AQ150*INDEX('Byproduct Conc'!$E:$E, MATCH(W$2,'Byproduct Conc'!$C:$C,0))</f>
        <v>0</v>
      </c>
      <c r="AX150" s="182">
        <f t="shared" si="97"/>
        <v>0</v>
      </c>
      <c r="AY150" s="183">
        <f t="shared" si="98"/>
        <v>0</v>
      </c>
      <c r="AZ150" s="183">
        <f t="shared" si="99"/>
        <v>0</v>
      </c>
      <c r="BA150" s="183">
        <f t="shared" si="100"/>
        <v>0</v>
      </c>
      <c r="BB150" s="184">
        <f t="shared" si="101"/>
        <v>0</v>
      </c>
      <c r="BC150" s="178">
        <f t="shared" si="104"/>
        <v>189.58800288890004</v>
      </c>
      <c r="BD150" s="2" t="s">
        <v>5134</v>
      </c>
    </row>
    <row r="151" spans="1:56" ht="15.75" thickBot="1" x14ac:dyDescent="0.3">
      <c r="A151" s="2">
        <v>2024</v>
      </c>
      <c r="B151" s="2" t="s">
        <v>1134</v>
      </c>
      <c r="C151" s="2" t="s">
        <v>5123</v>
      </c>
      <c r="D151" s="2" t="s">
        <v>1441</v>
      </c>
      <c r="E151" s="2" t="s">
        <v>1144</v>
      </c>
      <c r="F151" s="2" t="s">
        <v>1138</v>
      </c>
      <c r="G151" s="2">
        <v>70669</v>
      </c>
      <c r="H151" s="2">
        <v>30.252222</v>
      </c>
      <c r="I151" s="2">
        <v>-93.284443999999993</v>
      </c>
      <c r="J151" s="2" t="s">
        <v>1438</v>
      </c>
      <c r="K151" s="21">
        <v>110070228618</v>
      </c>
      <c r="L151" s="2" t="s">
        <v>1140</v>
      </c>
      <c r="M151" s="2">
        <v>325110</v>
      </c>
      <c r="N151" s="2" t="s">
        <v>255</v>
      </c>
      <c r="O151" s="2"/>
      <c r="Q151" s="2">
        <v>0</v>
      </c>
      <c r="R151" s="181">
        <f t="shared" si="84"/>
        <v>0</v>
      </c>
      <c r="S151" s="250">
        <f>$R151*INDEX('Byproduct Conc'!$E:$E, MATCH(S$2,'Byproduct Conc'!$C:$C,0))</f>
        <v>0</v>
      </c>
      <c r="T151" s="251">
        <f>$R151*INDEX('Byproduct Conc'!$E:$E, MATCH(T$2,'Byproduct Conc'!$C:$C,0))</f>
        <v>0</v>
      </c>
      <c r="U151" s="251">
        <f>$R151*INDEX('Byproduct Conc'!$E:$E, MATCH(U$2,'Byproduct Conc'!$C:$C,0))</f>
        <v>0</v>
      </c>
      <c r="V151" s="251">
        <f>$R151*INDEX('Byproduct Conc'!$E:$E, MATCH(V$2,'Byproduct Conc'!$C:$C,0))</f>
        <v>0</v>
      </c>
      <c r="W151" s="253">
        <f>$R151*INDEX('Byproduct Conc'!$E:$E, MATCH(W$2,'Byproduct Conc'!$C:$C,0))</f>
        <v>0</v>
      </c>
      <c r="X151" s="254">
        <f t="shared" si="85"/>
        <v>0</v>
      </c>
      <c r="Y151" s="251">
        <f t="shared" si="86"/>
        <v>0</v>
      </c>
      <c r="Z151" s="251">
        <f t="shared" si="87"/>
        <v>0</v>
      </c>
      <c r="AA151" s="251">
        <f t="shared" si="88"/>
        <v>0</v>
      </c>
      <c r="AB151" s="253">
        <f t="shared" si="89"/>
        <v>0</v>
      </c>
      <c r="AC151" s="2">
        <v>0</v>
      </c>
      <c r="AD151" s="180">
        <f t="shared" si="102"/>
        <v>0</v>
      </c>
      <c r="AE151" s="258" t="str">
        <f t="shared" si="103"/>
        <v/>
      </c>
      <c r="AF151" s="250">
        <f>$AD151*INDEX('Byproduct Conc'!$E:$E, MATCH(S$2,'Byproduct Conc'!$C:$C,0))</f>
        <v>0</v>
      </c>
      <c r="AG151" s="251">
        <f>$AD151*INDEX('Byproduct Conc'!$E:$E, MATCH(T$2,'Byproduct Conc'!$C:$C,0))</f>
        <v>0</v>
      </c>
      <c r="AH151" s="251">
        <f>$AD151*INDEX('Byproduct Conc'!$E:$E, MATCH(U$2,'Byproduct Conc'!$C:$C,0))</f>
        <v>0</v>
      </c>
      <c r="AI151" s="251">
        <f>$AD151*INDEX('Byproduct Conc'!$E:$E, MATCH(V$2,'Byproduct Conc'!$C:$C,0))</f>
        <v>0</v>
      </c>
      <c r="AJ151" s="252">
        <f>$AD151*INDEX('Byproduct Conc'!$E:$E, MATCH(W$2,'Byproduct Conc'!$C:$C,0))</f>
        <v>0</v>
      </c>
      <c r="AK151" s="250">
        <f t="shared" si="90"/>
        <v>0</v>
      </c>
      <c r="AL151" s="251">
        <f t="shared" si="91"/>
        <v>0</v>
      </c>
      <c r="AM151" s="251">
        <f t="shared" si="92"/>
        <v>0</v>
      </c>
      <c r="AN151" s="251">
        <f t="shared" si="93"/>
        <v>0</v>
      </c>
      <c r="AO151" s="253">
        <f t="shared" si="94"/>
        <v>0</v>
      </c>
      <c r="AP151" s="2">
        <v>11.4</v>
      </c>
      <c r="AQ151" s="180">
        <f t="shared" si="95"/>
        <v>5.1709530180000005</v>
      </c>
      <c r="AR151" s="172">
        <f t="shared" si="96"/>
        <v>110070228618</v>
      </c>
      <c r="AS151" s="182">
        <f>$AQ151*INDEX('Byproduct Conc'!$E:$E, MATCH(S$2,'Byproduct Conc'!$C:$C,0))</f>
        <v>1.504747328238E-2</v>
      </c>
      <c r="AT151" s="183">
        <f>$AQ151*INDEX('Byproduct Conc'!$E:$E, MATCH(T$2,'Byproduct Conc'!$C:$C,0))</f>
        <v>1.8098335563000002E-4</v>
      </c>
      <c r="AU151" s="183">
        <f>$AQ151*INDEX('Byproduct Conc'!$E:$E, MATCH(U$2,'Byproduct Conc'!$C:$C,0))</f>
        <v>7.7564295270000005E-4</v>
      </c>
      <c r="AV151" s="183">
        <f>$AQ151*INDEX('Byproduct Conc'!$E:$E, MATCH(V$2,'Byproduct Conc'!$C:$C,0))</f>
        <v>5.1657820649820014E-3</v>
      </c>
      <c r="AW151" s="186">
        <f>$AQ151*INDEX('Byproduct Conc'!$E:$E, MATCH(W$2,'Byproduct Conc'!$C:$C,0))</f>
        <v>7.7564295270000005E-3</v>
      </c>
      <c r="AX151" s="182">
        <f t="shared" si="97"/>
        <v>4.2992780806799998E-5</v>
      </c>
      <c r="AY151" s="183">
        <f t="shared" si="98"/>
        <v>5.1709530180000006E-7</v>
      </c>
      <c r="AZ151" s="183">
        <f t="shared" si="99"/>
        <v>2.2161227220000003E-6</v>
      </c>
      <c r="BA151" s="183">
        <f t="shared" si="100"/>
        <v>1.4759377328520004E-5</v>
      </c>
      <c r="BB151" s="184">
        <f t="shared" si="101"/>
        <v>2.2161227220000001E-5</v>
      </c>
      <c r="BC151" s="178">
        <f t="shared" si="104"/>
        <v>5.1709530180000005</v>
      </c>
      <c r="BD151" s="2" t="s">
        <v>5133</v>
      </c>
    </row>
    <row r="152" spans="1:56" ht="15.75" thickBot="1" x14ac:dyDescent="0.3">
      <c r="A152" s="2">
        <v>2024</v>
      </c>
      <c r="B152" s="2" t="s">
        <v>1134</v>
      </c>
      <c r="C152" s="2" t="s">
        <v>5123</v>
      </c>
      <c r="D152" s="2" t="s">
        <v>1164</v>
      </c>
      <c r="E152" s="2" t="s">
        <v>1165</v>
      </c>
      <c r="F152" s="2" t="s">
        <v>1138</v>
      </c>
      <c r="G152" s="2">
        <v>70764</v>
      </c>
      <c r="H152" s="2">
        <v>30.262255</v>
      </c>
      <c r="I152" s="2">
        <v>-91.185837000000006</v>
      </c>
      <c r="J152" s="2" t="s">
        <v>1166</v>
      </c>
      <c r="K152" s="21">
        <v>110000613747</v>
      </c>
      <c r="L152" s="2" t="s">
        <v>1140</v>
      </c>
      <c r="M152" s="2">
        <v>325211</v>
      </c>
      <c r="N152" s="2" t="s">
        <v>262</v>
      </c>
      <c r="O152" s="2"/>
      <c r="Q152" s="2">
        <v>60</v>
      </c>
      <c r="R152" s="181">
        <f t="shared" si="84"/>
        <v>27.215542200000002</v>
      </c>
      <c r="S152" s="250">
        <f>$R152*INDEX('Byproduct Conc'!$E:$E, MATCH(S$2,'Byproduct Conc'!$C:$C,0))</f>
        <v>7.9197227802000003E-2</v>
      </c>
      <c r="T152" s="251">
        <f>$R152*INDEX('Byproduct Conc'!$E:$E, MATCH(T$2,'Byproduct Conc'!$C:$C,0))</f>
        <v>9.5254397699999992E-4</v>
      </c>
      <c r="U152" s="251">
        <f>$R152*INDEX('Byproduct Conc'!$E:$E, MATCH(U$2,'Byproduct Conc'!$C:$C,0))</f>
        <v>4.0823313300000002E-3</v>
      </c>
      <c r="V152" s="251">
        <f>$R152*INDEX('Byproduct Conc'!$E:$E, MATCH(V$2,'Byproduct Conc'!$C:$C,0))</f>
        <v>2.7188326657800004E-2</v>
      </c>
      <c r="W152" s="253">
        <f>$R152*INDEX('Byproduct Conc'!$E:$E, MATCH(W$2,'Byproduct Conc'!$C:$C,0))</f>
        <v>4.0823313300000004E-2</v>
      </c>
      <c r="X152" s="254">
        <f t="shared" si="85"/>
        <v>2.2627779372000001E-4</v>
      </c>
      <c r="Y152" s="251">
        <f t="shared" si="86"/>
        <v>2.7215542199999999E-6</v>
      </c>
      <c r="Z152" s="251">
        <f t="shared" si="87"/>
        <v>1.1663803800000001E-5</v>
      </c>
      <c r="AA152" s="251">
        <f t="shared" si="88"/>
        <v>7.7680933308000018E-5</v>
      </c>
      <c r="AB152" s="253">
        <f t="shared" si="89"/>
        <v>1.1663803800000001E-4</v>
      </c>
      <c r="AC152" s="2">
        <v>0</v>
      </c>
      <c r="AD152" s="180">
        <f t="shared" si="102"/>
        <v>0</v>
      </c>
      <c r="AE152" s="258" t="str">
        <f t="shared" si="103"/>
        <v/>
      </c>
      <c r="AF152" s="250">
        <f>$AD152*INDEX('Byproduct Conc'!$E:$E, MATCH(S$2,'Byproduct Conc'!$C:$C,0))</f>
        <v>0</v>
      </c>
      <c r="AG152" s="251">
        <f>$AD152*INDEX('Byproduct Conc'!$E:$E, MATCH(T$2,'Byproduct Conc'!$C:$C,0))</f>
        <v>0</v>
      </c>
      <c r="AH152" s="251">
        <f>$AD152*INDEX('Byproduct Conc'!$E:$E, MATCH(U$2,'Byproduct Conc'!$C:$C,0))</f>
        <v>0</v>
      </c>
      <c r="AI152" s="251">
        <f>$AD152*INDEX('Byproduct Conc'!$E:$E, MATCH(V$2,'Byproduct Conc'!$C:$C,0))</f>
        <v>0</v>
      </c>
      <c r="AJ152" s="252">
        <f>$AD152*INDEX('Byproduct Conc'!$E:$E, MATCH(W$2,'Byproduct Conc'!$C:$C,0))</f>
        <v>0</v>
      </c>
      <c r="AK152" s="250">
        <f t="shared" si="90"/>
        <v>0</v>
      </c>
      <c r="AL152" s="251">
        <f t="shared" si="91"/>
        <v>0</v>
      </c>
      <c r="AM152" s="251">
        <f t="shared" si="92"/>
        <v>0</v>
      </c>
      <c r="AN152" s="251">
        <f t="shared" si="93"/>
        <v>0</v>
      </c>
      <c r="AO152" s="253">
        <f t="shared" si="94"/>
        <v>0</v>
      </c>
      <c r="AP152" s="2">
        <v>0</v>
      </c>
      <c r="AQ152" s="180">
        <f t="shared" si="95"/>
        <v>0</v>
      </c>
      <c r="AR152" s="172" t="str">
        <f t="shared" si="96"/>
        <v/>
      </c>
      <c r="AS152" s="182">
        <f>$AQ152*INDEX('Byproduct Conc'!$E:$E, MATCH(S$2,'Byproduct Conc'!$C:$C,0))</f>
        <v>0</v>
      </c>
      <c r="AT152" s="183">
        <f>$AQ152*INDEX('Byproduct Conc'!$E:$E, MATCH(T$2,'Byproduct Conc'!$C:$C,0))</f>
        <v>0</v>
      </c>
      <c r="AU152" s="183">
        <f>$AQ152*INDEX('Byproduct Conc'!$E:$E, MATCH(U$2,'Byproduct Conc'!$C:$C,0))</f>
        <v>0</v>
      </c>
      <c r="AV152" s="183">
        <f>$AQ152*INDEX('Byproduct Conc'!$E:$E, MATCH(V$2,'Byproduct Conc'!$C:$C,0))</f>
        <v>0</v>
      </c>
      <c r="AW152" s="186">
        <f>$AQ152*INDEX('Byproduct Conc'!$E:$E, MATCH(W$2,'Byproduct Conc'!$C:$C,0))</f>
        <v>0</v>
      </c>
      <c r="AX152" s="182">
        <f t="shared" si="97"/>
        <v>0</v>
      </c>
      <c r="AY152" s="183">
        <f t="shared" si="98"/>
        <v>0</v>
      </c>
      <c r="AZ152" s="183">
        <f t="shared" si="99"/>
        <v>0</v>
      </c>
      <c r="BA152" s="183">
        <f t="shared" si="100"/>
        <v>0</v>
      </c>
      <c r="BB152" s="184">
        <f t="shared" si="101"/>
        <v>0</v>
      </c>
      <c r="BC152" s="178">
        <f t="shared" si="104"/>
        <v>27.215542200000002</v>
      </c>
      <c r="BD152" s="2" t="s">
        <v>1167</v>
      </c>
    </row>
    <row r="153" spans="1:56" ht="15.75" thickBot="1" x14ac:dyDescent="0.3">
      <c r="A153" s="2">
        <v>2024</v>
      </c>
      <c r="B153" s="2" t="s">
        <v>1134</v>
      </c>
      <c r="C153" s="2" t="s">
        <v>5124</v>
      </c>
      <c r="D153" s="2" t="s">
        <v>1143</v>
      </c>
      <c r="E153" s="2" t="s">
        <v>1144</v>
      </c>
      <c r="F153" s="2" t="s">
        <v>1138</v>
      </c>
      <c r="G153" s="2">
        <v>70669</v>
      </c>
      <c r="H153" s="2">
        <v>30.223500000000001</v>
      </c>
      <c r="I153" s="2">
        <v>-93.286900000000003</v>
      </c>
      <c r="J153" s="2" t="s">
        <v>1145</v>
      </c>
      <c r="K153" s="21">
        <v>110000494894</v>
      </c>
      <c r="L153" s="2" t="s">
        <v>1140</v>
      </c>
      <c r="M153" s="2">
        <v>325180</v>
      </c>
      <c r="N153" s="2" t="s">
        <v>258</v>
      </c>
      <c r="O153" s="2"/>
      <c r="Q153" s="2">
        <v>720</v>
      </c>
      <c r="R153" s="181">
        <f t="shared" si="84"/>
        <v>326.58650640000002</v>
      </c>
      <c r="S153" s="250">
        <f>$R153*INDEX('Byproduct Conc'!$E:$E, MATCH(S$2,'Byproduct Conc'!$C:$C,0))</f>
        <v>0.95036673362400004</v>
      </c>
      <c r="T153" s="251">
        <f>$R153*INDEX('Byproduct Conc'!$E:$E, MATCH(T$2,'Byproduct Conc'!$C:$C,0))</f>
        <v>1.1430527724E-2</v>
      </c>
      <c r="U153" s="251">
        <f>$R153*INDEX('Byproduct Conc'!$E:$E, MATCH(U$2,'Byproduct Conc'!$C:$C,0))</f>
        <v>4.8987975959999999E-2</v>
      </c>
      <c r="V153" s="251">
        <f>$R153*INDEX('Byproduct Conc'!$E:$E, MATCH(V$2,'Byproduct Conc'!$C:$C,0))</f>
        <v>0.32625991989360004</v>
      </c>
      <c r="W153" s="253">
        <f>$R153*INDEX('Byproduct Conc'!$E:$E, MATCH(W$2,'Byproduct Conc'!$C:$C,0))</f>
        <v>0.48987975960000002</v>
      </c>
      <c r="X153" s="254">
        <f t="shared" si="85"/>
        <v>2.7153335246400002E-3</v>
      </c>
      <c r="Y153" s="251">
        <f t="shared" si="86"/>
        <v>3.2658650639999998E-5</v>
      </c>
      <c r="Z153" s="251">
        <f t="shared" si="87"/>
        <v>1.3996564560000001E-4</v>
      </c>
      <c r="AA153" s="251">
        <f t="shared" si="88"/>
        <v>9.3217119969600006E-4</v>
      </c>
      <c r="AB153" s="253">
        <f t="shared" si="89"/>
        <v>1.3996564560000001E-3</v>
      </c>
      <c r="AC153" s="2">
        <v>0</v>
      </c>
      <c r="AD153" s="180">
        <f t="shared" si="102"/>
        <v>0</v>
      </c>
      <c r="AE153" s="258" t="str">
        <f t="shared" si="103"/>
        <v/>
      </c>
      <c r="AF153" s="250">
        <f>$AD153*INDEX('Byproduct Conc'!$E:$E, MATCH(S$2,'Byproduct Conc'!$C:$C,0))</f>
        <v>0</v>
      </c>
      <c r="AG153" s="251">
        <f>$AD153*INDEX('Byproduct Conc'!$E:$E, MATCH(T$2,'Byproduct Conc'!$C:$C,0))</f>
        <v>0</v>
      </c>
      <c r="AH153" s="251">
        <f>$AD153*INDEX('Byproduct Conc'!$E:$E, MATCH(U$2,'Byproduct Conc'!$C:$C,0))</f>
        <v>0</v>
      </c>
      <c r="AI153" s="251">
        <f>$AD153*INDEX('Byproduct Conc'!$E:$E, MATCH(V$2,'Byproduct Conc'!$C:$C,0))</f>
        <v>0</v>
      </c>
      <c r="AJ153" s="252">
        <f>$AD153*INDEX('Byproduct Conc'!$E:$E, MATCH(W$2,'Byproduct Conc'!$C:$C,0))</f>
        <v>0</v>
      </c>
      <c r="AK153" s="250">
        <f t="shared" si="90"/>
        <v>0</v>
      </c>
      <c r="AL153" s="251">
        <f t="shared" si="91"/>
        <v>0</v>
      </c>
      <c r="AM153" s="251">
        <f t="shared" si="92"/>
        <v>0</v>
      </c>
      <c r="AN153" s="251">
        <f t="shared" si="93"/>
        <v>0</v>
      </c>
      <c r="AO153" s="253">
        <f t="shared" si="94"/>
        <v>0</v>
      </c>
      <c r="AP153" s="2">
        <v>0</v>
      </c>
      <c r="AQ153" s="180">
        <f t="shared" si="95"/>
        <v>0</v>
      </c>
      <c r="AR153" s="172" t="str">
        <f t="shared" si="96"/>
        <v/>
      </c>
      <c r="AS153" s="182">
        <f>$AQ153*INDEX('Byproduct Conc'!$E:$E, MATCH(S$2,'Byproduct Conc'!$C:$C,0))</f>
        <v>0</v>
      </c>
      <c r="AT153" s="183">
        <f>$AQ153*INDEX('Byproduct Conc'!$E:$E, MATCH(T$2,'Byproduct Conc'!$C:$C,0))</f>
        <v>0</v>
      </c>
      <c r="AU153" s="183">
        <f>$AQ153*INDEX('Byproduct Conc'!$E:$E, MATCH(U$2,'Byproduct Conc'!$C:$C,0))</f>
        <v>0</v>
      </c>
      <c r="AV153" s="183">
        <f>$AQ153*INDEX('Byproduct Conc'!$E:$E, MATCH(V$2,'Byproduct Conc'!$C:$C,0))</f>
        <v>0</v>
      </c>
      <c r="AW153" s="186">
        <f>$AQ153*INDEX('Byproduct Conc'!$E:$E, MATCH(W$2,'Byproduct Conc'!$C:$C,0))</f>
        <v>0</v>
      </c>
      <c r="AX153" s="182">
        <f t="shared" si="97"/>
        <v>0</v>
      </c>
      <c r="AY153" s="183">
        <f t="shared" si="98"/>
        <v>0</v>
      </c>
      <c r="AZ153" s="183">
        <f t="shared" si="99"/>
        <v>0</v>
      </c>
      <c r="BA153" s="183">
        <f t="shared" si="100"/>
        <v>0</v>
      </c>
      <c r="BB153" s="184">
        <f t="shared" si="101"/>
        <v>0</v>
      </c>
      <c r="BC153" s="178">
        <f t="shared" si="104"/>
        <v>326.58650640000002</v>
      </c>
      <c r="BD153" s="2" t="s">
        <v>1146</v>
      </c>
    </row>
    <row r="154" spans="1:56" ht="15.75" thickBot="1" x14ac:dyDescent="0.3">
      <c r="A154" s="2">
        <v>2024</v>
      </c>
      <c r="B154" s="2" t="s">
        <v>1134</v>
      </c>
      <c r="C154" s="2" t="s">
        <v>1168</v>
      </c>
      <c r="D154" s="2" t="s">
        <v>1169</v>
      </c>
      <c r="E154" s="2" t="s">
        <v>1137</v>
      </c>
      <c r="F154" s="2" t="s">
        <v>1138</v>
      </c>
      <c r="G154" s="2">
        <v>70734</v>
      </c>
      <c r="H154" s="2">
        <v>30.208604000000001</v>
      </c>
      <c r="I154" s="2">
        <v>-91.011127999999999</v>
      </c>
      <c r="J154" s="2" t="s">
        <v>1170</v>
      </c>
      <c r="K154" s="21">
        <v>110000746328</v>
      </c>
      <c r="L154" s="2" t="s">
        <v>1140</v>
      </c>
      <c r="M154" s="2">
        <v>325211</v>
      </c>
      <c r="N154" s="2" t="s">
        <v>262</v>
      </c>
      <c r="O154" s="2"/>
      <c r="Q154" s="2">
        <v>27</v>
      </c>
      <c r="R154" s="181">
        <f t="shared" si="84"/>
        <v>12.24699399</v>
      </c>
      <c r="S154" s="250">
        <f>$R154*INDEX('Byproduct Conc'!$E:$E, MATCH(S$2,'Byproduct Conc'!$C:$C,0))</f>
        <v>3.5638752510899999E-2</v>
      </c>
      <c r="T154" s="251">
        <f>$R154*INDEX('Byproduct Conc'!$E:$E, MATCH(T$2,'Byproduct Conc'!$C:$C,0))</f>
        <v>4.2864478964999995E-4</v>
      </c>
      <c r="U154" s="251">
        <f>$R154*INDEX('Byproduct Conc'!$E:$E, MATCH(U$2,'Byproduct Conc'!$C:$C,0))</f>
        <v>1.8370490984999999E-3</v>
      </c>
      <c r="V154" s="251">
        <f>$R154*INDEX('Byproduct Conc'!$E:$E, MATCH(V$2,'Byproduct Conc'!$C:$C,0))</f>
        <v>1.2234746996010001E-2</v>
      </c>
      <c r="W154" s="253">
        <f>$R154*INDEX('Byproduct Conc'!$E:$E, MATCH(W$2,'Byproduct Conc'!$C:$C,0))</f>
        <v>1.8370490985000001E-2</v>
      </c>
      <c r="X154" s="254">
        <f t="shared" si="85"/>
        <v>1.01825007174E-4</v>
      </c>
      <c r="Y154" s="251">
        <f t="shared" si="86"/>
        <v>1.2246993989999999E-6</v>
      </c>
      <c r="Z154" s="251">
        <f t="shared" si="87"/>
        <v>5.2487117099999997E-6</v>
      </c>
      <c r="AA154" s="251">
        <f t="shared" si="88"/>
        <v>3.4956419988600005E-5</v>
      </c>
      <c r="AB154" s="253">
        <f t="shared" si="89"/>
        <v>5.2487117100000006E-5</v>
      </c>
      <c r="AC154" s="2">
        <v>0</v>
      </c>
      <c r="AD154" s="180">
        <f t="shared" si="102"/>
        <v>0</v>
      </c>
      <c r="AE154" s="258" t="str">
        <f t="shared" si="103"/>
        <v/>
      </c>
      <c r="AF154" s="250">
        <f>$AD154*INDEX('Byproduct Conc'!$E:$E, MATCH(S$2,'Byproduct Conc'!$C:$C,0))</f>
        <v>0</v>
      </c>
      <c r="AG154" s="251">
        <f>$AD154*INDEX('Byproduct Conc'!$E:$E, MATCH(T$2,'Byproduct Conc'!$C:$C,0))</f>
        <v>0</v>
      </c>
      <c r="AH154" s="251">
        <f>$AD154*INDEX('Byproduct Conc'!$E:$E, MATCH(U$2,'Byproduct Conc'!$C:$C,0))</f>
        <v>0</v>
      </c>
      <c r="AI154" s="251">
        <f>$AD154*INDEX('Byproduct Conc'!$E:$E, MATCH(V$2,'Byproduct Conc'!$C:$C,0))</f>
        <v>0</v>
      </c>
      <c r="AJ154" s="252">
        <f>$AD154*INDEX('Byproduct Conc'!$E:$E, MATCH(W$2,'Byproduct Conc'!$C:$C,0))</f>
        <v>0</v>
      </c>
      <c r="AK154" s="250">
        <f t="shared" si="90"/>
        <v>0</v>
      </c>
      <c r="AL154" s="251">
        <f t="shared" si="91"/>
        <v>0</v>
      </c>
      <c r="AM154" s="251">
        <f t="shared" si="92"/>
        <v>0</v>
      </c>
      <c r="AN154" s="251">
        <f t="shared" si="93"/>
        <v>0</v>
      </c>
      <c r="AO154" s="253">
        <f t="shared" si="94"/>
        <v>0</v>
      </c>
      <c r="AP154" s="2">
        <v>0</v>
      </c>
      <c r="AQ154" s="180">
        <f t="shared" si="95"/>
        <v>0</v>
      </c>
      <c r="AR154" s="172" t="str">
        <f t="shared" si="96"/>
        <v/>
      </c>
      <c r="AS154" s="182">
        <f>$AQ154*INDEX('Byproduct Conc'!$E:$E, MATCH(S$2,'Byproduct Conc'!$C:$C,0))</f>
        <v>0</v>
      </c>
      <c r="AT154" s="183">
        <f>$AQ154*INDEX('Byproduct Conc'!$E:$E, MATCH(T$2,'Byproduct Conc'!$C:$C,0))</f>
        <v>0</v>
      </c>
      <c r="AU154" s="183">
        <f>$AQ154*INDEX('Byproduct Conc'!$E:$E, MATCH(U$2,'Byproduct Conc'!$C:$C,0))</f>
        <v>0</v>
      </c>
      <c r="AV154" s="183">
        <f>$AQ154*INDEX('Byproduct Conc'!$E:$E, MATCH(V$2,'Byproduct Conc'!$C:$C,0))</f>
        <v>0</v>
      </c>
      <c r="AW154" s="186">
        <f>$AQ154*INDEX('Byproduct Conc'!$E:$E, MATCH(W$2,'Byproduct Conc'!$C:$C,0))</f>
        <v>0</v>
      </c>
      <c r="AX154" s="182">
        <f t="shared" si="97"/>
        <v>0</v>
      </c>
      <c r="AY154" s="183">
        <f t="shared" si="98"/>
        <v>0</v>
      </c>
      <c r="AZ154" s="183">
        <f t="shared" si="99"/>
        <v>0</v>
      </c>
      <c r="BA154" s="183">
        <f t="shared" si="100"/>
        <v>0</v>
      </c>
      <c r="BB154" s="184">
        <f t="shared" si="101"/>
        <v>0</v>
      </c>
      <c r="BC154" s="178">
        <f t="shared" si="104"/>
        <v>12.24699399</v>
      </c>
      <c r="BD154" s="2" t="s">
        <v>1171</v>
      </c>
    </row>
    <row r="155" spans="1:56" ht="15.75" thickBot="1" x14ac:dyDescent="0.3">
      <c r="A155" s="2">
        <v>2024</v>
      </c>
      <c r="B155" s="2" t="s">
        <v>1134</v>
      </c>
      <c r="C155" s="2" t="s">
        <v>1192</v>
      </c>
      <c r="D155" s="2" t="s">
        <v>1193</v>
      </c>
      <c r="E155" s="2" t="s">
        <v>1194</v>
      </c>
      <c r="F155" s="2" t="s">
        <v>1195</v>
      </c>
      <c r="G155" s="2">
        <v>42029</v>
      </c>
      <c r="H155" s="2">
        <v>37.051110999999999</v>
      </c>
      <c r="I155" s="2">
        <v>-88.334166999999994</v>
      </c>
      <c r="J155" s="2" t="s">
        <v>1196</v>
      </c>
      <c r="K155" s="21">
        <v>110027373072</v>
      </c>
      <c r="L155" s="2" t="s">
        <v>1140</v>
      </c>
      <c r="M155" s="2">
        <v>325199</v>
      </c>
      <c r="N155" s="2" t="s">
        <v>261</v>
      </c>
      <c r="O155" s="2"/>
      <c r="Q155" s="2">
        <v>902</v>
      </c>
      <c r="R155" s="181">
        <f t="shared" si="84"/>
        <v>409.14031774</v>
      </c>
      <c r="S155" s="250">
        <f>$R155*INDEX('Byproduct Conc'!$E:$E, MATCH(S$2,'Byproduct Conc'!$C:$C,0))</f>
        <v>1.1905983246234</v>
      </c>
      <c r="T155" s="251">
        <f>$R155*INDEX('Byproduct Conc'!$E:$E, MATCH(T$2,'Byproduct Conc'!$C:$C,0))</f>
        <v>1.4319911120899999E-2</v>
      </c>
      <c r="U155" s="251">
        <f>$R155*INDEX('Byproduct Conc'!$E:$E, MATCH(U$2,'Byproduct Conc'!$C:$C,0))</f>
        <v>6.1371047660999996E-2</v>
      </c>
      <c r="V155" s="251">
        <f>$R155*INDEX('Byproduct Conc'!$E:$E, MATCH(V$2,'Byproduct Conc'!$C:$C,0))</f>
        <v>0.40873117742226006</v>
      </c>
      <c r="W155" s="253">
        <f>$R155*INDEX('Byproduct Conc'!$E:$E, MATCH(W$2,'Byproduct Conc'!$C:$C,0))</f>
        <v>0.61371047661</v>
      </c>
      <c r="X155" s="254">
        <f t="shared" si="85"/>
        <v>3.4017094989239999E-3</v>
      </c>
      <c r="Y155" s="251">
        <f t="shared" si="86"/>
        <v>4.0914031773999998E-5</v>
      </c>
      <c r="Z155" s="251">
        <f t="shared" si="87"/>
        <v>1.7534585045999999E-4</v>
      </c>
      <c r="AA155" s="251">
        <f t="shared" si="88"/>
        <v>1.1678033640636003E-3</v>
      </c>
      <c r="AB155" s="253">
        <f t="shared" si="89"/>
        <v>1.7534585046000001E-3</v>
      </c>
      <c r="AC155" s="2">
        <v>0</v>
      </c>
      <c r="AD155" s="180">
        <f t="shared" si="102"/>
        <v>0</v>
      </c>
      <c r="AE155" s="258" t="str">
        <f t="shared" si="103"/>
        <v/>
      </c>
      <c r="AF155" s="250">
        <f>$AD155*INDEX('Byproduct Conc'!$E:$E, MATCH(S$2,'Byproduct Conc'!$C:$C,0))</f>
        <v>0</v>
      </c>
      <c r="AG155" s="251">
        <f>$AD155*INDEX('Byproduct Conc'!$E:$E, MATCH(T$2,'Byproduct Conc'!$C:$C,0))</f>
        <v>0</v>
      </c>
      <c r="AH155" s="251">
        <f>$AD155*INDEX('Byproduct Conc'!$E:$E, MATCH(U$2,'Byproduct Conc'!$C:$C,0))</f>
        <v>0</v>
      </c>
      <c r="AI155" s="251">
        <f>$AD155*INDEX('Byproduct Conc'!$E:$E, MATCH(V$2,'Byproduct Conc'!$C:$C,0))</f>
        <v>0</v>
      </c>
      <c r="AJ155" s="252">
        <f>$AD155*INDEX('Byproduct Conc'!$E:$E, MATCH(W$2,'Byproduct Conc'!$C:$C,0))</f>
        <v>0</v>
      </c>
      <c r="AK155" s="250">
        <f t="shared" si="90"/>
        <v>0</v>
      </c>
      <c r="AL155" s="251">
        <f t="shared" si="91"/>
        <v>0</v>
      </c>
      <c r="AM155" s="251">
        <f t="shared" si="92"/>
        <v>0</v>
      </c>
      <c r="AN155" s="251">
        <f t="shared" si="93"/>
        <v>0</v>
      </c>
      <c r="AO155" s="253">
        <f t="shared" si="94"/>
        <v>0</v>
      </c>
      <c r="AP155" s="2">
        <v>0</v>
      </c>
      <c r="AQ155" s="180">
        <f t="shared" si="95"/>
        <v>0</v>
      </c>
      <c r="AR155" s="172" t="str">
        <f t="shared" si="96"/>
        <v/>
      </c>
      <c r="AS155" s="182">
        <f>$AQ155*INDEX('Byproduct Conc'!$E:$E, MATCH(S$2,'Byproduct Conc'!$C:$C,0))</f>
        <v>0</v>
      </c>
      <c r="AT155" s="183">
        <f>$AQ155*INDEX('Byproduct Conc'!$E:$E, MATCH(T$2,'Byproduct Conc'!$C:$C,0))</f>
        <v>0</v>
      </c>
      <c r="AU155" s="183">
        <f>$AQ155*INDEX('Byproduct Conc'!$E:$E, MATCH(U$2,'Byproduct Conc'!$C:$C,0))</f>
        <v>0</v>
      </c>
      <c r="AV155" s="183">
        <f>$AQ155*INDEX('Byproduct Conc'!$E:$E, MATCH(V$2,'Byproduct Conc'!$C:$C,0))</f>
        <v>0</v>
      </c>
      <c r="AW155" s="186">
        <f>$AQ155*INDEX('Byproduct Conc'!$E:$E, MATCH(W$2,'Byproduct Conc'!$C:$C,0))</f>
        <v>0</v>
      </c>
      <c r="AX155" s="182">
        <f t="shared" si="97"/>
        <v>0</v>
      </c>
      <c r="AY155" s="183">
        <f t="shared" si="98"/>
        <v>0</v>
      </c>
      <c r="AZ155" s="183">
        <f t="shared" si="99"/>
        <v>0</v>
      </c>
      <c r="BA155" s="183">
        <f t="shared" si="100"/>
        <v>0</v>
      </c>
      <c r="BB155" s="184">
        <f t="shared" si="101"/>
        <v>0</v>
      </c>
      <c r="BC155" s="178">
        <f t="shared" si="104"/>
        <v>409.14031774</v>
      </c>
      <c r="BD155" s="2" t="s">
        <v>1197</v>
      </c>
    </row>
    <row r="156" spans="1:56" x14ac:dyDescent="0.25">
      <c r="J156" s="57"/>
      <c r="O156"/>
    </row>
    <row r="157" spans="1:56" x14ac:dyDescent="0.25">
      <c r="J157" s="57"/>
      <c r="O157"/>
    </row>
    <row r="158" spans="1:56" x14ac:dyDescent="0.25">
      <c r="J158" s="57"/>
      <c r="O158"/>
    </row>
    <row r="159" spans="1:56" x14ac:dyDescent="0.25">
      <c r="J159" s="57"/>
      <c r="O159"/>
    </row>
    <row r="160" spans="1:56" x14ac:dyDescent="0.25">
      <c r="J160" s="57"/>
      <c r="O160"/>
    </row>
    <row r="161" spans="10:15" x14ac:dyDescent="0.25">
      <c r="J161" s="57"/>
      <c r="O161"/>
    </row>
    <row r="162" spans="10:15" x14ac:dyDescent="0.25">
      <c r="J162" s="57"/>
      <c r="O162"/>
    </row>
    <row r="163" spans="10:15" x14ac:dyDescent="0.25">
      <c r="J163" s="57"/>
      <c r="O163"/>
    </row>
    <row r="164" spans="10:15" x14ac:dyDescent="0.25">
      <c r="J164" s="57"/>
      <c r="O164"/>
    </row>
    <row r="165" spans="10:15" x14ac:dyDescent="0.25">
      <c r="J165" s="57"/>
      <c r="O165"/>
    </row>
    <row r="166" spans="10:15" x14ac:dyDescent="0.25">
      <c r="J166" s="57"/>
      <c r="O166"/>
    </row>
    <row r="167" spans="10:15" x14ac:dyDescent="0.25">
      <c r="J167" s="57"/>
      <c r="O167"/>
    </row>
    <row r="168" spans="10:15" x14ac:dyDescent="0.25">
      <c r="J168" s="57"/>
      <c r="O168"/>
    </row>
    <row r="169" spans="10:15" x14ac:dyDescent="0.25">
      <c r="J169" s="57"/>
      <c r="O169"/>
    </row>
    <row r="170" spans="10:15" x14ac:dyDescent="0.25">
      <c r="J170" s="57"/>
      <c r="O170"/>
    </row>
    <row r="171" spans="10:15" x14ac:dyDescent="0.25">
      <c r="J171" s="57"/>
      <c r="O171"/>
    </row>
    <row r="172" spans="10:15" x14ac:dyDescent="0.25">
      <c r="J172" s="57"/>
      <c r="O172"/>
    </row>
    <row r="173" spans="10:15" x14ac:dyDescent="0.25">
      <c r="J173" s="57"/>
      <c r="O173"/>
    </row>
    <row r="174" spans="10:15" x14ac:dyDescent="0.25">
      <c r="J174" s="57"/>
      <c r="O174"/>
    </row>
    <row r="175" spans="10:15" x14ac:dyDescent="0.25">
      <c r="J175" s="57"/>
      <c r="O175"/>
    </row>
    <row r="176" spans="10:15" x14ac:dyDescent="0.25">
      <c r="K176" s="57"/>
    </row>
    <row r="177" spans="11:11" x14ac:dyDescent="0.25">
      <c r="K177" s="57"/>
    </row>
    <row r="178" spans="11:11" x14ac:dyDescent="0.25">
      <c r="K178" s="57"/>
    </row>
    <row r="179" spans="11:11" x14ac:dyDescent="0.25">
      <c r="K179" s="57"/>
    </row>
    <row r="180" spans="11:11" x14ac:dyDescent="0.25">
      <c r="K180" s="57"/>
    </row>
    <row r="181" spans="11:11" x14ac:dyDescent="0.25">
      <c r="K181" s="57"/>
    </row>
    <row r="182" spans="11:11" x14ac:dyDescent="0.25">
      <c r="K182" s="57"/>
    </row>
    <row r="183" spans="11:11" x14ac:dyDescent="0.25">
      <c r="K183" s="57"/>
    </row>
    <row r="184" spans="11:11" x14ac:dyDescent="0.25">
      <c r="K184" s="57"/>
    </row>
    <row r="185" spans="11:11" x14ac:dyDescent="0.25">
      <c r="K185" s="57"/>
    </row>
    <row r="186" spans="11:11" x14ac:dyDescent="0.25">
      <c r="K186" s="57"/>
    </row>
    <row r="187" spans="11:11" x14ac:dyDescent="0.25">
      <c r="K187" s="57"/>
    </row>
    <row r="188" spans="11:11" x14ac:dyDescent="0.25">
      <c r="K188" s="57"/>
    </row>
    <row r="189" spans="11:11" x14ac:dyDescent="0.25">
      <c r="K189" s="57"/>
    </row>
    <row r="190" spans="11:11" x14ac:dyDescent="0.25">
      <c r="K190" s="57"/>
    </row>
    <row r="191" spans="11:11" x14ac:dyDescent="0.25">
      <c r="K191" s="57"/>
    </row>
    <row r="192" spans="11:11" x14ac:dyDescent="0.25">
      <c r="K192" s="57"/>
    </row>
    <row r="193" spans="11:11" x14ac:dyDescent="0.25">
      <c r="K193" s="57"/>
    </row>
    <row r="194" spans="11:11" x14ac:dyDescent="0.25">
      <c r="K194" s="57"/>
    </row>
    <row r="195" spans="11:11" x14ac:dyDescent="0.25">
      <c r="K195" s="57"/>
    </row>
    <row r="196" spans="11:11" x14ac:dyDescent="0.25">
      <c r="K196" s="57"/>
    </row>
    <row r="197" spans="11:11" x14ac:dyDescent="0.25">
      <c r="K197" s="57"/>
    </row>
    <row r="198" spans="11:11" x14ac:dyDescent="0.25">
      <c r="K198" s="57"/>
    </row>
    <row r="199" spans="11:11" x14ac:dyDescent="0.25">
      <c r="K199" s="57"/>
    </row>
    <row r="200" spans="11:11" x14ac:dyDescent="0.25">
      <c r="K200" s="57"/>
    </row>
    <row r="201" spans="11:11" x14ac:dyDescent="0.25">
      <c r="K201" s="57"/>
    </row>
    <row r="202" spans="11:11" x14ac:dyDescent="0.25">
      <c r="K202" s="57"/>
    </row>
    <row r="203" spans="11:11" x14ac:dyDescent="0.25">
      <c r="K203" s="57"/>
    </row>
    <row r="204" spans="11:11" x14ac:dyDescent="0.25">
      <c r="K204" s="57"/>
    </row>
    <row r="205" spans="11:11" x14ac:dyDescent="0.25">
      <c r="K205" s="57"/>
    </row>
    <row r="206" spans="11:11" x14ac:dyDescent="0.25">
      <c r="K206" s="57"/>
    </row>
    <row r="207" spans="11:11" x14ac:dyDescent="0.25">
      <c r="K207" s="57"/>
    </row>
    <row r="208" spans="11:11" x14ac:dyDescent="0.25">
      <c r="K208" s="57"/>
    </row>
    <row r="209" spans="11:11" x14ac:dyDescent="0.25">
      <c r="K209" s="73"/>
    </row>
    <row r="210" spans="11:11" x14ac:dyDescent="0.25">
      <c r="K210" s="73"/>
    </row>
    <row r="211" spans="11:11" x14ac:dyDescent="0.25">
      <c r="K211" s="73"/>
    </row>
    <row r="212" spans="11:11" x14ac:dyDescent="0.25">
      <c r="K212" s="73"/>
    </row>
    <row r="213" spans="11:11" x14ac:dyDescent="0.25">
      <c r="K213" s="73"/>
    </row>
    <row r="214" spans="11:11" x14ac:dyDescent="0.25">
      <c r="K214" s="73"/>
    </row>
    <row r="215" spans="11:11" x14ac:dyDescent="0.25">
      <c r="K215" s="73"/>
    </row>
    <row r="216" spans="11:11" x14ac:dyDescent="0.25">
      <c r="K216" s="73"/>
    </row>
    <row r="217" spans="11:11" x14ac:dyDescent="0.25">
      <c r="K217" s="73"/>
    </row>
    <row r="218" spans="11:11" x14ac:dyDescent="0.25">
      <c r="K218" s="73"/>
    </row>
    <row r="219" spans="11:11" x14ac:dyDescent="0.25">
      <c r="K219" s="73"/>
    </row>
    <row r="220" spans="11:11" x14ac:dyDescent="0.25">
      <c r="K220" s="73"/>
    </row>
    <row r="221" spans="11:11" x14ac:dyDescent="0.25">
      <c r="K221" s="57"/>
    </row>
    <row r="222" spans="11:11" x14ac:dyDescent="0.25">
      <c r="K222" s="57"/>
    </row>
    <row r="223" spans="11:11" x14ac:dyDescent="0.25">
      <c r="K223" s="57"/>
    </row>
    <row r="224" spans="11:11" x14ac:dyDescent="0.25">
      <c r="K224" s="57"/>
    </row>
    <row r="225" spans="11:11" x14ac:dyDescent="0.25">
      <c r="K225" s="57"/>
    </row>
    <row r="226" spans="11:11" x14ac:dyDescent="0.25">
      <c r="K226" s="57"/>
    </row>
    <row r="227" spans="11:11" x14ac:dyDescent="0.25">
      <c r="K227" s="57"/>
    </row>
    <row r="228" spans="11:11" x14ac:dyDescent="0.25">
      <c r="K228" s="57"/>
    </row>
    <row r="229" spans="11:11" x14ac:dyDescent="0.25">
      <c r="K229" s="57"/>
    </row>
    <row r="230" spans="11:11" x14ac:dyDescent="0.25">
      <c r="K230" s="57"/>
    </row>
    <row r="231" spans="11:11" x14ac:dyDescent="0.25">
      <c r="K231" s="57"/>
    </row>
    <row r="232" spans="11:11" x14ac:dyDescent="0.25">
      <c r="K232" s="57"/>
    </row>
    <row r="233" spans="11:11" x14ac:dyDescent="0.25">
      <c r="K233" s="57"/>
    </row>
    <row r="234" spans="11:11" x14ac:dyDescent="0.25">
      <c r="K234" s="57"/>
    </row>
    <row r="235" spans="11:11" x14ac:dyDescent="0.25">
      <c r="K235" s="57"/>
    </row>
    <row r="236" spans="11:11" x14ac:dyDescent="0.25">
      <c r="K236" s="57"/>
    </row>
    <row r="237" spans="11:11" x14ac:dyDescent="0.25">
      <c r="K237" s="57"/>
    </row>
    <row r="238" spans="11:11" x14ac:dyDescent="0.25">
      <c r="K238" s="57"/>
    </row>
    <row r="239" spans="11:11" x14ac:dyDescent="0.25">
      <c r="K239" s="57"/>
    </row>
    <row r="240" spans="11:11" x14ac:dyDescent="0.25">
      <c r="K240" s="57"/>
    </row>
    <row r="241" spans="11:11" x14ac:dyDescent="0.25">
      <c r="K241" s="57"/>
    </row>
    <row r="242" spans="11:11" x14ac:dyDescent="0.25">
      <c r="K242" s="57"/>
    </row>
    <row r="243" spans="11:11" x14ac:dyDescent="0.25">
      <c r="K243" s="57"/>
    </row>
    <row r="244" spans="11:11" x14ac:dyDescent="0.25">
      <c r="K244" s="57"/>
    </row>
    <row r="245" spans="11:11" x14ac:dyDescent="0.25">
      <c r="K245" s="57"/>
    </row>
    <row r="246" spans="11:11" x14ac:dyDescent="0.25">
      <c r="K246" s="57"/>
    </row>
    <row r="247" spans="11:11" x14ac:dyDescent="0.25">
      <c r="K247" s="57"/>
    </row>
    <row r="248" spans="11:11" x14ac:dyDescent="0.25">
      <c r="K248" s="57"/>
    </row>
    <row r="249" spans="11:11" x14ac:dyDescent="0.25">
      <c r="K249" s="57"/>
    </row>
    <row r="250" spans="11:11" x14ac:dyDescent="0.25">
      <c r="K250" s="57"/>
    </row>
    <row r="251" spans="11:11" x14ac:dyDescent="0.25">
      <c r="K251" s="57"/>
    </row>
    <row r="252" spans="11:11" x14ac:dyDescent="0.25">
      <c r="K252" s="57"/>
    </row>
    <row r="253" spans="11:11" x14ac:dyDescent="0.25">
      <c r="K253" s="57"/>
    </row>
    <row r="254" spans="11:11" x14ac:dyDescent="0.25">
      <c r="K254" s="57"/>
    </row>
    <row r="255" spans="11:11" x14ac:dyDescent="0.25">
      <c r="K255" s="57"/>
    </row>
    <row r="256" spans="11:11" x14ac:dyDescent="0.25">
      <c r="K256" s="57"/>
    </row>
    <row r="257" spans="11:11" x14ac:dyDescent="0.25">
      <c r="K257" s="57"/>
    </row>
    <row r="258" spans="11:11" x14ac:dyDescent="0.25">
      <c r="K258" s="57"/>
    </row>
  </sheetData>
  <sheetProtection sheet="1" objects="1" scenarios="1" formatCells="0" formatColumns="0" formatRows="0"/>
  <autoFilter ref="A2:BD155" xr:uid="{09761A1C-7B5E-419F-8E42-48002E74E863}"/>
  <mergeCells count="6">
    <mergeCell ref="AX1:BB1"/>
    <mergeCell ref="S1:W1"/>
    <mergeCell ref="AF1:AJ1"/>
    <mergeCell ref="AS1:AW1"/>
    <mergeCell ref="X1:AB1"/>
    <mergeCell ref="AK1:AO1"/>
  </mergeCells>
  <conditionalFormatting sqref="R3:AB155 AD3:AO155 AS3:BC155">
    <cfRule type="cellIs" dxfId="22" priority="3" operator="equal">
      <formula>0</formula>
    </cfRule>
  </conditionalFormatting>
  <conditionalFormatting sqref="AQ3:AQ155">
    <cfRule type="cellIs" dxfId="21"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373C-DCE1-4F11-AF4C-5D542F458EC0}">
  <sheetPr codeName="Sheet6">
    <tabColor rgb="FF7030A0"/>
  </sheetPr>
  <dimension ref="A1:AJ62"/>
  <sheetViews>
    <sheetView zoomScale="85" zoomScaleNormal="85" workbookViewId="0">
      <selection activeCell="D22" sqref="D22"/>
    </sheetView>
  </sheetViews>
  <sheetFormatPr defaultColWidth="8.7109375" defaultRowHeight="15" x14ac:dyDescent="0.25"/>
  <cols>
    <col min="1" max="1" width="7.28515625" style="2" customWidth="1"/>
    <col min="2" max="2" width="17.7109375" style="2" bestFit="1" customWidth="1"/>
    <col min="3" max="3" width="48.85546875" style="2" customWidth="1"/>
    <col min="4" max="4" width="31.7109375" style="2" customWidth="1"/>
    <col min="5" max="5" width="39.42578125" style="2" hidden="1" customWidth="1"/>
    <col min="6" max="6" width="16.7109375" style="2" hidden="1" customWidth="1"/>
    <col min="7" max="7" width="16.42578125" style="2" hidden="1" customWidth="1"/>
    <col min="8" max="9" width="29.85546875" style="2" hidden="1" customWidth="1"/>
    <col min="10" max="10" width="19.28515625" style="2" hidden="1" customWidth="1"/>
    <col min="11" max="11" width="16.42578125" style="2" hidden="1" customWidth="1"/>
    <col min="12" max="12" width="62.140625" style="2" hidden="1" customWidth="1"/>
    <col min="13" max="13" width="24.85546875" style="2" hidden="1" customWidth="1"/>
    <col min="14" max="14" width="54.140625" style="2" hidden="1" customWidth="1"/>
    <col min="15" max="17" width="39.42578125" style="2" hidden="1" customWidth="1"/>
    <col min="18" max="18" width="21.85546875" style="2" customWidth="1"/>
    <col min="19" max="28" width="13.42578125" style="2" customWidth="1"/>
    <col min="29" max="29" width="29.85546875" style="2" hidden="1" customWidth="1"/>
    <col min="30" max="30" width="33.5703125" style="2" hidden="1" customWidth="1"/>
    <col min="31" max="32" width="29.85546875" style="2" hidden="1" customWidth="1"/>
    <col min="33" max="33" width="17.7109375" style="2" bestFit="1" customWidth="1"/>
    <col min="34" max="34" width="69.28515625" style="2" customWidth="1"/>
    <col min="35" max="35" width="17" style="2" bestFit="1" customWidth="1"/>
    <col min="36" max="36" width="20.85546875" style="20" bestFit="1" customWidth="1"/>
    <col min="37" max="37" width="14.140625" style="2" bestFit="1" customWidth="1"/>
    <col min="38" max="38" width="24.42578125" style="2" bestFit="1" customWidth="1"/>
    <col min="39" max="39" width="22.85546875" style="2" bestFit="1" customWidth="1"/>
    <col min="40" max="41" width="22.42578125" style="2" bestFit="1" customWidth="1"/>
    <col min="42" max="42" width="43.28515625" style="2" bestFit="1" customWidth="1"/>
    <col min="43" max="43" width="22.5703125" style="2" bestFit="1" customWidth="1"/>
    <col min="44" max="44" width="18.7109375" style="2" bestFit="1" customWidth="1"/>
    <col min="45" max="45" width="27.5703125" style="2" bestFit="1" customWidth="1"/>
    <col min="46" max="46" width="31.7109375" style="2" bestFit="1" customWidth="1"/>
    <col min="47" max="47" width="22.7109375" style="2" bestFit="1" customWidth="1"/>
    <col min="48" max="48" width="17.28515625" style="2" bestFit="1" customWidth="1"/>
    <col min="49" max="49" width="26.5703125" style="2" bestFit="1" customWidth="1"/>
    <col min="50" max="50" width="24.140625" style="2" bestFit="1" customWidth="1"/>
    <col min="51" max="51" width="40" style="2" bestFit="1" customWidth="1"/>
    <col min="52" max="52" width="17.85546875" style="2" bestFit="1" customWidth="1"/>
    <col min="53" max="53" width="28.42578125" style="2" bestFit="1" customWidth="1"/>
    <col min="54" max="54" width="22.7109375" style="2" bestFit="1" customWidth="1"/>
    <col min="55" max="55" width="18.7109375" style="2" bestFit="1" customWidth="1"/>
    <col min="56" max="56" width="24.7109375" style="2" bestFit="1" customWidth="1"/>
    <col min="57" max="57" width="30.140625" style="2" bestFit="1" customWidth="1"/>
    <col min="58" max="58" width="30.5703125" style="2" bestFit="1" customWidth="1"/>
    <col min="59" max="60" width="33.5703125" style="2" bestFit="1" customWidth="1"/>
    <col min="61" max="61" width="34" style="2" bestFit="1" customWidth="1"/>
    <col min="62" max="62" width="26.28515625" style="2" bestFit="1" customWidth="1"/>
    <col min="63" max="63" width="17.7109375" style="2" bestFit="1" customWidth="1"/>
    <col min="64" max="64" width="23.42578125" style="2" bestFit="1" customWidth="1"/>
    <col min="65" max="66" width="33.5703125" style="2" bestFit="1" customWidth="1"/>
    <col min="67" max="67" width="29.5703125" style="2" bestFit="1" customWidth="1"/>
    <col min="68" max="68" width="30" style="2" bestFit="1" customWidth="1"/>
    <col min="69" max="69" width="30.5703125" style="2" bestFit="1" customWidth="1"/>
    <col min="70" max="70" width="33.7109375" style="2" bestFit="1" customWidth="1"/>
    <col min="71" max="71" width="33.42578125" style="2" bestFit="1" customWidth="1"/>
    <col min="72" max="72" width="34" style="2" bestFit="1" customWidth="1"/>
    <col min="73" max="73" width="22.7109375" style="2" bestFit="1" customWidth="1"/>
    <col min="74" max="74" width="20" style="2" bestFit="1" customWidth="1"/>
    <col min="75" max="75" width="20.140625" style="2" bestFit="1" customWidth="1"/>
    <col min="76" max="76" width="28.140625" style="2" bestFit="1" customWidth="1"/>
    <col min="77" max="78" width="33.5703125" style="2" bestFit="1" customWidth="1"/>
    <col min="79" max="79" width="28.7109375" style="2" bestFit="1" customWidth="1"/>
    <col min="80" max="80" width="28.42578125" style="2" bestFit="1" customWidth="1"/>
    <col min="81" max="81" width="30.42578125" style="2" bestFit="1" customWidth="1"/>
    <col min="82" max="82" width="27" style="2" bestFit="1" customWidth="1"/>
    <col min="83" max="83" width="34.5703125" style="2" bestFit="1" customWidth="1"/>
    <col min="84" max="84" width="25.140625" style="2" bestFit="1" customWidth="1"/>
    <col min="85" max="85" width="23.7109375" style="2" bestFit="1" customWidth="1"/>
    <col min="86" max="86" width="19.28515625" style="2" bestFit="1" customWidth="1"/>
    <col min="87" max="87" width="20.5703125" style="2" bestFit="1" customWidth="1"/>
    <col min="88" max="88" width="25.7109375" style="2" bestFit="1" customWidth="1"/>
    <col min="89" max="89" width="27.28515625" style="2" bestFit="1" customWidth="1"/>
    <col min="90" max="90" width="18.7109375" style="2" bestFit="1" customWidth="1"/>
    <col min="91" max="91" width="25.140625" style="2" bestFit="1" customWidth="1"/>
    <col min="92" max="92" width="23.7109375" style="2" bestFit="1" customWidth="1"/>
    <col min="93" max="93" width="19.28515625" style="2" bestFit="1" customWidth="1"/>
    <col min="94" max="94" width="20.5703125" style="2" bestFit="1" customWidth="1"/>
    <col min="95" max="95" width="25.7109375" style="2" bestFit="1" customWidth="1"/>
    <col min="96" max="96" width="27.28515625" style="2" bestFit="1" customWidth="1"/>
    <col min="97" max="97" width="18.7109375" style="2" bestFit="1" customWidth="1"/>
    <col min="98" max="16384" width="8.7109375" style="2"/>
  </cols>
  <sheetData>
    <row r="1" spans="1:36" s="43" customFormat="1" ht="15.75" thickBot="1" x14ac:dyDescent="0.3">
      <c r="Q1" s="144"/>
      <c r="R1" s="146"/>
      <c r="S1" s="319" t="s">
        <v>1212</v>
      </c>
      <c r="T1" s="320"/>
      <c r="U1" s="320"/>
      <c r="V1" s="320"/>
      <c r="W1" s="321"/>
      <c r="X1" s="319" t="s">
        <v>1213</v>
      </c>
      <c r="Y1" s="320"/>
      <c r="Z1" s="320"/>
      <c r="AA1" s="320"/>
      <c r="AB1" s="321"/>
      <c r="AC1" s="148"/>
      <c r="AD1" s="141"/>
      <c r="AE1" s="141"/>
      <c r="AF1" s="141"/>
      <c r="AG1" s="142"/>
      <c r="AH1" s="139"/>
      <c r="AJ1" s="122"/>
    </row>
    <row r="2" spans="1:36" s="126" customFormat="1" ht="45.75" thickBot="1" x14ac:dyDescent="0.3">
      <c r="A2" s="123" t="s">
        <v>1214</v>
      </c>
      <c r="B2" s="123" t="s">
        <v>1215</v>
      </c>
      <c r="C2" s="123" t="s">
        <v>1109</v>
      </c>
      <c r="D2" s="123" t="s">
        <v>1110</v>
      </c>
      <c r="E2" s="123" t="s">
        <v>1111</v>
      </c>
      <c r="F2" s="123" t="s">
        <v>1112</v>
      </c>
      <c r="G2" s="123" t="s">
        <v>1216</v>
      </c>
      <c r="H2" s="123" t="s">
        <v>1114</v>
      </c>
      <c r="I2" s="123" t="s">
        <v>1115</v>
      </c>
      <c r="J2" s="123" t="s">
        <v>1217</v>
      </c>
      <c r="K2" s="124" t="s">
        <v>1117</v>
      </c>
      <c r="L2" s="123" t="s">
        <v>1118</v>
      </c>
      <c r="M2" s="123" t="s">
        <v>1218</v>
      </c>
      <c r="N2" s="123" t="s">
        <v>1219</v>
      </c>
      <c r="O2" s="123" t="s">
        <v>1121</v>
      </c>
      <c r="P2" s="123" t="s">
        <v>1122</v>
      </c>
      <c r="Q2" s="145" t="s">
        <v>1123</v>
      </c>
      <c r="R2" s="147" t="s">
        <v>5074</v>
      </c>
      <c r="S2" s="151" t="s">
        <v>1092</v>
      </c>
      <c r="T2" s="152" t="s">
        <v>1094</v>
      </c>
      <c r="U2" s="152" t="s">
        <v>1096</v>
      </c>
      <c r="V2" s="152" t="s">
        <v>1098</v>
      </c>
      <c r="W2" s="153" t="s">
        <v>1100</v>
      </c>
      <c r="X2" s="151" t="s">
        <v>1092</v>
      </c>
      <c r="Y2" s="152" t="s">
        <v>1094</v>
      </c>
      <c r="Z2" s="152" t="s">
        <v>1096</v>
      </c>
      <c r="AA2" s="152" t="s">
        <v>1098</v>
      </c>
      <c r="AB2" s="153" t="s">
        <v>1100</v>
      </c>
      <c r="AC2" s="140" t="s">
        <v>1220</v>
      </c>
      <c r="AD2" s="123" t="s">
        <v>1221</v>
      </c>
      <c r="AE2" s="123" t="s">
        <v>1222</v>
      </c>
      <c r="AF2" s="123" t="s">
        <v>1223</v>
      </c>
      <c r="AG2" s="143" t="s">
        <v>1133</v>
      </c>
      <c r="AH2" s="140" t="s">
        <v>1224</v>
      </c>
      <c r="AI2" s="124" t="s">
        <v>1225</v>
      </c>
      <c r="AJ2" s="125" t="s">
        <v>1226</v>
      </c>
    </row>
    <row r="3" spans="1:36" x14ac:dyDescent="0.25">
      <c r="A3" s="2">
        <v>2021</v>
      </c>
      <c r="B3" s="4">
        <f t="shared" ref="B3:B34" si="0">DATE(A3, 1, 1)</f>
        <v>44197</v>
      </c>
      <c r="C3" s="2" t="s">
        <v>5090</v>
      </c>
      <c r="D3" s="2" t="s">
        <v>1353</v>
      </c>
      <c r="E3" s="2" t="s">
        <v>1354</v>
      </c>
      <c r="F3" s="2" t="s">
        <v>1160</v>
      </c>
      <c r="G3" s="2">
        <v>77520</v>
      </c>
      <c r="H3" s="2">
        <v>29.771018000000002</v>
      </c>
      <c r="I3" s="2">
        <v>-95.018456</v>
      </c>
      <c r="J3" s="2" t="s">
        <v>1355</v>
      </c>
      <c r="K3" s="21">
        <v>110000501519</v>
      </c>
      <c r="L3" s="2" t="s">
        <v>1140</v>
      </c>
      <c r="M3" s="2">
        <v>2869</v>
      </c>
      <c r="N3" s="2" t="s">
        <v>5086</v>
      </c>
      <c r="R3" s="2">
        <v>8.5101939999999995E-5</v>
      </c>
      <c r="S3" s="58">
        <f>$R3*INDEX('Byproduct Conc'!$E:$E, MATCH(Water_DMR!S$2,'Byproduct Conc'!$C:$C, 0))</f>
        <v>2.4764664539999996E-7</v>
      </c>
      <c r="T3" s="2">
        <f>$R3*INDEX('Byproduct Conc'!$E:$E, MATCH(Water_DMR!T$2,'Byproduct Conc'!$C:$C, 0))</f>
        <v>2.9785678999999997E-9</v>
      </c>
      <c r="U3" s="2">
        <f>$R3*INDEX('Byproduct Conc'!$E:$E, MATCH(Water_DMR!U$2,'Byproduct Conc'!$C:$C, 0))</f>
        <v>1.2765290999999999E-8</v>
      </c>
      <c r="V3" s="2">
        <f>$R3*INDEX('Byproduct Conc'!$E:$E, MATCH(Water_DMR!V$2,'Byproduct Conc'!$C:$C, 0))</f>
        <v>8.501683806000001E-8</v>
      </c>
      <c r="W3" s="61">
        <f>$R3*INDEX('Byproduct Conc'!$E:$E, MATCH(Water_DMR!W$2,'Byproduct Conc'!$C:$C, 0))</f>
        <v>1.2765291E-7</v>
      </c>
      <c r="X3" s="58">
        <f t="shared" ref="X3:X34" si="1">S3/350</f>
        <v>7.0756184399999989E-10</v>
      </c>
      <c r="Y3" s="2">
        <f t="shared" ref="Y3:Y34" si="2">T3/350</f>
        <v>8.5101939999999988E-12</v>
      </c>
      <c r="Z3" s="2">
        <f t="shared" ref="Z3:Z34" si="3">U3/350</f>
        <v>3.6472259999999997E-11</v>
      </c>
      <c r="AA3" s="2">
        <f t="shared" ref="AA3:AA34" si="4">V3/350</f>
        <v>2.4290525160000003E-10</v>
      </c>
      <c r="AB3" s="2">
        <f t="shared" ref="AB3:AB34" si="5">W3/350</f>
        <v>3.6472260000000001E-10</v>
      </c>
      <c r="AC3" s="2">
        <v>0</v>
      </c>
      <c r="AD3" s="2" t="s">
        <v>5107</v>
      </c>
      <c r="AE3" s="2" t="s">
        <v>5098</v>
      </c>
      <c r="AF3" s="2" t="s">
        <v>5098</v>
      </c>
      <c r="AG3" s="2" t="s">
        <v>1356</v>
      </c>
      <c r="AH3" s="2" t="s">
        <v>5108</v>
      </c>
      <c r="AI3" s="2">
        <v>12040104015035</v>
      </c>
    </row>
    <row r="4" spans="1:36" x14ac:dyDescent="0.25">
      <c r="A4" s="2">
        <v>2022</v>
      </c>
      <c r="B4" s="4">
        <f t="shared" si="0"/>
        <v>44562</v>
      </c>
      <c r="C4" s="2" t="s">
        <v>5090</v>
      </c>
      <c r="D4" s="2" t="s">
        <v>1353</v>
      </c>
      <c r="E4" s="2" t="s">
        <v>1354</v>
      </c>
      <c r="F4" s="2" t="s">
        <v>1160</v>
      </c>
      <c r="G4" s="2">
        <v>77520</v>
      </c>
      <c r="H4" s="2">
        <v>29.771018000000002</v>
      </c>
      <c r="I4" s="2">
        <v>-95.018456</v>
      </c>
      <c r="J4" s="2" t="s">
        <v>1355</v>
      </c>
      <c r="K4" s="21">
        <v>110000501519</v>
      </c>
      <c r="L4" s="2" t="s">
        <v>1140</v>
      </c>
      <c r="M4" s="2">
        <v>2869</v>
      </c>
      <c r="N4" s="2" t="s">
        <v>5086</v>
      </c>
      <c r="R4" s="2">
        <v>6.5207980000000002E-4</v>
      </c>
      <c r="S4" s="58">
        <f>$R4*INDEX('Byproduct Conc'!$E:$E, MATCH(Water_DMR!S$2,'Byproduct Conc'!$C:$C, 0))</f>
        <v>1.8975522179999999E-6</v>
      </c>
      <c r="T4" s="2">
        <f>$R4*INDEX('Byproduct Conc'!$E:$E, MATCH(Water_DMR!T$2,'Byproduct Conc'!$C:$C, 0))</f>
        <v>2.2822792999999999E-8</v>
      </c>
      <c r="U4" s="2">
        <f>$R4*INDEX('Byproduct Conc'!$E:$E, MATCH(Water_DMR!U$2,'Byproduct Conc'!$C:$C, 0))</f>
        <v>9.781197E-8</v>
      </c>
      <c r="V4" s="2">
        <f>$R4*INDEX('Byproduct Conc'!$E:$E, MATCH(Water_DMR!V$2,'Byproduct Conc'!$C:$C, 0))</f>
        <v>6.5142772020000003E-7</v>
      </c>
      <c r="W4" s="61">
        <f>$R4*INDEX('Byproduct Conc'!$E:$E, MATCH(Water_DMR!W$2,'Byproduct Conc'!$C:$C, 0))</f>
        <v>9.781197000000001E-7</v>
      </c>
      <c r="X4" s="58">
        <f t="shared" si="1"/>
        <v>5.4215777657142858E-9</v>
      </c>
      <c r="Y4" s="2">
        <f t="shared" si="2"/>
        <v>6.5207979999999997E-11</v>
      </c>
      <c r="Z4" s="2">
        <f t="shared" si="3"/>
        <v>2.7946277142857144E-10</v>
      </c>
      <c r="AA4" s="2">
        <f t="shared" si="4"/>
        <v>1.8612220577142857E-9</v>
      </c>
      <c r="AB4" s="2">
        <f t="shared" si="5"/>
        <v>2.7946277142857144E-9</v>
      </c>
      <c r="AC4" s="2">
        <v>0</v>
      </c>
      <c r="AD4" s="2" t="s">
        <v>5107</v>
      </c>
      <c r="AE4" s="2" t="s">
        <v>5098</v>
      </c>
      <c r="AF4" s="2" t="s">
        <v>5098</v>
      </c>
      <c r="AG4" s="2" t="s">
        <v>1356</v>
      </c>
      <c r="AH4" s="2" t="s">
        <v>5108</v>
      </c>
      <c r="AI4" s="2">
        <v>12040104015035</v>
      </c>
    </row>
    <row r="5" spans="1:36" x14ac:dyDescent="0.25">
      <c r="A5" s="2">
        <v>2023</v>
      </c>
      <c r="B5" s="4">
        <f t="shared" si="0"/>
        <v>44927</v>
      </c>
      <c r="C5" s="2" t="s">
        <v>5090</v>
      </c>
      <c r="D5" s="2" t="s">
        <v>1353</v>
      </c>
      <c r="E5" s="2" t="s">
        <v>1354</v>
      </c>
      <c r="F5" s="2" t="s">
        <v>1160</v>
      </c>
      <c r="G5" s="2">
        <v>77520</v>
      </c>
      <c r="H5" s="2">
        <v>29.771018000000002</v>
      </c>
      <c r="I5" s="2">
        <v>-95.018456</v>
      </c>
      <c r="J5" s="2" t="s">
        <v>1355</v>
      </c>
      <c r="K5" s="21">
        <v>110000501519</v>
      </c>
      <c r="L5" s="2" t="s">
        <v>1140</v>
      </c>
      <c r="M5" s="2">
        <v>2869</v>
      </c>
      <c r="N5" s="2" t="s">
        <v>5086</v>
      </c>
      <c r="R5" s="2">
        <v>3.8544547499999998E-3</v>
      </c>
      <c r="S5" s="58">
        <f>$R5*INDEX('Byproduct Conc'!$E:$E, MATCH(Water_DMR!S$2,'Byproduct Conc'!$C:$C, 0))</f>
        <v>1.1216463322499999E-5</v>
      </c>
      <c r="T5" s="2">
        <f>$R5*INDEX('Byproduct Conc'!$E:$E, MATCH(Water_DMR!T$2,'Byproduct Conc'!$C:$C, 0))</f>
        <v>1.3490591624999999E-7</v>
      </c>
      <c r="U5" s="2">
        <f>$R5*INDEX('Byproduct Conc'!$E:$E, MATCH(Water_DMR!U$2,'Byproduct Conc'!$C:$C, 0))</f>
        <v>5.7816821249999997E-7</v>
      </c>
      <c r="V5" s="2">
        <f>$R5*INDEX('Byproduct Conc'!$E:$E, MATCH(Water_DMR!V$2,'Byproduct Conc'!$C:$C, 0))</f>
        <v>3.85060029525E-6</v>
      </c>
      <c r="W5" s="61">
        <f>$R5*INDEX('Byproduct Conc'!$E:$E, MATCH(Water_DMR!W$2,'Byproduct Conc'!$C:$C, 0))</f>
        <v>5.7816821249999995E-6</v>
      </c>
      <c r="X5" s="58">
        <f t="shared" si="1"/>
        <v>3.2047038064285712E-8</v>
      </c>
      <c r="Y5" s="2">
        <f t="shared" si="2"/>
        <v>3.8544547499999995E-10</v>
      </c>
      <c r="Z5" s="2">
        <f t="shared" si="3"/>
        <v>1.6519091785714285E-9</v>
      </c>
      <c r="AA5" s="2">
        <f t="shared" si="4"/>
        <v>1.1001715129285714E-8</v>
      </c>
      <c r="AB5" s="2">
        <f t="shared" si="5"/>
        <v>1.6519091785714283E-8</v>
      </c>
      <c r="AC5" s="2">
        <v>0</v>
      </c>
      <c r="AD5" s="2" t="s">
        <v>5107</v>
      </c>
      <c r="AE5" s="2" t="s">
        <v>5098</v>
      </c>
      <c r="AF5" s="2" t="s">
        <v>5098</v>
      </c>
      <c r="AG5" s="2" t="s">
        <v>1356</v>
      </c>
      <c r="AH5" s="2" t="s">
        <v>5108</v>
      </c>
      <c r="AI5" s="2">
        <v>12040104015035</v>
      </c>
    </row>
    <row r="6" spans="1:36" x14ac:dyDescent="0.25">
      <c r="A6" s="2">
        <v>2021</v>
      </c>
      <c r="B6" s="4">
        <f t="shared" si="0"/>
        <v>44197</v>
      </c>
      <c r="C6" s="2" t="s">
        <v>5091</v>
      </c>
      <c r="D6" s="2" t="s">
        <v>1242</v>
      </c>
      <c r="E6" s="2" t="s">
        <v>1205</v>
      </c>
      <c r="F6" s="2" t="s">
        <v>1206</v>
      </c>
      <c r="G6" s="2">
        <v>63630</v>
      </c>
      <c r="H6" s="2">
        <v>37.984251999999998</v>
      </c>
      <c r="I6" s="2">
        <v>-90.686081000000001</v>
      </c>
      <c r="J6" s="2" t="s">
        <v>1207</v>
      </c>
      <c r="K6" s="21">
        <v>110017980443</v>
      </c>
      <c r="L6" s="2" t="s">
        <v>1140</v>
      </c>
      <c r="M6" s="2">
        <v>2899</v>
      </c>
      <c r="N6" s="2" t="s">
        <v>5087</v>
      </c>
      <c r="R6" s="2">
        <v>3.10034066867E-2</v>
      </c>
      <c r="S6" s="58">
        <f>$R6*INDEX('Byproduct Conc'!$E:$E, MATCH(Water_DMR!S$2,'Byproduct Conc'!$C:$C, 0))</f>
        <v>9.0219913458296997E-5</v>
      </c>
      <c r="T6" s="2">
        <f>$R6*INDEX('Byproduct Conc'!$E:$E, MATCH(Water_DMR!T$2,'Byproduct Conc'!$C:$C, 0))</f>
        <v>1.0851192340345E-6</v>
      </c>
      <c r="U6" s="2">
        <f>$R6*INDEX('Byproduct Conc'!$E:$E, MATCH(Water_DMR!U$2,'Byproduct Conc'!$C:$C, 0))</f>
        <v>4.6505110030049992E-6</v>
      </c>
      <c r="V6" s="2">
        <f>$R6*INDEX('Byproduct Conc'!$E:$E, MATCH(Water_DMR!V$2,'Byproduct Conc'!$C:$C, 0))</f>
        <v>3.09724032800133E-5</v>
      </c>
      <c r="W6" s="61">
        <f>$R6*INDEX('Byproduct Conc'!$E:$E, MATCH(Water_DMR!W$2,'Byproduct Conc'!$C:$C, 0))</f>
        <v>4.6505110030050002E-5</v>
      </c>
      <c r="X6" s="58">
        <f t="shared" si="1"/>
        <v>2.5777118130941998E-7</v>
      </c>
      <c r="Y6" s="2">
        <f t="shared" si="2"/>
        <v>3.1003406686699998E-9</v>
      </c>
      <c r="Z6" s="2">
        <f t="shared" si="3"/>
        <v>1.3287174294299997E-8</v>
      </c>
      <c r="AA6" s="2">
        <f t="shared" si="4"/>
        <v>8.8492580800038006E-8</v>
      </c>
      <c r="AB6" s="2">
        <f t="shared" si="5"/>
        <v>1.32871742943E-7</v>
      </c>
      <c r="AC6" s="2">
        <v>0</v>
      </c>
      <c r="AD6" s="2" t="s">
        <v>5107</v>
      </c>
      <c r="AE6" s="2" t="s">
        <v>5098</v>
      </c>
      <c r="AF6" s="2" t="s">
        <v>5098</v>
      </c>
      <c r="AG6" s="2" t="s">
        <v>1208</v>
      </c>
      <c r="AH6" s="2" t="s">
        <v>5109</v>
      </c>
      <c r="AI6" s="2">
        <v>7140104001615</v>
      </c>
    </row>
    <row r="7" spans="1:36" x14ac:dyDescent="0.25">
      <c r="A7" s="2">
        <v>2022</v>
      </c>
      <c r="B7" s="4">
        <f t="shared" si="0"/>
        <v>44562</v>
      </c>
      <c r="C7" s="2" t="s">
        <v>5091</v>
      </c>
      <c r="D7" s="2" t="s">
        <v>1242</v>
      </c>
      <c r="E7" s="2" t="s">
        <v>1205</v>
      </c>
      <c r="F7" s="2" t="s">
        <v>1206</v>
      </c>
      <c r="G7" s="2">
        <v>63630</v>
      </c>
      <c r="H7" s="2">
        <v>37.984251999999998</v>
      </c>
      <c r="I7" s="2">
        <v>-90.686081000000001</v>
      </c>
      <c r="J7" s="2" t="s">
        <v>1207</v>
      </c>
      <c r="K7" s="21">
        <v>110017980443</v>
      </c>
      <c r="L7" s="2" t="s">
        <v>1140</v>
      </c>
      <c r="M7" s="2">
        <v>2899</v>
      </c>
      <c r="N7" s="2" t="s">
        <v>5087</v>
      </c>
      <c r="R7" s="2">
        <v>1.6556337991700001E-2</v>
      </c>
      <c r="S7" s="58">
        <f>$R7*INDEX('Byproduct Conc'!$E:$E, MATCH(Water_DMR!S$2,'Byproduct Conc'!$C:$C, 0))</f>
        <v>4.8178943555846999E-5</v>
      </c>
      <c r="T7" s="2">
        <f>$R7*INDEX('Byproduct Conc'!$E:$E, MATCH(Water_DMR!T$2,'Byproduct Conc'!$C:$C, 0))</f>
        <v>5.794718297095E-7</v>
      </c>
      <c r="U7" s="2">
        <f>$R7*INDEX('Byproduct Conc'!$E:$E, MATCH(Water_DMR!U$2,'Byproduct Conc'!$C:$C, 0))</f>
        <v>2.483450698755E-6</v>
      </c>
      <c r="V7" s="2">
        <f>$R7*INDEX('Byproduct Conc'!$E:$E, MATCH(Water_DMR!V$2,'Byproduct Conc'!$C:$C, 0))</f>
        <v>1.6539781653708304E-5</v>
      </c>
      <c r="W7" s="61">
        <f>$R7*INDEX('Byproduct Conc'!$E:$E, MATCH(Water_DMR!W$2,'Byproduct Conc'!$C:$C, 0))</f>
        <v>2.4834506987550001E-5</v>
      </c>
      <c r="X7" s="58">
        <f t="shared" si="1"/>
        <v>1.3765412444527714E-7</v>
      </c>
      <c r="Y7" s="2">
        <f t="shared" si="2"/>
        <v>1.6556337991699999E-9</v>
      </c>
      <c r="Z7" s="2">
        <f t="shared" si="3"/>
        <v>7.0955734250142858E-9</v>
      </c>
      <c r="AA7" s="2">
        <f t="shared" si="4"/>
        <v>4.7256519010595158E-8</v>
      </c>
      <c r="AB7" s="2">
        <f t="shared" si="5"/>
        <v>7.0955734250142863E-8</v>
      </c>
      <c r="AC7" s="2">
        <v>0</v>
      </c>
      <c r="AD7" s="2" t="s">
        <v>5107</v>
      </c>
      <c r="AE7" s="2" t="s">
        <v>5098</v>
      </c>
      <c r="AF7" s="2" t="s">
        <v>5098</v>
      </c>
      <c r="AG7" s="2" t="s">
        <v>1208</v>
      </c>
      <c r="AH7" s="2" t="s">
        <v>5109</v>
      </c>
      <c r="AI7" s="2">
        <v>7140104001615</v>
      </c>
    </row>
    <row r="8" spans="1:36" x14ac:dyDescent="0.25">
      <c r="A8" s="2">
        <v>2023</v>
      </c>
      <c r="B8" s="4">
        <f t="shared" si="0"/>
        <v>44927</v>
      </c>
      <c r="C8" s="2" t="s">
        <v>5091</v>
      </c>
      <c r="D8" s="2" t="s">
        <v>1242</v>
      </c>
      <c r="E8" s="2" t="s">
        <v>1205</v>
      </c>
      <c r="F8" s="2" t="s">
        <v>1206</v>
      </c>
      <c r="G8" s="2">
        <v>63630</v>
      </c>
      <c r="H8" s="2">
        <v>37.984251999999998</v>
      </c>
      <c r="I8" s="2">
        <v>-90.686081000000001</v>
      </c>
      <c r="J8" s="2" t="s">
        <v>1207</v>
      </c>
      <c r="K8" s="21">
        <v>110017980443</v>
      </c>
      <c r="L8" s="2" t="s">
        <v>1140</v>
      </c>
      <c r="M8" s="2">
        <v>2899</v>
      </c>
      <c r="N8" s="2" t="s">
        <v>5087</v>
      </c>
      <c r="R8" s="2">
        <v>1.62889674892466</v>
      </c>
      <c r="S8" s="58">
        <f>$R8*INDEX('Byproduct Conc'!$E:$E, MATCH(Water_DMR!S$2,'Byproduct Conc'!$C:$C, 0))</f>
        <v>4.7400895393707601E-3</v>
      </c>
      <c r="T8" s="2">
        <f>$R8*INDEX('Byproduct Conc'!$E:$E, MATCH(Water_DMR!T$2,'Byproduct Conc'!$C:$C, 0))</f>
        <v>5.7011386212363096E-5</v>
      </c>
      <c r="U8" s="2">
        <f>$R8*INDEX('Byproduct Conc'!$E:$E, MATCH(Water_DMR!U$2,'Byproduct Conc'!$C:$C, 0))</f>
        <v>2.4433451233869899E-4</v>
      </c>
      <c r="V8" s="2">
        <f>$R8*INDEX('Byproduct Conc'!$E:$E, MATCH(Water_DMR!V$2,'Byproduct Conc'!$C:$C, 0))</f>
        <v>1.6272678521757355E-3</v>
      </c>
      <c r="W8" s="61">
        <f>$R8*INDEX('Byproduct Conc'!$E:$E, MATCH(Water_DMR!W$2,'Byproduct Conc'!$C:$C, 0))</f>
        <v>2.4433451233869898E-3</v>
      </c>
      <c r="X8" s="58">
        <f t="shared" si="1"/>
        <v>1.3543112969630743E-5</v>
      </c>
      <c r="Y8" s="2">
        <f t="shared" si="2"/>
        <v>1.6288967489246597E-7</v>
      </c>
      <c r="Z8" s="2">
        <f t="shared" si="3"/>
        <v>6.9809860668199711E-7</v>
      </c>
      <c r="AA8" s="2">
        <f t="shared" si="4"/>
        <v>4.6493367205021016E-6</v>
      </c>
      <c r="AB8" s="2">
        <f t="shared" si="5"/>
        <v>6.9809860668199709E-6</v>
      </c>
      <c r="AC8" s="2">
        <v>0</v>
      </c>
      <c r="AD8" s="2" t="s">
        <v>5107</v>
      </c>
      <c r="AE8" s="2" t="s">
        <v>5098</v>
      </c>
      <c r="AF8" s="2" t="s">
        <v>5098</v>
      </c>
      <c r="AG8" s="2" t="s">
        <v>1208</v>
      </c>
      <c r="AH8" s="2" t="s">
        <v>5109</v>
      </c>
      <c r="AI8" s="2" t="s">
        <v>5110</v>
      </c>
    </row>
    <row r="9" spans="1:36" x14ac:dyDescent="0.25">
      <c r="A9" s="2">
        <v>2024</v>
      </c>
      <c r="B9" s="4">
        <f t="shared" si="0"/>
        <v>45292</v>
      </c>
      <c r="C9" s="2" t="s">
        <v>5091</v>
      </c>
      <c r="D9" s="2" t="s">
        <v>1242</v>
      </c>
      <c r="E9" s="2" t="s">
        <v>1205</v>
      </c>
      <c r="F9" s="2" t="s">
        <v>1206</v>
      </c>
      <c r="G9" s="2">
        <v>63630</v>
      </c>
      <c r="H9" s="2">
        <v>37.984251999999998</v>
      </c>
      <c r="I9" s="2">
        <v>-90.686081000000001</v>
      </c>
      <c r="J9" s="2" t="s">
        <v>1207</v>
      </c>
      <c r="K9" s="21">
        <v>110017980443</v>
      </c>
      <c r="L9" s="2" t="s">
        <v>1140</v>
      </c>
      <c r="M9" s="2">
        <v>2899</v>
      </c>
      <c r="N9" s="2" t="s">
        <v>5087</v>
      </c>
      <c r="R9" s="2">
        <v>9.0135990000000006E-3</v>
      </c>
      <c r="S9" s="58">
        <f>$R9*INDEX('Byproduct Conc'!$E:$E, MATCH(Water_DMR!S$2,'Byproduct Conc'!$C:$C, 0))</f>
        <v>2.6229573090000002E-5</v>
      </c>
      <c r="T9" s="2">
        <f>$R9*INDEX('Byproduct Conc'!$E:$E, MATCH(Water_DMR!T$2,'Byproduct Conc'!$C:$C, 0))</f>
        <v>3.1547596499999999E-7</v>
      </c>
      <c r="U9" s="2">
        <f>$R9*INDEX('Byproduct Conc'!$E:$E, MATCH(Water_DMR!U$2,'Byproduct Conc'!$C:$C, 0))</f>
        <v>1.3520398500000001E-6</v>
      </c>
      <c r="V9" s="2">
        <f>$R9*INDEX('Byproduct Conc'!$E:$E, MATCH(Water_DMR!V$2,'Byproduct Conc'!$C:$C, 0))</f>
        <v>9.0045854010000009E-6</v>
      </c>
      <c r="W9" s="61">
        <f>$R9*INDEX('Byproduct Conc'!$E:$E, MATCH(Water_DMR!W$2,'Byproduct Conc'!$C:$C, 0))</f>
        <v>1.3520398500000001E-5</v>
      </c>
      <c r="X9" s="58">
        <f t="shared" si="1"/>
        <v>7.494163740000001E-8</v>
      </c>
      <c r="Y9" s="2">
        <f t="shared" si="2"/>
        <v>9.0135989999999995E-10</v>
      </c>
      <c r="Z9" s="2">
        <f t="shared" si="3"/>
        <v>3.8629710000000003E-9</v>
      </c>
      <c r="AA9" s="2">
        <f t="shared" si="4"/>
        <v>2.5727386860000003E-8</v>
      </c>
      <c r="AB9" s="2">
        <f t="shared" si="5"/>
        <v>3.8629710000000003E-8</v>
      </c>
      <c r="AC9" s="2">
        <v>0</v>
      </c>
      <c r="AD9" s="2" t="s">
        <v>5107</v>
      </c>
      <c r="AE9" s="2" t="s">
        <v>5098</v>
      </c>
      <c r="AF9" s="2" t="s">
        <v>5098</v>
      </c>
      <c r="AG9" s="2" t="s">
        <v>1208</v>
      </c>
      <c r="AH9" s="2" t="s">
        <v>5109</v>
      </c>
      <c r="AI9" s="2">
        <v>7140104001615</v>
      </c>
    </row>
    <row r="10" spans="1:36" x14ac:dyDescent="0.25">
      <c r="A10" s="2">
        <v>2021</v>
      </c>
      <c r="B10" s="4">
        <f t="shared" si="0"/>
        <v>44197</v>
      </c>
      <c r="C10" s="2" t="s">
        <v>1244</v>
      </c>
      <c r="D10" s="2" t="s">
        <v>1245</v>
      </c>
      <c r="E10" s="2" t="s">
        <v>5092</v>
      </c>
      <c r="F10" s="2" t="s">
        <v>1247</v>
      </c>
      <c r="G10" s="2">
        <v>8069</v>
      </c>
      <c r="H10" s="2">
        <v>39.698279999999997</v>
      </c>
      <c r="I10" s="2">
        <v>-75.503974999999997</v>
      </c>
      <c r="J10" s="2" t="s">
        <v>1248</v>
      </c>
      <c r="K10" s="21">
        <v>110007970142</v>
      </c>
      <c r="L10" s="2" t="s">
        <v>1140</v>
      </c>
      <c r="M10" s="2">
        <v>2869</v>
      </c>
      <c r="N10" s="2" t="s">
        <v>5086</v>
      </c>
      <c r="R10" s="2">
        <v>9.7825000000000006</v>
      </c>
      <c r="S10" s="58">
        <f>$R10*INDEX('Byproduct Conc'!$E:$E, MATCH(Water_DMR!S$2,'Byproduct Conc'!$C:$C, 0))</f>
        <v>2.8467075000000001E-2</v>
      </c>
      <c r="T10" s="2">
        <f>$R10*INDEX('Byproduct Conc'!$E:$E, MATCH(Water_DMR!T$2,'Byproduct Conc'!$C:$C, 0))</f>
        <v>3.4238749999999999E-4</v>
      </c>
      <c r="U10" s="2">
        <f>$R10*INDEX('Byproduct Conc'!$E:$E, MATCH(Water_DMR!U$2,'Byproduct Conc'!$C:$C, 0))</f>
        <v>1.4673749999999999E-3</v>
      </c>
      <c r="V10" s="2">
        <f>$R10*INDEX('Byproduct Conc'!$E:$E, MATCH(Water_DMR!V$2,'Byproduct Conc'!$C:$C, 0))</f>
        <v>9.7727175000000017E-3</v>
      </c>
      <c r="W10" s="61">
        <f>$R10*INDEX('Byproduct Conc'!$E:$E, MATCH(Water_DMR!W$2,'Byproduct Conc'!$C:$C, 0))</f>
        <v>1.4673750000000001E-2</v>
      </c>
      <c r="X10" s="58">
        <f t="shared" si="1"/>
        <v>8.1334499999999999E-5</v>
      </c>
      <c r="Y10" s="2">
        <f t="shared" si="2"/>
        <v>9.7824999999999991E-7</v>
      </c>
      <c r="Z10" s="2">
        <f t="shared" si="3"/>
        <v>4.1925000000000001E-6</v>
      </c>
      <c r="AA10" s="2">
        <f t="shared" si="4"/>
        <v>2.7922050000000005E-5</v>
      </c>
      <c r="AB10" s="2">
        <f t="shared" si="5"/>
        <v>4.1925000000000003E-5</v>
      </c>
      <c r="AC10" s="2">
        <v>0</v>
      </c>
      <c r="AD10" s="2" t="s">
        <v>5107</v>
      </c>
      <c r="AE10" s="2" t="s">
        <v>5098</v>
      </c>
      <c r="AF10" s="2" t="s">
        <v>5098</v>
      </c>
      <c r="AG10" s="2" t="s">
        <v>1249</v>
      </c>
      <c r="AH10" s="2" t="s">
        <v>1250</v>
      </c>
      <c r="AI10" s="2">
        <v>2040206002333</v>
      </c>
    </row>
    <row r="11" spans="1:36" x14ac:dyDescent="0.25">
      <c r="A11" s="2">
        <v>2022</v>
      </c>
      <c r="B11" s="4">
        <f t="shared" si="0"/>
        <v>44562</v>
      </c>
      <c r="C11" s="2" t="s">
        <v>1244</v>
      </c>
      <c r="D11" s="2" t="s">
        <v>1245</v>
      </c>
      <c r="E11" s="2" t="s">
        <v>5092</v>
      </c>
      <c r="F11" s="2" t="s">
        <v>1247</v>
      </c>
      <c r="G11" s="2">
        <v>8069</v>
      </c>
      <c r="H11" s="2">
        <v>39.698279999999997</v>
      </c>
      <c r="I11" s="2">
        <v>-75.503974999999997</v>
      </c>
      <c r="J11" s="2" t="s">
        <v>1248</v>
      </c>
      <c r="K11" s="21">
        <v>110007970142</v>
      </c>
      <c r="L11" s="2" t="s">
        <v>1140</v>
      </c>
      <c r="M11" s="2">
        <v>2869</v>
      </c>
      <c r="N11" s="2" t="s">
        <v>5086</v>
      </c>
      <c r="R11" s="2">
        <v>11.24</v>
      </c>
      <c r="S11" s="58">
        <f>$R11*INDEX('Byproduct Conc'!$E:$E, MATCH(Water_DMR!S$2,'Byproduct Conc'!$C:$C, 0))</f>
        <v>3.2708399999999999E-2</v>
      </c>
      <c r="T11" s="2">
        <f>$R11*INDEX('Byproduct Conc'!$E:$E, MATCH(Water_DMR!T$2,'Byproduct Conc'!$C:$C, 0))</f>
        <v>3.9339999999999997E-4</v>
      </c>
      <c r="U11" s="2">
        <f>$R11*INDEX('Byproduct Conc'!$E:$E, MATCH(Water_DMR!U$2,'Byproduct Conc'!$C:$C, 0))</f>
        <v>1.6859999999999998E-3</v>
      </c>
      <c r="V11" s="2">
        <f>$R11*INDEX('Byproduct Conc'!$E:$E, MATCH(Water_DMR!V$2,'Byproduct Conc'!$C:$C, 0))</f>
        <v>1.1228760000000001E-2</v>
      </c>
      <c r="W11" s="61">
        <f>$R11*INDEX('Byproduct Conc'!$E:$E, MATCH(Water_DMR!W$2,'Byproduct Conc'!$C:$C, 0))</f>
        <v>1.686E-2</v>
      </c>
      <c r="X11" s="58">
        <f t="shared" si="1"/>
        <v>9.3452571428571425E-5</v>
      </c>
      <c r="Y11" s="2">
        <f t="shared" si="2"/>
        <v>1.124E-6</v>
      </c>
      <c r="Z11" s="2">
        <f t="shared" si="3"/>
        <v>4.8171428571428563E-6</v>
      </c>
      <c r="AA11" s="2">
        <f t="shared" si="4"/>
        <v>3.2082171428571434E-5</v>
      </c>
      <c r="AB11" s="2">
        <f t="shared" si="5"/>
        <v>4.8171428571428573E-5</v>
      </c>
      <c r="AC11" s="2">
        <v>0</v>
      </c>
      <c r="AD11" s="2" t="s">
        <v>5107</v>
      </c>
      <c r="AE11" s="2" t="s">
        <v>5098</v>
      </c>
      <c r="AF11" s="2" t="s">
        <v>5098</v>
      </c>
      <c r="AG11" s="2" t="s">
        <v>1249</v>
      </c>
      <c r="AH11" s="2" t="s">
        <v>1250</v>
      </c>
      <c r="AI11" s="2">
        <v>2040206002333</v>
      </c>
    </row>
    <row r="12" spans="1:36" x14ac:dyDescent="0.25">
      <c r="A12" s="2">
        <v>2023</v>
      </c>
      <c r="B12" s="4">
        <f t="shared" si="0"/>
        <v>44927</v>
      </c>
      <c r="C12" s="2" t="s">
        <v>1244</v>
      </c>
      <c r="D12" s="2" t="s">
        <v>1245</v>
      </c>
      <c r="E12" s="2" t="s">
        <v>5092</v>
      </c>
      <c r="F12" s="2" t="s">
        <v>1247</v>
      </c>
      <c r="G12" s="2" t="s">
        <v>5093</v>
      </c>
      <c r="H12" s="2">
        <v>39.698279999999997</v>
      </c>
      <c r="I12" s="2">
        <v>-75.503974999999997</v>
      </c>
      <c r="J12" s="2" t="s">
        <v>1248</v>
      </c>
      <c r="K12" s="21">
        <v>110007970142</v>
      </c>
      <c r="L12" s="2" t="s">
        <v>1140</v>
      </c>
      <c r="M12" s="2">
        <v>2869</v>
      </c>
      <c r="N12" s="2" t="s">
        <v>5086</v>
      </c>
      <c r="R12" s="2">
        <v>8.5820000000000007</v>
      </c>
      <c r="S12" s="58">
        <f>$R12*INDEX('Byproduct Conc'!$E:$E, MATCH(Water_DMR!S$2,'Byproduct Conc'!$C:$C, 0))</f>
        <v>2.4973620000000002E-2</v>
      </c>
      <c r="T12" s="2">
        <f>$R12*INDEX('Byproduct Conc'!$E:$E, MATCH(Water_DMR!T$2,'Byproduct Conc'!$C:$C, 0))</f>
        <v>3.0037E-4</v>
      </c>
      <c r="U12" s="2">
        <f>$R12*INDEX('Byproduct Conc'!$E:$E, MATCH(Water_DMR!U$2,'Byproduct Conc'!$C:$C, 0))</f>
        <v>1.2872999999999999E-3</v>
      </c>
      <c r="V12" s="2">
        <f>$R12*INDEX('Byproduct Conc'!$E:$E, MATCH(Water_DMR!V$2,'Byproduct Conc'!$C:$C, 0))</f>
        <v>8.5734180000000011E-3</v>
      </c>
      <c r="W12" s="61">
        <f>$R12*INDEX('Byproduct Conc'!$E:$E, MATCH(Water_DMR!W$2,'Byproduct Conc'!$C:$C, 0))</f>
        <v>1.2873000000000001E-2</v>
      </c>
      <c r="X12" s="58">
        <f t="shared" si="1"/>
        <v>7.1353200000000007E-5</v>
      </c>
      <c r="Y12" s="2">
        <f t="shared" si="2"/>
        <v>8.582E-7</v>
      </c>
      <c r="Z12" s="2">
        <f t="shared" si="3"/>
        <v>3.6779999999999998E-6</v>
      </c>
      <c r="AA12" s="2">
        <f t="shared" si="4"/>
        <v>2.4495480000000001E-5</v>
      </c>
      <c r="AB12" s="2">
        <f t="shared" si="5"/>
        <v>3.6780000000000004E-5</v>
      </c>
      <c r="AC12" s="2">
        <v>0</v>
      </c>
      <c r="AD12" s="2" t="s">
        <v>5107</v>
      </c>
      <c r="AE12" s="2" t="s">
        <v>5098</v>
      </c>
      <c r="AF12" s="2" t="s">
        <v>5098</v>
      </c>
      <c r="AG12" s="2" t="s">
        <v>1249</v>
      </c>
      <c r="AH12" s="2" t="s">
        <v>1250</v>
      </c>
      <c r="AI12" s="2">
        <v>2040206002333</v>
      </c>
    </row>
    <row r="13" spans="1:36" x14ac:dyDescent="0.25">
      <c r="A13" s="2">
        <v>2024</v>
      </c>
      <c r="B13" s="4">
        <f t="shared" si="0"/>
        <v>45292</v>
      </c>
      <c r="C13" s="2" t="s">
        <v>1244</v>
      </c>
      <c r="D13" s="2" t="s">
        <v>1245</v>
      </c>
      <c r="E13" s="2" t="s">
        <v>5092</v>
      </c>
      <c r="F13" s="2" t="s">
        <v>1247</v>
      </c>
      <c r="G13" s="2">
        <v>8069</v>
      </c>
      <c r="H13" s="2">
        <v>39.698279999999997</v>
      </c>
      <c r="I13" s="2">
        <v>-75.503974999999997</v>
      </c>
      <c r="J13" s="2" t="s">
        <v>1248</v>
      </c>
      <c r="K13" s="21">
        <v>110007970142</v>
      </c>
      <c r="L13" s="2" t="s">
        <v>1140</v>
      </c>
      <c r="M13" s="2">
        <v>2869</v>
      </c>
      <c r="N13" s="2" t="s">
        <v>5086</v>
      </c>
      <c r="R13" s="2">
        <v>9.5350000000000001</v>
      </c>
      <c r="S13" s="58">
        <f>$R13*INDEX('Byproduct Conc'!$E:$E, MATCH(Water_DMR!S$2,'Byproduct Conc'!$C:$C, 0))</f>
        <v>2.774685E-2</v>
      </c>
      <c r="T13" s="2">
        <f>$R13*INDEX('Byproduct Conc'!$E:$E, MATCH(Water_DMR!T$2,'Byproduct Conc'!$C:$C, 0))</f>
        <v>3.3372499999999999E-4</v>
      </c>
      <c r="U13" s="2">
        <f>$R13*INDEX('Byproduct Conc'!$E:$E, MATCH(Water_DMR!U$2,'Byproduct Conc'!$C:$C, 0))</f>
        <v>1.4302499999999999E-3</v>
      </c>
      <c r="V13" s="2">
        <f>$R13*INDEX('Byproduct Conc'!$E:$E, MATCH(Water_DMR!V$2,'Byproduct Conc'!$C:$C, 0))</f>
        <v>9.5254650000000003E-3</v>
      </c>
      <c r="W13" s="61">
        <f>$R13*INDEX('Byproduct Conc'!$E:$E, MATCH(Water_DMR!W$2,'Byproduct Conc'!$C:$C, 0))</f>
        <v>1.4302500000000001E-2</v>
      </c>
      <c r="X13" s="58">
        <f t="shared" si="1"/>
        <v>7.927671428571428E-5</v>
      </c>
      <c r="Y13" s="2">
        <f t="shared" si="2"/>
        <v>9.5349999999999996E-7</v>
      </c>
      <c r="Z13" s="2">
        <f t="shared" si="3"/>
        <v>4.0864285714285715E-6</v>
      </c>
      <c r="AA13" s="2">
        <f t="shared" si="4"/>
        <v>2.7215614285714285E-5</v>
      </c>
      <c r="AB13" s="2">
        <f t="shared" si="5"/>
        <v>4.086428571428572E-5</v>
      </c>
      <c r="AC13" s="2">
        <v>0</v>
      </c>
      <c r="AD13" s="2" t="s">
        <v>5107</v>
      </c>
      <c r="AE13" s="2" t="s">
        <v>5098</v>
      </c>
      <c r="AF13" s="2" t="s">
        <v>5098</v>
      </c>
      <c r="AG13" s="2" t="s">
        <v>1249</v>
      </c>
      <c r="AH13" s="2" t="s">
        <v>1250</v>
      </c>
      <c r="AI13" s="2">
        <v>2040206002333</v>
      </c>
    </row>
    <row r="14" spans="1:36" x14ac:dyDescent="0.25">
      <c r="A14" s="2">
        <v>2021</v>
      </c>
      <c r="B14" s="4">
        <f t="shared" si="0"/>
        <v>44197</v>
      </c>
      <c r="C14" s="2" t="s">
        <v>1263</v>
      </c>
      <c r="D14" s="2" t="s">
        <v>1264</v>
      </c>
      <c r="E14" s="2" t="s">
        <v>1265</v>
      </c>
      <c r="F14" s="2" t="s">
        <v>1266</v>
      </c>
      <c r="G14" s="2">
        <v>48640</v>
      </c>
      <c r="H14" s="2">
        <v>43.590555999999999</v>
      </c>
      <c r="I14" s="2">
        <v>-84.206943999999993</v>
      </c>
      <c r="K14" s="21">
        <v>110027360629</v>
      </c>
      <c r="L14" s="2" t="s">
        <v>1140</v>
      </c>
      <c r="M14" s="2">
        <v>2819</v>
      </c>
      <c r="N14" s="2" t="s">
        <v>5106</v>
      </c>
      <c r="R14" s="2">
        <v>43.148159999999997</v>
      </c>
      <c r="S14" s="58">
        <f>$R14*INDEX('Byproduct Conc'!$E:$E, MATCH(Water_DMR!S$2,'Byproduct Conc'!$C:$C, 0))</f>
        <v>0.12556114559999998</v>
      </c>
      <c r="T14" s="2">
        <f>$R14*INDEX('Byproduct Conc'!$E:$E, MATCH(Water_DMR!T$2,'Byproduct Conc'!$C:$C, 0))</f>
        <v>1.5101855999999998E-3</v>
      </c>
      <c r="U14" s="2">
        <f>$R14*INDEX('Byproduct Conc'!$E:$E, MATCH(Water_DMR!U$2,'Byproduct Conc'!$C:$C, 0))</f>
        <v>6.4722239999999986E-3</v>
      </c>
      <c r="V14" s="2">
        <f>$R14*INDEX('Byproduct Conc'!$E:$E, MATCH(Water_DMR!V$2,'Byproduct Conc'!$C:$C, 0))</f>
        <v>4.3105011839999999E-2</v>
      </c>
      <c r="W14" s="61">
        <f>$R14*INDEX('Byproduct Conc'!$E:$E, MATCH(Water_DMR!W$2,'Byproduct Conc'!$C:$C, 0))</f>
        <v>6.472224E-2</v>
      </c>
      <c r="X14" s="58">
        <f t="shared" si="1"/>
        <v>3.5874613028571425E-4</v>
      </c>
      <c r="Y14" s="2">
        <f t="shared" si="2"/>
        <v>4.3148159999999993E-6</v>
      </c>
      <c r="Z14" s="2">
        <f t="shared" si="3"/>
        <v>1.8492068571428566E-5</v>
      </c>
      <c r="AA14" s="2">
        <f t="shared" si="4"/>
        <v>1.2315717668571428E-4</v>
      </c>
      <c r="AB14" s="2">
        <f t="shared" si="5"/>
        <v>1.8492068571428571E-4</v>
      </c>
      <c r="AC14" s="2">
        <v>0</v>
      </c>
      <c r="AD14" s="2" t="s">
        <v>5107</v>
      </c>
      <c r="AE14" s="2" t="s">
        <v>5098</v>
      </c>
      <c r="AF14" s="2" t="s">
        <v>5098</v>
      </c>
      <c r="AG14" s="2" t="s">
        <v>1267</v>
      </c>
      <c r="AH14" s="2" t="s">
        <v>1268</v>
      </c>
      <c r="AI14" s="2">
        <v>4080201000005</v>
      </c>
    </row>
    <row r="15" spans="1:36" x14ac:dyDescent="0.25">
      <c r="A15" s="2">
        <v>2022</v>
      </c>
      <c r="B15" s="4">
        <f t="shared" si="0"/>
        <v>44562</v>
      </c>
      <c r="C15" s="2" t="s">
        <v>1263</v>
      </c>
      <c r="D15" s="2" t="s">
        <v>1264</v>
      </c>
      <c r="E15" s="2" t="s">
        <v>1265</v>
      </c>
      <c r="F15" s="2" t="s">
        <v>1266</v>
      </c>
      <c r="G15" s="2">
        <v>48640</v>
      </c>
      <c r="H15" s="2">
        <v>43.590555999999999</v>
      </c>
      <c r="I15" s="2">
        <v>-84.206943999999993</v>
      </c>
      <c r="K15" s="21">
        <v>110027360629</v>
      </c>
      <c r="L15" s="2" t="s">
        <v>1140</v>
      </c>
      <c r="M15" s="2">
        <v>2819</v>
      </c>
      <c r="N15" s="2" t="s">
        <v>5106</v>
      </c>
      <c r="R15" s="2">
        <v>62.107199999999999</v>
      </c>
      <c r="S15" s="58">
        <f>$R15*INDEX('Byproduct Conc'!$E:$E, MATCH(Water_DMR!S$2,'Byproduct Conc'!$C:$C, 0))</f>
        <v>0.18073195199999997</v>
      </c>
      <c r="T15" s="2">
        <f>$R15*INDEX('Byproduct Conc'!$E:$E, MATCH(Water_DMR!T$2,'Byproduct Conc'!$C:$C, 0))</f>
        <v>2.1737519999999997E-3</v>
      </c>
      <c r="U15" s="2">
        <f>$R15*INDEX('Byproduct Conc'!$E:$E, MATCH(Water_DMR!U$2,'Byproduct Conc'!$C:$C, 0))</f>
        <v>9.3160799999999992E-3</v>
      </c>
      <c r="V15" s="2">
        <f>$R15*INDEX('Byproduct Conc'!$E:$E, MATCH(Water_DMR!V$2,'Byproduct Conc'!$C:$C, 0))</f>
        <v>6.2045092800000007E-2</v>
      </c>
      <c r="W15" s="61">
        <f>$R15*INDEX('Byproduct Conc'!$E:$E, MATCH(Water_DMR!W$2,'Byproduct Conc'!$C:$C, 0))</f>
        <v>9.3160800000000002E-2</v>
      </c>
      <c r="X15" s="58">
        <f t="shared" si="1"/>
        <v>5.1637700571428565E-4</v>
      </c>
      <c r="Y15" s="2">
        <f t="shared" si="2"/>
        <v>6.2107199999999994E-6</v>
      </c>
      <c r="Z15" s="2">
        <f t="shared" si="3"/>
        <v>2.6617371428571425E-5</v>
      </c>
      <c r="AA15" s="2">
        <f t="shared" si="4"/>
        <v>1.7727169371428573E-4</v>
      </c>
      <c r="AB15" s="2">
        <f t="shared" si="5"/>
        <v>2.6617371428571432E-4</v>
      </c>
      <c r="AC15" s="2">
        <v>0</v>
      </c>
      <c r="AD15" s="2" t="s">
        <v>5107</v>
      </c>
      <c r="AE15" s="2" t="s">
        <v>5098</v>
      </c>
      <c r="AF15" s="2" t="s">
        <v>5098</v>
      </c>
      <c r="AG15" s="2" t="s">
        <v>1267</v>
      </c>
      <c r="AH15" s="2" t="s">
        <v>1268</v>
      </c>
      <c r="AI15" s="2">
        <v>4080201000005</v>
      </c>
    </row>
    <row r="16" spans="1:36" x14ac:dyDescent="0.25">
      <c r="A16" s="2">
        <v>2021</v>
      </c>
      <c r="B16" s="4">
        <f t="shared" si="0"/>
        <v>44197</v>
      </c>
      <c r="C16" s="2" t="s">
        <v>1284</v>
      </c>
      <c r="D16" s="2" t="s">
        <v>1285</v>
      </c>
      <c r="E16" s="2" t="s">
        <v>1189</v>
      </c>
      <c r="F16" s="2" t="s">
        <v>1160</v>
      </c>
      <c r="G16" s="2">
        <v>77978</v>
      </c>
      <c r="H16" s="2">
        <v>28.697590000000002</v>
      </c>
      <c r="I16" s="2">
        <v>-96.542101000000002</v>
      </c>
      <c r="J16" s="2" t="s">
        <v>1190</v>
      </c>
      <c r="K16" s="21">
        <v>110018925957</v>
      </c>
      <c r="L16" s="2" t="s">
        <v>1140</v>
      </c>
      <c r="M16" s="2">
        <v>2821</v>
      </c>
      <c r="N16" s="2" t="s">
        <v>5088</v>
      </c>
      <c r="R16" s="2">
        <v>147.84209999999999</v>
      </c>
      <c r="S16" s="58">
        <f>$R16*INDEX('Byproduct Conc'!$E:$E, MATCH(Water_DMR!S$2,'Byproduct Conc'!$C:$C, 0))</f>
        <v>0.43022051099999992</v>
      </c>
      <c r="T16" s="2">
        <f>$R16*INDEX('Byproduct Conc'!$E:$E, MATCH(Water_DMR!T$2,'Byproduct Conc'!$C:$C, 0))</f>
        <v>5.1744734999999995E-3</v>
      </c>
      <c r="U16" s="2">
        <f>$R16*INDEX('Byproduct Conc'!$E:$E, MATCH(Water_DMR!U$2,'Byproduct Conc'!$C:$C, 0))</f>
        <v>2.2176314999999995E-2</v>
      </c>
      <c r="V16" s="2">
        <f>$R16*INDEX('Byproduct Conc'!$E:$E, MATCH(Water_DMR!V$2,'Byproduct Conc'!$C:$C, 0))</f>
        <v>0.14769425790000001</v>
      </c>
      <c r="W16" s="61">
        <f>$R16*INDEX('Byproduct Conc'!$E:$E, MATCH(Water_DMR!W$2,'Byproduct Conc'!$C:$C, 0))</f>
        <v>0.22176314999999999</v>
      </c>
      <c r="X16" s="58">
        <f t="shared" si="1"/>
        <v>1.2292014599999998E-3</v>
      </c>
      <c r="Y16" s="2">
        <f t="shared" si="2"/>
        <v>1.4784209999999999E-5</v>
      </c>
      <c r="Z16" s="2">
        <f t="shared" si="3"/>
        <v>6.3360899999999985E-5</v>
      </c>
      <c r="AA16" s="2">
        <f t="shared" si="4"/>
        <v>4.2198359400000003E-4</v>
      </c>
      <c r="AB16" s="2">
        <f t="shared" si="5"/>
        <v>6.3360899999999993E-4</v>
      </c>
      <c r="AC16" s="2">
        <v>0</v>
      </c>
      <c r="AD16" s="2" t="s">
        <v>5107</v>
      </c>
      <c r="AE16" s="2" t="s">
        <v>5098</v>
      </c>
      <c r="AF16" s="2" t="s">
        <v>5098</v>
      </c>
      <c r="AG16" s="2" t="s">
        <v>1286</v>
      </c>
      <c r="AH16" s="2" t="s">
        <v>5111</v>
      </c>
      <c r="AI16" s="2">
        <v>12100401000758</v>
      </c>
    </row>
    <row r="17" spans="1:35" x14ac:dyDescent="0.25">
      <c r="A17" s="2">
        <v>2022</v>
      </c>
      <c r="B17" s="4">
        <f t="shared" si="0"/>
        <v>44562</v>
      </c>
      <c r="C17" s="2" t="s">
        <v>1284</v>
      </c>
      <c r="D17" s="2" t="s">
        <v>1285</v>
      </c>
      <c r="E17" s="2" t="s">
        <v>1189</v>
      </c>
      <c r="F17" s="2" t="s">
        <v>1160</v>
      </c>
      <c r="G17" s="2">
        <v>77978</v>
      </c>
      <c r="H17" s="2">
        <v>28.697590000000002</v>
      </c>
      <c r="I17" s="2">
        <v>-96.542101000000002</v>
      </c>
      <c r="J17" s="2" t="s">
        <v>1190</v>
      </c>
      <c r="K17" s="21">
        <v>110018925957</v>
      </c>
      <c r="L17" s="2" t="s">
        <v>1140</v>
      </c>
      <c r="M17" s="2">
        <v>2821</v>
      </c>
      <c r="N17" s="2" t="s">
        <v>5088</v>
      </c>
      <c r="R17" s="2">
        <v>15.744719999999999</v>
      </c>
      <c r="S17" s="58">
        <f>$R17*INDEX('Byproduct Conc'!$E:$E, MATCH(Water_DMR!S$2,'Byproduct Conc'!$C:$C, 0))</f>
        <v>4.5817135199999998E-2</v>
      </c>
      <c r="T17" s="2">
        <f>$R17*INDEX('Byproduct Conc'!$E:$E, MATCH(Water_DMR!T$2,'Byproduct Conc'!$C:$C, 0))</f>
        <v>5.5106519999999996E-4</v>
      </c>
      <c r="U17" s="2">
        <f>$R17*INDEX('Byproduct Conc'!$E:$E, MATCH(Water_DMR!U$2,'Byproduct Conc'!$C:$C, 0))</f>
        <v>2.3617079999999997E-3</v>
      </c>
      <c r="V17" s="2">
        <f>$R17*INDEX('Byproduct Conc'!$E:$E, MATCH(Water_DMR!V$2,'Byproduct Conc'!$C:$C, 0))</f>
        <v>1.5728975280000002E-2</v>
      </c>
      <c r="W17" s="61">
        <f>$R17*INDEX('Byproduct Conc'!$E:$E, MATCH(Water_DMR!W$2,'Byproduct Conc'!$C:$C, 0))</f>
        <v>2.3617079999999999E-2</v>
      </c>
      <c r="X17" s="58">
        <f t="shared" si="1"/>
        <v>1.3090610057142857E-4</v>
      </c>
      <c r="Y17" s="2">
        <f t="shared" si="2"/>
        <v>1.5744719999999998E-6</v>
      </c>
      <c r="Z17" s="2">
        <f t="shared" si="3"/>
        <v>6.7477371428571423E-6</v>
      </c>
      <c r="AA17" s="2">
        <f t="shared" si="4"/>
        <v>4.4939929371428575E-5</v>
      </c>
      <c r="AB17" s="2">
        <f t="shared" si="5"/>
        <v>6.747737142857143E-5</v>
      </c>
      <c r="AC17" s="2">
        <v>0</v>
      </c>
      <c r="AD17" s="2" t="s">
        <v>5107</v>
      </c>
      <c r="AE17" s="2" t="s">
        <v>5098</v>
      </c>
      <c r="AF17" s="2" t="s">
        <v>5098</v>
      </c>
      <c r="AG17" s="2" t="s">
        <v>1286</v>
      </c>
      <c r="AH17" s="2" t="s">
        <v>5111</v>
      </c>
      <c r="AI17" s="2">
        <v>12100401000758</v>
      </c>
    </row>
    <row r="18" spans="1:35" x14ac:dyDescent="0.25">
      <c r="A18" s="2">
        <v>2023</v>
      </c>
      <c r="B18" s="4">
        <f t="shared" si="0"/>
        <v>44927</v>
      </c>
      <c r="C18" s="2" t="s">
        <v>1284</v>
      </c>
      <c r="D18" s="2" t="s">
        <v>1285</v>
      </c>
      <c r="E18" s="2" t="s">
        <v>1189</v>
      </c>
      <c r="F18" s="2" t="s">
        <v>1160</v>
      </c>
      <c r="G18" s="2">
        <v>77978</v>
      </c>
      <c r="H18" s="2">
        <v>28.697590000000002</v>
      </c>
      <c r="I18" s="2">
        <v>-96.542101000000002</v>
      </c>
      <c r="J18" s="2" t="s">
        <v>1190</v>
      </c>
      <c r="K18" s="21">
        <v>110018925957</v>
      </c>
      <c r="L18" s="2" t="s">
        <v>1140</v>
      </c>
      <c r="M18" s="2">
        <v>2821</v>
      </c>
      <c r="N18" s="2" t="s">
        <v>5088</v>
      </c>
      <c r="R18" s="2">
        <v>15.199920000000001</v>
      </c>
      <c r="S18" s="58">
        <f>$R18*INDEX('Byproduct Conc'!$E:$E, MATCH(Water_DMR!S$2,'Byproduct Conc'!$C:$C, 0))</f>
        <v>4.4231767200000001E-2</v>
      </c>
      <c r="T18" s="2">
        <f>$R18*INDEX('Byproduct Conc'!$E:$E, MATCH(Water_DMR!T$2,'Byproduct Conc'!$C:$C, 0))</f>
        <v>5.3199719999999994E-4</v>
      </c>
      <c r="U18" s="2">
        <f>$R18*INDEX('Byproduct Conc'!$E:$E, MATCH(Water_DMR!U$2,'Byproduct Conc'!$C:$C, 0))</f>
        <v>2.2799879999999997E-3</v>
      </c>
      <c r="V18" s="2">
        <f>$R18*INDEX('Byproduct Conc'!$E:$E, MATCH(Water_DMR!V$2,'Byproduct Conc'!$C:$C, 0))</f>
        <v>1.5184720080000002E-2</v>
      </c>
      <c r="W18" s="61">
        <f>$R18*INDEX('Byproduct Conc'!$E:$E, MATCH(Water_DMR!W$2,'Byproduct Conc'!$C:$C, 0))</f>
        <v>2.2799880000000002E-2</v>
      </c>
      <c r="X18" s="58">
        <f t="shared" si="1"/>
        <v>1.2637647771428573E-4</v>
      </c>
      <c r="Y18" s="2">
        <f t="shared" si="2"/>
        <v>1.5199919999999998E-6</v>
      </c>
      <c r="Z18" s="2">
        <f t="shared" si="3"/>
        <v>6.5142514285714279E-6</v>
      </c>
      <c r="AA18" s="2">
        <f t="shared" si="4"/>
        <v>4.3384914514285721E-5</v>
      </c>
      <c r="AB18" s="2">
        <f t="shared" si="5"/>
        <v>6.5142514285714296E-5</v>
      </c>
      <c r="AC18" s="2">
        <v>0</v>
      </c>
      <c r="AD18" s="2" t="s">
        <v>5107</v>
      </c>
      <c r="AE18" s="2" t="s">
        <v>5098</v>
      </c>
      <c r="AF18" s="2" t="s">
        <v>5098</v>
      </c>
      <c r="AG18" s="2" t="s">
        <v>1286</v>
      </c>
      <c r="AH18" s="2" t="s">
        <v>5111</v>
      </c>
      <c r="AI18" s="2">
        <v>12100401000758</v>
      </c>
    </row>
    <row r="19" spans="1:35" x14ac:dyDescent="0.25">
      <c r="A19" s="2">
        <v>2024</v>
      </c>
      <c r="B19" s="4">
        <f t="shared" si="0"/>
        <v>45292</v>
      </c>
      <c r="C19" s="2" t="s">
        <v>1284</v>
      </c>
      <c r="D19" s="2" t="s">
        <v>1285</v>
      </c>
      <c r="E19" s="2" t="s">
        <v>1189</v>
      </c>
      <c r="F19" s="2" t="s">
        <v>1160</v>
      </c>
      <c r="G19" s="2">
        <v>77978</v>
      </c>
      <c r="H19" s="2">
        <v>28.697590000000002</v>
      </c>
      <c r="I19" s="2">
        <v>-96.542101000000002</v>
      </c>
      <c r="J19" s="2" t="s">
        <v>1190</v>
      </c>
      <c r="K19" s="21">
        <v>110018925957</v>
      </c>
      <c r="L19" s="2" t="s">
        <v>1140</v>
      </c>
      <c r="M19" s="2">
        <v>2821</v>
      </c>
      <c r="N19" s="2" t="s">
        <v>5088</v>
      </c>
      <c r="R19" s="2">
        <v>11.02312</v>
      </c>
      <c r="S19" s="58">
        <f>$R19*INDEX('Byproduct Conc'!$E:$E, MATCH(Water_DMR!S$2,'Byproduct Conc'!$C:$C, 0))</f>
        <v>3.2077279200000003E-2</v>
      </c>
      <c r="T19" s="2">
        <f>$R19*INDEX('Byproduct Conc'!$E:$E, MATCH(Water_DMR!T$2,'Byproduct Conc'!$C:$C, 0))</f>
        <v>3.8580919999999999E-4</v>
      </c>
      <c r="U19" s="2">
        <f>$R19*INDEX('Byproduct Conc'!$E:$E, MATCH(Water_DMR!U$2,'Byproduct Conc'!$C:$C, 0))</f>
        <v>1.653468E-3</v>
      </c>
      <c r="V19" s="2">
        <f>$R19*INDEX('Byproduct Conc'!$E:$E, MATCH(Water_DMR!V$2,'Byproduct Conc'!$C:$C, 0))</f>
        <v>1.1012096880000002E-2</v>
      </c>
      <c r="W19" s="61">
        <f>$R19*INDEX('Byproduct Conc'!$E:$E, MATCH(Water_DMR!W$2,'Byproduct Conc'!$C:$C, 0))</f>
        <v>1.653468E-2</v>
      </c>
      <c r="X19" s="58">
        <f t="shared" si="1"/>
        <v>9.1649369142857154E-5</v>
      </c>
      <c r="Y19" s="2">
        <f t="shared" si="2"/>
        <v>1.1023119999999999E-6</v>
      </c>
      <c r="Z19" s="2">
        <f t="shared" si="3"/>
        <v>4.7241942857142859E-6</v>
      </c>
      <c r="AA19" s="2">
        <f t="shared" si="4"/>
        <v>3.1463133942857152E-5</v>
      </c>
      <c r="AB19" s="2">
        <f t="shared" si="5"/>
        <v>4.7241942857142855E-5</v>
      </c>
      <c r="AC19" s="2">
        <v>0</v>
      </c>
      <c r="AD19" s="2" t="s">
        <v>5107</v>
      </c>
      <c r="AE19" s="2" t="s">
        <v>5098</v>
      </c>
      <c r="AF19" s="2" t="s">
        <v>5098</v>
      </c>
      <c r="AG19" s="2" t="s">
        <v>1286</v>
      </c>
      <c r="AH19" s="2" t="s">
        <v>5111</v>
      </c>
      <c r="AI19" s="2">
        <v>12100401000758</v>
      </c>
    </row>
    <row r="20" spans="1:35" x14ac:dyDescent="0.25">
      <c r="A20" s="2">
        <v>2021</v>
      </c>
      <c r="B20" s="4">
        <f t="shared" si="0"/>
        <v>44197</v>
      </c>
      <c r="C20" s="2" t="s">
        <v>1288</v>
      </c>
      <c r="D20" s="2" t="s">
        <v>1289</v>
      </c>
      <c r="E20" s="2" t="s">
        <v>1154</v>
      </c>
      <c r="F20" s="2" t="s">
        <v>1138</v>
      </c>
      <c r="G20" s="2">
        <v>70805</v>
      </c>
      <c r="H20" s="2">
        <v>30.503836</v>
      </c>
      <c r="I20" s="2">
        <v>-91.186507000000006</v>
      </c>
      <c r="J20" s="2" t="s">
        <v>1155</v>
      </c>
      <c r="K20" s="21">
        <v>110000597444</v>
      </c>
      <c r="L20" s="2" t="s">
        <v>1140</v>
      </c>
      <c r="M20" s="2">
        <v>2821</v>
      </c>
      <c r="N20" s="2" t="s">
        <v>5088</v>
      </c>
      <c r="R20" s="2">
        <v>49.576799999999999</v>
      </c>
      <c r="S20" s="58">
        <f>$R20*INDEX('Byproduct Conc'!$E:$E, MATCH(Water_DMR!S$2,'Byproduct Conc'!$C:$C, 0))</f>
        <v>0.144268488</v>
      </c>
      <c r="T20" s="2">
        <f>$R20*INDEX('Byproduct Conc'!$E:$E, MATCH(Water_DMR!T$2,'Byproduct Conc'!$C:$C, 0))</f>
        <v>1.7351879999999997E-3</v>
      </c>
      <c r="U20" s="2">
        <f>$R20*INDEX('Byproduct Conc'!$E:$E, MATCH(Water_DMR!U$2,'Byproduct Conc'!$C:$C, 0))</f>
        <v>7.4365199999999994E-3</v>
      </c>
      <c r="V20" s="2">
        <f>$R20*INDEX('Byproduct Conc'!$E:$E, MATCH(Water_DMR!V$2,'Byproduct Conc'!$C:$C, 0))</f>
        <v>4.9527223200000005E-2</v>
      </c>
      <c r="W20" s="61">
        <f>$R20*INDEX('Byproduct Conc'!$E:$E, MATCH(Water_DMR!W$2,'Byproduct Conc'!$C:$C, 0))</f>
        <v>7.4365200000000006E-2</v>
      </c>
      <c r="X20" s="58">
        <f t="shared" si="1"/>
        <v>4.1219568000000001E-4</v>
      </c>
      <c r="Y20" s="2">
        <f t="shared" si="2"/>
        <v>4.9576799999999994E-6</v>
      </c>
      <c r="Z20" s="2">
        <f t="shared" si="3"/>
        <v>2.1247199999999999E-5</v>
      </c>
      <c r="AA20" s="2">
        <f t="shared" si="4"/>
        <v>1.4150635200000001E-4</v>
      </c>
      <c r="AB20" s="2">
        <f t="shared" si="5"/>
        <v>2.1247200000000001E-4</v>
      </c>
      <c r="AC20" s="2">
        <v>0</v>
      </c>
      <c r="AD20" s="2" t="s">
        <v>5107</v>
      </c>
      <c r="AE20" s="2" t="s">
        <v>5098</v>
      </c>
      <c r="AF20" s="2" t="s">
        <v>5098</v>
      </c>
      <c r="AG20" s="2" t="s">
        <v>1156</v>
      </c>
      <c r="AH20" s="2" t="s">
        <v>1290</v>
      </c>
      <c r="AI20" s="2">
        <v>8070201006480</v>
      </c>
    </row>
    <row r="21" spans="1:35" x14ac:dyDescent="0.25">
      <c r="A21" s="2">
        <v>2022</v>
      </c>
      <c r="B21" s="4">
        <f t="shared" si="0"/>
        <v>44562</v>
      </c>
      <c r="C21" s="2" t="s">
        <v>1288</v>
      </c>
      <c r="D21" s="2" t="s">
        <v>1289</v>
      </c>
      <c r="E21" s="2" t="s">
        <v>1154</v>
      </c>
      <c r="F21" s="2" t="s">
        <v>1138</v>
      </c>
      <c r="G21" s="2">
        <v>70805</v>
      </c>
      <c r="H21" s="2">
        <v>30.503836</v>
      </c>
      <c r="I21" s="2">
        <v>-91.186507000000006</v>
      </c>
      <c r="J21" s="2" t="s">
        <v>1155</v>
      </c>
      <c r="K21" s="21">
        <v>110000597444</v>
      </c>
      <c r="L21" s="2" t="s">
        <v>1140</v>
      </c>
      <c r="M21" s="2">
        <v>2821</v>
      </c>
      <c r="N21" s="2" t="s">
        <v>5088</v>
      </c>
      <c r="R21" s="2">
        <v>13.36576</v>
      </c>
      <c r="S21" s="58">
        <f>$R21*INDEX('Byproduct Conc'!$E:$E, MATCH(Water_DMR!S$2,'Byproduct Conc'!$C:$C, 0))</f>
        <v>3.8894361599999996E-2</v>
      </c>
      <c r="T21" s="2">
        <f>$R21*INDEX('Byproduct Conc'!$E:$E, MATCH(Water_DMR!T$2,'Byproduct Conc'!$C:$C, 0))</f>
        <v>4.6780159999999994E-4</v>
      </c>
      <c r="U21" s="2">
        <f>$R21*INDEX('Byproduct Conc'!$E:$E, MATCH(Water_DMR!U$2,'Byproduct Conc'!$C:$C, 0))</f>
        <v>2.0048639999999999E-3</v>
      </c>
      <c r="V21" s="2">
        <f>$R21*INDEX('Byproduct Conc'!$E:$E, MATCH(Water_DMR!V$2,'Byproduct Conc'!$C:$C, 0))</f>
        <v>1.3352394240000001E-2</v>
      </c>
      <c r="W21" s="61">
        <f>$R21*INDEX('Byproduct Conc'!$E:$E, MATCH(Water_DMR!W$2,'Byproduct Conc'!$C:$C, 0))</f>
        <v>2.004864E-2</v>
      </c>
      <c r="X21" s="58">
        <f t="shared" si="1"/>
        <v>1.1112674742857142E-4</v>
      </c>
      <c r="Y21" s="2">
        <f t="shared" si="2"/>
        <v>1.3365759999999998E-6</v>
      </c>
      <c r="Z21" s="2">
        <f t="shared" si="3"/>
        <v>5.7281828571428568E-6</v>
      </c>
      <c r="AA21" s="2">
        <f t="shared" si="4"/>
        <v>3.8149697828571434E-5</v>
      </c>
      <c r="AB21" s="2">
        <f t="shared" si="5"/>
        <v>5.7281828571428573E-5</v>
      </c>
      <c r="AC21" s="2">
        <v>0</v>
      </c>
      <c r="AD21" s="2" t="s">
        <v>5107</v>
      </c>
      <c r="AE21" s="2" t="s">
        <v>5098</v>
      </c>
      <c r="AF21" s="2" t="s">
        <v>5098</v>
      </c>
      <c r="AG21" s="2" t="s">
        <v>1156</v>
      </c>
      <c r="AH21" s="2" t="s">
        <v>1290</v>
      </c>
      <c r="AI21" s="2">
        <v>8070201006480</v>
      </c>
    </row>
    <row r="22" spans="1:35" x14ac:dyDescent="0.25">
      <c r="A22" s="2">
        <v>2023</v>
      </c>
      <c r="B22" s="4">
        <f t="shared" si="0"/>
        <v>44927</v>
      </c>
      <c r="C22" s="2" t="s">
        <v>1288</v>
      </c>
      <c r="D22" s="2" t="s">
        <v>1289</v>
      </c>
      <c r="E22" s="2" t="s">
        <v>1154</v>
      </c>
      <c r="F22" s="2" t="s">
        <v>1138</v>
      </c>
      <c r="G22" s="2">
        <v>70805</v>
      </c>
      <c r="H22" s="2">
        <v>30.503836</v>
      </c>
      <c r="I22" s="2">
        <v>-91.186507000000006</v>
      </c>
      <c r="J22" s="2" t="s">
        <v>1155</v>
      </c>
      <c r="K22" s="21">
        <v>110000597444</v>
      </c>
      <c r="L22" s="2" t="s">
        <v>1140</v>
      </c>
      <c r="M22" s="2">
        <v>2821</v>
      </c>
      <c r="N22" s="2" t="s">
        <v>5088</v>
      </c>
      <c r="R22" s="2">
        <v>15.708399999999999</v>
      </c>
      <c r="S22" s="58">
        <f>$R22*INDEX('Byproduct Conc'!$E:$E, MATCH(Water_DMR!S$2,'Byproduct Conc'!$C:$C, 0))</f>
        <v>4.5711443999999997E-2</v>
      </c>
      <c r="T22" s="2">
        <f>$R22*INDEX('Byproduct Conc'!$E:$E, MATCH(Water_DMR!T$2,'Byproduct Conc'!$C:$C, 0))</f>
        <v>5.4979399999999993E-4</v>
      </c>
      <c r="U22" s="2">
        <f>$R22*INDEX('Byproduct Conc'!$E:$E, MATCH(Water_DMR!U$2,'Byproduct Conc'!$C:$C, 0))</f>
        <v>2.3562599999999998E-3</v>
      </c>
      <c r="V22" s="2">
        <f>$R22*INDEX('Byproduct Conc'!$E:$E, MATCH(Water_DMR!V$2,'Byproduct Conc'!$C:$C, 0))</f>
        <v>1.5692691599999999E-2</v>
      </c>
      <c r="W22" s="61">
        <f>$R22*INDEX('Byproduct Conc'!$E:$E, MATCH(Water_DMR!W$2,'Byproduct Conc'!$C:$C, 0))</f>
        <v>2.35626E-2</v>
      </c>
      <c r="X22" s="58">
        <f t="shared" si="1"/>
        <v>1.306041257142857E-4</v>
      </c>
      <c r="Y22" s="2">
        <f t="shared" si="2"/>
        <v>1.5708399999999999E-6</v>
      </c>
      <c r="Z22" s="2">
        <f t="shared" si="3"/>
        <v>6.7321714285714277E-6</v>
      </c>
      <c r="AA22" s="2">
        <f t="shared" si="4"/>
        <v>4.483626171428571E-5</v>
      </c>
      <c r="AB22" s="2">
        <f t="shared" si="5"/>
        <v>6.7321714285714291E-5</v>
      </c>
      <c r="AC22" s="2">
        <v>0</v>
      </c>
      <c r="AD22" s="2" t="s">
        <v>5107</v>
      </c>
      <c r="AE22" s="2" t="s">
        <v>5098</v>
      </c>
      <c r="AF22" s="2" t="s">
        <v>5098</v>
      </c>
      <c r="AG22" s="2" t="s">
        <v>1156</v>
      </c>
      <c r="AH22" s="2" t="s">
        <v>1290</v>
      </c>
      <c r="AI22" s="2">
        <v>8070201006480</v>
      </c>
    </row>
    <row r="23" spans="1:35" x14ac:dyDescent="0.25">
      <c r="A23" s="2">
        <v>2024</v>
      </c>
      <c r="B23" s="4">
        <f t="shared" si="0"/>
        <v>45292</v>
      </c>
      <c r="C23" s="2" t="s">
        <v>1288</v>
      </c>
      <c r="D23" s="2" t="s">
        <v>1289</v>
      </c>
      <c r="E23" s="2" t="s">
        <v>1154</v>
      </c>
      <c r="F23" s="2" t="s">
        <v>1138</v>
      </c>
      <c r="G23" s="2">
        <v>70805</v>
      </c>
      <c r="H23" s="2">
        <v>30.503836</v>
      </c>
      <c r="I23" s="2">
        <v>-91.186507000000006</v>
      </c>
      <c r="J23" s="2" t="s">
        <v>1155</v>
      </c>
      <c r="K23" s="21">
        <v>110000597444</v>
      </c>
      <c r="L23" s="2" t="s">
        <v>1140</v>
      </c>
      <c r="M23" s="2">
        <v>2821</v>
      </c>
      <c r="N23" s="2" t="s">
        <v>5088</v>
      </c>
      <c r="R23" s="2">
        <v>52.269019999999998</v>
      </c>
      <c r="S23" s="58">
        <f>$R23*INDEX('Byproduct Conc'!$E:$E, MATCH(Water_DMR!S$2,'Byproduct Conc'!$C:$C, 0))</f>
        <v>0.15210284819999997</v>
      </c>
      <c r="T23" s="2">
        <f>$R23*INDEX('Byproduct Conc'!$E:$E, MATCH(Water_DMR!T$2,'Byproduct Conc'!$C:$C, 0))</f>
        <v>1.8294156999999998E-3</v>
      </c>
      <c r="U23" s="2">
        <f>$R23*INDEX('Byproduct Conc'!$E:$E, MATCH(Water_DMR!U$2,'Byproduct Conc'!$C:$C, 0))</f>
        <v>7.8403529999999996E-3</v>
      </c>
      <c r="V23" s="2">
        <f>$R23*INDEX('Byproduct Conc'!$E:$E, MATCH(Water_DMR!V$2,'Byproduct Conc'!$C:$C, 0))</f>
        <v>5.2216750980000004E-2</v>
      </c>
      <c r="W23" s="61">
        <f>$R23*INDEX('Byproduct Conc'!$E:$E, MATCH(Water_DMR!W$2,'Byproduct Conc'!$C:$C, 0))</f>
        <v>7.8403529999999999E-2</v>
      </c>
      <c r="X23" s="58">
        <f t="shared" si="1"/>
        <v>4.3457956628571422E-4</v>
      </c>
      <c r="Y23" s="2">
        <f t="shared" si="2"/>
        <v>5.2269019999999995E-6</v>
      </c>
      <c r="Z23" s="2">
        <f t="shared" si="3"/>
        <v>2.2401008571428572E-5</v>
      </c>
      <c r="AA23" s="2">
        <f t="shared" si="4"/>
        <v>1.4919071708571429E-4</v>
      </c>
      <c r="AB23" s="2">
        <f t="shared" si="5"/>
        <v>2.240100857142857E-4</v>
      </c>
      <c r="AC23" s="2">
        <v>0</v>
      </c>
      <c r="AD23" s="2" t="s">
        <v>5107</v>
      </c>
      <c r="AE23" s="2" t="s">
        <v>5098</v>
      </c>
      <c r="AF23" s="2" t="s">
        <v>5098</v>
      </c>
      <c r="AG23" s="2" t="s">
        <v>1156</v>
      </c>
      <c r="AH23" s="2" t="s">
        <v>1290</v>
      </c>
      <c r="AI23" s="2">
        <v>8070201006480</v>
      </c>
    </row>
    <row r="24" spans="1:35" x14ac:dyDescent="0.25">
      <c r="A24" s="2">
        <v>2021</v>
      </c>
      <c r="B24" s="4">
        <f t="shared" si="0"/>
        <v>44197</v>
      </c>
      <c r="C24" s="2" t="s">
        <v>1291</v>
      </c>
      <c r="D24" s="2" t="s">
        <v>1292</v>
      </c>
      <c r="E24" s="2" t="s">
        <v>1137</v>
      </c>
      <c r="F24" s="2" t="s">
        <v>1138</v>
      </c>
      <c r="G24" s="2" t="s">
        <v>1293</v>
      </c>
      <c r="H24" s="2">
        <v>30.221900000000002</v>
      </c>
      <c r="I24" s="2">
        <v>-91.051500000000004</v>
      </c>
      <c r="J24" s="2" t="s">
        <v>1294</v>
      </c>
      <c r="K24" s="21">
        <v>110033659878</v>
      </c>
      <c r="L24" s="2" t="s">
        <v>1140</v>
      </c>
      <c r="M24" s="2">
        <v>2869</v>
      </c>
      <c r="N24" s="2" t="s">
        <v>5086</v>
      </c>
      <c r="R24" s="2">
        <v>3.9770400000000001</v>
      </c>
      <c r="S24" s="58">
        <f>$R24*INDEX('Byproduct Conc'!$E:$E, MATCH(Water_DMR!S$2,'Byproduct Conc'!$C:$C, 0))</f>
        <v>1.1573186399999999E-2</v>
      </c>
      <c r="T24" s="2">
        <f>$R24*INDEX('Byproduct Conc'!$E:$E, MATCH(Water_DMR!T$2,'Byproduct Conc'!$C:$C, 0))</f>
        <v>1.3919639999999999E-4</v>
      </c>
      <c r="U24" s="2">
        <f>$R24*INDEX('Byproduct Conc'!$E:$E, MATCH(Water_DMR!U$2,'Byproduct Conc'!$C:$C, 0))</f>
        <v>5.9655599999999993E-4</v>
      </c>
      <c r="V24" s="2">
        <f>$R24*INDEX('Byproduct Conc'!$E:$E, MATCH(Water_DMR!V$2,'Byproduct Conc'!$C:$C, 0))</f>
        <v>3.9730629600000008E-3</v>
      </c>
      <c r="W24" s="61">
        <f>$R24*INDEX('Byproduct Conc'!$E:$E, MATCH(Water_DMR!W$2,'Byproduct Conc'!$C:$C, 0))</f>
        <v>5.96556E-3</v>
      </c>
      <c r="X24" s="58">
        <f t="shared" si="1"/>
        <v>3.3066246857142852E-5</v>
      </c>
      <c r="Y24" s="2">
        <f t="shared" si="2"/>
        <v>3.9770399999999997E-7</v>
      </c>
      <c r="Z24" s="2">
        <f t="shared" si="3"/>
        <v>1.7044457142857141E-6</v>
      </c>
      <c r="AA24" s="2">
        <f t="shared" si="4"/>
        <v>1.135160845714286E-5</v>
      </c>
      <c r="AB24" s="2">
        <f t="shared" si="5"/>
        <v>1.7044457142857143E-5</v>
      </c>
      <c r="AC24" s="2">
        <v>0</v>
      </c>
      <c r="AD24" s="2" t="s">
        <v>5107</v>
      </c>
      <c r="AE24" s="2" t="s">
        <v>5098</v>
      </c>
      <c r="AF24" s="2" t="s">
        <v>5098</v>
      </c>
      <c r="AG24" s="2" t="s">
        <v>1295</v>
      </c>
      <c r="AH24" s="2" t="s">
        <v>1296</v>
      </c>
      <c r="AI24" s="2">
        <v>8070202002309</v>
      </c>
    </row>
    <row r="25" spans="1:35" x14ac:dyDescent="0.25">
      <c r="A25" s="2">
        <v>2023</v>
      </c>
      <c r="B25" s="4">
        <f t="shared" si="0"/>
        <v>44927</v>
      </c>
      <c r="C25" s="2" t="s">
        <v>1291</v>
      </c>
      <c r="D25" s="2" t="s">
        <v>1292</v>
      </c>
      <c r="E25" s="2" t="s">
        <v>1137</v>
      </c>
      <c r="F25" s="2" t="s">
        <v>1138</v>
      </c>
      <c r="G25" s="2" t="s">
        <v>1293</v>
      </c>
      <c r="H25" s="2">
        <v>30.221900000000002</v>
      </c>
      <c r="I25" s="2">
        <v>-91.051500000000004</v>
      </c>
      <c r="J25" s="2" t="s">
        <v>1294</v>
      </c>
      <c r="K25" s="21">
        <v>110033659878</v>
      </c>
      <c r="L25" s="2" t="s">
        <v>1140</v>
      </c>
      <c r="M25" s="2">
        <v>2869</v>
      </c>
      <c r="N25" s="2" t="s">
        <v>5086</v>
      </c>
      <c r="R25" s="2">
        <v>3.8113299999999999</v>
      </c>
      <c r="S25" s="58">
        <f>$R25*INDEX('Byproduct Conc'!$E:$E, MATCH(Water_DMR!S$2,'Byproduct Conc'!$C:$C, 0))</f>
        <v>1.1090970299999999E-2</v>
      </c>
      <c r="T25" s="2">
        <f>$R25*INDEX('Byproduct Conc'!$E:$E, MATCH(Water_DMR!T$2,'Byproduct Conc'!$C:$C, 0))</f>
        <v>1.3339654999999998E-4</v>
      </c>
      <c r="U25" s="2">
        <f>$R25*INDEX('Byproduct Conc'!$E:$E, MATCH(Water_DMR!U$2,'Byproduct Conc'!$C:$C, 0))</f>
        <v>5.716994999999999E-4</v>
      </c>
      <c r="V25" s="2">
        <f>$R25*INDEX('Byproduct Conc'!$E:$E, MATCH(Water_DMR!V$2,'Byproduct Conc'!$C:$C, 0))</f>
        <v>3.8075186700000001E-3</v>
      </c>
      <c r="W25" s="61">
        <f>$R25*INDEX('Byproduct Conc'!$E:$E, MATCH(Water_DMR!W$2,'Byproduct Conc'!$C:$C, 0))</f>
        <v>5.7169949999999999E-3</v>
      </c>
      <c r="X25" s="58">
        <f t="shared" si="1"/>
        <v>3.1688486571428567E-5</v>
      </c>
      <c r="Y25" s="2">
        <f t="shared" si="2"/>
        <v>3.8113299999999995E-7</v>
      </c>
      <c r="Z25" s="2">
        <f t="shared" si="3"/>
        <v>1.6334271428571426E-6</v>
      </c>
      <c r="AA25" s="2">
        <f t="shared" si="4"/>
        <v>1.0878624771428572E-5</v>
      </c>
      <c r="AB25" s="2">
        <f t="shared" si="5"/>
        <v>1.6334271428571428E-5</v>
      </c>
      <c r="AC25" s="2">
        <v>0</v>
      </c>
      <c r="AD25" s="2" t="s">
        <v>5107</v>
      </c>
      <c r="AE25" s="2" t="s">
        <v>5098</v>
      </c>
      <c r="AF25" s="2" t="s">
        <v>5098</v>
      </c>
      <c r="AG25" s="2" t="s">
        <v>1295</v>
      </c>
      <c r="AH25" s="2" t="s">
        <v>1296</v>
      </c>
      <c r="AI25" s="2" t="s">
        <v>5112</v>
      </c>
    </row>
    <row r="26" spans="1:35" x14ac:dyDescent="0.25">
      <c r="A26" s="2">
        <v>2024</v>
      </c>
      <c r="B26" s="4">
        <f t="shared" si="0"/>
        <v>45292</v>
      </c>
      <c r="C26" s="2" t="s">
        <v>1291</v>
      </c>
      <c r="D26" s="2" t="s">
        <v>1292</v>
      </c>
      <c r="E26" s="2" t="s">
        <v>1137</v>
      </c>
      <c r="F26" s="2" t="s">
        <v>1138</v>
      </c>
      <c r="G26" s="2" t="s">
        <v>1293</v>
      </c>
      <c r="H26" s="2">
        <v>30.221900000000002</v>
      </c>
      <c r="I26" s="2">
        <v>-91.051500000000004</v>
      </c>
      <c r="J26" s="2" t="s">
        <v>1294</v>
      </c>
      <c r="K26" s="21">
        <v>110033659878</v>
      </c>
      <c r="L26" s="2" t="s">
        <v>1140</v>
      </c>
      <c r="M26" s="2">
        <v>2869</v>
      </c>
      <c r="N26" s="2" t="s">
        <v>5086</v>
      </c>
      <c r="R26" s="2">
        <v>0.82855000000000001</v>
      </c>
      <c r="S26" s="58">
        <f>$R26*INDEX('Byproduct Conc'!$E:$E, MATCH(Water_DMR!S$2,'Byproduct Conc'!$C:$C, 0))</f>
        <v>2.4110805000000001E-3</v>
      </c>
      <c r="T26" s="2">
        <f>$R26*INDEX('Byproduct Conc'!$E:$E, MATCH(Water_DMR!T$2,'Byproduct Conc'!$C:$C, 0))</f>
        <v>2.8999249999999999E-5</v>
      </c>
      <c r="U26" s="2">
        <f>$R26*INDEX('Byproduct Conc'!$E:$E, MATCH(Water_DMR!U$2,'Byproduct Conc'!$C:$C, 0))</f>
        <v>1.2428249999999998E-4</v>
      </c>
      <c r="V26" s="2">
        <f>$R26*INDEX('Byproduct Conc'!$E:$E, MATCH(Water_DMR!V$2,'Byproduct Conc'!$C:$C, 0))</f>
        <v>8.2772145000000006E-4</v>
      </c>
      <c r="W26" s="61">
        <f>$R26*INDEX('Byproduct Conc'!$E:$E, MATCH(Water_DMR!W$2,'Byproduct Conc'!$C:$C, 0))</f>
        <v>1.2428250000000001E-3</v>
      </c>
      <c r="X26" s="58">
        <f t="shared" si="1"/>
        <v>6.8888014285714284E-6</v>
      </c>
      <c r="Y26" s="2">
        <f t="shared" si="2"/>
        <v>8.2854999999999996E-8</v>
      </c>
      <c r="Z26" s="2">
        <f t="shared" si="3"/>
        <v>3.5509285714285711E-7</v>
      </c>
      <c r="AA26" s="2">
        <f t="shared" si="4"/>
        <v>2.3649184285714287E-6</v>
      </c>
      <c r="AB26" s="2">
        <f t="shared" si="5"/>
        <v>3.5509285714285717E-6</v>
      </c>
      <c r="AC26" s="2">
        <v>0</v>
      </c>
      <c r="AD26" s="2" t="s">
        <v>5107</v>
      </c>
      <c r="AE26" s="2" t="s">
        <v>5098</v>
      </c>
      <c r="AF26" s="2" t="s">
        <v>5098</v>
      </c>
      <c r="AG26" s="2" t="s">
        <v>1295</v>
      </c>
      <c r="AH26" s="2" t="s">
        <v>1296</v>
      </c>
      <c r="AI26" s="2">
        <v>8070202002309</v>
      </c>
    </row>
    <row r="27" spans="1:35" x14ac:dyDescent="0.25">
      <c r="A27" s="2">
        <v>2021</v>
      </c>
      <c r="B27" s="4">
        <f t="shared" si="0"/>
        <v>44197</v>
      </c>
      <c r="C27" s="2" t="s">
        <v>1297</v>
      </c>
      <c r="D27" s="2" t="s">
        <v>1298</v>
      </c>
      <c r="E27" s="2" t="s">
        <v>1299</v>
      </c>
      <c r="F27" s="2" t="s">
        <v>1160</v>
      </c>
      <c r="G27" s="2">
        <v>77301</v>
      </c>
      <c r="H27" s="2">
        <v>30.316129</v>
      </c>
      <c r="I27" s="2">
        <v>-95.387682999999996</v>
      </c>
      <c r="J27" s="2" t="s">
        <v>1300</v>
      </c>
      <c r="K27" s="21">
        <v>110000748095</v>
      </c>
      <c r="L27" s="2" t="s">
        <v>1140</v>
      </c>
      <c r="M27" s="2">
        <v>2869</v>
      </c>
      <c r="N27" s="2" t="s">
        <v>5086</v>
      </c>
      <c r="R27" s="2">
        <v>4.0184674999999999</v>
      </c>
      <c r="S27" s="58">
        <f>$R27*INDEX('Byproduct Conc'!$E:$E, MATCH(Water_DMR!S$2,'Byproduct Conc'!$C:$C, 0))</f>
        <v>1.1693740424999998E-2</v>
      </c>
      <c r="T27" s="2">
        <f>$R27*INDEX('Byproduct Conc'!$E:$E, MATCH(Water_DMR!T$2,'Byproduct Conc'!$C:$C, 0))</f>
        <v>1.4064636249999998E-4</v>
      </c>
      <c r="U27" s="2">
        <f>$R27*INDEX('Byproduct Conc'!$E:$E, MATCH(Water_DMR!U$2,'Byproduct Conc'!$C:$C, 0))</f>
        <v>6.0277012499999991E-4</v>
      </c>
      <c r="V27" s="2">
        <f>$R27*INDEX('Byproduct Conc'!$E:$E, MATCH(Water_DMR!V$2,'Byproduct Conc'!$C:$C, 0))</f>
        <v>4.0144490324999999E-3</v>
      </c>
      <c r="W27" s="61">
        <f>$R27*INDEX('Byproduct Conc'!$E:$E, MATCH(Water_DMR!W$2,'Byproduct Conc'!$C:$C, 0))</f>
        <v>6.0277012499999998E-3</v>
      </c>
      <c r="X27" s="58">
        <f t="shared" si="1"/>
        <v>3.3410686928571426E-5</v>
      </c>
      <c r="Y27" s="2">
        <f t="shared" si="2"/>
        <v>4.0184674999999993E-7</v>
      </c>
      <c r="Z27" s="2">
        <f t="shared" si="3"/>
        <v>1.7222003571428569E-6</v>
      </c>
      <c r="AA27" s="2">
        <f t="shared" si="4"/>
        <v>1.1469854378571427E-5</v>
      </c>
      <c r="AB27" s="2">
        <f t="shared" si="5"/>
        <v>1.7222003571428572E-5</v>
      </c>
      <c r="AC27" s="2">
        <v>0</v>
      </c>
      <c r="AD27" s="2" t="s">
        <v>5107</v>
      </c>
      <c r="AE27" s="2" t="s">
        <v>5098</v>
      </c>
      <c r="AF27" s="2" t="s">
        <v>5098</v>
      </c>
      <c r="AG27" s="2" t="s">
        <v>1301</v>
      </c>
      <c r="AH27" s="2" t="s">
        <v>5113</v>
      </c>
      <c r="AI27" s="2">
        <v>12040101000196</v>
      </c>
    </row>
    <row r="28" spans="1:35" x14ac:dyDescent="0.25">
      <c r="A28" s="2">
        <v>2022</v>
      </c>
      <c r="B28" s="4">
        <f t="shared" si="0"/>
        <v>44562</v>
      </c>
      <c r="C28" s="2" t="s">
        <v>1297</v>
      </c>
      <c r="D28" s="2" t="s">
        <v>1298</v>
      </c>
      <c r="E28" s="2" t="s">
        <v>1299</v>
      </c>
      <c r="F28" s="2" t="s">
        <v>1160</v>
      </c>
      <c r="G28" s="2">
        <v>77301</v>
      </c>
      <c r="H28" s="2">
        <v>30.316129</v>
      </c>
      <c r="I28" s="2">
        <v>-95.387682999999996</v>
      </c>
      <c r="J28" s="2" t="s">
        <v>1300</v>
      </c>
      <c r="K28" s="21">
        <v>110000748095</v>
      </c>
      <c r="L28" s="2" t="s">
        <v>1140</v>
      </c>
      <c r="M28" s="2">
        <v>2869</v>
      </c>
      <c r="N28" s="2" t="s">
        <v>5086</v>
      </c>
      <c r="R28" s="2">
        <v>0.2071375</v>
      </c>
      <c r="S28" s="58">
        <f>$R28*INDEX('Byproduct Conc'!$E:$E, MATCH(Water_DMR!S$2,'Byproduct Conc'!$C:$C, 0))</f>
        <v>6.0277012500000002E-4</v>
      </c>
      <c r="T28" s="2">
        <f>$R28*INDEX('Byproduct Conc'!$E:$E, MATCH(Water_DMR!T$2,'Byproduct Conc'!$C:$C, 0))</f>
        <v>7.2498124999999996E-6</v>
      </c>
      <c r="U28" s="2">
        <f>$R28*INDEX('Byproduct Conc'!$E:$E, MATCH(Water_DMR!U$2,'Byproduct Conc'!$C:$C, 0))</f>
        <v>3.1070624999999995E-5</v>
      </c>
      <c r="V28" s="2">
        <f>$R28*INDEX('Byproduct Conc'!$E:$E, MATCH(Water_DMR!V$2,'Byproduct Conc'!$C:$C, 0))</f>
        <v>2.0693036250000001E-4</v>
      </c>
      <c r="W28" s="61">
        <f>$R28*INDEX('Byproduct Conc'!$E:$E, MATCH(Water_DMR!W$2,'Byproduct Conc'!$C:$C, 0))</f>
        <v>3.1070625000000003E-4</v>
      </c>
      <c r="X28" s="58">
        <f t="shared" si="1"/>
        <v>1.7222003571428571E-6</v>
      </c>
      <c r="Y28" s="2">
        <f t="shared" si="2"/>
        <v>2.0713749999999999E-8</v>
      </c>
      <c r="Z28" s="2">
        <f t="shared" si="3"/>
        <v>8.8773214285714277E-8</v>
      </c>
      <c r="AA28" s="2">
        <f t="shared" si="4"/>
        <v>5.9122960714285717E-7</v>
      </c>
      <c r="AB28" s="2">
        <f t="shared" si="5"/>
        <v>8.8773214285714293E-7</v>
      </c>
      <c r="AC28" s="2">
        <v>0</v>
      </c>
      <c r="AD28" s="2" t="s">
        <v>5107</v>
      </c>
      <c r="AE28" s="2" t="s">
        <v>5098</v>
      </c>
      <c r="AF28" s="2" t="s">
        <v>5098</v>
      </c>
      <c r="AG28" s="2" t="s">
        <v>1301</v>
      </c>
      <c r="AH28" s="2" t="s">
        <v>5113</v>
      </c>
      <c r="AI28" s="2">
        <v>12040101000196</v>
      </c>
    </row>
    <row r="29" spans="1:35" x14ac:dyDescent="0.25">
      <c r="A29" s="2">
        <v>2024</v>
      </c>
      <c r="B29" s="4">
        <f t="shared" si="0"/>
        <v>45292</v>
      </c>
      <c r="C29" s="2" t="s">
        <v>1297</v>
      </c>
      <c r="D29" s="2" t="s">
        <v>1298</v>
      </c>
      <c r="E29" s="2" t="s">
        <v>1299</v>
      </c>
      <c r="F29" s="2" t="s">
        <v>1160</v>
      </c>
      <c r="G29" s="2">
        <v>77301</v>
      </c>
      <c r="H29" s="2">
        <v>30.316129</v>
      </c>
      <c r="I29" s="2">
        <v>-95.387682999999996</v>
      </c>
      <c r="J29" s="2" t="s">
        <v>1300</v>
      </c>
      <c r="K29" s="21">
        <v>110000748095</v>
      </c>
      <c r="L29" s="2" t="s">
        <v>1140</v>
      </c>
      <c r="M29" s="2">
        <v>2869</v>
      </c>
      <c r="N29" s="2" t="s">
        <v>5086</v>
      </c>
      <c r="R29" s="2">
        <v>0.126685295</v>
      </c>
      <c r="S29" s="58">
        <f>$R29*INDEX('Byproduct Conc'!$E:$E, MATCH(Water_DMR!S$2,'Byproduct Conc'!$C:$C, 0))</f>
        <v>3.6865420844999999E-4</v>
      </c>
      <c r="T29" s="2">
        <f>$R29*INDEX('Byproduct Conc'!$E:$E, MATCH(Water_DMR!T$2,'Byproduct Conc'!$C:$C, 0))</f>
        <v>4.4339853249999994E-6</v>
      </c>
      <c r="U29" s="2">
        <f>$R29*INDEX('Byproduct Conc'!$E:$E, MATCH(Water_DMR!U$2,'Byproduct Conc'!$C:$C, 0))</f>
        <v>1.900279425E-5</v>
      </c>
      <c r="V29" s="2">
        <f>$R29*INDEX('Byproduct Conc'!$E:$E, MATCH(Water_DMR!V$2,'Byproduct Conc'!$C:$C, 0))</f>
        <v>1.2655860970500001E-4</v>
      </c>
      <c r="W29" s="61">
        <f>$R29*INDEX('Byproduct Conc'!$E:$E, MATCH(Water_DMR!W$2,'Byproduct Conc'!$C:$C, 0))</f>
        <v>1.900279425E-4</v>
      </c>
      <c r="X29" s="58">
        <f t="shared" si="1"/>
        <v>1.0532977384285713E-6</v>
      </c>
      <c r="Y29" s="2">
        <f t="shared" si="2"/>
        <v>1.2668529499999998E-8</v>
      </c>
      <c r="Z29" s="2">
        <f t="shared" si="3"/>
        <v>5.4293697857142857E-8</v>
      </c>
      <c r="AA29" s="2">
        <f t="shared" si="4"/>
        <v>3.6159602772857147E-7</v>
      </c>
      <c r="AB29" s="2">
        <f t="shared" si="5"/>
        <v>5.4293697857142856E-7</v>
      </c>
      <c r="AC29" s="2">
        <v>0</v>
      </c>
      <c r="AD29" s="2" t="s">
        <v>5107</v>
      </c>
      <c r="AE29" s="2" t="s">
        <v>5098</v>
      </c>
      <c r="AF29" s="2" t="s">
        <v>5098</v>
      </c>
      <c r="AG29" s="2" t="s">
        <v>1301</v>
      </c>
      <c r="AH29" s="2" t="s">
        <v>5113</v>
      </c>
      <c r="AI29" s="2">
        <v>12040101000196</v>
      </c>
    </row>
    <row r="30" spans="1:35" x14ac:dyDescent="0.25">
      <c r="A30" s="2">
        <v>2021</v>
      </c>
      <c r="B30" s="4">
        <f t="shared" si="0"/>
        <v>44197</v>
      </c>
      <c r="C30" s="2" t="s">
        <v>5094</v>
      </c>
      <c r="D30" s="2" t="s">
        <v>1304</v>
      </c>
      <c r="E30" s="2" t="s">
        <v>1305</v>
      </c>
      <c r="F30" s="2" t="s">
        <v>1230</v>
      </c>
      <c r="G30" s="2">
        <v>25515</v>
      </c>
      <c r="H30" s="2">
        <v>38.772219999999997</v>
      </c>
      <c r="I30" s="2">
        <v>-82.205560000000006</v>
      </c>
      <c r="J30" s="2" t="s">
        <v>1307</v>
      </c>
      <c r="K30" s="21">
        <v>110000607772</v>
      </c>
      <c r="L30" s="2" t="s">
        <v>1140</v>
      </c>
      <c r="M30" s="2">
        <v>2869</v>
      </c>
      <c r="N30" s="2" t="s">
        <v>5086</v>
      </c>
      <c r="R30" s="2">
        <v>0.17068130000000001</v>
      </c>
      <c r="S30" s="58">
        <f>$R30*INDEX('Byproduct Conc'!$E:$E, MATCH(Water_DMR!S$2,'Byproduct Conc'!$C:$C, 0))</f>
        <v>4.9668258299999997E-4</v>
      </c>
      <c r="T30" s="2">
        <f>$R30*INDEX('Byproduct Conc'!$E:$E, MATCH(Water_DMR!T$2,'Byproduct Conc'!$C:$C, 0))</f>
        <v>5.9738454999999998E-6</v>
      </c>
      <c r="U30" s="2">
        <f>$R30*INDEX('Byproduct Conc'!$E:$E, MATCH(Water_DMR!U$2,'Byproduct Conc'!$C:$C, 0))</f>
        <v>2.5602195E-5</v>
      </c>
      <c r="V30" s="2">
        <f>$R30*INDEX('Byproduct Conc'!$E:$E, MATCH(Water_DMR!V$2,'Byproduct Conc'!$C:$C, 0))</f>
        <v>1.7051061870000002E-4</v>
      </c>
      <c r="W30" s="61">
        <f>$R30*INDEX('Byproduct Conc'!$E:$E, MATCH(Water_DMR!W$2,'Byproduct Conc'!$C:$C, 0))</f>
        <v>2.5602194999999999E-4</v>
      </c>
      <c r="X30" s="58">
        <f t="shared" si="1"/>
        <v>1.4190930942857142E-6</v>
      </c>
      <c r="Y30" s="2">
        <f t="shared" si="2"/>
        <v>1.7068129999999999E-8</v>
      </c>
      <c r="Z30" s="2">
        <f t="shared" si="3"/>
        <v>7.3149128571428573E-8</v>
      </c>
      <c r="AA30" s="2">
        <f t="shared" si="4"/>
        <v>4.8717319628571431E-7</v>
      </c>
      <c r="AB30" s="2">
        <f t="shared" si="5"/>
        <v>7.3149128571428568E-7</v>
      </c>
      <c r="AC30" s="2">
        <v>0</v>
      </c>
      <c r="AD30" s="2" t="s">
        <v>5107</v>
      </c>
      <c r="AE30" s="2" t="s">
        <v>5098</v>
      </c>
      <c r="AF30" s="2" t="s">
        <v>5098</v>
      </c>
      <c r="AG30" s="2" t="s">
        <v>1308</v>
      </c>
      <c r="AH30" s="2" t="s">
        <v>1262</v>
      </c>
      <c r="AI30" s="2">
        <v>5090101001861</v>
      </c>
    </row>
    <row r="31" spans="1:35" x14ac:dyDescent="0.25">
      <c r="A31" s="2">
        <v>2022</v>
      </c>
      <c r="B31" s="4">
        <f t="shared" si="0"/>
        <v>44562</v>
      </c>
      <c r="C31" s="2" t="s">
        <v>5094</v>
      </c>
      <c r="D31" s="2" t="s">
        <v>1304</v>
      </c>
      <c r="E31" s="2" t="s">
        <v>1305</v>
      </c>
      <c r="F31" s="2" t="s">
        <v>1230</v>
      </c>
      <c r="G31" s="2">
        <v>25515</v>
      </c>
      <c r="H31" s="2">
        <v>38.772219999999997</v>
      </c>
      <c r="I31" s="2">
        <v>-82.205560000000006</v>
      </c>
      <c r="J31" s="2" t="s">
        <v>1307</v>
      </c>
      <c r="K31" s="21">
        <v>110000607772</v>
      </c>
      <c r="L31" s="2" t="s">
        <v>1140</v>
      </c>
      <c r="M31" s="2">
        <v>2869</v>
      </c>
      <c r="N31" s="2" t="s">
        <v>5086</v>
      </c>
      <c r="R31" s="2">
        <v>0.41716114285714201</v>
      </c>
      <c r="S31" s="58">
        <f>$R31*INDEX('Byproduct Conc'!$E:$E, MATCH(Water_DMR!S$2,'Byproduct Conc'!$C:$C, 0))</f>
        <v>1.2139389257142831E-3</v>
      </c>
      <c r="T31" s="2">
        <f>$R31*INDEX('Byproduct Conc'!$E:$E, MATCH(Water_DMR!T$2,'Byproduct Conc'!$C:$C, 0))</f>
        <v>1.4600639999999969E-5</v>
      </c>
      <c r="U31" s="2">
        <f>$R31*INDEX('Byproduct Conc'!$E:$E, MATCH(Water_DMR!U$2,'Byproduct Conc'!$C:$C, 0))</f>
        <v>6.257417142857129E-5</v>
      </c>
      <c r="V31" s="2">
        <f>$R31*INDEX('Byproduct Conc'!$E:$E, MATCH(Water_DMR!V$2,'Byproduct Conc'!$C:$C, 0))</f>
        <v>4.1674398171428491E-4</v>
      </c>
      <c r="W31" s="61">
        <f>$R31*INDEX('Byproduct Conc'!$E:$E, MATCH(Water_DMR!W$2,'Byproduct Conc'!$C:$C, 0))</f>
        <v>6.2574171428571301E-4</v>
      </c>
      <c r="X31" s="58">
        <f t="shared" si="1"/>
        <v>3.4683969306122377E-6</v>
      </c>
      <c r="Y31" s="2">
        <f t="shared" si="2"/>
        <v>4.1716114285714197E-8</v>
      </c>
      <c r="Z31" s="2">
        <f t="shared" si="3"/>
        <v>1.7878334693877512E-7</v>
      </c>
      <c r="AA31" s="2">
        <f t="shared" si="4"/>
        <v>1.1906970906122425E-6</v>
      </c>
      <c r="AB31" s="2">
        <f t="shared" si="5"/>
        <v>1.7878334693877514E-6</v>
      </c>
      <c r="AC31" s="2">
        <v>0</v>
      </c>
      <c r="AD31" s="2" t="s">
        <v>5107</v>
      </c>
      <c r="AE31" s="2" t="s">
        <v>5098</v>
      </c>
      <c r="AF31" s="2" t="s">
        <v>5098</v>
      </c>
      <c r="AG31" s="2" t="s">
        <v>1308</v>
      </c>
      <c r="AH31" s="2" t="s">
        <v>1262</v>
      </c>
      <c r="AI31" s="2">
        <v>5090101001861</v>
      </c>
    </row>
    <row r="32" spans="1:35" x14ac:dyDescent="0.25">
      <c r="A32" s="2">
        <v>2021</v>
      </c>
      <c r="B32" s="4">
        <f t="shared" si="0"/>
        <v>44197</v>
      </c>
      <c r="C32" s="2" t="s">
        <v>1315</v>
      </c>
      <c r="D32" s="2" t="s">
        <v>1316</v>
      </c>
      <c r="E32" s="2" t="s">
        <v>1317</v>
      </c>
      <c r="F32" s="2" t="s">
        <v>1160</v>
      </c>
      <c r="G32" s="2">
        <v>77578</v>
      </c>
      <c r="H32" s="2">
        <v>29.458400000000001</v>
      </c>
      <c r="I32" s="2">
        <v>-95.330399999999997</v>
      </c>
      <c r="J32" s="2" t="s">
        <v>1318</v>
      </c>
      <c r="K32" s="21">
        <v>110000599479</v>
      </c>
      <c r="L32" s="2" t="s">
        <v>1140</v>
      </c>
      <c r="M32" s="2">
        <v>2869</v>
      </c>
      <c r="N32" s="2" t="s">
        <v>5086</v>
      </c>
      <c r="R32" s="2">
        <v>1.4913900000000001E-2</v>
      </c>
      <c r="S32" s="58">
        <f>$R32*INDEX('Byproduct Conc'!$E:$E, MATCH(Water_DMR!S$2,'Byproduct Conc'!$C:$C, 0))</f>
        <v>4.3399448999999997E-5</v>
      </c>
      <c r="T32" s="2">
        <f>$R32*INDEX('Byproduct Conc'!$E:$E, MATCH(Water_DMR!T$2,'Byproduct Conc'!$C:$C, 0))</f>
        <v>5.2198649999999999E-7</v>
      </c>
      <c r="U32" s="2">
        <f>$R32*INDEX('Byproduct Conc'!$E:$E, MATCH(Water_DMR!U$2,'Byproduct Conc'!$C:$C, 0))</f>
        <v>2.2370849999999999E-6</v>
      </c>
      <c r="V32" s="2">
        <f>$R32*INDEX('Byproduct Conc'!$E:$E, MATCH(Water_DMR!V$2,'Byproduct Conc'!$C:$C, 0))</f>
        <v>1.4898986100000003E-5</v>
      </c>
      <c r="W32" s="61">
        <f>$R32*INDEX('Byproduct Conc'!$E:$E, MATCH(Water_DMR!W$2,'Byproduct Conc'!$C:$C, 0))</f>
        <v>2.2370850000000003E-5</v>
      </c>
      <c r="X32" s="58">
        <f t="shared" si="1"/>
        <v>1.2399842571428571E-7</v>
      </c>
      <c r="Y32" s="2">
        <f t="shared" si="2"/>
        <v>1.49139E-9</v>
      </c>
      <c r="Z32" s="2">
        <f t="shared" si="3"/>
        <v>6.3916714285714286E-9</v>
      </c>
      <c r="AA32" s="2">
        <f t="shared" si="4"/>
        <v>4.256853171428572E-8</v>
      </c>
      <c r="AB32" s="2">
        <f t="shared" si="5"/>
        <v>6.3916714285714295E-8</v>
      </c>
      <c r="AC32" s="2">
        <v>0</v>
      </c>
      <c r="AD32" s="2" t="s">
        <v>5107</v>
      </c>
      <c r="AE32" s="2" t="s">
        <v>5098</v>
      </c>
      <c r="AF32" s="2" t="s">
        <v>5098</v>
      </c>
      <c r="AG32" s="2" t="s">
        <v>1319</v>
      </c>
      <c r="AH32" s="2" t="s">
        <v>1320</v>
      </c>
      <c r="AI32" s="2">
        <v>12040204000953</v>
      </c>
    </row>
    <row r="33" spans="1:35" x14ac:dyDescent="0.25">
      <c r="A33" s="2">
        <v>2022</v>
      </c>
      <c r="B33" s="4">
        <f t="shared" si="0"/>
        <v>44562</v>
      </c>
      <c r="C33" s="2" t="s">
        <v>1315</v>
      </c>
      <c r="D33" s="2" t="s">
        <v>1316</v>
      </c>
      <c r="E33" s="2" t="s">
        <v>1317</v>
      </c>
      <c r="F33" s="2" t="s">
        <v>1160</v>
      </c>
      <c r="G33" s="2">
        <v>77578</v>
      </c>
      <c r="H33" s="2">
        <v>29.458400000000001</v>
      </c>
      <c r="I33" s="2">
        <v>-95.330399999999997</v>
      </c>
      <c r="J33" s="2" t="s">
        <v>1318</v>
      </c>
      <c r="K33" s="21">
        <v>110000599479</v>
      </c>
      <c r="L33" s="2" t="s">
        <v>1140</v>
      </c>
      <c r="M33" s="2">
        <v>2869</v>
      </c>
      <c r="N33" s="2" t="s">
        <v>5086</v>
      </c>
      <c r="R33" s="2">
        <v>1.4913900000000001E-2</v>
      </c>
      <c r="S33" s="58">
        <f>$R33*INDEX('Byproduct Conc'!$E:$E, MATCH(Water_DMR!S$2,'Byproduct Conc'!$C:$C, 0))</f>
        <v>4.3399448999999997E-5</v>
      </c>
      <c r="T33" s="2">
        <f>$R33*INDEX('Byproduct Conc'!$E:$E, MATCH(Water_DMR!T$2,'Byproduct Conc'!$C:$C, 0))</f>
        <v>5.2198649999999999E-7</v>
      </c>
      <c r="U33" s="2">
        <f>$R33*INDEX('Byproduct Conc'!$E:$E, MATCH(Water_DMR!U$2,'Byproduct Conc'!$C:$C, 0))</f>
        <v>2.2370849999999999E-6</v>
      </c>
      <c r="V33" s="2">
        <f>$R33*INDEX('Byproduct Conc'!$E:$E, MATCH(Water_DMR!V$2,'Byproduct Conc'!$C:$C, 0))</f>
        <v>1.4898986100000003E-5</v>
      </c>
      <c r="W33" s="61">
        <f>$R33*INDEX('Byproduct Conc'!$E:$E, MATCH(Water_DMR!W$2,'Byproduct Conc'!$C:$C, 0))</f>
        <v>2.2370850000000003E-5</v>
      </c>
      <c r="X33" s="58">
        <f t="shared" si="1"/>
        <v>1.2399842571428571E-7</v>
      </c>
      <c r="Y33" s="2">
        <f t="shared" si="2"/>
        <v>1.49139E-9</v>
      </c>
      <c r="Z33" s="2">
        <f t="shared" si="3"/>
        <v>6.3916714285714286E-9</v>
      </c>
      <c r="AA33" s="2">
        <f t="shared" si="4"/>
        <v>4.256853171428572E-8</v>
      </c>
      <c r="AB33" s="2">
        <f t="shared" si="5"/>
        <v>6.3916714285714295E-8</v>
      </c>
      <c r="AC33" s="2">
        <v>0</v>
      </c>
      <c r="AD33" s="2" t="s">
        <v>5107</v>
      </c>
      <c r="AE33" s="2" t="s">
        <v>5098</v>
      </c>
      <c r="AF33" s="2" t="s">
        <v>5098</v>
      </c>
      <c r="AG33" s="2" t="s">
        <v>1319</v>
      </c>
      <c r="AH33" s="2" t="s">
        <v>1320</v>
      </c>
      <c r="AI33" s="2">
        <v>12040204000953</v>
      </c>
    </row>
    <row r="34" spans="1:35" x14ac:dyDescent="0.25">
      <c r="A34" s="2">
        <v>2023</v>
      </c>
      <c r="B34" s="4">
        <f t="shared" si="0"/>
        <v>44927</v>
      </c>
      <c r="C34" s="2" t="s">
        <v>1315</v>
      </c>
      <c r="D34" s="2" t="s">
        <v>1316</v>
      </c>
      <c r="E34" s="2" t="s">
        <v>1317</v>
      </c>
      <c r="F34" s="2" t="s">
        <v>1160</v>
      </c>
      <c r="G34" s="2">
        <v>77578</v>
      </c>
      <c r="H34" s="2">
        <v>29.458400000000001</v>
      </c>
      <c r="I34" s="2">
        <v>-95.330399999999997</v>
      </c>
      <c r="J34" s="2" t="s">
        <v>1318</v>
      </c>
      <c r="K34" s="21">
        <v>110000599479</v>
      </c>
      <c r="L34" s="2" t="s">
        <v>1140</v>
      </c>
      <c r="M34" s="2">
        <v>2869</v>
      </c>
      <c r="N34" s="2" t="s">
        <v>5086</v>
      </c>
      <c r="R34" s="2">
        <v>1.4913900000000001E-2</v>
      </c>
      <c r="S34" s="58">
        <f>$R34*INDEX('Byproduct Conc'!$E:$E, MATCH(Water_DMR!S$2,'Byproduct Conc'!$C:$C, 0))</f>
        <v>4.3399448999999997E-5</v>
      </c>
      <c r="T34" s="2">
        <f>$R34*INDEX('Byproduct Conc'!$E:$E, MATCH(Water_DMR!T$2,'Byproduct Conc'!$C:$C, 0))</f>
        <v>5.2198649999999999E-7</v>
      </c>
      <c r="U34" s="2">
        <f>$R34*INDEX('Byproduct Conc'!$E:$E, MATCH(Water_DMR!U$2,'Byproduct Conc'!$C:$C, 0))</f>
        <v>2.2370849999999999E-6</v>
      </c>
      <c r="V34" s="2">
        <f>$R34*INDEX('Byproduct Conc'!$E:$E, MATCH(Water_DMR!V$2,'Byproduct Conc'!$C:$C, 0))</f>
        <v>1.4898986100000003E-5</v>
      </c>
      <c r="W34" s="61">
        <f>$R34*INDEX('Byproduct Conc'!$E:$E, MATCH(Water_DMR!W$2,'Byproduct Conc'!$C:$C, 0))</f>
        <v>2.2370850000000003E-5</v>
      </c>
      <c r="X34" s="58">
        <f t="shared" si="1"/>
        <v>1.2399842571428571E-7</v>
      </c>
      <c r="Y34" s="2">
        <f t="shared" si="2"/>
        <v>1.49139E-9</v>
      </c>
      <c r="Z34" s="2">
        <f t="shared" si="3"/>
        <v>6.3916714285714286E-9</v>
      </c>
      <c r="AA34" s="2">
        <f t="shared" si="4"/>
        <v>4.256853171428572E-8</v>
      </c>
      <c r="AB34" s="2">
        <f t="shared" si="5"/>
        <v>6.3916714285714295E-8</v>
      </c>
      <c r="AC34" s="2">
        <v>0</v>
      </c>
      <c r="AD34" s="2" t="s">
        <v>5107</v>
      </c>
      <c r="AE34" s="2" t="s">
        <v>5098</v>
      </c>
      <c r="AF34" s="2" t="s">
        <v>5098</v>
      </c>
      <c r="AG34" s="2" t="s">
        <v>1319</v>
      </c>
      <c r="AH34" s="2" t="s">
        <v>1320</v>
      </c>
      <c r="AI34" s="2">
        <v>12040204000953</v>
      </c>
    </row>
    <row r="35" spans="1:35" x14ac:dyDescent="0.25">
      <c r="A35" s="2">
        <v>2024</v>
      </c>
      <c r="B35" s="4">
        <f t="shared" ref="B35:B62" si="6">DATE(A35, 1, 1)</f>
        <v>45292</v>
      </c>
      <c r="C35" s="2" t="s">
        <v>1315</v>
      </c>
      <c r="D35" s="2" t="s">
        <v>1316</v>
      </c>
      <c r="E35" s="2" t="s">
        <v>1317</v>
      </c>
      <c r="F35" s="2" t="s">
        <v>1160</v>
      </c>
      <c r="G35" s="2">
        <v>77578</v>
      </c>
      <c r="H35" s="2">
        <v>29.458400000000001</v>
      </c>
      <c r="I35" s="2">
        <v>-95.330399999999997</v>
      </c>
      <c r="J35" s="2" t="s">
        <v>1318</v>
      </c>
      <c r="K35" s="21">
        <v>110000599479</v>
      </c>
      <c r="L35" s="2" t="s">
        <v>1140</v>
      </c>
      <c r="M35" s="2">
        <v>2869</v>
      </c>
      <c r="N35" s="2" t="s">
        <v>5086</v>
      </c>
      <c r="R35" s="2">
        <v>1.4913900000000001E-2</v>
      </c>
      <c r="S35" s="58">
        <f>$R35*INDEX('Byproduct Conc'!$E:$E, MATCH(Water_DMR!S$2,'Byproduct Conc'!$C:$C, 0))</f>
        <v>4.3399448999999997E-5</v>
      </c>
      <c r="T35" s="2">
        <f>$R35*INDEX('Byproduct Conc'!$E:$E, MATCH(Water_DMR!T$2,'Byproduct Conc'!$C:$C, 0))</f>
        <v>5.2198649999999999E-7</v>
      </c>
      <c r="U35" s="2">
        <f>$R35*INDEX('Byproduct Conc'!$E:$E, MATCH(Water_DMR!U$2,'Byproduct Conc'!$C:$C, 0))</f>
        <v>2.2370849999999999E-6</v>
      </c>
      <c r="V35" s="2">
        <f>$R35*INDEX('Byproduct Conc'!$E:$E, MATCH(Water_DMR!V$2,'Byproduct Conc'!$C:$C, 0))</f>
        <v>1.4898986100000003E-5</v>
      </c>
      <c r="W35" s="61">
        <f>$R35*INDEX('Byproduct Conc'!$E:$E, MATCH(Water_DMR!W$2,'Byproduct Conc'!$C:$C, 0))</f>
        <v>2.2370850000000003E-5</v>
      </c>
      <c r="X35" s="58">
        <f t="shared" ref="X35:X62" si="7">S35/350</f>
        <v>1.2399842571428571E-7</v>
      </c>
      <c r="Y35" s="2">
        <f t="shared" ref="Y35:Y62" si="8">T35/350</f>
        <v>1.49139E-9</v>
      </c>
      <c r="Z35" s="2">
        <f t="shared" ref="Z35:Z62" si="9">U35/350</f>
        <v>6.3916714285714286E-9</v>
      </c>
      <c r="AA35" s="2">
        <f t="shared" ref="AA35:AA62" si="10">V35/350</f>
        <v>4.256853171428572E-8</v>
      </c>
      <c r="AB35" s="2">
        <f t="shared" ref="AB35:AB62" si="11">W35/350</f>
        <v>6.3916714285714295E-8</v>
      </c>
      <c r="AC35" s="2">
        <v>0</v>
      </c>
      <c r="AD35" s="2" t="s">
        <v>5107</v>
      </c>
      <c r="AE35" s="2" t="s">
        <v>5098</v>
      </c>
      <c r="AF35" s="2" t="s">
        <v>5098</v>
      </c>
      <c r="AG35" s="2" t="s">
        <v>1319</v>
      </c>
      <c r="AH35" s="2" t="s">
        <v>1320</v>
      </c>
      <c r="AI35" s="2">
        <v>12040204000953</v>
      </c>
    </row>
    <row r="36" spans="1:35" x14ac:dyDescent="0.25">
      <c r="A36" s="2">
        <v>2023</v>
      </c>
      <c r="B36" s="4">
        <f t="shared" si="6"/>
        <v>44927</v>
      </c>
      <c r="C36" s="2" t="s">
        <v>5095</v>
      </c>
      <c r="D36" s="2" t="s">
        <v>5096</v>
      </c>
      <c r="E36" s="2" t="s">
        <v>1235</v>
      </c>
      <c r="F36" s="2" t="s">
        <v>1236</v>
      </c>
      <c r="G36" s="2">
        <v>44622</v>
      </c>
      <c r="H36" s="2">
        <v>40.506320000000002</v>
      </c>
      <c r="I36" s="2">
        <v>-81.474299999999999</v>
      </c>
      <c r="J36" s="2" t="s">
        <v>1238</v>
      </c>
      <c r="K36" s="21">
        <v>110000496981</v>
      </c>
      <c r="L36" s="2" t="s">
        <v>1140</v>
      </c>
      <c r="M36" s="2">
        <v>2869</v>
      </c>
      <c r="N36" s="2" t="s">
        <v>5086</v>
      </c>
      <c r="R36" s="2">
        <v>1.1681999999999999</v>
      </c>
      <c r="S36" s="58">
        <f>$R36*INDEX('Byproduct Conc'!$E:$E, MATCH(Water_DMR!S$2,'Byproduct Conc'!$C:$C, 0))</f>
        <v>3.3994619999999994E-3</v>
      </c>
      <c r="T36" s="2">
        <f>$R36*INDEX('Byproduct Conc'!$E:$E, MATCH(Water_DMR!T$2,'Byproduct Conc'!$C:$C, 0))</f>
        <v>4.088699999999999E-5</v>
      </c>
      <c r="U36" s="2">
        <f>$R36*INDEX('Byproduct Conc'!$E:$E, MATCH(Water_DMR!U$2,'Byproduct Conc'!$C:$C, 0))</f>
        <v>1.7522999999999996E-4</v>
      </c>
      <c r="V36" s="2">
        <f>$R36*INDEX('Byproduct Conc'!$E:$E, MATCH(Water_DMR!V$2,'Byproduct Conc'!$C:$C, 0))</f>
        <v>1.1670318000000001E-3</v>
      </c>
      <c r="W36" s="61">
        <f>$R36*INDEX('Byproduct Conc'!$E:$E, MATCH(Water_DMR!W$2,'Byproduct Conc'!$C:$C, 0))</f>
        <v>1.7522999999999998E-3</v>
      </c>
      <c r="X36" s="58">
        <f t="shared" si="7"/>
        <v>9.7127485714285693E-6</v>
      </c>
      <c r="Y36" s="2">
        <f t="shared" si="8"/>
        <v>1.1681999999999997E-7</v>
      </c>
      <c r="Z36" s="2">
        <f t="shared" si="9"/>
        <v>5.006571428571427E-7</v>
      </c>
      <c r="AA36" s="2">
        <f t="shared" si="10"/>
        <v>3.3343765714285716E-6</v>
      </c>
      <c r="AB36" s="2">
        <f t="shared" si="11"/>
        <v>5.0065714285714277E-6</v>
      </c>
      <c r="AC36" s="2">
        <v>0</v>
      </c>
      <c r="AD36" s="2" t="s">
        <v>5107</v>
      </c>
      <c r="AE36" s="2" t="s">
        <v>5098</v>
      </c>
      <c r="AF36" s="2" t="s">
        <v>5098</v>
      </c>
      <c r="AG36" s="2" t="s">
        <v>1239</v>
      </c>
      <c r="AI36" s="2" t="s">
        <v>5114</v>
      </c>
    </row>
    <row r="37" spans="1:35" x14ac:dyDescent="0.25">
      <c r="A37" s="2">
        <v>2021</v>
      </c>
      <c r="B37" s="4">
        <f t="shared" si="6"/>
        <v>44197</v>
      </c>
      <c r="C37" s="2" t="s">
        <v>5097</v>
      </c>
      <c r="D37" s="2" t="s">
        <v>1322</v>
      </c>
      <c r="E37" s="2" t="s">
        <v>1323</v>
      </c>
      <c r="F37" s="2" t="s">
        <v>1160</v>
      </c>
      <c r="G37" s="2">
        <v>770156544</v>
      </c>
      <c r="H37" s="2">
        <v>29.75487</v>
      </c>
      <c r="I37" s="2">
        <v>-95.103269999999995</v>
      </c>
      <c r="J37" s="2" t="s">
        <v>1324</v>
      </c>
      <c r="K37" s="21">
        <v>110000460983</v>
      </c>
      <c r="L37" s="2" t="s">
        <v>1140</v>
      </c>
      <c r="M37" s="2">
        <v>2869</v>
      </c>
      <c r="N37" s="2" t="s">
        <v>5086</v>
      </c>
      <c r="R37" s="2">
        <v>0.37450460000000002</v>
      </c>
      <c r="S37" s="58">
        <f>$R37*INDEX('Byproduct Conc'!$E:$E, MATCH(Water_DMR!S$2,'Byproduct Conc'!$C:$C, 0))</f>
        <v>1.089808386E-3</v>
      </c>
      <c r="T37" s="2">
        <f>$R37*INDEX('Byproduct Conc'!$E:$E, MATCH(Water_DMR!T$2,'Byproduct Conc'!$C:$C, 0))</f>
        <v>1.3107661E-5</v>
      </c>
      <c r="U37" s="2">
        <f>$R37*INDEX('Byproduct Conc'!$E:$E, MATCH(Water_DMR!U$2,'Byproduct Conc'!$C:$C, 0))</f>
        <v>5.6175689999999997E-5</v>
      </c>
      <c r="V37" s="2">
        <f>$R37*INDEX('Byproduct Conc'!$E:$E, MATCH(Water_DMR!V$2,'Byproduct Conc'!$C:$C, 0))</f>
        <v>3.7413009540000004E-4</v>
      </c>
      <c r="W37" s="61">
        <f>$R37*INDEX('Byproduct Conc'!$E:$E, MATCH(Water_DMR!W$2,'Byproduct Conc'!$C:$C, 0))</f>
        <v>5.6175690000000004E-4</v>
      </c>
      <c r="X37" s="58">
        <f t="shared" si="7"/>
        <v>3.1137382457142856E-6</v>
      </c>
      <c r="Y37" s="2">
        <f t="shared" si="8"/>
        <v>3.7450460000000002E-8</v>
      </c>
      <c r="Z37" s="2">
        <f t="shared" si="9"/>
        <v>1.6050197142857142E-7</v>
      </c>
      <c r="AA37" s="2">
        <f t="shared" si="10"/>
        <v>1.0689431297142858E-6</v>
      </c>
      <c r="AB37" s="2">
        <f t="shared" si="11"/>
        <v>1.6050197142857144E-6</v>
      </c>
      <c r="AC37" s="2">
        <v>0</v>
      </c>
      <c r="AD37" s="2" t="s">
        <v>5107</v>
      </c>
      <c r="AE37" s="2" t="s">
        <v>5098</v>
      </c>
      <c r="AF37" s="2" t="s">
        <v>5098</v>
      </c>
      <c r="AG37" s="2" t="s">
        <v>1325</v>
      </c>
      <c r="AH37" s="2" t="s">
        <v>5115</v>
      </c>
      <c r="AI37" s="2">
        <v>12040104000012</v>
      </c>
    </row>
    <row r="38" spans="1:35" x14ac:dyDescent="0.25">
      <c r="A38" s="2">
        <v>2022</v>
      </c>
      <c r="B38" s="4">
        <f t="shared" si="6"/>
        <v>44562</v>
      </c>
      <c r="C38" s="2" t="s">
        <v>5097</v>
      </c>
      <c r="D38" s="2" t="s">
        <v>1322</v>
      </c>
      <c r="E38" s="2" t="s">
        <v>1323</v>
      </c>
      <c r="F38" s="2" t="s">
        <v>1160</v>
      </c>
      <c r="G38" s="2">
        <v>770156544</v>
      </c>
      <c r="H38" s="2">
        <v>29.75487</v>
      </c>
      <c r="I38" s="2">
        <v>-95.103269999999995</v>
      </c>
      <c r="J38" s="2" t="s">
        <v>1324</v>
      </c>
      <c r="K38" s="21">
        <v>110000460983</v>
      </c>
      <c r="L38" s="2" t="s">
        <v>1140</v>
      </c>
      <c r="M38" s="2">
        <v>2869</v>
      </c>
      <c r="N38" s="2" t="s">
        <v>5086</v>
      </c>
      <c r="R38" s="2">
        <v>0.16571</v>
      </c>
      <c r="S38" s="58">
        <f>$R38*INDEX('Byproduct Conc'!$E:$E, MATCH(Water_DMR!S$2,'Byproduct Conc'!$C:$C, 0))</f>
        <v>4.8221609999999997E-4</v>
      </c>
      <c r="T38" s="2">
        <f>$R38*INDEX('Byproduct Conc'!$E:$E, MATCH(Water_DMR!T$2,'Byproduct Conc'!$C:$C, 0))</f>
        <v>5.7998499999999992E-6</v>
      </c>
      <c r="U38" s="2">
        <f>$R38*INDEX('Byproduct Conc'!$E:$E, MATCH(Water_DMR!U$2,'Byproduct Conc'!$C:$C, 0))</f>
        <v>2.4856499999999998E-5</v>
      </c>
      <c r="V38" s="2">
        <f>$R38*INDEX('Byproduct Conc'!$E:$E, MATCH(Water_DMR!V$2,'Byproduct Conc'!$C:$C, 0))</f>
        <v>1.6554429000000001E-4</v>
      </c>
      <c r="W38" s="61">
        <f>$R38*INDEX('Byproduct Conc'!$E:$E, MATCH(Water_DMR!W$2,'Byproduct Conc'!$C:$C, 0))</f>
        <v>2.4856500000000002E-4</v>
      </c>
      <c r="X38" s="58">
        <f t="shared" si="7"/>
        <v>1.3777602857142857E-6</v>
      </c>
      <c r="Y38" s="2">
        <f t="shared" si="8"/>
        <v>1.6570999999999997E-8</v>
      </c>
      <c r="Z38" s="2">
        <f t="shared" si="9"/>
        <v>7.1018571428571422E-8</v>
      </c>
      <c r="AA38" s="2">
        <f t="shared" si="10"/>
        <v>4.7298368571428575E-7</v>
      </c>
      <c r="AB38" s="2">
        <f t="shared" si="11"/>
        <v>7.1018571428571432E-7</v>
      </c>
      <c r="AC38" s="2">
        <v>0</v>
      </c>
      <c r="AD38" s="2" t="s">
        <v>5107</v>
      </c>
      <c r="AE38" s="2" t="s">
        <v>5098</v>
      </c>
      <c r="AF38" s="2" t="s">
        <v>5098</v>
      </c>
      <c r="AG38" s="2" t="s">
        <v>1325</v>
      </c>
      <c r="AH38" s="2" t="s">
        <v>5115</v>
      </c>
      <c r="AI38" s="2">
        <v>12040104000012</v>
      </c>
    </row>
    <row r="39" spans="1:35" x14ac:dyDescent="0.25">
      <c r="A39" s="2">
        <v>2023</v>
      </c>
      <c r="B39" s="4">
        <f t="shared" si="6"/>
        <v>44927</v>
      </c>
      <c r="C39" s="2" t="s">
        <v>5097</v>
      </c>
      <c r="D39" s="2" t="s">
        <v>1322</v>
      </c>
      <c r="E39" s="2" t="s">
        <v>1323</v>
      </c>
      <c r="F39" s="2" t="s">
        <v>1160</v>
      </c>
      <c r="G39" s="2">
        <v>770156544</v>
      </c>
      <c r="H39" s="2">
        <v>29.75487</v>
      </c>
      <c r="I39" s="2">
        <v>-95.103269999999995</v>
      </c>
      <c r="J39" s="2" t="s">
        <v>1324</v>
      </c>
      <c r="K39" s="21">
        <v>110000460983</v>
      </c>
      <c r="L39" s="2" t="s">
        <v>1140</v>
      </c>
      <c r="M39" s="2">
        <v>2869</v>
      </c>
      <c r="N39" s="2" t="s">
        <v>5086</v>
      </c>
      <c r="R39" s="2">
        <v>0.198852</v>
      </c>
      <c r="S39" s="58">
        <f>$R39*INDEX('Byproduct Conc'!$E:$E, MATCH(Water_DMR!S$2,'Byproduct Conc'!$C:$C, 0))</f>
        <v>5.7865931999999994E-4</v>
      </c>
      <c r="T39" s="2">
        <f>$R39*INDEX('Byproduct Conc'!$E:$E, MATCH(Water_DMR!T$2,'Byproduct Conc'!$C:$C, 0))</f>
        <v>6.9598199999999995E-6</v>
      </c>
      <c r="U39" s="2">
        <f>$R39*INDEX('Byproduct Conc'!$E:$E, MATCH(Water_DMR!U$2,'Byproduct Conc'!$C:$C, 0))</f>
        <v>2.9827799999999996E-5</v>
      </c>
      <c r="V39" s="2">
        <f>$R39*INDEX('Byproduct Conc'!$E:$E, MATCH(Water_DMR!V$2,'Byproduct Conc'!$C:$C, 0))</f>
        <v>1.9865314800000003E-4</v>
      </c>
      <c r="W39" s="61">
        <f>$R39*INDEX('Byproduct Conc'!$E:$E, MATCH(Water_DMR!W$2,'Byproduct Conc'!$C:$C, 0))</f>
        <v>2.9827800000000002E-4</v>
      </c>
      <c r="X39" s="58">
        <f t="shared" si="7"/>
        <v>1.6533123428571427E-6</v>
      </c>
      <c r="Y39" s="2">
        <f t="shared" si="8"/>
        <v>1.98852E-8</v>
      </c>
      <c r="Z39" s="2">
        <f t="shared" si="9"/>
        <v>8.5222285714285701E-8</v>
      </c>
      <c r="AA39" s="2">
        <f t="shared" si="10"/>
        <v>5.6758042285714292E-7</v>
      </c>
      <c r="AB39" s="2">
        <f t="shared" si="11"/>
        <v>8.5222285714285717E-7</v>
      </c>
      <c r="AC39" s="2">
        <v>0</v>
      </c>
      <c r="AD39" s="2" t="s">
        <v>5107</v>
      </c>
      <c r="AE39" s="2" t="s">
        <v>5098</v>
      </c>
      <c r="AF39" s="2" t="s">
        <v>5098</v>
      </c>
      <c r="AG39" s="2" t="s">
        <v>1325</v>
      </c>
      <c r="AH39" s="2" t="s">
        <v>5115</v>
      </c>
      <c r="AI39" s="2">
        <v>12040104000012</v>
      </c>
    </row>
    <row r="40" spans="1:35" x14ac:dyDescent="0.25">
      <c r="A40" s="2">
        <v>2021</v>
      </c>
      <c r="B40" s="4">
        <f t="shared" si="6"/>
        <v>44197</v>
      </c>
      <c r="C40" s="2" t="s">
        <v>1327</v>
      </c>
      <c r="D40" s="2" t="s">
        <v>1328</v>
      </c>
      <c r="E40" s="2" t="s">
        <v>1329</v>
      </c>
      <c r="F40" s="2" t="s">
        <v>1230</v>
      </c>
      <c r="G40" s="2">
        <v>26146</v>
      </c>
      <c r="H40" s="2">
        <v>39.484572</v>
      </c>
      <c r="I40" s="2">
        <v>-81.093402999999995</v>
      </c>
      <c r="J40" s="2" t="s">
        <v>1330</v>
      </c>
      <c r="K40" s="21">
        <v>110000344814</v>
      </c>
      <c r="L40" s="2" t="s">
        <v>1140</v>
      </c>
      <c r="M40" s="2">
        <v>2869</v>
      </c>
      <c r="N40" s="2" t="s">
        <v>5086</v>
      </c>
      <c r="R40" s="2">
        <v>1.013101</v>
      </c>
      <c r="S40" s="58">
        <f>$R40*INDEX('Byproduct Conc'!$E:$E, MATCH(Water_DMR!S$2,'Byproduct Conc'!$C:$C, 0))</f>
        <v>2.9481239099999998E-3</v>
      </c>
      <c r="T40" s="2">
        <f>$R40*INDEX('Byproduct Conc'!$E:$E, MATCH(Water_DMR!T$2,'Byproduct Conc'!$C:$C, 0))</f>
        <v>3.5458534999999995E-5</v>
      </c>
      <c r="U40" s="2">
        <f>$R40*INDEX('Byproduct Conc'!$E:$E, MATCH(Water_DMR!U$2,'Byproduct Conc'!$C:$C, 0))</f>
        <v>1.5196515E-4</v>
      </c>
      <c r="V40" s="2">
        <f>$R40*INDEX('Byproduct Conc'!$E:$E, MATCH(Water_DMR!V$2,'Byproduct Conc'!$C:$C, 0))</f>
        <v>1.0120878990000002E-3</v>
      </c>
      <c r="W40" s="61">
        <f>$R40*INDEX('Byproduct Conc'!$E:$E, MATCH(Water_DMR!W$2,'Byproduct Conc'!$C:$C, 0))</f>
        <v>1.5196515000000001E-3</v>
      </c>
      <c r="X40" s="58">
        <f t="shared" si="7"/>
        <v>8.4232111714285716E-6</v>
      </c>
      <c r="Y40" s="2">
        <f t="shared" si="8"/>
        <v>1.0131009999999999E-7</v>
      </c>
      <c r="Z40" s="2">
        <f t="shared" si="9"/>
        <v>4.3418614285714285E-7</v>
      </c>
      <c r="AA40" s="2">
        <f t="shared" si="10"/>
        <v>2.891679711428572E-6</v>
      </c>
      <c r="AB40" s="2">
        <f t="shared" si="11"/>
        <v>4.3418614285714289E-6</v>
      </c>
      <c r="AC40" s="2">
        <v>0</v>
      </c>
      <c r="AD40" s="2" t="s">
        <v>5107</v>
      </c>
      <c r="AE40" s="2" t="s">
        <v>5098</v>
      </c>
      <c r="AF40" s="2" t="s">
        <v>5098</v>
      </c>
      <c r="AG40" s="2" t="s">
        <v>1331</v>
      </c>
      <c r="AH40" s="2" t="s">
        <v>1332</v>
      </c>
      <c r="AI40" s="2">
        <v>5030201001622</v>
      </c>
    </row>
    <row r="41" spans="1:35" x14ac:dyDescent="0.25">
      <c r="A41" s="2">
        <v>2022</v>
      </c>
      <c r="B41" s="4">
        <f t="shared" si="6"/>
        <v>44562</v>
      </c>
      <c r="C41" s="2" t="s">
        <v>1327</v>
      </c>
      <c r="D41" s="2" t="s">
        <v>1328</v>
      </c>
      <c r="E41" s="2" t="s">
        <v>1329</v>
      </c>
      <c r="F41" s="2" t="s">
        <v>1230</v>
      </c>
      <c r="G41" s="2">
        <v>26146</v>
      </c>
      <c r="H41" s="2">
        <v>39.484572</v>
      </c>
      <c r="I41" s="2">
        <v>-81.093402999999995</v>
      </c>
      <c r="J41" s="2" t="s">
        <v>1330</v>
      </c>
      <c r="K41" s="21">
        <v>110000344814</v>
      </c>
      <c r="L41" s="2" t="s">
        <v>1140</v>
      </c>
      <c r="M41" s="2">
        <v>2869</v>
      </c>
      <c r="N41" s="2" t="s">
        <v>5086</v>
      </c>
      <c r="R41" s="2">
        <v>0.82855000000000001</v>
      </c>
      <c r="S41" s="58">
        <f>$R41*INDEX('Byproduct Conc'!$E:$E, MATCH(Water_DMR!S$2,'Byproduct Conc'!$C:$C, 0))</f>
        <v>2.4110805000000001E-3</v>
      </c>
      <c r="T41" s="2">
        <f>$R41*INDEX('Byproduct Conc'!$E:$E, MATCH(Water_DMR!T$2,'Byproduct Conc'!$C:$C, 0))</f>
        <v>2.8999249999999999E-5</v>
      </c>
      <c r="U41" s="2">
        <f>$R41*INDEX('Byproduct Conc'!$E:$E, MATCH(Water_DMR!U$2,'Byproduct Conc'!$C:$C, 0))</f>
        <v>1.2428249999999998E-4</v>
      </c>
      <c r="V41" s="2">
        <f>$R41*INDEX('Byproduct Conc'!$E:$E, MATCH(Water_DMR!V$2,'Byproduct Conc'!$C:$C, 0))</f>
        <v>8.2772145000000006E-4</v>
      </c>
      <c r="W41" s="61">
        <f>$R41*INDEX('Byproduct Conc'!$E:$E, MATCH(Water_DMR!W$2,'Byproduct Conc'!$C:$C, 0))</f>
        <v>1.2428250000000001E-3</v>
      </c>
      <c r="X41" s="58">
        <f t="shared" si="7"/>
        <v>6.8888014285714284E-6</v>
      </c>
      <c r="Y41" s="2">
        <f t="shared" si="8"/>
        <v>8.2854999999999996E-8</v>
      </c>
      <c r="Z41" s="2">
        <f t="shared" si="9"/>
        <v>3.5509285714285711E-7</v>
      </c>
      <c r="AA41" s="2">
        <f t="shared" si="10"/>
        <v>2.3649184285714287E-6</v>
      </c>
      <c r="AB41" s="2">
        <f t="shared" si="11"/>
        <v>3.5509285714285717E-6</v>
      </c>
      <c r="AC41" s="2">
        <v>0</v>
      </c>
      <c r="AD41" s="2" t="s">
        <v>5107</v>
      </c>
      <c r="AE41" s="2" t="s">
        <v>5098</v>
      </c>
      <c r="AF41" s="2" t="s">
        <v>5098</v>
      </c>
      <c r="AG41" s="2" t="s">
        <v>1331</v>
      </c>
      <c r="AH41" s="2" t="s">
        <v>1332</v>
      </c>
      <c r="AI41" s="2">
        <v>5030201001622</v>
      </c>
    </row>
    <row r="42" spans="1:35" x14ac:dyDescent="0.25">
      <c r="A42" s="2">
        <v>2023</v>
      </c>
      <c r="B42" s="4">
        <f t="shared" si="6"/>
        <v>44927</v>
      </c>
      <c r="C42" s="2" t="s">
        <v>1327</v>
      </c>
      <c r="D42" s="2" t="s">
        <v>1328</v>
      </c>
      <c r="E42" s="2" t="s">
        <v>1329</v>
      </c>
      <c r="F42" s="2" t="s">
        <v>1230</v>
      </c>
      <c r="G42" s="2">
        <v>26146</v>
      </c>
      <c r="H42" s="2">
        <v>39.484572</v>
      </c>
      <c r="I42" s="2">
        <v>-81.093402999999995</v>
      </c>
      <c r="J42" s="2" t="s">
        <v>1330</v>
      </c>
      <c r="K42" s="21">
        <v>110000344814</v>
      </c>
      <c r="L42" s="2" t="s">
        <v>1140</v>
      </c>
      <c r="M42" s="2">
        <v>2869</v>
      </c>
      <c r="N42" s="2" t="s">
        <v>5086</v>
      </c>
      <c r="R42" s="2">
        <v>1.8613999999999999</v>
      </c>
      <c r="S42" s="58">
        <f>$R42*INDEX('Byproduct Conc'!$E:$E, MATCH(Water_DMR!S$2,'Byproduct Conc'!$C:$C, 0))</f>
        <v>5.4166739999999998E-3</v>
      </c>
      <c r="T42" s="2">
        <f>$R42*INDEX('Byproduct Conc'!$E:$E, MATCH(Water_DMR!T$2,'Byproduct Conc'!$C:$C, 0))</f>
        <v>6.5148999999999996E-5</v>
      </c>
      <c r="U42" s="2">
        <f>$R42*INDEX('Byproduct Conc'!$E:$E, MATCH(Water_DMR!U$2,'Byproduct Conc'!$C:$C, 0))</f>
        <v>2.7920999999999995E-4</v>
      </c>
      <c r="V42" s="2">
        <f>$R42*INDEX('Byproduct Conc'!$E:$E, MATCH(Water_DMR!V$2,'Byproduct Conc'!$C:$C, 0))</f>
        <v>1.8595386000000002E-3</v>
      </c>
      <c r="W42" s="61">
        <f>$R42*INDEX('Byproduct Conc'!$E:$E, MATCH(Water_DMR!W$2,'Byproduct Conc'!$C:$C, 0))</f>
        <v>2.7921000000000001E-3</v>
      </c>
      <c r="X42" s="58">
        <f t="shared" si="7"/>
        <v>1.5476211428571427E-5</v>
      </c>
      <c r="Y42" s="2">
        <f t="shared" si="8"/>
        <v>1.8614E-7</v>
      </c>
      <c r="Z42" s="2">
        <f t="shared" si="9"/>
        <v>7.9774285714285701E-7</v>
      </c>
      <c r="AA42" s="2">
        <f t="shared" si="10"/>
        <v>5.3129674285714294E-6</v>
      </c>
      <c r="AB42" s="2">
        <f t="shared" si="11"/>
        <v>7.9774285714285712E-6</v>
      </c>
      <c r="AC42" s="2">
        <v>0</v>
      </c>
      <c r="AD42" s="2" t="s">
        <v>5107</v>
      </c>
      <c r="AE42" s="2" t="s">
        <v>5098</v>
      </c>
      <c r="AF42" s="2" t="s">
        <v>5098</v>
      </c>
      <c r="AG42" s="2" t="s">
        <v>1331</v>
      </c>
      <c r="AH42" s="2" t="s">
        <v>1332</v>
      </c>
      <c r="AI42" s="2" t="s">
        <v>5116</v>
      </c>
    </row>
    <row r="43" spans="1:35" x14ac:dyDescent="0.25">
      <c r="A43" s="2">
        <v>2024</v>
      </c>
      <c r="B43" s="4">
        <f t="shared" si="6"/>
        <v>45292</v>
      </c>
      <c r="C43" s="2" t="s">
        <v>1327</v>
      </c>
      <c r="D43" s="2" t="s">
        <v>1328</v>
      </c>
      <c r="E43" s="2" t="s">
        <v>1329</v>
      </c>
      <c r="F43" s="2" t="s">
        <v>1230</v>
      </c>
      <c r="G43" s="2">
        <v>26146</v>
      </c>
      <c r="H43" s="2">
        <v>39.484572</v>
      </c>
      <c r="I43" s="2">
        <v>-81.093402999999995</v>
      </c>
      <c r="J43" s="2" t="s">
        <v>1330</v>
      </c>
      <c r="K43" s="21">
        <v>110000344814</v>
      </c>
      <c r="L43" s="2" t="s">
        <v>1140</v>
      </c>
      <c r="M43" s="2">
        <v>2869</v>
      </c>
      <c r="N43" s="2" t="s">
        <v>5086</v>
      </c>
      <c r="R43" s="2">
        <v>1.03512</v>
      </c>
      <c r="S43" s="58">
        <f>$R43*INDEX('Byproduct Conc'!$E:$E, MATCH(Water_DMR!S$2,'Byproduct Conc'!$C:$C, 0))</f>
        <v>3.0121991999999998E-3</v>
      </c>
      <c r="T43" s="2">
        <f>$R43*INDEX('Byproduct Conc'!$E:$E, MATCH(Water_DMR!T$2,'Byproduct Conc'!$C:$C, 0))</f>
        <v>3.6229199999999995E-5</v>
      </c>
      <c r="U43" s="2">
        <f>$R43*INDEX('Byproduct Conc'!$E:$E, MATCH(Water_DMR!U$2,'Byproduct Conc'!$C:$C, 0))</f>
        <v>1.5526799999999999E-4</v>
      </c>
      <c r="V43" s="2">
        <f>$R43*INDEX('Byproduct Conc'!$E:$E, MATCH(Water_DMR!V$2,'Byproduct Conc'!$C:$C, 0))</f>
        <v>1.0340848800000002E-3</v>
      </c>
      <c r="W43" s="61">
        <f>$R43*INDEX('Byproduct Conc'!$E:$E, MATCH(Water_DMR!W$2,'Byproduct Conc'!$C:$C, 0))</f>
        <v>1.5526800000000001E-3</v>
      </c>
      <c r="X43" s="58">
        <f t="shared" si="7"/>
        <v>8.6062834285714284E-6</v>
      </c>
      <c r="Y43" s="2">
        <f t="shared" si="8"/>
        <v>1.0351199999999998E-7</v>
      </c>
      <c r="Z43" s="2">
        <f t="shared" si="9"/>
        <v>4.4362285714285712E-7</v>
      </c>
      <c r="AA43" s="2">
        <f t="shared" si="10"/>
        <v>2.9545282285714289E-6</v>
      </c>
      <c r="AB43" s="2">
        <f t="shared" si="11"/>
        <v>4.436228571428572E-6</v>
      </c>
      <c r="AC43" s="2">
        <v>0</v>
      </c>
      <c r="AD43" s="2" t="s">
        <v>5107</v>
      </c>
      <c r="AE43" s="2" t="s">
        <v>5098</v>
      </c>
      <c r="AF43" s="2" t="s">
        <v>5098</v>
      </c>
      <c r="AG43" s="2" t="s">
        <v>1331</v>
      </c>
      <c r="AH43" s="2" t="s">
        <v>1332</v>
      </c>
      <c r="AI43" s="2">
        <v>5030201001622</v>
      </c>
    </row>
    <row r="44" spans="1:35" x14ac:dyDescent="0.25">
      <c r="A44" s="2">
        <v>2022</v>
      </c>
      <c r="B44" s="4">
        <f t="shared" si="6"/>
        <v>44562</v>
      </c>
      <c r="C44" s="2" t="s">
        <v>5099</v>
      </c>
      <c r="D44" s="2" t="s">
        <v>1343</v>
      </c>
      <c r="E44" s="2" t="s">
        <v>1137</v>
      </c>
      <c r="F44" s="2" t="s">
        <v>1138</v>
      </c>
      <c r="G44" s="2">
        <v>707340227</v>
      </c>
      <c r="H44" s="2">
        <v>30.185099999999998</v>
      </c>
      <c r="I44" s="2">
        <v>-90.980400000000003</v>
      </c>
      <c r="J44" s="2" t="s">
        <v>1139</v>
      </c>
      <c r="K44" s="21">
        <v>110000449774</v>
      </c>
      <c r="L44" s="2" t="s">
        <v>1140</v>
      </c>
      <c r="M44" s="2">
        <v>2812</v>
      </c>
      <c r="N44" s="2" t="s">
        <v>5089</v>
      </c>
      <c r="R44" s="2">
        <v>92.016720000000007</v>
      </c>
      <c r="S44" s="58">
        <f>$R44*INDEX('Byproduct Conc'!$E:$E, MATCH(Water_DMR!S$2,'Byproduct Conc'!$C:$C, 0))</f>
        <v>0.26776865519999998</v>
      </c>
      <c r="T44" s="2">
        <f>$R44*INDEX('Byproduct Conc'!$E:$E, MATCH(Water_DMR!T$2,'Byproduct Conc'!$C:$C, 0))</f>
        <v>3.2205851999999998E-3</v>
      </c>
      <c r="U44" s="2">
        <f>$R44*INDEX('Byproduct Conc'!$E:$E, MATCH(Water_DMR!U$2,'Byproduct Conc'!$C:$C, 0))</f>
        <v>1.3802508E-2</v>
      </c>
      <c r="V44" s="2">
        <f>$R44*INDEX('Byproduct Conc'!$E:$E, MATCH(Water_DMR!V$2,'Byproduct Conc'!$C:$C, 0))</f>
        <v>9.192470328000002E-2</v>
      </c>
      <c r="W44" s="61">
        <f>$R44*INDEX('Byproduct Conc'!$E:$E, MATCH(Water_DMR!W$2,'Byproduct Conc'!$C:$C, 0))</f>
        <v>0.13802508000000002</v>
      </c>
      <c r="X44" s="58">
        <f t="shared" si="7"/>
        <v>7.6505330057142855E-4</v>
      </c>
      <c r="Y44" s="2">
        <f t="shared" si="8"/>
        <v>9.2016719999999987E-6</v>
      </c>
      <c r="Z44" s="2">
        <f t="shared" si="9"/>
        <v>3.9435737142857142E-5</v>
      </c>
      <c r="AA44" s="2">
        <f t="shared" si="10"/>
        <v>2.6264200937142865E-4</v>
      </c>
      <c r="AB44" s="2">
        <f t="shared" si="11"/>
        <v>3.9435737142857151E-4</v>
      </c>
      <c r="AC44" s="2">
        <v>0</v>
      </c>
      <c r="AD44" s="2" t="s">
        <v>5107</v>
      </c>
      <c r="AE44" s="2" t="s">
        <v>5098</v>
      </c>
      <c r="AF44" s="2" t="s">
        <v>5098</v>
      </c>
      <c r="AG44" s="2" t="s">
        <v>1141</v>
      </c>
      <c r="AH44" s="2">
        <v>701</v>
      </c>
      <c r="AI44" s="2">
        <v>8090302006735</v>
      </c>
    </row>
    <row r="45" spans="1:35" x14ac:dyDescent="0.25">
      <c r="A45" s="2">
        <v>2021</v>
      </c>
      <c r="B45" s="4">
        <f t="shared" si="6"/>
        <v>44197</v>
      </c>
      <c r="C45" s="2" t="s">
        <v>5100</v>
      </c>
      <c r="D45" s="2" t="s">
        <v>1274</v>
      </c>
      <c r="E45" s="2" t="s">
        <v>1275</v>
      </c>
      <c r="F45" s="2" t="s">
        <v>1160</v>
      </c>
      <c r="G45" s="2">
        <v>77503</v>
      </c>
      <c r="H45" s="2">
        <v>29.738610999999999</v>
      </c>
      <c r="I45" s="2">
        <v>-95.166944000000001</v>
      </c>
      <c r="J45" s="2" t="s">
        <v>5101</v>
      </c>
      <c r="K45" s="21">
        <v>110060340162</v>
      </c>
      <c r="L45" s="2" t="s">
        <v>1140</v>
      </c>
      <c r="M45" s="2">
        <v>2869</v>
      </c>
      <c r="N45" s="2" t="s">
        <v>5086</v>
      </c>
      <c r="R45" s="2">
        <v>0.71839299999999995</v>
      </c>
      <c r="S45" s="58">
        <f>$R45*INDEX('Byproduct Conc'!$E:$E, MATCH(Water_DMR!S$2,'Byproduct Conc'!$C:$C, 0))</f>
        <v>2.0905236299999996E-3</v>
      </c>
      <c r="T45" s="2">
        <f>$R45*INDEX('Byproduct Conc'!$E:$E, MATCH(Water_DMR!T$2,'Byproduct Conc'!$C:$C, 0))</f>
        <v>2.5143754999999995E-5</v>
      </c>
      <c r="U45" s="2">
        <f>$R45*INDEX('Byproduct Conc'!$E:$E, MATCH(Water_DMR!U$2,'Byproduct Conc'!$C:$C, 0))</f>
        <v>1.0775894999999998E-4</v>
      </c>
      <c r="V45" s="2">
        <f>$R45*INDEX('Byproduct Conc'!$E:$E, MATCH(Water_DMR!V$2,'Byproduct Conc'!$C:$C, 0))</f>
        <v>7.1767460700000003E-4</v>
      </c>
      <c r="W45" s="61">
        <f>$R45*INDEX('Byproduct Conc'!$E:$E, MATCH(Water_DMR!W$2,'Byproduct Conc'!$C:$C, 0))</f>
        <v>1.0775894999999998E-3</v>
      </c>
      <c r="X45" s="58">
        <f t="shared" si="7"/>
        <v>5.9729246571428563E-6</v>
      </c>
      <c r="Y45" s="2">
        <f t="shared" si="8"/>
        <v>7.1839299999999989E-8</v>
      </c>
      <c r="Z45" s="2">
        <f t="shared" si="9"/>
        <v>3.0788271428571424E-7</v>
      </c>
      <c r="AA45" s="2">
        <f t="shared" si="10"/>
        <v>2.0504988771428573E-6</v>
      </c>
      <c r="AB45" s="2">
        <f t="shared" si="11"/>
        <v>3.0788271428571423E-6</v>
      </c>
      <c r="AC45" s="2">
        <v>0</v>
      </c>
      <c r="AD45" s="2" t="s">
        <v>5107</v>
      </c>
      <c r="AE45" s="2" t="s">
        <v>5098</v>
      </c>
      <c r="AF45" s="2" t="s">
        <v>5098</v>
      </c>
      <c r="AG45" s="2" t="s">
        <v>1276</v>
      </c>
      <c r="AH45" s="2" t="s">
        <v>5117</v>
      </c>
      <c r="AI45" s="2">
        <v>12040104000620</v>
      </c>
    </row>
    <row r="46" spans="1:35" x14ac:dyDescent="0.25">
      <c r="A46" s="2">
        <v>2022</v>
      </c>
      <c r="B46" s="4">
        <f t="shared" si="6"/>
        <v>44562</v>
      </c>
      <c r="C46" s="2" t="s">
        <v>5100</v>
      </c>
      <c r="D46" s="2" t="s">
        <v>1274</v>
      </c>
      <c r="E46" s="2" t="s">
        <v>1275</v>
      </c>
      <c r="F46" s="2" t="s">
        <v>1160</v>
      </c>
      <c r="G46" s="2">
        <v>77503</v>
      </c>
      <c r="H46" s="2">
        <v>29.738610999999999</v>
      </c>
      <c r="I46" s="2">
        <v>-95.166944000000001</v>
      </c>
      <c r="J46" s="2" t="s">
        <v>5101</v>
      </c>
      <c r="K46" s="21">
        <v>110060340162</v>
      </c>
      <c r="L46" s="2" t="s">
        <v>1140</v>
      </c>
      <c r="M46" s="2">
        <v>2869</v>
      </c>
      <c r="N46" s="2" t="s">
        <v>5086</v>
      </c>
      <c r="R46" s="2">
        <v>0.56642524999999999</v>
      </c>
      <c r="S46" s="58">
        <f>$R46*INDEX('Byproduct Conc'!$E:$E, MATCH(Water_DMR!S$2,'Byproduct Conc'!$C:$C, 0))</f>
        <v>1.6482974774999998E-3</v>
      </c>
      <c r="T46" s="2">
        <f>$R46*INDEX('Byproduct Conc'!$E:$E, MATCH(Water_DMR!T$2,'Byproduct Conc'!$C:$C, 0))</f>
        <v>1.9824883749999998E-5</v>
      </c>
      <c r="U46" s="2">
        <f>$R46*INDEX('Byproduct Conc'!$E:$E, MATCH(Water_DMR!U$2,'Byproduct Conc'!$C:$C, 0))</f>
        <v>8.496378749999999E-5</v>
      </c>
      <c r="V46" s="2">
        <f>$R46*INDEX('Byproduct Conc'!$E:$E, MATCH(Water_DMR!V$2,'Byproduct Conc'!$C:$C, 0))</f>
        <v>5.6585882475000009E-4</v>
      </c>
      <c r="W46" s="61">
        <f>$R46*INDEX('Byproduct Conc'!$E:$E, MATCH(Water_DMR!W$2,'Byproduct Conc'!$C:$C, 0))</f>
        <v>8.4963787499999996E-4</v>
      </c>
      <c r="X46" s="58">
        <f t="shared" si="7"/>
        <v>4.7094213642857137E-6</v>
      </c>
      <c r="Y46" s="2">
        <f t="shared" si="8"/>
        <v>5.6642524999999991E-8</v>
      </c>
      <c r="Z46" s="2">
        <f t="shared" si="9"/>
        <v>2.4275367857142852E-7</v>
      </c>
      <c r="AA46" s="2">
        <f t="shared" si="10"/>
        <v>1.6167394992857145E-6</v>
      </c>
      <c r="AB46" s="2">
        <f t="shared" si="11"/>
        <v>2.4275367857142855E-6</v>
      </c>
      <c r="AC46" s="2">
        <v>0</v>
      </c>
      <c r="AD46" s="2" t="s">
        <v>5107</v>
      </c>
      <c r="AE46" s="2" t="s">
        <v>5098</v>
      </c>
      <c r="AF46" s="2" t="s">
        <v>5098</v>
      </c>
      <c r="AG46" s="2" t="s">
        <v>1276</v>
      </c>
      <c r="AH46" s="2" t="s">
        <v>5117</v>
      </c>
      <c r="AI46" s="2">
        <v>12040104000620</v>
      </c>
    </row>
    <row r="47" spans="1:35" x14ac:dyDescent="0.25">
      <c r="A47" s="2">
        <v>2023</v>
      </c>
      <c r="B47" s="4">
        <f t="shared" si="6"/>
        <v>44927</v>
      </c>
      <c r="C47" s="2" t="s">
        <v>5100</v>
      </c>
      <c r="D47" s="2" t="s">
        <v>1274</v>
      </c>
      <c r="E47" s="2" t="s">
        <v>1275</v>
      </c>
      <c r="F47" s="2" t="s">
        <v>1160</v>
      </c>
      <c r="G47" s="2">
        <v>77503</v>
      </c>
      <c r="H47" s="2">
        <v>29.738610999999999</v>
      </c>
      <c r="I47" s="2">
        <v>-95.166944000000001</v>
      </c>
      <c r="J47" s="2" t="s">
        <v>5101</v>
      </c>
      <c r="K47" s="21">
        <v>110060340162</v>
      </c>
      <c r="L47" s="2" t="s">
        <v>1140</v>
      </c>
      <c r="M47" s="2">
        <v>2869</v>
      </c>
      <c r="N47" s="2" t="s">
        <v>5086</v>
      </c>
      <c r="R47" s="2">
        <v>6.4240912499999997E-2</v>
      </c>
      <c r="S47" s="58">
        <f>$R47*INDEX('Byproduct Conc'!$E:$E, MATCH(Water_DMR!S$2,'Byproduct Conc'!$C:$C, 0))</f>
        <v>1.8694105537499998E-4</v>
      </c>
      <c r="T47" s="2">
        <f>$R47*INDEX('Byproduct Conc'!$E:$E, MATCH(Water_DMR!T$2,'Byproduct Conc'!$C:$C, 0))</f>
        <v>2.2484319374999998E-6</v>
      </c>
      <c r="U47" s="2">
        <f>$R47*INDEX('Byproduct Conc'!$E:$E, MATCH(Water_DMR!U$2,'Byproduct Conc'!$C:$C, 0))</f>
        <v>9.6361368749999991E-6</v>
      </c>
      <c r="V47" s="2">
        <f>$R47*INDEX('Byproduct Conc'!$E:$E, MATCH(Water_DMR!V$2,'Byproduct Conc'!$C:$C, 0))</f>
        <v>6.4176671587499998E-5</v>
      </c>
      <c r="W47" s="61">
        <f>$R47*INDEX('Byproduct Conc'!$E:$E, MATCH(Water_DMR!W$2,'Byproduct Conc'!$C:$C, 0))</f>
        <v>9.6361368749999998E-5</v>
      </c>
      <c r="X47" s="58">
        <f t="shared" si="7"/>
        <v>5.3411730107142857E-7</v>
      </c>
      <c r="Y47" s="2">
        <f t="shared" si="8"/>
        <v>6.4240912499999995E-9</v>
      </c>
      <c r="Z47" s="2">
        <f t="shared" si="9"/>
        <v>2.7531819642857141E-8</v>
      </c>
      <c r="AA47" s="2">
        <f t="shared" si="10"/>
        <v>1.8336191882142856E-7</v>
      </c>
      <c r="AB47" s="2">
        <f t="shared" si="11"/>
        <v>2.7531819642857143E-7</v>
      </c>
      <c r="AC47" s="2">
        <v>0</v>
      </c>
      <c r="AD47" s="2" t="s">
        <v>5107</v>
      </c>
      <c r="AE47" s="2" t="s">
        <v>5098</v>
      </c>
      <c r="AF47" s="2" t="s">
        <v>5098</v>
      </c>
      <c r="AG47" s="2" t="s">
        <v>1276</v>
      </c>
      <c r="AH47" s="2" t="s">
        <v>5117</v>
      </c>
      <c r="AI47" s="2">
        <v>12040104000620</v>
      </c>
    </row>
    <row r="48" spans="1:35" x14ac:dyDescent="0.25">
      <c r="A48" s="2">
        <v>2021</v>
      </c>
      <c r="B48" s="4">
        <f t="shared" si="6"/>
        <v>44197</v>
      </c>
      <c r="C48" s="2" t="s">
        <v>5102</v>
      </c>
      <c r="D48" s="2" t="s">
        <v>1359</v>
      </c>
      <c r="E48" s="2" t="s">
        <v>1360</v>
      </c>
      <c r="F48" s="2" t="s">
        <v>1230</v>
      </c>
      <c r="G48" s="2">
        <v>26501</v>
      </c>
      <c r="H48" s="2">
        <v>39.599829999999997</v>
      </c>
      <c r="I48" s="2">
        <v>-79.97148</v>
      </c>
      <c r="J48" s="2" t="s">
        <v>1361</v>
      </c>
      <c r="K48" s="21">
        <v>110000572782</v>
      </c>
      <c r="L48" s="2" t="s">
        <v>1140</v>
      </c>
      <c r="M48" s="2">
        <v>2869</v>
      </c>
      <c r="N48" s="2" t="s">
        <v>5086</v>
      </c>
      <c r="R48" s="2">
        <v>0.32747888130000002</v>
      </c>
      <c r="S48" s="58">
        <f>$R48*INDEX('Byproduct Conc'!$E:$E, MATCH(Water_DMR!S$2,'Byproduct Conc'!$C:$C, 0))</f>
        <v>9.5296354458300004E-4</v>
      </c>
      <c r="T48" s="2">
        <f>$R48*INDEX('Byproduct Conc'!$E:$E, MATCH(Water_DMR!T$2,'Byproduct Conc'!$C:$C, 0))</f>
        <v>1.14617608455E-5</v>
      </c>
      <c r="U48" s="2">
        <f>$R48*INDEX('Byproduct Conc'!$E:$E, MATCH(Water_DMR!U$2,'Byproduct Conc'!$C:$C, 0))</f>
        <v>4.9121832194999997E-5</v>
      </c>
      <c r="V48" s="2">
        <f>$R48*INDEX('Byproduct Conc'!$E:$E, MATCH(Water_DMR!V$2,'Byproduct Conc'!$C:$C, 0))</f>
        <v>3.2715140241870006E-4</v>
      </c>
      <c r="W48" s="61">
        <f>$R48*INDEX('Byproduct Conc'!$E:$E, MATCH(Water_DMR!W$2,'Byproduct Conc'!$C:$C, 0))</f>
        <v>4.9121832195000005E-4</v>
      </c>
      <c r="X48" s="58">
        <f t="shared" si="7"/>
        <v>2.7227529845228571E-6</v>
      </c>
      <c r="Y48" s="2">
        <f t="shared" si="8"/>
        <v>3.2747888130000003E-8</v>
      </c>
      <c r="Z48" s="2">
        <f t="shared" si="9"/>
        <v>1.4034809198571428E-7</v>
      </c>
      <c r="AA48" s="2">
        <f t="shared" si="10"/>
        <v>9.3471829262485736E-7</v>
      </c>
      <c r="AB48" s="2">
        <f t="shared" si="11"/>
        <v>1.403480919857143E-6</v>
      </c>
      <c r="AC48" s="2">
        <v>0</v>
      </c>
      <c r="AD48" s="2" t="s">
        <v>5107</v>
      </c>
      <c r="AE48" s="2" t="s">
        <v>5098</v>
      </c>
      <c r="AF48" s="2" t="s">
        <v>5098</v>
      </c>
      <c r="AG48" s="2" t="s">
        <v>1362</v>
      </c>
      <c r="AH48" s="2" t="s">
        <v>5118</v>
      </c>
      <c r="AI48" s="2">
        <v>5020003000026</v>
      </c>
    </row>
    <row r="49" spans="1:35" x14ac:dyDescent="0.25">
      <c r="A49" s="2">
        <v>2022</v>
      </c>
      <c r="B49" s="4">
        <f t="shared" si="6"/>
        <v>44562</v>
      </c>
      <c r="C49" s="2" t="s">
        <v>5102</v>
      </c>
      <c r="D49" s="2" t="s">
        <v>1359</v>
      </c>
      <c r="E49" s="2" t="s">
        <v>1360</v>
      </c>
      <c r="F49" s="2" t="s">
        <v>1230</v>
      </c>
      <c r="G49" s="2">
        <v>26501</v>
      </c>
      <c r="H49" s="2">
        <v>39.599829999999997</v>
      </c>
      <c r="I49" s="2">
        <v>-79.97148</v>
      </c>
      <c r="J49" s="2" t="s">
        <v>1361</v>
      </c>
      <c r="K49" s="21">
        <v>110000572782</v>
      </c>
      <c r="L49" s="2" t="s">
        <v>1140</v>
      </c>
      <c r="M49" s="2">
        <v>2869</v>
      </c>
      <c r="N49" s="2" t="s">
        <v>5086</v>
      </c>
      <c r="R49" s="2">
        <v>5.4361381200000003E-2</v>
      </c>
      <c r="S49" s="58">
        <f>$R49*INDEX('Byproduct Conc'!$E:$E, MATCH(Water_DMR!S$2,'Byproduct Conc'!$C:$C, 0))</f>
        <v>1.58191619292E-4</v>
      </c>
      <c r="T49" s="2">
        <f>$R49*INDEX('Byproduct Conc'!$E:$E, MATCH(Water_DMR!T$2,'Byproduct Conc'!$C:$C, 0))</f>
        <v>1.902648342E-6</v>
      </c>
      <c r="U49" s="2">
        <f>$R49*INDEX('Byproduct Conc'!$E:$E, MATCH(Water_DMR!U$2,'Byproduct Conc'!$C:$C, 0))</f>
        <v>8.15420718E-6</v>
      </c>
      <c r="V49" s="2">
        <f>$R49*INDEX('Byproduct Conc'!$E:$E, MATCH(Water_DMR!V$2,'Byproduct Conc'!$C:$C, 0))</f>
        <v>5.430701981880001E-5</v>
      </c>
      <c r="W49" s="61">
        <f>$R49*INDEX('Byproduct Conc'!$E:$E, MATCH(Water_DMR!W$2,'Byproduct Conc'!$C:$C, 0))</f>
        <v>8.15420718E-5</v>
      </c>
      <c r="X49" s="58">
        <f t="shared" si="7"/>
        <v>4.5197605511999999E-7</v>
      </c>
      <c r="Y49" s="2">
        <f t="shared" si="8"/>
        <v>5.4361381199999997E-9</v>
      </c>
      <c r="Z49" s="2">
        <f t="shared" si="9"/>
        <v>2.3297734799999999E-8</v>
      </c>
      <c r="AA49" s="2">
        <f t="shared" si="10"/>
        <v>1.5516291376800004E-7</v>
      </c>
      <c r="AB49" s="2">
        <f t="shared" si="11"/>
        <v>2.32977348E-7</v>
      </c>
      <c r="AC49" s="2">
        <v>0</v>
      </c>
      <c r="AD49" s="2" t="s">
        <v>5107</v>
      </c>
      <c r="AE49" s="2" t="s">
        <v>5098</v>
      </c>
      <c r="AF49" s="2" t="s">
        <v>5098</v>
      </c>
      <c r="AG49" s="2" t="s">
        <v>1362</v>
      </c>
      <c r="AH49" s="2" t="s">
        <v>5118</v>
      </c>
      <c r="AI49" s="2">
        <v>5020003000026</v>
      </c>
    </row>
    <row r="50" spans="1:35" x14ac:dyDescent="0.25">
      <c r="A50" s="2">
        <v>2023</v>
      </c>
      <c r="B50" s="4">
        <f t="shared" si="6"/>
        <v>44927</v>
      </c>
      <c r="C50" s="2" t="s">
        <v>5102</v>
      </c>
      <c r="D50" s="2" t="s">
        <v>1359</v>
      </c>
      <c r="E50" s="2" t="s">
        <v>1360</v>
      </c>
      <c r="F50" s="2" t="s">
        <v>1230</v>
      </c>
      <c r="G50" s="2">
        <v>26501</v>
      </c>
      <c r="H50" s="2">
        <v>39.599829999999997</v>
      </c>
      <c r="I50" s="2">
        <v>-79.97148</v>
      </c>
      <c r="J50" s="2" t="s">
        <v>1361</v>
      </c>
      <c r="K50" s="21">
        <v>110000572782</v>
      </c>
      <c r="L50" s="2" t="s">
        <v>1140</v>
      </c>
      <c r="M50" s="2">
        <v>2869</v>
      </c>
      <c r="N50" s="2" t="s">
        <v>5086</v>
      </c>
      <c r="R50" s="2">
        <v>7.8517030000000002E-2</v>
      </c>
      <c r="S50" s="58">
        <f>$R50*INDEX('Byproduct Conc'!$E:$E, MATCH(Water_DMR!S$2,'Byproduct Conc'!$C:$C, 0))</f>
        <v>2.284845573E-4</v>
      </c>
      <c r="T50" s="2">
        <f>$R50*INDEX('Byproduct Conc'!$E:$E, MATCH(Water_DMR!T$2,'Byproduct Conc'!$C:$C, 0))</f>
        <v>2.7480960499999999E-6</v>
      </c>
      <c r="U50" s="2">
        <f>$R50*INDEX('Byproduct Conc'!$E:$E, MATCH(Water_DMR!U$2,'Byproduct Conc'!$C:$C, 0))</f>
        <v>1.1777554499999999E-5</v>
      </c>
      <c r="V50" s="2">
        <f>$R50*INDEX('Byproduct Conc'!$E:$E, MATCH(Water_DMR!V$2,'Byproduct Conc'!$C:$C, 0))</f>
        <v>7.8438512970000011E-5</v>
      </c>
      <c r="W50" s="61">
        <f>$R50*INDEX('Byproduct Conc'!$E:$E, MATCH(Water_DMR!W$2,'Byproduct Conc'!$C:$C, 0))</f>
        <v>1.1777554500000001E-4</v>
      </c>
      <c r="X50" s="58">
        <f t="shared" si="7"/>
        <v>6.5281302085714284E-7</v>
      </c>
      <c r="Y50" s="2">
        <f t="shared" si="8"/>
        <v>7.8517029999999994E-9</v>
      </c>
      <c r="Z50" s="2">
        <f t="shared" si="9"/>
        <v>3.3650155714285712E-8</v>
      </c>
      <c r="AA50" s="2">
        <f t="shared" si="10"/>
        <v>2.241100370571429E-7</v>
      </c>
      <c r="AB50" s="2">
        <f t="shared" si="11"/>
        <v>3.3650155714285715E-7</v>
      </c>
      <c r="AC50" s="2">
        <v>0</v>
      </c>
      <c r="AD50" s="2" t="s">
        <v>5107</v>
      </c>
      <c r="AE50" s="2" t="s">
        <v>5098</v>
      </c>
      <c r="AF50" s="2" t="s">
        <v>5098</v>
      </c>
      <c r="AG50" s="2" t="s">
        <v>1362</v>
      </c>
      <c r="AH50" s="2" t="s">
        <v>5118</v>
      </c>
      <c r="AI50" s="2" t="s">
        <v>5119</v>
      </c>
    </row>
    <row r="51" spans="1:35" x14ac:dyDescent="0.25">
      <c r="A51" s="2">
        <v>2024</v>
      </c>
      <c r="B51" s="4">
        <f t="shared" si="6"/>
        <v>45292</v>
      </c>
      <c r="C51" s="2" t="s">
        <v>5102</v>
      </c>
      <c r="D51" s="2" t="s">
        <v>1359</v>
      </c>
      <c r="E51" s="2" t="s">
        <v>1360</v>
      </c>
      <c r="F51" s="2" t="s">
        <v>1230</v>
      </c>
      <c r="G51" s="2">
        <v>26501</v>
      </c>
      <c r="H51" s="2">
        <v>39.599829999999997</v>
      </c>
      <c r="I51" s="2">
        <v>-79.97148</v>
      </c>
      <c r="J51" s="2" t="s">
        <v>1361</v>
      </c>
      <c r="K51" s="21">
        <v>110000572782</v>
      </c>
      <c r="L51" s="2" t="s">
        <v>1140</v>
      </c>
      <c r="M51" s="2">
        <v>2869</v>
      </c>
      <c r="N51" s="2" t="s">
        <v>5086</v>
      </c>
      <c r="R51" s="2">
        <v>5.8644562900000002E-2</v>
      </c>
      <c r="S51" s="58">
        <f>$R51*INDEX('Byproduct Conc'!$E:$E, MATCH(Water_DMR!S$2,'Byproduct Conc'!$C:$C, 0))</f>
        <v>1.70655678039E-4</v>
      </c>
      <c r="T51" s="2">
        <f>$R51*INDEX('Byproduct Conc'!$E:$E, MATCH(Water_DMR!T$2,'Byproduct Conc'!$C:$C, 0))</f>
        <v>2.0525597015E-6</v>
      </c>
      <c r="U51" s="2">
        <f>$R51*INDEX('Byproduct Conc'!$E:$E, MATCH(Water_DMR!U$2,'Byproduct Conc'!$C:$C, 0))</f>
        <v>8.7966844350000004E-6</v>
      </c>
      <c r="V51" s="2">
        <f>$R51*INDEX('Byproduct Conc'!$E:$E, MATCH(Water_DMR!V$2,'Byproduct Conc'!$C:$C, 0))</f>
        <v>5.8585918337100011E-5</v>
      </c>
      <c r="W51" s="61">
        <f>$R51*INDEX('Byproduct Conc'!$E:$E, MATCH(Water_DMR!W$2,'Byproduct Conc'!$C:$C, 0))</f>
        <v>8.7966844350000011E-5</v>
      </c>
      <c r="X51" s="58">
        <f t="shared" si="7"/>
        <v>4.8758765154000001E-7</v>
      </c>
      <c r="Y51" s="2">
        <f t="shared" si="8"/>
        <v>5.8644562900000005E-9</v>
      </c>
      <c r="Z51" s="2">
        <f t="shared" si="9"/>
        <v>2.5133384100000002E-8</v>
      </c>
      <c r="AA51" s="2">
        <f t="shared" si="10"/>
        <v>1.6738833810600003E-7</v>
      </c>
      <c r="AB51" s="2">
        <f t="shared" si="11"/>
        <v>2.5133384100000002E-7</v>
      </c>
      <c r="AC51" s="2">
        <v>0</v>
      </c>
      <c r="AD51" s="2" t="s">
        <v>5107</v>
      </c>
      <c r="AE51" s="2" t="s">
        <v>5098</v>
      </c>
      <c r="AF51" s="2" t="s">
        <v>5098</v>
      </c>
      <c r="AG51" s="2" t="s">
        <v>1362</v>
      </c>
      <c r="AH51" s="2" t="s">
        <v>5118</v>
      </c>
      <c r="AI51" s="2">
        <v>5020003000026</v>
      </c>
    </row>
    <row r="52" spans="1:35" x14ac:dyDescent="0.25">
      <c r="A52" s="2">
        <v>2021</v>
      </c>
      <c r="B52" s="4">
        <f t="shared" si="6"/>
        <v>44197</v>
      </c>
      <c r="C52" s="2" t="s">
        <v>5103</v>
      </c>
      <c r="D52" s="2" t="s">
        <v>1270</v>
      </c>
      <c r="E52" s="2" t="s">
        <v>1144</v>
      </c>
      <c r="F52" s="2" t="s">
        <v>1138</v>
      </c>
      <c r="G52" s="2">
        <v>70669</v>
      </c>
      <c r="H52" s="2">
        <v>30.223500000000001</v>
      </c>
      <c r="I52" s="2">
        <v>-93.286900000000003</v>
      </c>
      <c r="J52" s="2" t="s">
        <v>1145</v>
      </c>
      <c r="K52" s="21">
        <v>110000494894</v>
      </c>
      <c r="L52" s="2" t="s">
        <v>1140</v>
      </c>
      <c r="M52" s="2">
        <v>2869</v>
      </c>
      <c r="N52" s="2" t="s">
        <v>5086</v>
      </c>
      <c r="R52" s="2">
        <v>8358.1712917999994</v>
      </c>
      <c r="S52" s="58">
        <f>$R52*INDEX('Byproduct Conc'!$E:$E, MATCH(Water_DMR!S$2,'Byproduct Conc'!$C:$C, 0))</f>
        <v>24.322278459137998</v>
      </c>
      <c r="T52" s="2">
        <f>$R52*INDEX('Byproduct Conc'!$E:$E, MATCH(Water_DMR!T$2,'Byproduct Conc'!$C:$C, 0))</f>
        <v>0.29253599521299994</v>
      </c>
      <c r="U52" s="2">
        <f>$R52*INDEX('Byproduct Conc'!$E:$E, MATCH(Water_DMR!U$2,'Byproduct Conc'!$C:$C, 0))</f>
        <v>1.2537256937699999</v>
      </c>
      <c r="V52" s="2">
        <f>$R52*INDEX('Byproduct Conc'!$E:$E, MATCH(Water_DMR!V$2,'Byproduct Conc'!$C:$C, 0))</f>
        <v>8.3498131205082</v>
      </c>
      <c r="W52" s="61">
        <f>$R52*INDEX('Byproduct Conc'!$E:$E, MATCH(Water_DMR!W$2,'Byproduct Conc'!$C:$C, 0))</f>
        <v>12.537256937699999</v>
      </c>
      <c r="X52" s="58">
        <f t="shared" si="7"/>
        <v>6.9492224168965708E-2</v>
      </c>
      <c r="Y52" s="2">
        <f t="shared" si="8"/>
        <v>8.358171291799998E-4</v>
      </c>
      <c r="Z52" s="2">
        <f t="shared" si="9"/>
        <v>3.582073410771428E-3</v>
      </c>
      <c r="AA52" s="2">
        <f t="shared" si="10"/>
        <v>2.3856608915737713E-2</v>
      </c>
      <c r="AB52" s="2">
        <f t="shared" si="11"/>
        <v>3.5820734107714282E-2</v>
      </c>
      <c r="AC52" s="2">
        <v>0</v>
      </c>
      <c r="AD52" s="2" t="s">
        <v>5107</v>
      </c>
      <c r="AE52" s="2" t="s">
        <v>5098</v>
      </c>
      <c r="AF52" s="2" t="s">
        <v>5098</v>
      </c>
      <c r="AG52" s="2" t="s">
        <v>1146</v>
      </c>
      <c r="AH52" s="2" t="s">
        <v>1271</v>
      </c>
      <c r="AI52" s="2">
        <v>8080206001241</v>
      </c>
    </row>
    <row r="53" spans="1:35" x14ac:dyDescent="0.25">
      <c r="A53" s="2">
        <v>2022</v>
      </c>
      <c r="B53" s="4">
        <f t="shared" si="6"/>
        <v>44562</v>
      </c>
      <c r="C53" s="2" t="s">
        <v>5103</v>
      </c>
      <c r="D53" s="2" t="s">
        <v>1270</v>
      </c>
      <c r="E53" s="2" t="s">
        <v>1144</v>
      </c>
      <c r="F53" s="2" t="s">
        <v>1138</v>
      </c>
      <c r="G53" s="2">
        <v>70669</v>
      </c>
      <c r="H53" s="2">
        <v>30.223500000000001</v>
      </c>
      <c r="I53" s="2">
        <v>-93.286900000000003</v>
      </c>
      <c r="J53" s="2" t="s">
        <v>1145</v>
      </c>
      <c r="K53" s="21">
        <v>110000494894</v>
      </c>
      <c r="L53" s="2" t="s">
        <v>1140</v>
      </c>
      <c r="M53" s="2">
        <v>2869</v>
      </c>
      <c r="N53" s="2" t="s">
        <v>5086</v>
      </c>
      <c r="R53" s="2">
        <v>1238.7015071999999</v>
      </c>
      <c r="S53" s="58">
        <f>$R53*INDEX('Byproduct Conc'!$E:$E, MATCH(Water_DMR!S$2,'Byproduct Conc'!$C:$C, 0))</f>
        <v>3.6046213859519995</v>
      </c>
      <c r="T53" s="2">
        <f>$R53*INDEX('Byproduct Conc'!$E:$E, MATCH(Water_DMR!T$2,'Byproduct Conc'!$C:$C, 0))</f>
        <v>4.3354552751999995E-2</v>
      </c>
      <c r="U53" s="2">
        <f>$R53*INDEX('Byproduct Conc'!$E:$E, MATCH(Water_DMR!U$2,'Byproduct Conc'!$C:$C, 0))</f>
        <v>0.18580522607999997</v>
      </c>
      <c r="V53" s="2">
        <f>$R53*INDEX('Byproduct Conc'!$E:$E, MATCH(Water_DMR!V$2,'Byproduct Conc'!$C:$C, 0))</f>
        <v>1.2374628056928001</v>
      </c>
      <c r="W53" s="61">
        <f>$R53*INDEX('Byproduct Conc'!$E:$E, MATCH(Water_DMR!W$2,'Byproduct Conc'!$C:$C, 0))</f>
        <v>1.8580522607999999</v>
      </c>
      <c r="X53" s="58">
        <f t="shared" si="7"/>
        <v>1.0298918245577141E-2</v>
      </c>
      <c r="Y53" s="2">
        <f t="shared" si="8"/>
        <v>1.2387015071999998E-4</v>
      </c>
      <c r="Z53" s="2">
        <f t="shared" si="9"/>
        <v>5.3087207451428563E-4</v>
      </c>
      <c r="AA53" s="2">
        <f t="shared" si="10"/>
        <v>3.5356080162651433E-3</v>
      </c>
      <c r="AB53" s="2">
        <f t="shared" si="11"/>
        <v>5.3087207451428566E-3</v>
      </c>
      <c r="AC53" s="2">
        <v>0</v>
      </c>
      <c r="AD53" s="2" t="s">
        <v>5107</v>
      </c>
      <c r="AE53" s="2" t="s">
        <v>5098</v>
      </c>
      <c r="AF53" s="2" t="s">
        <v>5098</v>
      </c>
      <c r="AG53" s="2" t="s">
        <v>1146</v>
      </c>
      <c r="AH53" s="2" t="s">
        <v>1271</v>
      </c>
      <c r="AI53" s="2">
        <v>8080206001241</v>
      </c>
    </row>
    <row r="54" spans="1:35" x14ac:dyDescent="0.25">
      <c r="A54" s="2">
        <v>2024</v>
      </c>
      <c r="B54" s="4">
        <f t="shared" si="6"/>
        <v>45292</v>
      </c>
      <c r="C54" s="2" t="s">
        <v>5103</v>
      </c>
      <c r="D54" s="2" t="s">
        <v>1270</v>
      </c>
      <c r="E54" s="2" t="s">
        <v>1144</v>
      </c>
      <c r="F54" s="2" t="s">
        <v>1138</v>
      </c>
      <c r="G54" s="2">
        <v>70669</v>
      </c>
      <c r="H54" s="2">
        <v>30.223500000000001</v>
      </c>
      <c r="I54" s="2">
        <v>-93.286900000000003</v>
      </c>
      <c r="J54" s="2" t="s">
        <v>1145</v>
      </c>
      <c r="K54" s="21">
        <v>110000494894</v>
      </c>
      <c r="L54" s="2" t="s">
        <v>1140</v>
      </c>
      <c r="M54" s="2">
        <v>2869</v>
      </c>
      <c r="N54" s="2" t="s">
        <v>5086</v>
      </c>
      <c r="R54" s="2">
        <v>326.44869999999997</v>
      </c>
      <c r="S54" s="58">
        <f>$R54*INDEX('Byproduct Conc'!$E:$E, MATCH(Water_DMR!S$2,'Byproduct Conc'!$C:$C, 0))</f>
        <v>0.94996571699999988</v>
      </c>
      <c r="T54" s="2">
        <f>$R54*INDEX('Byproduct Conc'!$E:$E, MATCH(Water_DMR!T$2,'Byproduct Conc'!$C:$C, 0))</f>
        <v>1.1425704499999998E-2</v>
      </c>
      <c r="U54" s="2">
        <f>$R54*INDEX('Byproduct Conc'!$E:$E, MATCH(Water_DMR!U$2,'Byproduct Conc'!$C:$C, 0))</f>
        <v>4.8967304999999989E-2</v>
      </c>
      <c r="V54" s="2">
        <f>$R54*INDEX('Byproduct Conc'!$E:$E, MATCH(Water_DMR!V$2,'Byproduct Conc'!$C:$C, 0))</f>
        <v>0.3261222513</v>
      </c>
      <c r="W54" s="61">
        <f>$R54*INDEX('Byproduct Conc'!$E:$E, MATCH(Water_DMR!W$2,'Byproduct Conc'!$C:$C, 0))</f>
        <v>0.48967305</v>
      </c>
      <c r="X54" s="58">
        <f t="shared" si="7"/>
        <v>2.7141877628571423E-3</v>
      </c>
      <c r="Y54" s="2">
        <f t="shared" si="8"/>
        <v>3.2644869999999994E-5</v>
      </c>
      <c r="Z54" s="2">
        <f t="shared" si="9"/>
        <v>1.3990658571428569E-4</v>
      </c>
      <c r="AA54" s="2">
        <f t="shared" si="10"/>
        <v>9.317778608571429E-4</v>
      </c>
      <c r="AB54" s="2">
        <f t="shared" si="11"/>
        <v>1.3990658571428572E-3</v>
      </c>
      <c r="AC54" s="2">
        <v>0</v>
      </c>
      <c r="AD54" s="2" t="s">
        <v>5107</v>
      </c>
      <c r="AE54" s="2" t="s">
        <v>5098</v>
      </c>
      <c r="AF54" s="2" t="s">
        <v>5098</v>
      </c>
      <c r="AG54" s="2" t="s">
        <v>1146</v>
      </c>
      <c r="AH54" s="2" t="s">
        <v>1271</v>
      </c>
      <c r="AI54" s="2">
        <v>8080206001241</v>
      </c>
    </row>
    <row r="55" spans="1:35" x14ac:dyDescent="0.25">
      <c r="A55" s="2">
        <v>2021</v>
      </c>
      <c r="B55" s="4">
        <f t="shared" si="6"/>
        <v>44197</v>
      </c>
      <c r="C55" s="2" t="s">
        <v>5104</v>
      </c>
      <c r="D55" s="2" t="s">
        <v>1169</v>
      </c>
      <c r="E55" s="2" t="s">
        <v>1137</v>
      </c>
      <c r="F55" s="2" t="s">
        <v>1138</v>
      </c>
      <c r="G55" s="2">
        <v>70734</v>
      </c>
      <c r="H55" s="2">
        <v>30.208604000000001</v>
      </c>
      <c r="I55" s="2">
        <v>-91.011127999999999</v>
      </c>
      <c r="J55" s="2" t="s">
        <v>1170</v>
      </c>
      <c r="K55" s="21">
        <v>110000746328</v>
      </c>
      <c r="L55" s="2" t="s">
        <v>1140</v>
      </c>
      <c r="M55" s="2">
        <v>2869</v>
      </c>
      <c r="N55" s="2" t="s">
        <v>5086</v>
      </c>
      <c r="R55" s="2">
        <v>12.8028</v>
      </c>
      <c r="S55" s="58">
        <f>$R55*INDEX('Byproduct Conc'!$E:$E, MATCH(Water_DMR!S$2,'Byproduct Conc'!$C:$C, 0))</f>
        <v>3.7256147999999996E-2</v>
      </c>
      <c r="T55" s="2">
        <f>$R55*INDEX('Byproduct Conc'!$E:$E, MATCH(Water_DMR!T$2,'Byproduct Conc'!$C:$C, 0))</f>
        <v>4.4809799999999996E-4</v>
      </c>
      <c r="U55" s="2">
        <f>$R55*INDEX('Byproduct Conc'!$E:$E, MATCH(Water_DMR!U$2,'Byproduct Conc'!$C:$C, 0))</f>
        <v>1.9204199999999997E-3</v>
      </c>
      <c r="V55" s="2">
        <f>$R55*INDEX('Byproduct Conc'!$E:$E, MATCH(Water_DMR!V$2,'Byproduct Conc'!$C:$C, 0))</f>
        <v>1.27899972E-2</v>
      </c>
      <c r="W55" s="61">
        <f>$R55*INDEX('Byproduct Conc'!$E:$E, MATCH(Water_DMR!W$2,'Byproduct Conc'!$C:$C, 0))</f>
        <v>1.9204200000000001E-2</v>
      </c>
      <c r="X55" s="58">
        <f t="shared" si="7"/>
        <v>1.0644613714285713E-4</v>
      </c>
      <c r="Y55" s="2">
        <f t="shared" si="8"/>
        <v>1.2802799999999999E-6</v>
      </c>
      <c r="Z55" s="2">
        <f t="shared" si="9"/>
        <v>5.4869142857142851E-6</v>
      </c>
      <c r="AA55" s="2">
        <f t="shared" si="10"/>
        <v>3.6542849142857141E-5</v>
      </c>
      <c r="AB55" s="2">
        <f t="shared" si="11"/>
        <v>5.4869142857142863E-5</v>
      </c>
      <c r="AC55" s="2">
        <v>0</v>
      </c>
      <c r="AD55" s="2" t="s">
        <v>5107</v>
      </c>
      <c r="AE55" s="2" t="s">
        <v>5098</v>
      </c>
      <c r="AF55" s="2" t="s">
        <v>5098</v>
      </c>
      <c r="AG55" s="2" t="s">
        <v>1364</v>
      </c>
      <c r="AH55" s="2" t="s">
        <v>1256</v>
      </c>
      <c r="AI55" s="2">
        <v>8070204000982</v>
      </c>
    </row>
    <row r="56" spans="1:35" x14ac:dyDescent="0.25">
      <c r="A56" s="2">
        <v>2022</v>
      </c>
      <c r="B56" s="4">
        <f t="shared" si="6"/>
        <v>44562</v>
      </c>
      <c r="C56" s="2" t="s">
        <v>5104</v>
      </c>
      <c r="D56" s="2" t="s">
        <v>1169</v>
      </c>
      <c r="E56" s="2" t="s">
        <v>1137</v>
      </c>
      <c r="F56" s="2" t="s">
        <v>1138</v>
      </c>
      <c r="G56" s="2">
        <v>70734</v>
      </c>
      <c r="H56" s="2">
        <v>30.208604000000001</v>
      </c>
      <c r="I56" s="2">
        <v>-91.011127999999999</v>
      </c>
      <c r="J56" s="2" t="s">
        <v>1170</v>
      </c>
      <c r="K56" s="21">
        <v>110000746328</v>
      </c>
      <c r="L56" s="2" t="s">
        <v>1140</v>
      </c>
      <c r="M56" s="2">
        <v>2869</v>
      </c>
      <c r="N56" s="2" t="s">
        <v>5086</v>
      </c>
      <c r="R56" s="2">
        <v>12.47592</v>
      </c>
      <c r="S56" s="58">
        <f>$R56*INDEX('Byproduct Conc'!$E:$E, MATCH(Water_DMR!S$2,'Byproduct Conc'!$C:$C, 0))</f>
        <v>3.6304927199999996E-2</v>
      </c>
      <c r="T56" s="2">
        <f>$R56*INDEX('Byproduct Conc'!$E:$E, MATCH(Water_DMR!T$2,'Byproduct Conc'!$C:$C, 0))</f>
        <v>4.3665719999999998E-4</v>
      </c>
      <c r="U56" s="2">
        <f>$R56*INDEX('Byproduct Conc'!$E:$E, MATCH(Water_DMR!U$2,'Byproduct Conc'!$C:$C, 0))</f>
        <v>1.8713879999999999E-3</v>
      </c>
      <c r="V56" s="2">
        <f>$R56*INDEX('Byproduct Conc'!$E:$E, MATCH(Water_DMR!V$2,'Byproduct Conc'!$C:$C, 0))</f>
        <v>1.2463444080000002E-2</v>
      </c>
      <c r="W56" s="61">
        <f>$R56*INDEX('Byproduct Conc'!$E:$E, MATCH(Water_DMR!W$2,'Byproduct Conc'!$C:$C, 0))</f>
        <v>1.8713880000000002E-2</v>
      </c>
      <c r="X56" s="58">
        <f t="shared" si="7"/>
        <v>1.0372836342857142E-4</v>
      </c>
      <c r="Y56" s="2">
        <f t="shared" si="8"/>
        <v>1.2475919999999999E-6</v>
      </c>
      <c r="Z56" s="2">
        <f t="shared" si="9"/>
        <v>5.3468228571428568E-6</v>
      </c>
      <c r="AA56" s="2">
        <f t="shared" si="10"/>
        <v>3.5609840228571436E-5</v>
      </c>
      <c r="AB56" s="2">
        <f t="shared" si="11"/>
        <v>5.346822857142858E-5</v>
      </c>
      <c r="AC56" s="2">
        <v>0</v>
      </c>
      <c r="AD56" s="2" t="s">
        <v>5107</v>
      </c>
      <c r="AE56" s="2" t="s">
        <v>5098</v>
      </c>
      <c r="AF56" s="2" t="s">
        <v>5098</v>
      </c>
      <c r="AG56" s="2" t="s">
        <v>1364</v>
      </c>
      <c r="AH56" s="2" t="s">
        <v>1256</v>
      </c>
      <c r="AI56" s="2">
        <v>8070204000982</v>
      </c>
    </row>
    <row r="57" spans="1:35" x14ac:dyDescent="0.25">
      <c r="A57" s="2">
        <v>2023</v>
      </c>
      <c r="B57" s="4">
        <f t="shared" si="6"/>
        <v>44927</v>
      </c>
      <c r="C57" s="2" t="s">
        <v>5104</v>
      </c>
      <c r="D57" s="2" t="s">
        <v>1169</v>
      </c>
      <c r="E57" s="2" t="s">
        <v>1137</v>
      </c>
      <c r="F57" s="2" t="s">
        <v>1138</v>
      </c>
      <c r="G57" s="2">
        <v>70734</v>
      </c>
      <c r="H57" s="2">
        <v>30.208604000000001</v>
      </c>
      <c r="I57" s="2">
        <v>-91.011127999999999</v>
      </c>
      <c r="J57" s="2" t="s">
        <v>1170</v>
      </c>
      <c r="K57" s="21">
        <v>110000746328</v>
      </c>
      <c r="L57" s="2" t="s">
        <v>1140</v>
      </c>
      <c r="M57" s="2">
        <v>2869</v>
      </c>
      <c r="N57" s="2" t="s">
        <v>5086</v>
      </c>
      <c r="R57" s="2">
        <v>5.0666399999999996</v>
      </c>
      <c r="S57" s="58">
        <f>$R57*INDEX('Byproduct Conc'!$E:$E, MATCH(Water_DMR!S$2,'Byproduct Conc'!$C:$C, 0))</f>
        <v>1.4743922399999998E-2</v>
      </c>
      <c r="T57" s="2">
        <f>$R57*INDEX('Byproduct Conc'!$E:$E, MATCH(Water_DMR!T$2,'Byproduct Conc'!$C:$C, 0))</f>
        <v>1.7733239999999996E-4</v>
      </c>
      <c r="U57" s="2">
        <f>$R57*INDEX('Byproduct Conc'!$E:$E, MATCH(Water_DMR!U$2,'Byproduct Conc'!$C:$C, 0))</f>
        <v>7.5999599999999987E-4</v>
      </c>
      <c r="V57" s="2">
        <f>$R57*INDEX('Byproduct Conc'!$E:$E, MATCH(Water_DMR!V$2,'Byproduct Conc'!$C:$C, 0))</f>
        <v>5.0615733600000001E-3</v>
      </c>
      <c r="W57" s="61">
        <f>$R57*INDEX('Byproduct Conc'!$E:$E, MATCH(Water_DMR!W$2,'Byproduct Conc'!$C:$C, 0))</f>
        <v>7.5999599999999994E-3</v>
      </c>
      <c r="X57" s="58">
        <f t="shared" si="7"/>
        <v>4.2125492571428565E-5</v>
      </c>
      <c r="Y57" s="2">
        <f t="shared" si="8"/>
        <v>5.0666399999999991E-7</v>
      </c>
      <c r="Z57" s="2">
        <f t="shared" si="9"/>
        <v>2.1714171428571425E-6</v>
      </c>
      <c r="AA57" s="2">
        <f t="shared" si="10"/>
        <v>1.4461638171428572E-5</v>
      </c>
      <c r="AB57" s="2">
        <f t="shared" si="11"/>
        <v>2.1714171428571428E-5</v>
      </c>
      <c r="AC57" s="2">
        <v>0</v>
      </c>
      <c r="AD57" s="2" t="s">
        <v>5107</v>
      </c>
      <c r="AE57" s="2" t="s">
        <v>5098</v>
      </c>
      <c r="AF57" s="2" t="s">
        <v>5098</v>
      </c>
      <c r="AG57" s="2" t="s">
        <v>1364</v>
      </c>
      <c r="AH57" s="2" t="s">
        <v>1256</v>
      </c>
      <c r="AI57" s="2" t="s">
        <v>5120</v>
      </c>
    </row>
    <row r="58" spans="1:35" x14ac:dyDescent="0.25">
      <c r="A58" s="2">
        <v>2024</v>
      </c>
      <c r="B58" s="4">
        <f t="shared" si="6"/>
        <v>45292</v>
      </c>
      <c r="C58" s="2" t="s">
        <v>5104</v>
      </c>
      <c r="D58" s="2" t="s">
        <v>1169</v>
      </c>
      <c r="E58" s="2" t="s">
        <v>1137</v>
      </c>
      <c r="F58" s="2" t="s">
        <v>1138</v>
      </c>
      <c r="G58" s="2">
        <v>70734</v>
      </c>
      <c r="H58" s="2">
        <v>30.208604000000001</v>
      </c>
      <c r="I58" s="2">
        <v>-91.011127999999999</v>
      </c>
      <c r="J58" s="2" t="s">
        <v>1170</v>
      </c>
      <c r="K58" s="21">
        <v>110000746328</v>
      </c>
      <c r="L58" s="2" t="s">
        <v>1140</v>
      </c>
      <c r="M58" s="2">
        <v>2869</v>
      </c>
      <c r="N58" s="2" t="s">
        <v>5086</v>
      </c>
      <c r="R58" s="2">
        <v>31.184352000000001</v>
      </c>
      <c r="S58" s="58">
        <f>$R58*INDEX('Byproduct Conc'!$E:$E, MATCH(Water_DMR!S$2,'Byproduct Conc'!$C:$C, 0))</f>
        <v>9.0746464319999998E-2</v>
      </c>
      <c r="T58" s="2">
        <f>$R58*INDEX('Byproduct Conc'!$E:$E, MATCH(Water_DMR!T$2,'Byproduct Conc'!$C:$C, 0))</f>
        <v>1.0914523199999999E-3</v>
      </c>
      <c r="U58" s="2">
        <f>$R58*INDEX('Byproduct Conc'!$E:$E, MATCH(Water_DMR!U$2,'Byproduct Conc'!$C:$C, 0))</f>
        <v>4.6776527999999994E-3</v>
      </c>
      <c r="V58" s="2">
        <f>$R58*INDEX('Byproduct Conc'!$E:$E, MATCH(Water_DMR!V$2,'Byproduct Conc'!$C:$C, 0))</f>
        <v>3.1153167648000003E-2</v>
      </c>
      <c r="W58" s="61">
        <f>$R58*INDEX('Byproduct Conc'!$E:$E, MATCH(Water_DMR!W$2,'Byproduct Conc'!$C:$C, 0))</f>
        <v>4.6776528000000005E-2</v>
      </c>
      <c r="X58" s="58">
        <f t="shared" si="7"/>
        <v>2.5927561234285714E-4</v>
      </c>
      <c r="Y58" s="2">
        <f t="shared" si="8"/>
        <v>3.1184351999999999E-6</v>
      </c>
      <c r="Z58" s="2">
        <f t="shared" si="9"/>
        <v>1.3364722285714284E-5</v>
      </c>
      <c r="AA58" s="2">
        <f t="shared" si="10"/>
        <v>8.9009050422857148E-5</v>
      </c>
      <c r="AB58" s="2">
        <f t="shared" si="11"/>
        <v>1.3364722285714287E-4</v>
      </c>
      <c r="AC58" s="2">
        <v>0</v>
      </c>
      <c r="AD58" s="2" t="s">
        <v>5107</v>
      </c>
      <c r="AE58" s="2" t="s">
        <v>5098</v>
      </c>
      <c r="AF58" s="2" t="s">
        <v>5098</v>
      </c>
      <c r="AG58" s="2" t="s">
        <v>1364</v>
      </c>
      <c r="AH58" s="2" t="s">
        <v>1256</v>
      </c>
      <c r="AI58" s="2">
        <v>8070204000982</v>
      </c>
    </row>
    <row r="59" spans="1:35" x14ac:dyDescent="0.25">
      <c r="A59" s="2">
        <v>2021</v>
      </c>
      <c r="B59" s="4">
        <f t="shared" si="6"/>
        <v>44197</v>
      </c>
      <c r="C59" s="2" t="s">
        <v>5105</v>
      </c>
      <c r="D59" s="2" t="s">
        <v>1365</v>
      </c>
      <c r="E59" s="2" t="s">
        <v>1194</v>
      </c>
      <c r="F59" s="2" t="s">
        <v>1195</v>
      </c>
      <c r="G59" s="2">
        <v>42029</v>
      </c>
      <c r="H59" s="2">
        <v>37.051110999999999</v>
      </c>
      <c r="I59" s="2">
        <v>-88.334166999999994</v>
      </c>
      <c r="J59" s="2" t="s">
        <v>1196</v>
      </c>
      <c r="K59" s="21">
        <v>110027373072</v>
      </c>
      <c r="L59" s="2" t="s">
        <v>1140</v>
      </c>
      <c r="M59" s="2">
        <v>2812</v>
      </c>
      <c r="N59" s="2" t="s">
        <v>5089</v>
      </c>
      <c r="R59" s="2">
        <v>755.87663932769999</v>
      </c>
      <c r="S59" s="58">
        <f>$R59*INDEX('Byproduct Conc'!$E:$E, MATCH(Water_DMR!S$2,'Byproduct Conc'!$C:$C, 0))</f>
        <v>2.1996010204436067</v>
      </c>
      <c r="T59" s="2">
        <f>$R59*INDEX('Byproduct Conc'!$E:$E, MATCH(Water_DMR!T$2,'Byproduct Conc'!$C:$C, 0))</f>
        <v>2.6455682376469496E-2</v>
      </c>
      <c r="U59" s="2">
        <f>$R59*INDEX('Byproduct Conc'!$E:$E, MATCH(Water_DMR!U$2,'Byproduct Conc'!$C:$C, 0))</f>
        <v>0.11338149589915499</v>
      </c>
      <c r="V59" s="2">
        <f>$R59*INDEX('Byproduct Conc'!$E:$E, MATCH(Water_DMR!V$2,'Byproduct Conc'!$C:$C, 0))</f>
        <v>0.75512076268837236</v>
      </c>
      <c r="W59" s="61">
        <f>$R59*INDEX('Byproduct Conc'!$E:$E, MATCH(Water_DMR!W$2,'Byproduct Conc'!$C:$C, 0))</f>
        <v>1.13381495899155</v>
      </c>
      <c r="X59" s="58">
        <f t="shared" si="7"/>
        <v>6.284574344124591E-3</v>
      </c>
      <c r="Y59" s="2">
        <f t="shared" si="8"/>
        <v>7.5587663932769988E-5</v>
      </c>
      <c r="Z59" s="2">
        <f t="shared" si="9"/>
        <v>3.2394713114044279E-4</v>
      </c>
      <c r="AA59" s="2">
        <f t="shared" si="10"/>
        <v>2.1574878933953495E-3</v>
      </c>
      <c r="AB59" s="2">
        <f t="shared" si="11"/>
        <v>3.2394713114044286E-3</v>
      </c>
      <c r="AC59" s="2">
        <v>0</v>
      </c>
      <c r="AD59" s="2" t="s">
        <v>5107</v>
      </c>
      <c r="AE59" s="2" t="s">
        <v>5098</v>
      </c>
      <c r="AF59" s="2" t="s">
        <v>5098</v>
      </c>
      <c r="AG59" s="2" t="s">
        <v>1197</v>
      </c>
      <c r="AH59" s="2" t="s">
        <v>1366</v>
      </c>
      <c r="AI59" s="2">
        <v>6040006000172</v>
      </c>
    </row>
    <row r="60" spans="1:35" x14ac:dyDescent="0.25">
      <c r="A60" s="2">
        <v>2022</v>
      </c>
      <c r="B60" s="4">
        <f t="shared" si="6"/>
        <v>44562</v>
      </c>
      <c r="C60" s="2" t="s">
        <v>5105</v>
      </c>
      <c r="D60" s="2" t="s">
        <v>1365</v>
      </c>
      <c r="E60" s="2" t="s">
        <v>1194</v>
      </c>
      <c r="F60" s="2" t="s">
        <v>1195</v>
      </c>
      <c r="G60" s="2">
        <v>42029</v>
      </c>
      <c r="H60" s="2">
        <v>37.051110999999999</v>
      </c>
      <c r="I60" s="2">
        <v>-88.334166999999994</v>
      </c>
      <c r="J60" s="2" t="s">
        <v>1196</v>
      </c>
      <c r="K60" s="21">
        <v>110027373072</v>
      </c>
      <c r="L60" s="2" t="s">
        <v>1140</v>
      </c>
      <c r="M60" s="2">
        <v>2812</v>
      </c>
      <c r="N60" s="2" t="s">
        <v>5089</v>
      </c>
      <c r="R60" s="2">
        <v>204.85973871190001</v>
      </c>
      <c r="S60" s="58">
        <f>$R60*INDEX('Byproduct Conc'!$E:$E, MATCH(Water_DMR!S$2,'Byproduct Conc'!$C:$C, 0))</f>
        <v>0.59614183965162904</v>
      </c>
      <c r="T60" s="2">
        <f>$R60*INDEX('Byproduct Conc'!$E:$E, MATCH(Water_DMR!T$2,'Byproduct Conc'!$C:$C, 0))</f>
        <v>7.1700908549165001E-3</v>
      </c>
      <c r="U60" s="2">
        <f>$R60*INDEX('Byproduct Conc'!$E:$E, MATCH(Water_DMR!U$2,'Byproduct Conc'!$C:$C, 0))</f>
        <v>3.0728960806785E-2</v>
      </c>
      <c r="V60" s="2">
        <f>$R60*INDEX('Byproduct Conc'!$E:$E, MATCH(Water_DMR!V$2,'Byproduct Conc'!$C:$C, 0))</f>
        <v>0.20465487897318813</v>
      </c>
      <c r="W60" s="61">
        <f>$R60*INDEX('Byproduct Conc'!$E:$E, MATCH(Water_DMR!W$2,'Byproduct Conc'!$C:$C, 0))</f>
        <v>0.30728960806785</v>
      </c>
      <c r="X60" s="58">
        <f t="shared" si="7"/>
        <v>1.7032623990046543E-3</v>
      </c>
      <c r="Y60" s="2">
        <f t="shared" si="8"/>
        <v>2.0485973871190001E-5</v>
      </c>
      <c r="Z60" s="2">
        <f t="shared" si="9"/>
        <v>8.7797030876528574E-5</v>
      </c>
      <c r="AA60" s="2">
        <f t="shared" si="10"/>
        <v>5.8472822563768038E-4</v>
      </c>
      <c r="AB60" s="2">
        <f t="shared" si="11"/>
        <v>8.7797030876528574E-4</v>
      </c>
      <c r="AC60" s="2">
        <v>0</v>
      </c>
      <c r="AD60" s="2" t="s">
        <v>5107</v>
      </c>
      <c r="AE60" s="2" t="s">
        <v>5098</v>
      </c>
      <c r="AF60" s="2" t="s">
        <v>5098</v>
      </c>
      <c r="AG60" s="2" t="s">
        <v>1197</v>
      </c>
      <c r="AH60" s="2" t="s">
        <v>1366</v>
      </c>
      <c r="AI60" s="2">
        <v>6040006000172</v>
      </c>
    </row>
    <row r="61" spans="1:35" x14ac:dyDescent="0.25">
      <c r="A61" s="2">
        <v>2023</v>
      </c>
      <c r="B61" s="4">
        <f t="shared" si="6"/>
        <v>44927</v>
      </c>
      <c r="C61" s="2" t="s">
        <v>5105</v>
      </c>
      <c r="D61" s="2" t="s">
        <v>1365</v>
      </c>
      <c r="E61" s="2" t="s">
        <v>1194</v>
      </c>
      <c r="F61" s="2" t="s">
        <v>1195</v>
      </c>
      <c r="G61" s="2">
        <v>42029</v>
      </c>
      <c r="H61" s="2">
        <v>37.051110999999999</v>
      </c>
      <c r="I61" s="2">
        <v>-88.334166999999994</v>
      </c>
      <c r="J61" s="2" t="s">
        <v>1196</v>
      </c>
      <c r="K61" s="21">
        <v>110027373072</v>
      </c>
      <c r="L61" s="2" t="s">
        <v>1140</v>
      </c>
      <c r="M61" s="2">
        <v>2812</v>
      </c>
      <c r="N61" s="2" t="s">
        <v>5089</v>
      </c>
      <c r="R61" s="2">
        <v>356.52107899524998</v>
      </c>
      <c r="S61" s="58">
        <f>$R61*INDEX('Byproduct Conc'!$E:$E, MATCH(Water_DMR!S$2,'Byproduct Conc'!$C:$C, 0))</f>
        <v>1.0374763398761775</v>
      </c>
      <c r="T61" s="2">
        <f>$R61*INDEX('Byproduct Conc'!$E:$E, MATCH(Water_DMR!T$2,'Byproduct Conc'!$C:$C, 0))</f>
        <v>1.2478237764833748E-2</v>
      </c>
      <c r="U61" s="2">
        <f>$R61*INDEX('Byproduct Conc'!$E:$E, MATCH(Water_DMR!U$2,'Byproduct Conc'!$C:$C, 0))</f>
        <v>5.3478161849287491E-2</v>
      </c>
      <c r="V61" s="2">
        <f>$R61*INDEX('Byproduct Conc'!$E:$E, MATCH(Water_DMR!V$2,'Byproduct Conc'!$C:$C, 0))</f>
        <v>0.35616455791625479</v>
      </c>
      <c r="W61" s="61">
        <f>$R61*INDEX('Byproduct Conc'!$E:$E, MATCH(Water_DMR!W$2,'Byproduct Conc'!$C:$C, 0))</f>
        <v>0.53478161849287498</v>
      </c>
      <c r="X61" s="58">
        <f t="shared" si="7"/>
        <v>2.9642181139319357E-3</v>
      </c>
      <c r="Y61" s="2">
        <f t="shared" si="8"/>
        <v>3.5652107899524991E-5</v>
      </c>
      <c r="Z61" s="2">
        <f t="shared" si="9"/>
        <v>1.5279474814082139E-4</v>
      </c>
      <c r="AA61" s="2">
        <f t="shared" si="10"/>
        <v>1.0176130226178708E-3</v>
      </c>
      <c r="AB61" s="2">
        <f t="shared" si="11"/>
        <v>1.5279474814082143E-3</v>
      </c>
      <c r="AC61" s="2">
        <v>0</v>
      </c>
      <c r="AD61" s="2" t="s">
        <v>5107</v>
      </c>
      <c r="AE61" s="2" t="s">
        <v>5098</v>
      </c>
      <c r="AF61" s="2" t="s">
        <v>5098</v>
      </c>
      <c r="AG61" s="2" t="s">
        <v>1197</v>
      </c>
      <c r="AH61" s="2" t="s">
        <v>1366</v>
      </c>
      <c r="AI61" s="2">
        <v>6040006000172</v>
      </c>
    </row>
    <row r="62" spans="1:35" x14ac:dyDescent="0.25">
      <c r="A62" s="2">
        <v>2024</v>
      </c>
      <c r="B62" s="4">
        <f t="shared" si="6"/>
        <v>45292</v>
      </c>
      <c r="C62" s="2" t="s">
        <v>5105</v>
      </c>
      <c r="D62" s="2" t="s">
        <v>1365</v>
      </c>
      <c r="E62" s="2" t="s">
        <v>1194</v>
      </c>
      <c r="F62" s="2" t="s">
        <v>1195</v>
      </c>
      <c r="G62" s="2">
        <v>42029</v>
      </c>
      <c r="H62" s="2">
        <v>37.051110999999999</v>
      </c>
      <c r="I62" s="2">
        <v>-88.334166999999994</v>
      </c>
      <c r="J62" s="2" t="s">
        <v>1196</v>
      </c>
      <c r="K62" s="21">
        <v>110027373072</v>
      </c>
      <c r="L62" s="2" t="s">
        <v>1140</v>
      </c>
      <c r="M62" s="2">
        <v>2812</v>
      </c>
      <c r="N62" s="2" t="s">
        <v>5089</v>
      </c>
      <c r="R62" s="2">
        <v>79.424757600000007</v>
      </c>
      <c r="S62" s="58">
        <f>$R62*INDEX('Byproduct Conc'!$E:$E, MATCH(Water_DMR!S$2,'Byproduct Conc'!$C:$C, 0))</f>
        <v>0.231126044616</v>
      </c>
      <c r="T62" s="2">
        <f>$R62*INDEX('Byproduct Conc'!$E:$E, MATCH(Water_DMR!T$2,'Byproduct Conc'!$C:$C, 0))</f>
        <v>2.7798665159999999E-3</v>
      </c>
      <c r="U62" s="2">
        <f>$R62*INDEX('Byproduct Conc'!$E:$E, MATCH(Water_DMR!U$2,'Byproduct Conc'!$C:$C, 0))</f>
        <v>1.191371364E-2</v>
      </c>
      <c r="V62" s="2">
        <f>$R62*INDEX('Byproduct Conc'!$E:$E, MATCH(Water_DMR!V$2,'Byproduct Conc'!$C:$C, 0))</f>
        <v>7.9345332842400015E-2</v>
      </c>
      <c r="W62" s="61">
        <f>$R62*INDEX('Byproduct Conc'!$E:$E, MATCH(Water_DMR!W$2,'Byproduct Conc'!$C:$C, 0))</f>
        <v>0.11913713640000001</v>
      </c>
      <c r="X62" s="58">
        <f t="shared" si="7"/>
        <v>6.6036012747428571E-4</v>
      </c>
      <c r="Y62" s="2">
        <f t="shared" si="8"/>
        <v>7.9424757599999991E-6</v>
      </c>
      <c r="Z62" s="2">
        <f t="shared" si="9"/>
        <v>3.4039181828571429E-5</v>
      </c>
      <c r="AA62" s="2">
        <f t="shared" si="10"/>
        <v>2.2670095097828576E-4</v>
      </c>
      <c r="AB62" s="2">
        <f t="shared" si="11"/>
        <v>3.4039181828571431E-4</v>
      </c>
      <c r="AC62" s="2">
        <v>0</v>
      </c>
      <c r="AD62" s="2" t="s">
        <v>5107</v>
      </c>
      <c r="AE62" s="2" t="s">
        <v>5098</v>
      </c>
      <c r="AF62" s="2" t="s">
        <v>5098</v>
      </c>
      <c r="AG62" s="2" t="s">
        <v>1197</v>
      </c>
      <c r="AH62" s="2" t="s">
        <v>1366</v>
      </c>
      <c r="AI62" s="2">
        <v>6040006000172</v>
      </c>
    </row>
  </sheetData>
  <sheetProtection formatCells="0" formatColumns="0" formatRows="0"/>
  <autoFilter ref="A2:AJ2" xr:uid="{7B806EB5-5E51-4FEE-9367-C5C64547AAE5}">
    <sortState xmlns:xlrd2="http://schemas.microsoft.com/office/spreadsheetml/2017/richdata2" ref="A3:AJ86">
      <sortCondition ref="C2"/>
    </sortState>
  </autoFilter>
  <mergeCells count="2">
    <mergeCell ref="S1:W1"/>
    <mergeCell ref="X1:A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197B-FB79-4AB4-AA7F-44BD8CA1B07A}">
  <sheetPr codeName="Sheet7">
    <tabColor theme="9"/>
  </sheetPr>
  <dimension ref="A1:AJ238"/>
  <sheetViews>
    <sheetView zoomScale="85" zoomScaleNormal="85" workbookViewId="0"/>
  </sheetViews>
  <sheetFormatPr defaultColWidth="8.7109375" defaultRowHeight="15" x14ac:dyDescent="0.25"/>
  <cols>
    <col min="1" max="1" width="7.28515625" style="2" customWidth="1"/>
    <col min="2" max="2" width="17.7109375" style="2" bestFit="1" customWidth="1"/>
    <col min="3" max="3" width="48.85546875" style="2" customWidth="1"/>
    <col min="4" max="4" width="31.7109375" style="2" customWidth="1"/>
    <col min="5" max="5" width="39.42578125" style="2" customWidth="1"/>
    <col min="6" max="6" width="16.7109375" style="2" customWidth="1"/>
    <col min="7" max="7" width="16.42578125" style="2" customWidth="1"/>
    <col min="8" max="9" width="29.85546875" style="2" customWidth="1"/>
    <col min="10" max="10" width="19.28515625" style="2" customWidth="1"/>
    <col min="11" max="11" width="16.42578125" style="2" customWidth="1"/>
    <col min="12" max="12" width="62.140625" style="2" customWidth="1"/>
    <col min="13" max="13" width="24.85546875" style="2" customWidth="1"/>
    <col min="14" max="14" width="54.140625" style="2" customWidth="1"/>
    <col min="15" max="16" width="39.42578125" style="2" customWidth="1"/>
    <col min="17" max="17" width="39.42578125" style="109" customWidth="1"/>
    <col min="18" max="18" width="21.85546875" style="310" customWidth="1"/>
    <col min="19" max="19" width="13.42578125" style="69" customWidth="1"/>
    <col min="20" max="27" width="13.42578125" style="2" customWidth="1"/>
    <col min="28" max="28" width="13.42578125" style="109" customWidth="1"/>
    <col min="29" max="29" width="29.85546875" style="58" customWidth="1"/>
    <col min="30" max="30" width="33.5703125" style="2" customWidth="1"/>
    <col min="31" max="32" width="29.85546875" style="2" customWidth="1"/>
    <col min="33" max="33" width="17.7109375" style="61" bestFit="1" customWidth="1"/>
    <col min="34" max="34" width="69.28515625" style="69" customWidth="1"/>
    <col min="35" max="35" width="17" style="2" bestFit="1" customWidth="1"/>
    <col min="36" max="36" width="20.85546875" style="20" bestFit="1" customWidth="1"/>
    <col min="37" max="37" width="14.140625" style="2" bestFit="1" customWidth="1"/>
    <col min="38" max="38" width="24.42578125" style="2" bestFit="1" customWidth="1"/>
    <col min="39" max="39" width="22.85546875" style="2" bestFit="1" customWidth="1"/>
    <col min="40" max="41" width="22.42578125" style="2" bestFit="1" customWidth="1"/>
    <col min="42" max="42" width="43.28515625" style="2" bestFit="1" customWidth="1"/>
    <col min="43" max="43" width="22.5703125" style="2" bestFit="1" customWidth="1"/>
    <col min="44" max="44" width="18.7109375" style="2" bestFit="1" customWidth="1"/>
    <col min="45" max="45" width="27.5703125" style="2" bestFit="1" customWidth="1"/>
    <col min="46" max="46" width="31.7109375" style="2" bestFit="1" customWidth="1"/>
    <col min="47" max="47" width="22.7109375" style="2" bestFit="1" customWidth="1"/>
    <col min="48" max="48" width="17.28515625" style="2" bestFit="1" customWidth="1"/>
    <col min="49" max="49" width="26.5703125" style="2" bestFit="1" customWidth="1"/>
    <col min="50" max="50" width="24.140625" style="2" bestFit="1" customWidth="1"/>
    <col min="51" max="51" width="40" style="2" bestFit="1" customWidth="1"/>
    <col min="52" max="52" width="17.85546875" style="2" bestFit="1" customWidth="1"/>
    <col min="53" max="53" width="28.42578125" style="2" bestFit="1" customWidth="1"/>
    <col min="54" max="54" width="22.7109375" style="2" bestFit="1" customWidth="1"/>
    <col min="55" max="55" width="18.7109375" style="2" bestFit="1" customWidth="1"/>
    <col min="56" max="56" width="24.7109375" style="2" bestFit="1" customWidth="1"/>
    <col min="57" max="57" width="30.140625" style="2" bestFit="1" customWidth="1"/>
    <col min="58" max="58" width="30.5703125" style="2" bestFit="1" customWidth="1"/>
    <col min="59" max="60" width="33.5703125" style="2" bestFit="1" customWidth="1"/>
    <col min="61" max="61" width="34" style="2" bestFit="1" customWidth="1"/>
    <col min="62" max="62" width="26.28515625" style="2" bestFit="1" customWidth="1"/>
    <col min="63" max="63" width="17.7109375" style="2" bestFit="1" customWidth="1"/>
    <col min="64" max="64" width="23.42578125" style="2" bestFit="1" customWidth="1"/>
    <col min="65" max="66" width="33.5703125" style="2" bestFit="1" customWidth="1"/>
    <col min="67" max="67" width="29.5703125" style="2" bestFit="1" customWidth="1"/>
    <col min="68" max="68" width="30" style="2" bestFit="1" customWidth="1"/>
    <col min="69" max="69" width="30.5703125" style="2" bestFit="1" customWidth="1"/>
    <col min="70" max="70" width="33.7109375" style="2" bestFit="1" customWidth="1"/>
    <col min="71" max="71" width="33.42578125" style="2" bestFit="1" customWidth="1"/>
    <col min="72" max="72" width="34" style="2" bestFit="1" customWidth="1"/>
    <col min="73" max="73" width="22.7109375" style="2" bestFit="1" customWidth="1"/>
    <col min="74" max="74" width="20" style="2" bestFit="1" customWidth="1"/>
    <col min="75" max="75" width="20.140625" style="2" bestFit="1" customWidth="1"/>
    <col min="76" max="76" width="28.140625" style="2" bestFit="1" customWidth="1"/>
    <col min="77" max="78" width="33.5703125" style="2" bestFit="1" customWidth="1"/>
    <col min="79" max="79" width="28.7109375" style="2" bestFit="1" customWidth="1"/>
    <col min="80" max="80" width="28.42578125" style="2" bestFit="1" customWidth="1"/>
    <col min="81" max="81" width="30.42578125" style="2" bestFit="1" customWidth="1"/>
    <col min="82" max="82" width="27" style="2" bestFit="1" customWidth="1"/>
    <col min="83" max="83" width="34.5703125" style="2" bestFit="1" customWidth="1"/>
    <col min="84" max="84" width="25.140625" style="2" bestFit="1" customWidth="1"/>
    <col min="85" max="85" width="23.7109375" style="2" bestFit="1" customWidth="1"/>
    <col min="86" max="86" width="19.28515625" style="2" bestFit="1" customWidth="1"/>
    <col min="87" max="87" width="20.5703125" style="2" bestFit="1" customWidth="1"/>
    <col min="88" max="88" width="25.7109375" style="2" bestFit="1" customWidth="1"/>
    <col min="89" max="89" width="27.28515625" style="2" bestFit="1" customWidth="1"/>
    <col min="90" max="90" width="18.7109375" style="2" bestFit="1" customWidth="1"/>
    <col min="91" max="91" width="25.140625" style="2" bestFit="1" customWidth="1"/>
    <col min="92" max="92" width="23.7109375" style="2" bestFit="1" customWidth="1"/>
    <col min="93" max="93" width="19.28515625" style="2" bestFit="1" customWidth="1"/>
    <col min="94" max="94" width="20.5703125" style="2" bestFit="1" customWidth="1"/>
    <col min="95" max="95" width="25.7109375" style="2" bestFit="1" customWidth="1"/>
    <col min="96" max="96" width="27.28515625" style="2" bestFit="1" customWidth="1"/>
    <col min="97" max="97" width="18.7109375" style="2" bestFit="1" customWidth="1"/>
    <col min="98" max="16384" width="8.7109375" style="2"/>
  </cols>
  <sheetData>
    <row r="1" spans="1:36" s="43" customFormat="1" ht="15.75" thickBot="1" x14ac:dyDescent="0.3">
      <c r="Q1" s="144"/>
      <c r="R1" s="308"/>
      <c r="S1" s="319" t="s">
        <v>1212</v>
      </c>
      <c r="T1" s="320"/>
      <c r="U1" s="320"/>
      <c r="V1" s="320"/>
      <c r="W1" s="321"/>
      <c r="X1" s="319" t="s">
        <v>1213</v>
      </c>
      <c r="Y1" s="320"/>
      <c r="Z1" s="320"/>
      <c r="AA1" s="320"/>
      <c r="AB1" s="321"/>
      <c r="AC1" s="313"/>
      <c r="AD1" s="141"/>
      <c r="AE1" s="141"/>
      <c r="AF1" s="141"/>
      <c r="AG1" s="142"/>
      <c r="AH1" s="139"/>
      <c r="AJ1" s="122"/>
    </row>
    <row r="2" spans="1:36" s="126" customFormat="1" ht="45.75" thickBot="1" x14ac:dyDescent="0.3">
      <c r="A2" s="123" t="s">
        <v>1214</v>
      </c>
      <c r="B2" s="123" t="s">
        <v>1215</v>
      </c>
      <c r="C2" s="123" t="s">
        <v>1109</v>
      </c>
      <c r="D2" s="123" t="s">
        <v>1110</v>
      </c>
      <c r="E2" s="123" t="s">
        <v>1111</v>
      </c>
      <c r="F2" s="123" t="s">
        <v>1112</v>
      </c>
      <c r="G2" s="123" t="s">
        <v>1216</v>
      </c>
      <c r="H2" s="123" t="s">
        <v>1114</v>
      </c>
      <c r="I2" s="123" t="s">
        <v>1115</v>
      </c>
      <c r="J2" s="123" t="s">
        <v>1217</v>
      </c>
      <c r="K2" s="124" t="s">
        <v>1117</v>
      </c>
      <c r="L2" s="123" t="s">
        <v>1118</v>
      </c>
      <c r="M2" s="123" t="s">
        <v>1218</v>
      </c>
      <c r="N2" s="123" t="s">
        <v>1219</v>
      </c>
      <c r="O2" s="123" t="s">
        <v>1121</v>
      </c>
      <c r="P2" s="123" t="s">
        <v>1122</v>
      </c>
      <c r="Q2" s="145" t="s">
        <v>1123</v>
      </c>
      <c r="R2" s="309" t="s">
        <v>5074</v>
      </c>
      <c r="S2" s="306" t="s">
        <v>1092</v>
      </c>
      <c r="T2" s="152" t="s">
        <v>1094</v>
      </c>
      <c r="U2" s="152" t="s">
        <v>1096</v>
      </c>
      <c r="V2" s="152" t="s">
        <v>1098</v>
      </c>
      <c r="W2" s="153" t="s">
        <v>1100</v>
      </c>
      <c r="X2" s="151" t="s">
        <v>1092</v>
      </c>
      <c r="Y2" s="152" t="s">
        <v>1094</v>
      </c>
      <c r="Z2" s="152" t="s">
        <v>1096</v>
      </c>
      <c r="AA2" s="152" t="s">
        <v>1098</v>
      </c>
      <c r="AB2" s="312" t="s">
        <v>1100</v>
      </c>
      <c r="AC2" s="314" t="s">
        <v>1220</v>
      </c>
      <c r="AD2" s="123" t="s">
        <v>1221</v>
      </c>
      <c r="AE2" s="123" t="s">
        <v>1222</v>
      </c>
      <c r="AF2" s="123" t="s">
        <v>1223</v>
      </c>
      <c r="AG2" s="143" t="s">
        <v>1133</v>
      </c>
      <c r="AH2" s="140" t="s">
        <v>1224</v>
      </c>
      <c r="AI2" s="124" t="s">
        <v>1225</v>
      </c>
      <c r="AJ2" s="125" t="s">
        <v>1226</v>
      </c>
    </row>
    <row r="3" spans="1:36" x14ac:dyDescent="0.25">
      <c r="A3" s="2">
        <v>2015</v>
      </c>
      <c r="B3" s="4">
        <v>42005</v>
      </c>
      <c r="C3" s="2" t="s">
        <v>1227</v>
      </c>
      <c r="D3" s="2" t="s">
        <v>1228</v>
      </c>
      <c r="E3" s="2" t="s">
        <v>1229</v>
      </c>
      <c r="F3" s="2" t="s">
        <v>1230</v>
      </c>
      <c r="G3" s="2">
        <v>25112</v>
      </c>
      <c r="H3" s="2">
        <v>38.386439000000003</v>
      </c>
      <c r="I3" s="2">
        <v>-81.798439999999999</v>
      </c>
      <c r="K3" s="21">
        <v>110064632312</v>
      </c>
      <c r="L3" s="2" t="s">
        <v>1140</v>
      </c>
      <c r="M3" s="2">
        <v>2869</v>
      </c>
      <c r="N3" s="2" t="s">
        <v>5086</v>
      </c>
      <c r="R3" s="310">
        <v>0.25480725623582701</v>
      </c>
      <c r="S3" s="307">
        <f>$R3*INDEX('Byproduct Conc'!$E:$E, MATCH(Water_DMR!S$2,'Byproduct Conc'!$C:$C, 0))</f>
        <v>7.4148911564625658E-4</v>
      </c>
      <c r="T3" s="23">
        <f>$R3*INDEX('Byproduct Conc'!$E:$E, MATCH(Water_DMR!T$2,'Byproduct Conc'!$C:$C, 0))</f>
        <v>8.9182539682539453E-6</v>
      </c>
      <c r="U3" s="23">
        <f>$R3*INDEX('Byproduct Conc'!$E:$E, MATCH(Water_DMR!U$2,'Byproduct Conc'!$C:$C, 0))</f>
        <v>3.8221088435374047E-5</v>
      </c>
      <c r="V3" s="23">
        <f>$R3*INDEX('Byproduct Conc'!$E:$E, MATCH(Water_DMR!V$2,'Byproduct Conc'!$C:$C, 0))</f>
        <v>2.545524489795912E-4</v>
      </c>
      <c r="W3" s="150">
        <f>$R3*INDEX('Byproduct Conc'!$E:$E, MATCH(Water_DMR!W$2,'Byproduct Conc'!$C:$C, 0))</f>
        <v>3.8221088435374053E-4</v>
      </c>
      <c r="X3" s="149">
        <f t="shared" ref="X3" si="0">S3/350</f>
        <v>2.1185403304178758E-6</v>
      </c>
      <c r="Y3" s="23">
        <f t="shared" ref="Y3:AB3" si="1">T3/350</f>
        <v>2.5480725623582701E-8</v>
      </c>
      <c r="Z3" s="23">
        <f t="shared" si="1"/>
        <v>1.0920310981535442E-7</v>
      </c>
      <c r="AA3" s="23">
        <f t="shared" si="1"/>
        <v>7.2729271137026058E-7</v>
      </c>
      <c r="AB3" s="115">
        <f t="shared" si="1"/>
        <v>1.0920310981535444E-6</v>
      </c>
      <c r="AC3" s="315">
        <v>0</v>
      </c>
      <c r="AD3" s="2" t="s">
        <v>5107</v>
      </c>
      <c r="AE3" s="2" t="s">
        <v>5098</v>
      </c>
      <c r="AF3" s="2" t="s">
        <v>5098</v>
      </c>
      <c r="AG3" s="61" t="s">
        <v>1231</v>
      </c>
      <c r="AH3" s="69" t="s">
        <v>1232</v>
      </c>
      <c r="AI3" s="21">
        <v>5050008000998</v>
      </c>
    </row>
    <row r="4" spans="1:36" x14ac:dyDescent="0.25">
      <c r="A4" s="2">
        <v>2015</v>
      </c>
      <c r="B4" s="4">
        <v>42005</v>
      </c>
      <c r="C4" s="2" t="s">
        <v>1227</v>
      </c>
      <c r="D4" s="2" t="s">
        <v>1228</v>
      </c>
      <c r="E4" s="2" t="s">
        <v>1229</v>
      </c>
      <c r="F4" s="2" t="s">
        <v>1230</v>
      </c>
      <c r="G4" s="2">
        <v>25112</v>
      </c>
      <c r="H4" s="2">
        <v>38.386439000000003</v>
      </c>
      <c r="I4" s="2">
        <v>-81.798439999999999</v>
      </c>
      <c r="K4" s="21">
        <v>110064632312</v>
      </c>
      <c r="L4" s="2" t="s">
        <v>1140</v>
      </c>
      <c r="M4" s="2">
        <v>2869</v>
      </c>
      <c r="N4" s="2" t="s">
        <v>5086</v>
      </c>
      <c r="R4" s="310">
        <v>0.351383219954648</v>
      </c>
      <c r="S4" s="307">
        <f>$R4*INDEX('Byproduct Conc'!$E:$E, MATCH(Water_DMR!S$2,'Byproduct Conc'!$C:$C, 0))</f>
        <v>1.0225251700680257E-3</v>
      </c>
      <c r="T4" s="23">
        <f>$R4*INDEX('Byproduct Conc'!$E:$E, MATCH(Water_DMR!T$2,'Byproduct Conc'!$C:$C, 0))</f>
        <v>1.2298412698412679E-5</v>
      </c>
      <c r="U4" s="23">
        <f>$R4*INDEX('Byproduct Conc'!$E:$E, MATCH(Water_DMR!U$2,'Byproduct Conc'!$C:$C, 0))</f>
        <v>5.2707482993197197E-5</v>
      </c>
      <c r="V4" s="23">
        <f>$R4*INDEX('Byproduct Conc'!$E:$E, MATCH(Water_DMR!V$2,'Byproduct Conc'!$C:$C, 0))</f>
        <v>3.5103183673469338E-4</v>
      </c>
      <c r="W4" s="150">
        <f>$R4*INDEX('Byproduct Conc'!$E:$E, MATCH(Water_DMR!W$2,'Byproduct Conc'!$C:$C, 0))</f>
        <v>5.2707482993197198E-4</v>
      </c>
      <c r="X4" s="149">
        <f t="shared" ref="X4:X67" si="2">S4/350</f>
        <v>2.9215004859086447E-6</v>
      </c>
      <c r="Y4" s="23">
        <f t="shared" ref="Y4:Y67" si="3">T4/350</f>
        <v>3.5138321995464797E-8</v>
      </c>
      <c r="Z4" s="23">
        <f t="shared" ref="Z4:Z67" si="4">U4/350</f>
        <v>1.5059280855199199E-7</v>
      </c>
      <c r="AA4" s="23">
        <f t="shared" ref="AA4:AA67" si="5">V4/350</f>
        <v>1.0029481049562667E-6</v>
      </c>
      <c r="AB4" s="115">
        <f t="shared" ref="AB4:AB67" si="6">W4/350</f>
        <v>1.50592808551992E-6</v>
      </c>
      <c r="AC4" s="315">
        <v>0</v>
      </c>
      <c r="AD4" s="2" t="s">
        <v>5107</v>
      </c>
      <c r="AE4" s="2" t="s">
        <v>5098</v>
      </c>
      <c r="AF4" s="2" t="s">
        <v>5098</v>
      </c>
      <c r="AG4" s="61" t="s">
        <v>1231</v>
      </c>
      <c r="AH4" s="69" t="s">
        <v>1232</v>
      </c>
      <c r="AI4" s="21">
        <v>5050008000998</v>
      </c>
    </row>
    <row r="5" spans="1:36" x14ac:dyDescent="0.25">
      <c r="A5" s="2">
        <v>2015</v>
      </c>
      <c r="B5" s="4">
        <v>42005</v>
      </c>
      <c r="C5" s="2" t="s">
        <v>1227</v>
      </c>
      <c r="D5" s="2" t="s">
        <v>1228</v>
      </c>
      <c r="E5" s="2" t="s">
        <v>1229</v>
      </c>
      <c r="F5" s="2" t="s">
        <v>1230</v>
      </c>
      <c r="G5" s="2">
        <v>25112</v>
      </c>
      <c r="H5" s="2">
        <v>38.386439000000003</v>
      </c>
      <c r="I5" s="2">
        <v>-81.798439999999999</v>
      </c>
      <c r="K5" s="21">
        <v>110064632312</v>
      </c>
      <c r="L5" s="2" t="s">
        <v>1140</v>
      </c>
      <c r="M5" s="2">
        <v>2869</v>
      </c>
      <c r="N5" s="2" t="s">
        <v>5086</v>
      </c>
      <c r="R5" s="310">
        <v>1.4375770649999999</v>
      </c>
      <c r="S5" s="307">
        <f>$R5*INDEX('Byproduct Conc'!$E:$E, MATCH(Water_DMR!S$2,'Byproduct Conc'!$C:$C, 0))</f>
        <v>4.1833492591499995E-3</v>
      </c>
      <c r="T5" s="23">
        <f>$R5*INDEX('Byproduct Conc'!$E:$E, MATCH(Water_DMR!T$2,'Byproduct Conc'!$C:$C, 0))</f>
        <v>5.0315197274999994E-5</v>
      </c>
      <c r="U5" s="23">
        <f>$R5*INDEX('Byproduct Conc'!$E:$E, MATCH(Water_DMR!U$2,'Byproduct Conc'!$C:$C, 0))</f>
        <v>2.1563655974999997E-4</v>
      </c>
      <c r="V5" s="23">
        <f>$R5*INDEX('Byproduct Conc'!$E:$E, MATCH(Water_DMR!V$2,'Byproduct Conc'!$C:$C, 0))</f>
        <v>1.436139487935E-3</v>
      </c>
      <c r="W5" s="150">
        <f>$R5*INDEX('Byproduct Conc'!$E:$E, MATCH(Water_DMR!W$2,'Byproduct Conc'!$C:$C, 0))</f>
        <v>2.1563655974999999E-3</v>
      </c>
      <c r="X5" s="149">
        <f t="shared" si="2"/>
        <v>1.1952426454714285E-5</v>
      </c>
      <c r="Y5" s="23">
        <f t="shared" si="3"/>
        <v>1.4375770649999998E-7</v>
      </c>
      <c r="Z5" s="23">
        <f t="shared" si="4"/>
        <v>6.1610445642857134E-7</v>
      </c>
      <c r="AA5" s="23">
        <f t="shared" si="5"/>
        <v>4.1032556798142858E-6</v>
      </c>
      <c r="AB5" s="115">
        <f t="shared" si="6"/>
        <v>6.1610445642857138E-6</v>
      </c>
      <c r="AC5" s="315">
        <v>0</v>
      </c>
      <c r="AD5" s="2" t="s">
        <v>5107</v>
      </c>
      <c r="AE5" s="2" t="s">
        <v>5098</v>
      </c>
      <c r="AF5" s="2" t="s">
        <v>5098</v>
      </c>
      <c r="AG5" s="61" t="s">
        <v>1231</v>
      </c>
      <c r="AH5" s="69" t="s">
        <v>1232</v>
      </c>
      <c r="AI5" s="21">
        <v>5050008000998</v>
      </c>
    </row>
    <row r="6" spans="1:36" x14ac:dyDescent="0.25">
      <c r="A6" s="2">
        <v>2016</v>
      </c>
      <c r="B6" s="4">
        <v>42370</v>
      </c>
      <c r="C6" s="2" t="s">
        <v>1227</v>
      </c>
      <c r="D6" s="2" t="s">
        <v>1228</v>
      </c>
      <c r="E6" s="2" t="s">
        <v>1229</v>
      </c>
      <c r="F6" s="2" t="s">
        <v>1230</v>
      </c>
      <c r="G6" s="2">
        <v>25112</v>
      </c>
      <c r="H6" s="2">
        <v>38.386439000000003</v>
      </c>
      <c r="I6" s="2">
        <v>-81.798439999999999</v>
      </c>
      <c r="K6" s="21">
        <v>110064632312</v>
      </c>
      <c r="L6" s="2" t="s">
        <v>1140</v>
      </c>
      <c r="M6" s="2">
        <v>2869</v>
      </c>
      <c r="N6" s="2" t="s">
        <v>5086</v>
      </c>
      <c r="R6" s="310">
        <v>4.6770582625000001</v>
      </c>
      <c r="S6" s="307">
        <f>$R6*INDEX('Byproduct Conc'!$E:$E, MATCH(Water_DMR!S$2,'Byproduct Conc'!$C:$C, 0))</f>
        <v>1.3610239543875E-2</v>
      </c>
      <c r="T6" s="23">
        <f>$R6*INDEX('Byproduct Conc'!$E:$E, MATCH(Water_DMR!T$2,'Byproduct Conc'!$C:$C, 0))</f>
        <v>1.6369703918749998E-4</v>
      </c>
      <c r="U6" s="23">
        <f>$R6*INDEX('Byproduct Conc'!$E:$E, MATCH(Water_DMR!U$2,'Byproduct Conc'!$C:$C, 0))</f>
        <v>7.0155873937499994E-4</v>
      </c>
      <c r="V6" s="23">
        <f>$R6*INDEX('Byproduct Conc'!$E:$E, MATCH(Water_DMR!V$2,'Byproduct Conc'!$C:$C, 0))</f>
        <v>4.6723812042375008E-3</v>
      </c>
      <c r="W6" s="150">
        <f>$R6*INDEX('Byproduct Conc'!$E:$E, MATCH(Water_DMR!W$2,'Byproduct Conc'!$C:$C, 0))</f>
        <v>7.0155873937500007E-3</v>
      </c>
      <c r="X6" s="149">
        <f t="shared" si="2"/>
        <v>3.8886398696785717E-5</v>
      </c>
      <c r="Y6" s="23">
        <f t="shared" si="3"/>
        <v>4.6770582624999992E-7</v>
      </c>
      <c r="Z6" s="23">
        <f t="shared" si="4"/>
        <v>2.0044535410714286E-6</v>
      </c>
      <c r="AA6" s="23">
        <f t="shared" si="5"/>
        <v>1.3349660583535716E-5</v>
      </c>
      <c r="AB6" s="115">
        <f t="shared" si="6"/>
        <v>2.0044535410714289E-5</v>
      </c>
      <c r="AC6" s="315">
        <v>0</v>
      </c>
      <c r="AD6" s="2" t="s">
        <v>5107</v>
      </c>
      <c r="AE6" s="2" t="s">
        <v>5098</v>
      </c>
      <c r="AF6" s="2" t="s">
        <v>5098</v>
      </c>
      <c r="AG6" s="61" t="s">
        <v>1231</v>
      </c>
      <c r="AH6" s="69" t="s">
        <v>1232</v>
      </c>
      <c r="AI6" s="21">
        <v>5050008000998</v>
      </c>
      <c r="AJ6" s="2"/>
    </row>
    <row r="7" spans="1:36" x14ac:dyDescent="0.25">
      <c r="A7" s="2">
        <v>2016</v>
      </c>
      <c r="B7" s="4">
        <v>42370</v>
      </c>
      <c r="C7" s="2" t="s">
        <v>1227</v>
      </c>
      <c r="D7" s="2" t="s">
        <v>1228</v>
      </c>
      <c r="E7" s="2" t="s">
        <v>1229</v>
      </c>
      <c r="F7" s="2" t="s">
        <v>1230</v>
      </c>
      <c r="G7" s="2">
        <v>25112</v>
      </c>
      <c r="H7" s="2">
        <v>38.386439000000003</v>
      </c>
      <c r="I7" s="2">
        <v>-81.798439999999999</v>
      </c>
      <c r="K7" s="21">
        <v>110064632312</v>
      </c>
      <c r="L7" s="2" t="s">
        <v>1140</v>
      </c>
      <c r="M7" s="2">
        <v>2869</v>
      </c>
      <c r="N7" s="2" t="s">
        <v>5086</v>
      </c>
      <c r="R7" s="310">
        <v>2.12650793650793</v>
      </c>
      <c r="S7" s="307">
        <f>$R7*INDEX('Byproduct Conc'!$E:$E, MATCH(Water_DMR!S$2,'Byproduct Conc'!$C:$C, 0))</f>
        <v>6.1881380952380763E-3</v>
      </c>
      <c r="T7" s="23">
        <f>$R7*INDEX('Byproduct Conc'!$E:$E, MATCH(Water_DMR!T$2,'Byproduct Conc'!$C:$C, 0))</f>
        <v>7.4427777777777537E-5</v>
      </c>
      <c r="U7" s="23">
        <f>$R7*INDEX('Byproduct Conc'!$E:$E, MATCH(Water_DMR!U$2,'Byproduct Conc'!$C:$C, 0))</f>
        <v>3.1897619047618946E-4</v>
      </c>
      <c r="V7" s="23">
        <f>$R7*INDEX('Byproduct Conc'!$E:$E, MATCH(Water_DMR!V$2,'Byproduct Conc'!$C:$C, 0))</f>
        <v>2.1243814285714221E-3</v>
      </c>
      <c r="W7" s="150">
        <f>$R7*INDEX('Byproduct Conc'!$E:$E, MATCH(Water_DMR!W$2,'Byproduct Conc'!$C:$C, 0))</f>
        <v>3.1897619047618949E-3</v>
      </c>
      <c r="X7" s="149">
        <f t="shared" si="2"/>
        <v>1.7680394557823076E-5</v>
      </c>
      <c r="Y7" s="23">
        <f t="shared" si="3"/>
        <v>2.1265079365079297E-7</v>
      </c>
      <c r="Z7" s="23">
        <f t="shared" si="4"/>
        <v>9.1136054421768418E-7</v>
      </c>
      <c r="AA7" s="23">
        <f t="shared" si="5"/>
        <v>6.0696612244897778E-6</v>
      </c>
      <c r="AB7" s="115">
        <f t="shared" si="6"/>
        <v>9.1136054421768422E-6</v>
      </c>
      <c r="AC7" s="315">
        <v>0</v>
      </c>
      <c r="AD7" s="2" t="s">
        <v>5107</v>
      </c>
      <c r="AE7" s="2" t="s">
        <v>5098</v>
      </c>
      <c r="AF7" s="2" t="s">
        <v>5098</v>
      </c>
      <c r="AG7" s="61" t="s">
        <v>1231</v>
      </c>
      <c r="AH7" s="69" t="s">
        <v>1232</v>
      </c>
      <c r="AI7" s="21">
        <v>5050008000998</v>
      </c>
      <c r="AJ7" s="2"/>
    </row>
    <row r="8" spans="1:36" x14ac:dyDescent="0.25">
      <c r="A8" s="2">
        <v>2017</v>
      </c>
      <c r="B8" s="4">
        <v>42736</v>
      </c>
      <c r="C8" s="2" t="s">
        <v>1227</v>
      </c>
      <c r="D8" s="2" t="s">
        <v>1228</v>
      </c>
      <c r="E8" s="2" t="s">
        <v>1229</v>
      </c>
      <c r="F8" s="2" t="s">
        <v>1230</v>
      </c>
      <c r="G8" s="2">
        <v>25112</v>
      </c>
      <c r="H8" s="2">
        <v>38.386439000000003</v>
      </c>
      <c r="I8" s="2">
        <v>-81.798439999999999</v>
      </c>
      <c r="K8" s="21">
        <v>110064632312</v>
      </c>
      <c r="L8" s="2" t="s">
        <v>1140</v>
      </c>
      <c r="M8" s="2">
        <v>2869</v>
      </c>
      <c r="N8" s="2" t="s">
        <v>5086</v>
      </c>
      <c r="R8" s="310">
        <v>1.8369614512471599</v>
      </c>
      <c r="S8" s="307">
        <f>$R8*INDEX('Byproduct Conc'!$E:$E, MATCH(Water_DMR!S$2,'Byproduct Conc'!$C:$C, 0))</f>
        <v>5.3455578231292348E-3</v>
      </c>
      <c r="T8" s="23">
        <f>$R8*INDEX('Byproduct Conc'!$E:$E, MATCH(Water_DMR!T$2,'Byproduct Conc'!$C:$C, 0))</f>
        <v>6.4293650793650594E-5</v>
      </c>
      <c r="U8" s="23">
        <f>$R8*INDEX('Byproduct Conc'!$E:$E, MATCH(Water_DMR!U$2,'Byproduct Conc'!$C:$C, 0))</f>
        <v>2.7554421768707395E-4</v>
      </c>
      <c r="V8" s="23">
        <f>$R8*INDEX('Byproduct Conc'!$E:$E, MATCH(Water_DMR!V$2,'Byproduct Conc'!$C:$C, 0))</f>
        <v>1.8351244897959129E-3</v>
      </c>
      <c r="W8" s="150">
        <f>$R8*INDEX('Byproduct Conc'!$E:$E, MATCH(Water_DMR!W$2,'Byproduct Conc'!$C:$C, 0))</f>
        <v>2.7554421768707402E-3</v>
      </c>
      <c r="X8" s="149">
        <f t="shared" si="2"/>
        <v>1.5273022351797812E-5</v>
      </c>
      <c r="Y8" s="23">
        <f t="shared" si="3"/>
        <v>1.8369614512471597E-7</v>
      </c>
      <c r="Z8" s="23">
        <f t="shared" si="4"/>
        <v>7.8726919339163989E-7</v>
      </c>
      <c r="AA8" s="23">
        <f t="shared" si="5"/>
        <v>5.2432128279883224E-6</v>
      </c>
      <c r="AB8" s="115">
        <f t="shared" si="6"/>
        <v>7.8726919339164002E-6</v>
      </c>
      <c r="AC8" s="315">
        <v>0</v>
      </c>
      <c r="AD8" s="2" t="s">
        <v>5107</v>
      </c>
      <c r="AE8" s="2" t="s">
        <v>5098</v>
      </c>
      <c r="AF8" s="2" t="s">
        <v>5098</v>
      </c>
      <c r="AG8" s="61" t="s">
        <v>1231</v>
      </c>
      <c r="AH8" s="69" t="s">
        <v>1232</v>
      </c>
      <c r="AI8" s="21">
        <v>5050008000998</v>
      </c>
      <c r="AJ8" s="2"/>
    </row>
    <row r="9" spans="1:36" x14ac:dyDescent="0.25">
      <c r="A9" s="2">
        <v>2017</v>
      </c>
      <c r="B9" s="4">
        <v>42736</v>
      </c>
      <c r="C9" s="2" t="s">
        <v>1227</v>
      </c>
      <c r="D9" s="2" t="s">
        <v>1228</v>
      </c>
      <c r="E9" s="2" t="s">
        <v>1229</v>
      </c>
      <c r="F9" s="2" t="s">
        <v>1230</v>
      </c>
      <c r="G9" s="2">
        <v>25112</v>
      </c>
      <c r="H9" s="2">
        <v>38.386439000000003</v>
      </c>
      <c r="I9" s="2">
        <v>-81.798439999999999</v>
      </c>
      <c r="K9" s="21">
        <v>110064632312</v>
      </c>
      <c r="L9" s="2" t="s">
        <v>1140</v>
      </c>
      <c r="M9" s="2">
        <v>2869</v>
      </c>
      <c r="N9" s="2" t="s">
        <v>5086</v>
      </c>
      <c r="R9" s="310">
        <v>1.6374572375000001</v>
      </c>
      <c r="S9" s="307">
        <f>$R9*INDEX('Byproduct Conc'!$E:$E, MATCH(Water_DMR!S$2,'Byproduct Conc'!$C:$C, 0))</f>
        <v>4.7650005611249999E-3</v>
      </c>
      <c r="T9" s="23">
        <f>$R9*INDEX('Byproduct Conc'!$E:$E, MATCH(Water_DMR!T$2,'Byproduct Conc'!$C:$C, 0))</f>
        <v>5.7311003312499994E-5</v>
      </c>
      <c r="U9" s="23">
        <f>$R9*INDEX('Byproduct Conc'!$E:$E, MATCH(Water_DMR!U$2,'Byproduct Conc'!$C:$C, 0))</f>
        <v>2.4561858562500001E-4</v>
      </c>
      <c r="V9" s="23">
        <f>$R9*INDEX('Byproduct Conc'!$E:$E, MATCH(Water_DMR!V$2,'Byproduct Conc'!$C:$C, 0))</f>
        <v>1.6358197802625002E-3</v>
      </c>
      <c r="W9" s="150">
        <f>$R9*INDEX('Byproduct Conc'!$E:$E, MATCH(Water_DMR!W$2,'Byproduct Conc'!$C:$C, 0))</f>
        <v>2.4561858562500002E-3</v>
      </c>
      <c r="X9" s="149">
        <f t="shared" si="2"/>
        <v>1.3614287317499999E-5</v>
      </c>
      <c r="Y9" s="23">
        <f t="shared" si="3"/>
        <v>1.6374572374999999E-7</v>
      </c>
      <c r="Z9" s="23">
        <f t="shared" si="4"/>
        <v>7.0176738750000002E-7</v>
      </c>
      <c r="AA9" s="23">
        <f t="shared" si="5"/>
        <v>4.6737708007500002E-6</v>
      </c>
      <c r="AB9" s="115">
        <f t="shared" si="6"/>
        <v>7.0176738750000008E-6</v>
      </c>
      <c r="AC9" s="315">
        <v>0</v>
      </c>
      <c r="AD9" s="2" t="s">
        <v>5107</v>
      </c>
      <c r="AE9" s="2" t="s">
        <v>5098</v>
      </c>
      <c r="AF9" s="2" t="s">
        <v>5098</v>
      </c>
      <c r="AG9" s="61" t="s">
        <v>1231</v>
      </c>
      <c r="AH9" s="69" t="s">
        <v>1232</v>
      </c>
      <c r="AI9" s="21">
        <v>5050008000998</v>
      </c>
      <c r="AJ9" s="2"/>
    </row>
    <row r="10" spans="1:36" x14ac:dyDescent="0.25">
      <c r="A10" s="2">
        <v>2018</v>
      </c>
      <c r="B10" s="4">
        <v>43101</v>
      </c>
      <c r="C10" s="2" t="s">
        <v>1227</v>
      </c>
      <c r="D10" s="2" t="s">
        <v>1228</v>
      </c>
      <c r="E10" s="2" t="s">
        <v>1229</v>
      </c>
      <c r="F10" s="2" t="s">
        <v>1230</v>
      </c>
      <c r="G10" s="2">
        <v>25112</v>
      </c>
      <c r="H10" s="2">
        <v>38.386439000000003</v>
      </c>
      <c r="I10" s="2">
        <v>-81.798439999999999</v>
      </c>
      <c r="K10" s="21">
        <v>110064632312</v>
      </c>
      <c r="L10" s="2" t="s">
        <v>1140</v>
      </c>
      <c r="M10" s="2">
        <v>2869</v>
      </c>
      <c r="N10" s="2" t="s">
        <v>5086</v>
      </c>
      <c r="R10" s="310">
        <v>1.0687799124999999</v>
      </c>
      <c r="S10" s="307">
        <f>$R10*INDEX('Byproduct Conc'!$E:$E, MATCH(Water_DMR!S$2,'Byproduct Conc'!$C:$C, 0))</f>
        <v>3.1101495453749995E-3</v>
      </c>
      <c r="T10" s="23">
        <f>$R10*INDEX('Byproduct Conc'!$E:$E, MATCH(Water_DMR!T$2,'Byproduct Conc'!$C:$C, 0))</f>
        <v>3.7407296937499995E-5</v>
      </c>
      <c r="U10" s="23">
        <f>$R10*INDEX('Byproduct Conc'!$E:$E, MATCH(Water_DMR!U$2,'Byproduct Conc'!$C:$C, 0))</f>
        <v>1.6031698687499999E-4</v>
      </c>
      <c r="V10" s="23">
        <f>$R10*INDEX('Byproduct Conc'!$E:$E, MATCH(Water_DMR!V$2,'Byproduct Conc'!$C:$C, 0))</f>
        <v>1.0677111325875001E-3</v>
      </c>
      <c r="W10" s="150">
        <f>$R10*INDEX('Byproduct Conc'!$E:$E, MATCH(Water_DMR!W$2,'Byproduct Conc'!$C:$C, 0))</f>
        <v>1.6031698687499999E-3</v>
      </c>
      <c r="X10" s="149">
        <f t="shared" si="2"/>
        <v>8.8861415582142838E-6</v>
      </c>
      <c r="Y10" s="23">
        <f t="shared" si="3"/>
        <v>1.0687799124999998E-7</v>
      </c>
      <c r="Z10" s="23">
        <f t="shared" si="4"/>
        <v>4.5804853392857138E-7</v>
      </c>
      <c r="AA10" s="23">
        <f t="shared" si="5"/>
        <v>3.0506032359642861E-6</v>
      </c>
      <c r="AB10" s="115">
        <f t="shared" si="6"/>
        <v>4.5804853392857143E-6</v>
      </c>
      <c r="AC10" s="315">
        <v>0</v>
      </c>
      <c r="AD10" s="2" t="s">
        <v>5107</v>
      </c>
      <c r="AE10" s="2" t="s">
        <v>5098</v>
      </c>
      <c r="AF10" s="2" t="s">
        <v>5098</v>
      </c>
      <c r="AG10" s="61" t="s">
        <v>1231</v>
      </c>
      <c r="AH10" s="69" t="s">
        <v>1232</v>
      </c>
      <c r="AI10" s="21">
        <v>5050008000998</v>
      </c>
    </row>
    <row r="11" spans="1:36" x14ac:dyDescent="0.25">
      <c r="A11" s="2">
        <v>2018</v>
      </c>
      <c r="B11" s="4">
        <v>43101</v>
      </c>
      <c r="C11" s="2" t="s">
        <v>1227</v>
      </c>
      <c r="D11" s="2" t="s">
        <v>1228</v>
      </c>
      <c r="E11" s="2" t="s">
        <v>1229</v>
      </c>
      <c r="F11" s="2" t="s">
        <v>1230</v>
      </c>
      <c r="G11" s="2">
        <v>25112</v>
      </c>
      <c r="H11" s="2">
        <v>38.386439000000003</v>
      </c>
      <c r="I11" s="2">
        <v>-81.798439999999999</v>
      </c>
      <c r="K11" s="21">
        <v>110064632312</v>
      </c>
      <c r="L11" s="2" t="s">
        <v>1140</v>
      </c>
      <c r="M11" s="2">
        <v>2869</v>
      </c>
      <c r="N11" s="2" t="s">
        <v>5086</v>
      </c>
      <c r="R11" s="310">
        <v>0.59589569160997702</v>
      </c>
      <c r="S11" s="307">
        <f>$R11*INDEX('Byproduct Conc'!$E:$E, MATCH(Water_DMR!S$2,'Byproduct Conc'!$C:$C, 0))</f>
        <v>1.7340564625850331E-3</v>
      </c>
      <c r="T11" s="23">
        <f>$R11*INDEX('Byproduct Conc'!$E:$E, MATCH(Water_DMR!T$2,'Byproduct Conc'!$C:$C, 0))</f>
        <v>2.0856349206349192E-5</v>
      </c>
      <c r="U11" s="23">
        <f>$R11*INDEX('Byproduct Conc'!$E:$E, MATCH(Water_DMR!U$2,'Byproduct Conc'!$C:$C, 0))</f>
        <v>8.9384353741496541E-5</v>
      </c>
      <c r="V11" s="23">
        <f>$R11*INDEX('Byproduct Conc'!$E:$E, MATCH(Water_DMR!V$2,'Byproduct Conc'!$C:$C, 0))</f>
        <v>5.9529979591836711E-4</v>
      </c>
      <c r="W11" s="150">
        <f>$R11*INDEX('Byproduct Conc'!$E:$E, MATCH(Water_DMR!W$2,'Byproduct Conc'!$C:$C, 0))</f>
        <v>8.9384353741496557E-4</v>
      </c>
      <c r="X11" s="149">
        <f t="shared" si="2"/>
        <v>4.954447035957237E-6</v>
      </c>
      <c r="Y11" s="23">
        <f t="shared" si="3"/>
        <v>5.9589569160997694E-8</v>
      </c>
      <c r="Z11" s="23">
        <f t="shared" si="4"/>
        <v>2.5538386783284726E-7</v>
      </c>
      <c r="AA11" s="23">
        <f t="shared" si="5"/>
        <v>1.7008565597667632E-6</v>
      </c>
      <c r="AB11" s="115">
        <f t="shared" si="6"/>
        <v>2.5538386783284729E-6</v>
      </c>
      <c r="AC11" s="315">
        <v>0</v>
      </c>
      <c r="AD11" s="2" t="s">
        <v>5107</v>
      </c>
      <c r="AE11" s="2" t="s">
        <v>5098</v>
      </c>
      <c r="AF11" s="2" t="s">
        <v>5098</v>
      </c>
      <c r="AG11" s="61" t="s">
        <v>1231</v>
      </c>
      <c r="AH11" s="69" t="s">
        <v>1232</v>
      </c>
      <c r="AI11" s="21">
        <v>5050008000998</v>
      </c>
    </row>
    <row r="12" spans="1:36" x14ac:dyDescent="0.25">
      <c r="A12" s="2">
        <v>2019</v>
      </c>
      <c r="B12" s="4">
        <v>43466</v>
      </c>
      <c r="C12" s="2" t="s">
        <v>1227</v>
      </c>
      <c r="D12" s="2" t="s">
        <v>1228</v>
      </c>
      <c r="E12" s="2" t="s">
        <v>1229</v>
      </c>
      <c r="F12" s="2" t="s">
        <v>1230</v>
      </c>
      <c r="G12" s="2">
        <v>25112</v>
      </c>
      <c r="H12" s="2">
        <v>38.386439000000003</v>
      </c>
      <c r="I12" s="2">
        <v>-81.798439999999999</v>
      </c>
      <c r="K12" s="21">
        <v>110064632312</v>
      </c>
      <c r="L12" s="2" t="s">
        <v>1140</v>
      </c>
      <c r="M12" s="2">
        <v>2869</v>
      </c>
      <c r="N12" s="2" t="s">
        <v>5086</v>
      </c>
      <c r="R12" s="310">
        <v>0.57910499999999998</v>
      </c>
      <c r="S12" s="307">
        <f>$R12*INDEX('Byproduct Conc'!$E:$E, MATCH(Water_DMR!S$2,'Byproduct Conc'!$C:$C, 0))</f>
        <v>1.6851955499999998E-3</v>
      </c>
      <c r="T12" s="23">
        <f>$R12*INDEX('Byproduct Conc'!$E:$E, MATCH(Water_DMR!T$2,'Byproduct Conc'!$C:$C, 0))</f>
        <v>2.0268674999999996E-5</v>
      </c>
      <c r="U12" s="23">
        <f>$R12*INDEX('Byproduct Conc'!$E:$E, MATCH(Water_DMR!U$2,'Byproduct Conc'!$C:$C, 0))</f>
        <v>8.6865749999999987E-5</v>
      </c>
      <c r="V12" s="23">
        <f>$R12*INDEX('Byproduct Conc'!$E:$E, MATCH(Water_DMR!V$2,'Byproduct Conc'!$C:$C, 0))</f>
        <v>5.7852589500000009E-4</v>
      </c>
      <c r="W12" s="150">
        <f>$R12*INDEX('Byproduct Conc'!$E:$E, MATCH(Water_DMR!W$2,'Byproduct Conc'!$C:$C, 0))</f>
        <v>8.6865749999999995E-4</v>
      </c>
      <c r="X12" s="149">
        <f t="shared" si="2"/>
        <v>4.8148444285714278E-6</v>
      </c>
      <c r="Y12" s="23">
        <f t="shared" si="3"/>
        <v>5.7910499999999988E-8</v>
      </c>
      <c r="Z12" s="23">
        <f t="shared" si="4"/>
        <v>2.4818785714285709E-7</v>
      </c>
      <c r="AA12" s="23">
        <f t="shared" si="5"/>
        <v>1.6529311285714289E-6</v>
      </c>
      <c r="AB12" s="115">
        <f t="shared" si="6"/>
        <v>2.4818785714285713E-6</v>
      </c>
      <c r="AC12" s="315">
        <v>0</v>
      </c>
      <c r="AD12" s="2" t="s">
        <v>5107</v>
      </c>
      <c r="AE12" s="2" t="s">
        <v>5098</v>
      </c>
      <c r="AF12" s="2" t="s">
        <v>5098</v>
      </c>
      <c r="AG12" s="61" t="s">
        <v>1231</v>
      </c>
      <c r="AH12" s="69" t="s">
        <v>1232</v>
      </c>
      <c r="AI12" s="21">
        <v>5050008000998</v>
      </c>
    </row>
    <row r="13" spans="1:36" x14ac:dyDescent="0.25">
      <c r="A13" s="2">
        <v>2019</v>
      </c>
      <c r="B13" s="4">
        <v>43466</v>
      </c>
      <c r="C13" s="2" t="s">
        <v>1227</v>
      </c>
      <c r="D13" s="2" t="s">
        <v>1228</v>
      </c>
      <c r="E13" s="2" t="s">
        <v>1229</v>
      </c>
      <c r="F13" s="2" t="s">
        <v>1230</v>
      </c>
      <c r="G13" s="2">
        <v>25112</v>
      </c>
      <c r="H13" s="2">
        <v>38.386439000000003</v>
      </c>
      <c r="I13" s="2">
        <v>-81.798439999999999</v>
      </c>
      <c r="K13" s="21">
        <v>110064632312</v>
      </c>
      <c r="L13" s="2" t="s">
        <v>1140</v>
      </c>
      <c r="M13" s="2">
        <v>2869</v>
      </c>
      <c r="N13" s="2" t="s">
        <v>5086</v>
      </c>
      <c r="R13" s="310">
        <v>0.16621315192743699</v>
      </c>
      <c r="S13" s="307">
        <f>$R13*INDEX('Byproduct Conc'!$E:$E, MATCH(Water_DMR!S$2,'Byproduct Conc'!$C:$C, 0))</f>
        <v>4.8368027210884159E-4</v>
      </c>
      <c r="T13" s="23">
        <f>$R13*INDEX('Byproduct Conc'!$E:$E, MATCH(Water_DMR!T$2,'Byproduct Conc'!$C:$C, 0))</f>
        <v>5.8174603174602944E-6</v>
      </c>
      <c r="U13" s="23">
        <f>$R13*INDEX('Byproduct Conc'!$E:$E, MATCH(Water_DMR!U$2,'Byproduct Conc'!$C:$C, 0))</f>
        <v>2.4931972789115546E-5</v>
      </c>
      <c r="V13" s="23">
        <f>$R13*INDEX('Byproduct Conc'!$E:$E, MATCH(Water_DMR!V$2,'Byproduct Conc'!$C:$C, 0))</f>
        <v>1.6604693877550957E-4</v>
      </c>
      <c r="W13" s="150">
        <f>$R13*INDEX('Byproduct Conc'!$E:$E, MATCH(Water_DMR!W$2,'Byproduct Conc'!$C:$C, 0))</f>
        <v>2.4931972789115551E-4</v>
      </c>
      <c r="X13" s="149">
        <f t="shared" si="2"/>
        <v>1.3819436345966902E-6</v>
      </c>
      <c r="Y13" s="23">
        <f t="shared" si="3"/>
        <v>1.6621315192743699E-8</v>
      </c>
      <c r="Z13" s="23">
        <f t="shared" si="4"/>
        <v>7.1234207968901557E-8</v>
      </c>
      <c r="AA13" s="23">
        <f t="shared" si="5"/>
        <v>4.7441982507288452E-7</v>
      </c>
      <c r="AB13" s="115">
        <f t="shared" si="6"/>
        <v>7.1234207968901578E-7</v>
      </c>
      <c r="AC13" s="315">
        <v>0</v>
      </c>
      <c r="AD13" s="2" t="s">
        <v>5107</v>
      </c>
      <c r="AE13" s="2" t="s">
        <v>5098</v>
      </c>
      <c r="AF13" s="2" t="s">
        <v>5098</v>
      </c>
      <c r="AG13" s="61" t="s">
        <v>1231</v>
      </c>
      <c r="AH13" s="69" t="s">
        <v>1232</v>
      </c>
      <c r="AI13" s="21">
        <v>5050008000998</v>
      </c>
    </row>
    <row r="14" spans="1:36" x14ac:dyDescent="0.25">
      <c r="A14" s="2">
        <v>2019</v>
      </c>
      <c r="B14" s="4">
        <v>43466</v>
      </c>
      <c r="C14" s="2" t="s">
        <v>1227</v>
      </c>
      <c r="D14" s="2" t="s">
        <v>1228</v>
      </c>
      <c r="E14" s="2" t="s">
        <v>1229</v>
      </c>
      <c r="F14" s="2" t="s">
        <v>1230</v>
      </c>
      <c r="G14" s="2">
        <v>25112</v>
      </c>
      <c r="H14" s="2">
        <v>38.386439000000003</v>
      </c>
      <c r="I14" s="2">
        <v>-81.798439999999999</v>
      </c>
      <c r="K14" s="21">
        <v>110064632312</v>
      </c>
      <c r="L14" s="2" t="s">
        <v>1140</v>
      </c>
      <c r="M14" s="2">
        <v>2869</v>
      </c>
      <c r="N14" s="2" t="s">
        <v>5086</v>
      </c>
      <c r="R14" s="310">
        <v>8.2176870748299297E-2</v>
      </c>
      <c r="S14" s="307">
        <f>$R14*INDEX('Byproduct Conc'!$E:$E, MATCH(Water_DMR!S$2,'Byproduct Conc'!$C:$C, 0))</f>
        <v>2.3913469387755093E-4</v>
      </c>
      <c r="T14" s="23">
        <f>$R14*INDEX('Byproduct Conc'!$E:$E, MATCH(Water_DMR!T$2,'Byproduct Conc'!$C:$C, 0))</f>
        <v>2.8761904761904751E-6</v>
      </c>
      <c r="U14" s="23">
        <f>$R14*INDEX('Byproduct Conc'!$E:$E, MATCH(Water_DMR!U$2,'Byproduct Conc'!$C:$C, 0))</f>
        <v>1.2326530612244893E-5</v>
      </c>
      <c r="V14" s="23">
        <f>$R14*INDEX('Byproduct Conc'!$E:$E, MATCH(Water_DMR!V$2,'Byproduct Conc'!$C:$C, 0))</f>
        <v>8.2094693877551002E-5</v>
      </c>
      <c r="W14" s="150">
        <f>$R14*INDEX('Byproduct Conc'!$E:$E, MATCH(Water_DMR!W$2,'Byproduct Conc'!$C:$C, 0))</f>
        <v>1.2326530612244896E-4</v>
      </c>
      <c r="X14" s="149">
        <f t="shared" si="2"/>
        <v>6.8324198250728836E-7</v>
      </c>
      <c r="Y14" s="23">
        <f t="shared" si="3"/>
        <v>8.2176870748299286E-9</v>
      </c>
      <c r="Z14" s="23">
        <f t="shared" si="4"/>
        <v>3.5218658892128263E-8</v>
      </c>
      <c r="AA14" s="23">
        <f t="shared" si="5"/>
        <v>2.3455626822157428E-7</v>
      </c>
      <c r="AB14" s="115">
        <f t="shared" si="6"/>
        <v>3.5218658892128273E-7</v>
      </c>
      <c r="AC14" s="315">
        <v>0</v>
      </c>
      <c r="AD14" s="2" t="s">
        <v>5107</v>
      </c>
      <c r="AE14" s="2" t="s">
        <v>5098</v>
      </c>
      <c r="AF14" s="2" t="s">
        <v>5098</v>
      </c>
      <c r="AG14" s="61" t="s">
        <v>1231</v>
      </c>
      <c r="AH14" s="69" t="s">
        <v>1232</v>
      </c>
      <c r="AI14" s="21">
        <v>5050008000998</v>
      </c>
    </row>
    <row r="15" spans="1:36" x14ac:dyDescent="0.25">
      <c r="A15" s="2">
        <v>2020</v>
      </c>
      <c r="B15" s="4">
        <v>43831</v>
      </c>
      <c r="C15" s="2" t="s">
        <v>1227</v>
      </c>
      <c r="D15" s="2" t="s">
        <v>1228</v>
      </c>
      <c r="E15" s="2" t="s">
        <v>1229</v>
      </c>
      <c r="F15" s="2" t="s">
        <v>1230</v>
      </c>
      <c r="G15" s="2">
        <v>25112</v>
      </c>
      <c r="H15" s="2">
        <v>38.386439000000003</v>
      </c>
      <c r="I15" s="2">
        <v>-81.798439999999999</v>
      </c>
      <c r="K15" s="21">
        <v>110064632312</v>
      </c>
      <c r="L15" s="2" t="s">
        <v>1140</v>
      </c>
      <c r="M15" s="2">
        <v>2869</v>
      </c>
      <c r="N15" s="2" t="s">
        <v>5086</v>
      </c>
      <c r="R15" s="310">
        <v>0.206802721088435</v>
      </c>
      <c r="S15" s="307">
        <f>$R15*INDEX('Byproduct Conc'!$E:$E, MATCH(Water_DMR!S$2,'Byproduct Conc'!$C:$C, 0))</f>
        <v>6.0179591836734584E-4</v>
      </c>
      <c r="T15" s="23">
        <f>$R15*INDEX('Byproduct Conc'!$E:$E, MATCH(Water_DMR!T$2,'Byproduct Conc'!$C:$C, 0))</f>
        <v>7.2380952380952244E-6</v>
      </c>
      <c r="U15" s="23">
        <f>$R15*INDEX('Byproduct Conc'!$E:$E, MATCH(Water_DMR!U$2,'Byproduct Conc'!$C:$C, 0))</f>
        <v>3.1020408163265249E-5</v>
      </c>
      <c r="V15" s="23">
        <f>$R15*INDEX('Byproduct Conc'!$E:$E, MATCH(Water_DMR!V$2,'Byproduct Conc'!$C:$C, 0))</f>
        <v>2.0659591836734659E-4</v>
      </c>
      <c r="W15" s="150">
        <f>$R15*INDEX('Byproduct Conc'!$E:$E, MATCH(Water_DMR!W$2,'Byproduct Conc'!$C:$C, 0))</f>
        <v>3.1020408163265253E-4</v>
      </c>
      <c r="X15" s="149">
        <f t="shared" si="2"/>
        <v>1.7194169096209881E-6</v>
      </c>
      <c r="Y15" s="23">
        <f t="shared" si="3"/>
        <v>2.0680272108843497E-8</v>
      </c>
      <c r="Z15" s="23">
        <f t="shared" si="4"/>
        <v>8.8629737609329276E-8</v>
      </c>
      <c r="AA15" s="23">
        <f t="shared" si="5"/>
        <v>5.9027405247813314E-7</v>
      </c>
      <c r="AB15" s="115">
        <f t="shared" si="6"/>
        <v>8.8629737609329295E-7</v>
      </c>
      <c r="AC15" s="315">
        <v>0</v>
      </c>
      <c r="AD15" s="2" t="s">
        <v>5107</v>
      </c>
      <c r="AE15" s="2" t="s">
        <v>5098</v>
      </c>
      <c r="AF15" s="2" t="s">
        <v>5098</v>
      </c>
      <c r="AG15" s="61" t="s">
        <v>1231</v>
      </c>
      <c r="AH15" s="69" t="s">
        <v>1232</v>
      </c>
      <c r="AI15" s="21">
        <v>5050008000998</v>
      </c>
    </row>
    <row r="16" spans="1:36" x14ac:dyDescent="0.25">
      <c r="A16" s="2">
        <v>2019</v>
      </c>
      <c r="B16" s="4">
        <v>43466</v>
      </c>
      <c r="C16" s="2" t="s">
        <v>1233</v>
      </c>
      <c r="D16" s="2" t="s">
        <v>1234</v>
      </c>
      <c r="E16" s="2" t="s">
        <v>1235</v>
      </c>
      <c r="F16" s="2" t="s">
        <v>1236</v>
      </c>
      <c r="G16" s="2" t="s">
        <v>1237</v>
      </c>
      <c r="H16" s="2">
        <v>40.506320000000002</v>
      </c>
      <c r="I16" s="2">
        <v>-81.474299999999999</v>
      </c>
      <c r="J16" s="2" t="s">
        <v>1238</v>
      </c>
      <c r="K16" s="21">
        <v>110000496981</v>
      </c>
      <c r="L16" s="2" t="s">
        <v>1140</v>
      </c>
      <c r="M16" s="2">
        <v>2869</v>
      </c>
      <c r="N16" s="2" t="s">
        <v>5086</v>
      </c>
      <c r="R16" s="310">
        <v>2.31636</v>
      </c>
      <c r="S16" s="307">
        <f>$R16*INDEX('Byproduct Conc'!$E:$E, MATCH(Water_DMR!S$2,'Byproduct Conc'!$C:$C, 0))</f>
        <v>6.7406075999999994E-3</v>
      </c>
      <c r="T16" s="23">
        <f>$R16*INDEX('Byproduct Conc'!$E:$E, MATCH(Water_DMR!T$2,'Byproduct Conc'!$C:$C, 0))</f>
        <v>8.1072599999999987E-5</v>
      </c>
      <c r="U16" s="23">
        <f>$R16*INDEX('Byproduct Conc'!$E:$E, MATCH(Water_DMR!U$2,'Byproduct Conc'!$C:$C, 0))</f>
        <v>3.4745399999999997E-4</v>
      </c>
      <c r="V16" s="23">
        <f>$R16*INDEX('Byproduct Conc'!$E:$E, MATCH(Water_DMR!V$2,'Byproduct Conc'!$C:$C, 0))</f>
        <v>2.31404364E-3</v>
      </c>
      <c r="W16" s="150">
        <f>$R16*INDEX('Byproduct Conc'!$E:$E, MATCH(Water_DMR!W$2,'Byproduct Conc'!$C:$C, 0))</f>
        <v>3.4745399999999999E-3</v>
      </c>
      <c r="X16" s="149">
        <f t="shared" si="2"/>
        <v>1.9258878857142854E-5</v>
      </c>
      <c r="Y16" s="23">
        <f t="shared" si="3"/>
        <v>2.3163599999999997E-7</v>
      </c>
      <c r="Z16" s="23">
        <f t="shared" si="4"/>
        <v>9.927257142857141E-7</v>
      </c>
      <c r="AA16" s="23">
        <f t="shared" si="5"/>
        <v>6.6115532571428569E-6</v>
      </c>
      <c r="AB16" s="115">
        <f t="shared" si="6"/>
        <v>9.9272571428571427E-6</v>
      </c>
      <c r="AC16" s="315">
        <v>0</v>
      </c>
      <c r="AD16" s="2" t="s">
        <v>5107</v>
      </c>
      <c r="AE16" s="2" t="s">
        <v>5098</v>
      </c>
      <c r="AF16" s="2" t="s">
        <v>5098</v>
      </c>
      <c r="AG16" s="61" t="s">
        <v>1239</v>
      </c>
      <c r="AH16" s="69" t="s">
        <v>1240</v>
      </c>
      <c r="AI16" s="21">
        <v>5040001000298</v>
      </c>
    </row>
    <row r="17" spans="1:36" x14ac:dyDescent="0.25">
      <c r="A17" s="2">
        <v>2020</v>
      </c>
      <c r="B17" s="4">
        <v>43831</v>
      </c>
      <c r="C17" s="2" t="s">
        <v>1233</v>
      </c>
      <c r="D17" s="2" t="s">
        <v>1234</v>
      </c>
      <c r="E17" s="2" t="s">
        <v>1235</v>
      </c>
      <c r="F17" s="2" t="s">
        <v>1236</v>
      </c>
      <c r="G17" s="2" t="s">
        <v>1237</v>
      </c>
      <c r="H17" s="2">
        <v>40.506320000000002</v>
      </c>
      <c r="I17" s="2">
        <v>-81.474299999999999</v>
      </c>
      <c r="J17" s="2" t="s">
        <v>1238</v>
      </c>
      <c r="K17" s="21">
        <v>110000496981</v>
      </c>
      <c r="L17" s="2" t="s">
        <v>1140</v>
      </c>
      <c r="M17" s="2">
        <v>2869</v>
      </c>
      <c r="N17" s="2" t="s">
        <v>5086</v>
      </c>
      <c r="R17" s="310">
        <v>0.76859999999999995</v>
      </c>
      <c r="S17" s="307">
        <f>$R17*INDEX('Byproduct Conc'!$E:$E, MATCH(Water_DMR!S$2,'Byproduct Conc'!$C:$C, 0))</f>
        <v>2.2366259999999998E-3</v>
      </c>
      <c r="T17" s="23">
        <f>$R17*INDEX('Byproduct Conc'!$E:$E, MATCH(Water_DMR!T$2,'Byproduct Conc'!$C:$C, 0))</f>
        <v>2.6900999999999995E-5</v>
      </c>
      <c r="U17" s="23">
        <f>$R17*INDEX('Byproduct Conc'!$E:$E, MATCH(Water_DMR!U$2,'Byproduct Conc'!$C:$C, 0))</f>
        <v>1.1528999999999999E-4</v>
      </c>
      <c r="V17" s="23">
        <f>$R17*INDEX('Byproduct Conc'!$E:$E, MATCH(Water_DMR!V$2,'Byproduct Conc'!$C:$C, 0))</f>
        <v>7.6783139999999999E-4</v>
      </c>
      <c r="W17" s="150">
        <f>$R17*INDEX('Byproduct Conc'!$E:$E, MATCH(Water_DMR!W$2,'Byproduct Conc'!$C:$C, 0))</f>
        <v>1.1528999999999999E-3</v>
      </c>
      <c r="X17" s="149">
        <f t="shared" si="2"/>
        <v>6.3903599999999996E-6</v>
      </c>
      <c r="Y17" s="23">
        <f t="shared" si="3"/>
        <v>7.6859999999999988E-8</v>
      </c>
      <c r="Z17" s="23">
        <f t="shared" si="4"/>
        <v>3.2939999999999997E-7</v>
      </c>
      <c r="AA17" s="23">
        <f t="shared" si="5"/>
        <v>2.1938039999999998E-6</v>
      </c>
      <c r="AB17" s="115">
        <f t="shared" si="6"/>
        <v>3.2939999999999997E-6</v>
      </c>
      <c r="AC17" s="315">
        <v>0</v>
      </c>
      <c r="AD17" s="2" t="s">
        <v>5107</v>
      </c>
      <c r="AE17" s="2" t="s">
        <v>5098</v>
      </c>
      <c r="AF17" s="2" t="s">
        <v>5098</v>
      </c>
      <c r="AG17" s="61" t="s">
        <v>1239</v>
      </c>
      <c r="AH17" s="69" t="s">
        <v>1240</v>
      </c>
      <c r="AI17" s="21">
        <v>5040001000298</v>
      </c>
    </row>
    <row r="18" spans="1:36" x14ac:dyDescent="0.25">
      <c r="A18" s="2">
        <v>2017</v>
      </c>
      <c r="B18" s="4">
        <v>42736</v>
      </c>
      <c r="C18" s="2" t="s">
        <v>1241</v>
      </c>
      <c r="D18" s="2" t="s">
        <v>1242</v>
      </c>
      <c r="E18" s="2" t="s">
        <v>1205</v>
      </c>
      <c r="F18" s="2" t="s">
        <v>1206</v>
      </c>
      <c r="G18" s="2">
        <v>63630</v>
      </c>
      <c r="H18" s="2">
        <v>37.983333000000002</v>
      </c>
      <c r="I18" s="2">
        <v>-90.690832999999998</v>
      </c>
      <c r="J18" s="2" t="s">
        <v>1207</v>
      </c>
      <c r="K18" s="21">
        <v>110017980443</v>
      </c>
      <c r="L18" s="2" t="s">
        <v>1140</v>
      </c>
      <c r="M18" s="2">
        <v>2899</v>
      </c>
      <c r="N18" s="2" t="s">
        <v>5087</v>
      </c>
      <c r="R18" s="310">
        <v>0.130298625</v>
      </c>
      <c r="S18" s="307">
        <f>$R18*INDEX('Byproduct Conc'!$E:$E, MATCH(Water_DMR!S$2,'Byproduct Conc'!$C:$C, 0))</f>
        <v>3.7916899875000001E-4</v>
      </c>
      <c r="T18" s="23">
        <f>$R18*INDEX('Byproduct Conc'!$E:$E, MATCH(Water_DMR!T$2,'Byproduct Conc'!$C:$C, 0))</f>
        <v>4.5604518749999998E-6</v>
      </c>
      <c r="U18" s="23">
        <f>$R18*INDEX('Byproduct Conc'!$E:$E, MATCH(Water_DMR!U$2,'Byproduct Conc'!$C:$C, 0))</f>
        <v>1.9544793749999997E-5</v>
      </c>
      <c r="V18" s="23">
        <f>$R18*INDEX('Byproduct Conc'!$E:$E, MATCH(Water_DMR!V$2,'Byproduct Conc'!$C:$C, 0))</f>
        <v>1.30168326375E-4</v>
      </c>
      <c r="W18" s="150">
        <f>$R18*INDEX('Byproduct Conc'!$E:$E, MATCH(Water_DMR!W$2,'Byproduct Conc'!$C:$C, 0))</f>
        <v>1.9544793750000001E-4</v>
      </c>
      <c r="X18" s="149">
        <f t="shared" si="2"/>
        <v>1.0833399964285715E-6</v>
      </c>
      <c r="Y18" s="23">
        <f t="shared" si="3"/>
        <v>1.3029862499999999E-8</v>
      </c>
      <c r="Z18" s="23">
        <f t="shared" si="4"/>
        <v>5.5842267857142848E-8</v>
      </c>
      <c r="AA18" s="23">
        <f t="shared" si="5"/>
        <v>3.7190950392857146E-7</v>
      </c>
      <c r="AB18" s="115">
        <f t="shared" si="6"/>
        <v>5.5842267857142856E-7</v>
      </c>
      <c r="AC18" s="315">
        <v>0</v>
      </c>
      <c r="AD18" s="2" t="s">
        <v>5107</v>
      </c>
      <c r="AE18" s="2" t="s">
        <v>5098</v>
      </c>
      <c r="AF18" s="2" t="s">
        <v>5098</v>
      </c>
      <c r="AG18" s="61" t="s">
        <v>1208</v>
      </c>
      <c r="AH18" s="69" t="s">
        <v>1243</v>
      </c>
      <c r="AI18" s="21">
        <v>7140104001615</v>
      </c>
    </row>
    <row r="19" spans="1:36" x14ac:dyDescent="0.25">
      <c r="A19" s="2">
        <v>2015</v>
      </c>
      <c r="B19" s="4">
        <v>42005</v>
      </c>
      <c r="C19" s="2" t="s">
        <v>1241</v>
      </c>
      <c r="D19" s="2" t="s">
        <v>1242</v>
      </c>
      <c r="E19" s="2" t="s">
        <v>1205</v>
      </c>
      <c r="F19" s="2" t="s">
        <v>1206</v>
      </c>
      <c r="G19" s="2">
        <v>63630</v>
      </c>
      <c r="H19" s="2">
        <v>37.983333000000002</v>
      </c>
      <c r="I19" s="2">
        <v>-90.690832999999998</v>
      </c>
      <c r="J19" s="2" t="s">
        <v>1207</v>
      </c>
      <c r="K19" s="21">
        <v>110017980443</v>
      </c>
      <c r="L19" s="2" t="s">
        <v>1140</v>
      </c>
      <c r="M19" s="2">
        <v>2899</v>
      </c>
      <c r="N19" s="2" t="s">
        <v>5087</v>
      </c>
      <c r="R19" s="310">
        <v>0.15940960504000001</v>
      </c>
      <c r="S19" s="307">
        <f>$R19*INDEX('Byproduct Conc'!$E:$E, MATCH(Water_DMR!S$2,'Byproduct Conc'!$C:$C, 0))</f>
        <v>4.6388195066640001E-4</v>
      </c>
      <c r="T19" s="23">
        <f>$R19*INDEX('Byproduct Conc'!$E:$E, MATCH(Water_DMR!T$2,'Byproduct Conc'!$C:$C, 0))</f>
        <v>5.5793361764000003E-6</v>
      </c>
      <c r="U19" s="23">
        <f>$R19*INDEX('Byproduct Conc'!$E:$E, MATCH(Water_DMR!U$2,'Byproduct Conc'!$C:$C, 0))</f>
        <v>2.3911440756000001E-5</v>
      </c>
      <c r="V19" s="23">
        <f>$R19*INDEX('Byproduct Conc'!$E:$E, MATCH(Water_DMR!V$2,'Byproduct Conc'!$C:$C, 0))</f>
        <v>1.5925019543496004E-4</v>
      </c>
      <c r="W19" s="150">
        <f>$R19*INDEX('Byproduct Conc'!$E:$E, MATCH(Water_DMR!W$2,'Byproduct Conc'!$C:$C, 0))</f>
        <v>2.3911440756000003E-4</v>
      </c>
      <c r="X19" s="149">
        <f t="shared" si="2"/>
        <v>1.3253770019040001E-6</v>
      </c>
      <c r="Y19" s="23">
        <f t="shared" si="3"/>
        <v>1.5940960504E-8</v>
      </c>
      <c r="Z19" s="23">
        <f t="shared" si="4"/>
        <v>6.8318402160000003E-8</v>
      </c>
      <c r="AA19" s="23">
        <f t="shared" si="5"/>
        <v>4.550005583856001E-7</v>
      </c>
      <c r="AB19" s="115">
        <f t="shared" si="6"/>
        <v>6.8318402160000006E-7</v>
      </c>
      <c r="AC19" s="315">
        <v>0</v>
      </c>
      <c r="AD19" s="2" t="s">
        <v>5107</v>
      </c>
      <c r="AE19" s="2" t="s">
        <v>5098</v>
      </c>
      <c r="AF19" s="2" t="s">
        <v>5098</v>
      </c>
      <c r="AG19" s="61" t="s">
        <v>1208</v>
      </c>
      <c r="AH19" s="69" t="s">
        <v>5109</v>
      </c>
      <c r="AI19" s="21">
        <v>7140104001615</v>
      </c>
    </row>
    <row r="20" spans="1:36" x14ac:dyDescent="0.25">
      <c r="A20" s="2">
        <v>2016</v>
      </c>
      <c r="B20" s="4">
        <v>42370</v>
      </c>
      <c r="C20" s="2" t="s">
        <v>1241</v>
      </c>
      <c r="D20" s="2" t="s">
        <v>1242</v>
      </c>
      <c r="E20" s="2" t="s">
        <v>1205</v>
      </c>
      <c r="F20" s="2" t="s">
        <v>1206</v>
      </c>
      <c r="G20" s="2">
        <v>63630</v>
      </c>
      <c r="H20" s="2">
        <v>37.983333000000002</v>
      </c>
      <c r="I20" s="2">
        <v>-90.690832999999998</v>
      </c>
      <c r="J20" s="2" t="s">
        <v>1207</v>
      </c>
      <c r="K20" s="21">
        <v>110017980443</v>
      </c>
      <c r="L20" s="2" t="s">
        <v>1140</v>
      </c>
      <c r="M20" s="2">
        <v>2899</v>
      </c>
      <c r="N20" s="2" t="s">
        <v>5087</v>
      </c>
      <c r="R20" s="310">
        <v>0.107437225</v>
      </c>
      <c r="S20" s="307">
        <f>$R20*INDEX('Byproduct Conc'!$E:$E, MATCH(Water_DMR!S$2,'Byproduct Conc'!$C:$C, 0))</f>
        <v>3.1264232474999997E-4</v>
      </c>
      <c r="T20" s="23">
        <f>$R20*INDEX('Byproduct Conc'!$E:$E, MATCH(Water_DMR!T$2,'Byproduct Conc'!$C:$C, 0))</f>
        <v>3.7603028749999998E-6</v>
      </c>
      <c r="U20" s="23">
        <f>$R20*INDEX('Byproduct Conc'!$E:$E, MATCH(Water_DMR!U$2,'Byproduct Conc'!$C:$C, 0))</f>
        <v>1.6115583749999999E-5</v>
      </c>
      <c r="V20" s="23">
        <f>$R20*INDEX('Byproduct Conc'!$E:$E, MATCH(Water_DMR!V$2,'Byproduct Conc'!$C:$C, 0))</f>
        <v>1.0732978777500001E-4</v>
      </c>
      <c r="W20" s="150">
        <f>$R20*INDEX('Byproduct Conc'!$E:$E, MATCH(Water_DMR!W$2,'Byproduct Conc'!$C:$C, 0))</f>
        <v>1.611558375E-4</v>
      </c>
      <c r="X20" s="149">
        <f t="shared" si="2"/>
        <v>8.9326378499999991E-7</v>
      </c>
      <c r="Y20" s="23">
        <f t="shared" si="3"/>
        <v>1.0743722499999999E-8</v>
      </c>
      <c r="Z20" s="23">
        <f t="shared" si="4"/>
        <v>4.6044524999999997E-8</v>
      </c>
      <c r="AA20" s="23">
        <f t="shared" si="5"/>
        <v>3.066565365E-7</v>
      </c>
      <c r="AB20" s="115">
        <f t="shared" si="6"/>
        <v>4.6044525E-7</v>
      </c>
      <c r="AC20" s="315">
        <v>0</v>
      </c>
      <c r="AD20" s="2" t="s">
        <v>5107</v>
      </c>
      <c r="AE20" s="2" t="s">
        <v>5098</v>
      </c>
      <c r="AF20" s="2" t="s">
        <v>5098</v>
      </c>
      <c r="AG20" s="61" t="s">
        <v>1208</v>
      </c>
      <c r="AH20" s="69" t="s">
        <v>5109</v>
      </c>
      <c r="AI20" s="21">
        <v>7140104001615</v>
      </c>
    </row>
    <row r="21" spans="1:36" x14ac:dyDescent="0.25">
      <c r="A21" s="2">
        <v>2017</v>
      </c>
      <c r="B21" s="4">
        <v>42736</v>
      </c>
      <c r="C21" s="2" t="s">
        <v>1241</v>
      </c>
      <c r="D21" s="2" t="s">
        <v>1242</v>
      </c>
      <c r="E21" s="2" t="s">
        <v>1205</v>
      </c>
      <c r="F21" s="2" t="s">
        <v>1206</v>
      </c>
      <c r="G21" s="2">
        <v>63630</v>
      </c>
      <c r="H21" s="2">
        <v>37.983333000000002</v>
      </c>
      <c r="I21" s="2">
        <v>-90.690832999999998</v>
      </c>
      <c r="J21" s="2" t="s">
        <v>1207</v>
      </c>
      <c r="K21" s="21">
        <v>110017980443</v>
      </c>
      <c r="L21" s="2" t="s">
        <v>1140</v>
      </c>
      <c r="M21" s="2">
        <v>2899</v>
      </c>
      <c r="N21" s="2" t="s">
        <v>5087</v>
      </c>
      <c r="R21" s="310">
        <v>0.15519940570999999</v>
      </c>
      <c r="S21" s="307">
        <f>$R21*INDEX('Byproduct Conc'!$E:$E, MATCH(Water_DMR!S$2,'Byproduct Conc'!$C:$C, 0))</f>
        <v>4.5163027061609996E-4</v>
      </c>
      <c r="T21" s="23">
        <f>$R21*INDEX('Byproduct Conc'!$E:$E, MATCH(Water_DMR!T$2,'Byproduct Conc'!$C:$C, 0))</f>
        <v>5.4319791998499987E-6</v>
      </c>
      <c r="U21" s="23">
        <f>$R21*INDEX('Byproduct Conc'!$E:$E, MATCH(Water_DMR!U$2,'Byproduct Conc'!$C:$C, 0))</f>
        <v>2.3279910856499995E-5</v>
      </c>
      <c r="V21" s="23">
        <f>$R21*INDEX('Byproduct Conc'!$E:$E, MATCH(Water_DMR!V$2,'Byproduct Conc'!$C:$C, 0))</f>
        <v>1.5504420630428999E-4</v>
      </c>
      <c r="W21" s="150">
        <f>$R21*INDEX('Byproduct Conc'!$E:$E, MATCH(Water_DMR!W$2,'Byproduct Conc'!$C:$C, 0))</f>
        <v>2.3279910856499999E-4</v>
      </c>
      <c r="X21" s="149">
        <f t="shared" si="2"/>
        <v>1.2903722017602856E-6</v>
      </c>
      <c r="Y21" s="23">
        <f t="shared" si="3"/>
        <v>1.5519940570999998E-8</v>
      </c>
      <c r="Z21" s="23">
        <f t="shared" si="4"/>
        <v>6.6514031018571412E-8</v>
      </c>
      <c r="AA21" s="23">
        <f t="shared" si="5"/>
        <v>4.4298344658368571E-7</v>
      </c>
      <c r="AB21" s="115">
        <f t="shared" si="6"/>
        <v>6.651403101857142E-7</v>
      </c>
      <c r="AC21" s="315">
        <v>0</v>
      </c>
      <c r="AD21" s="2" t="s">
        <v>5107</v>
      </c>
      <c r="AE21" s="2" t="s">
        <v>5098</v>
      </c>
      <c r="AF21" s="2" t="s">
        <v>5098</v>
      </c>
      <c r="AG21" s="61" t="s">
        <v>1208</v>
      </c>
      <c r="AH21" s="69" t="s">
        <v>5109</v>
      </c>
      <c r="AI21" s="21">
        <v>7140104001615</v>
      </c>
    </row>
    <row r="22" spans="1:36" x14ac:dyDescent="0.25">
      <c r="A22" s="2">
        <v>2018</v>
      </c>
      <c r="B22" s="4">
        <v>43101</v>
      </c>
      <c r="C22" s="2" t="s">
        <v>1241</v>
      </c>
      <c r="D22" s="2" t="s">
        <v>1242</v>
      </c>
      <c r="E22" s="2" t="s">
        <v>1205</v>
      </c>
      <c r="F22" s="2" t="s">
        <v>1206</v>
      </c>
      <c r="G22" s="2">
        <v>63630</v>
      </c>
      <c r="H22" s="2">
        <v>37.983333000000002</v>
      </c>
      <c r="I22" s="2">
        <v>-90.690832999999998</v>
      </c>
      <c r="J22" s="2" t="s">
        <v>1207</v>
      </c>
      <c r="K22" s="21">
        <v>110017980443</v>
      </c>
      <c r="L22" s="2" t="s">
        <v>1140</v>
      </c>
      <c r="M22" s="2">
        <v>2899</v>
      </c>
      <c r="N22" s="2" t="s">
        <v>5087</v>
      </c>
      <c r="R22" s="310">
        <v>6.1429399359999998E-2</v>
      </c>
      <c r="S22" s="307">
        <f>$R22*INDEX('Byproduct Conc'!$E:$E, MATCH(Water_DMR!S$2,'Byproduct Conc'!$C:$C, 0))</f>
        <v>1.7875955213759998E-4</v>
      </c>
      <c r="T22" s="23">
        <f>$R22*INDEX('Byproduct Conc'!$E:$E, MATCH(Water_DMR!T$2,'Byproduct Conc'!$C:$C, 0))</f>
        <v>2.1500289775999997E-6</v>
      </c>
      <c r="U22" s="23">
        <f>$R22*INDEX('Byproduct Conc'!$E:$E, MATCH(Water_DMR!U$2,'Byproduct Conc'!$C:$C, 0))</f>
        <v>9.2144099039999981E-6</v>
      </c>
      <c r="V22" s="23">
        <f>$R22*INDEX('Byproduct Conc'!$E:$E, MATCH(Water_DMR!V$2,'Byproduct Conc'!$C:$C, 0))</f>
        <v>6.1367969960640002E-5</v>
      </c>
      <c r="W22" s="150">
        <f>$R22*INDEX('Byproduct Conc'!$E:$E, MATCH(Water_DMR!W$2,'Byproduct Conc'!$C:$C, 0))</f>
        <v>9.2144099040000001E-5</v>
      </c>
      <c r="X22" s="149">
        <f t="shared" si="2"/>
        <v>5.1074157753599989E-7</v>
      </c>
      <c r="Y22" s="23">
        <f t="shared" si="3"/>
        <v>6.1429399359999994E-9</v>
      </c>
      <c r="Z22" s="23">
        <f t="shared" si="4"/>
        <v>2.6326885439999994E-8</v>
      </c>
      <c r="AA22" s="23">
        <f t="shared" si="5"/>
        <v>1.7533705703040001E-7</v>
      </c>
      <c r="AB22" s="115">
        <f t="shared" si="6"/>
        <v>2.6326885440000001E-7</v>
      </c>
      <c r="AC22" s="315">
        <v>0</v>
      </c>
      <c r="AD22" s="2" t="s">
        <v>5107</v>
      </c>
      <c r="AE22" s="2" t="s">
        <v>5098</v>
      </c>
      <c r="AF22" s="2" t="s">
        <v>5098</v>
      </c>
      <c r="AG22" s="61" t="s">
        <v>1208</v>
      </c>
      <c r="AH22" s="69" t="s">
        <v>5109</v>
      </c>
      <c r="AI22" s="21" t="s">
        <v>5110</v>
      </c>
    </row>
    <row r="23" spans="1:36" x14ac:dyDescent="0.25">
      <c r="A23" s="2">
        <v>2018</v>
      </c>
      <c r="B23" s="4">
        <v>43101</v>
      </c>
      <c r="C23" s="2" t="s">
        <v>1241</v>
      </c>
      <c r="D23" s="2" t="s">
        <v>1242</v>
      </c>
      <c r="E23" s="2" t="s">
        <v>1205</v>
      </c>
      <c r="F23" s="2" t="s">
        <v>1206</v>
      </c>
      <c r="G23" s="2">
        <v>63630</v>
      </c>
      <c r="H23" s="2">
        <v>37.983333000000002</v>
      </c>
      <c r="I23" s="2">
        <v>-90.690832999999998</v>
      </c>
      <c r="J23" s="2" t="s">
        <v>1207</v>
      </c>
      <c r="K23" s="21">
        <v>110017980443</v>
      </c>
      <c r="L23" s="2" t="s">
        <v>1140</v>
      </c>
      <c r="M23" s="2">
        <v>2899</v>
      </c>
      <c r="N23" s="2" t="s">
        <v>5087</v>
      </c>
      <c r="R23" s="310">
        <v>3.4273402100000001E-3</v>
      </c>
      <c r="S23" s="307">
        <f>$R23*INDEX('Byproduct Conc'!$E:$E, MATCH(Water_DMR!S$2,'Byproduct Conc'!$C:$C, 0))</f>
        <v>9.9735600111000003E-6</v>
      </c>
      <c r="T23" s="23">
        <f>$R23*INDEX('Byproduct Conc'!$E:$E, MATCH(Water_DMR!T$2,'Byproduct Conc'!$C:$C, 0))</f>
        <v>1.1995690735E-7</v>
      </c>
      <c r="U23" s="23">
        <f>$R23*INDEX('Byproduct Conc'!$E:$E, MATCH(Water_DMR!U$2,'Byproduct Conc'!$C:$C, 0))</f>
        <v>5.1410103149999996E-7</v>
      </c>
      <c r="V23" s="23">
        <f>$R23*INDEX('Byproduct Conc'!$E:$E, MATCH(Water_DMR!V$2,'Byproduct Conc'!$C:$C, 0))</f>
        <v>3.4239128697900005E-6</v>
      </c>
      <c r="W23" s="150">
        <f>$R23*INDEX('Byproduct Conc'!$E:$E, MATCH(Water_DMR!W$2,'Byproduct Conc'!$C:$C, 0))</f>
        <v>5.1410103150000007E-6</v>
      </c>
      <c r="X23" s="149">
        <f t="shared" si="2"/>
        <v>2.8495885746000001E-8</v>
      </c>
      <c r="Y23" s="23">
        <f t="shared" si="3"/>
        <v>3.4273402099999998E-10</v>
      </c>
      <c r="Z23" s="23">
        <f t="shared" si="4"/>
        <v>1.4688600899999998E-9</v>
      </c>
      <c r="AA23" s="23">
        <f t="shared" si="5"/>
        <v>9.7826081994000011E-9</v>
      </c>
      <c r="AB23" s="115">
        <f t="shared" si="6"/>
        <v>1.4688600900000002E-8</v>
      </c>
      <c r="AC23" s="315">
        <v>0</v>
      </c>
      <c r="AD23" s="2" t="s">
        <v>5107</v>
      </c>
      <c r="AE23" s="2" t="s">
        <v>5098</v>
      </c>
      <c r="AF23" s="2" t="s">
        <v>5098</v>
      </c>
      <c r="AG23" s="61" t="s">
        <v>1208</v>
      </c>
      <c r="AH23" s="69" t="s">
        <v>5109</v>
      </c>
      <c r="AI23" s="21" t="s">
        <v>5110</v>
      </c>
    </row>
    <row r="24" spans="1:36" x14ac:dyDescent="0.25">
      <c r="A24" s="2">
        <v>2019</v>
      </c>
      <c r="B24" s="4">
        <v>43466</v>
      </c>
      <c r="C24" s="2" t="s">
        <v>1241</v>
      </c>
      <c r="D24" s="2" t="s">
        <v>1242</v>
      </c>
      <c r="E24" s="2" t="s">
        <v>1205</v>
      </c>
      <c r="F24" s="2" t="s">
        <v>1206</v>
      </c>
      <c r="G24" s="2">
        <v>63630</v>
      </c>
      <c r="H24" s="2">
        <v>37.983333000000002</v>
      </c>
      <c r="I24" s="2">
        <v>-90.690832999999998</v>
      </c>
      <c r="J24" s="2" t="s">
        <v>1207</v>
      </c>
      <c r="K24" s="21">
        <v>110017980443</v>
      </c>
      <c r="L24" s="2" t="s">
        <v>1140</v>
      </c>
      <c r="M24" s="2">
        <v>2899</v>
      </c>
      <c r="N24" s="2" t="s">
        <v>5087</v>
      </c>
      <c r="R24" s="310">
        <v>0.1438499147775</v>
      </c>
      <c r="S24" s="307">
        <f>$R24*INDEX('Byproduct Conc'!$E:$E, MATCH(Water_DMR!S$2,'Byproduct Conc'!$C:$C, 0))</f>
        <v>4.18603252002525E-4</v>
      </c>
      <c r="T24" s="23">
        <f>$R24*INDEX('Byproduct Conc'!$E:$E, MATCH(Water_DMR!T$2,'Byproduct Conc'!$C:$C, 0))</f>
        <v>5.0347470172124994E-6</v>
      </c>
      <c r="U24" s="23">
        <f>$R24*INDEX('Byproduct Conc'!$E:$E, MATCH(Water_DMR!U$2,'Byproduct Conc'!$C:$C, 0))</f>
        <v>2.1577487216624999E-5</v>
      </c>
      <c r="V24" s="23">
        <f>$R24*INDEX('Byproduct Conc'!$E:$E, MATCH(Water_DMR!V$2,'Byproduct Conc'!$C:$C, 0))</f>
        <v>1.4370606486272252E-4</v>
      </c>
      <c r="W24" s="150">
        <f>$R24*INDEX('Byproduct Conc'!$E:$E, MATCH(Water_DMR!W$2,'Byproduct Conc'!$C:$C, 0))</f>
        <v>2.1577487216625001E-4</v>
      </c>
      <c r="X24" s="149">
        <f t="shared" si="2"/>
        <v>1.1960092914357857E-6</v>
      </c>
      <c r="Y24" s="23">
        <f t="shared" si="3"/>
        <v>1.4384991477749998E-8</v>
      </c>
      <c r="Z24" s="23">
        <f t="shared" si="4"/>
        <v>6.1649963476071425E-8</v>
      </c>
      <c r="AA24" s="23">
        <f t="shared" si="5"/>
        <v>4.1058875675063574E-7</v>
      </c>
      <c r="AB24" s="115">
        <f t="shared" si="6"/>
        <v>6.1649963476071435E-7</v>
      </c>
      <c r="AC24" s="315">
        <v>0</v>
      </c>
      <c r="AD24" s="2" t="s">
        <v>5107</v>
      </c>
      <c r="AE24" s="2" t="s">
        <v>5098</v>
      </c>
      <c r="AF24" s="2" t="s">
        <v>5098</v>
      </c>
      <c r="AG24" s="61" t="s">
        <v>1208</v>
      </c>
      <c r="AH24" s="69" t="s">
        <v>5109</v>
      </c>
      <c r="AI24" s="21">
        <v>7140104001615</v>
      </c>
    </row>
    <row r="25" spans="1:36" x14ac:dyDescent="0.25">
      <c r="A25" s="2">
        <v>2019</v>
      </c>
      <c r="B25" s="4">
        <v>43466</v>
      </c>
      <c r="C25" s="2" t="s">
        <v>1241</v>
      </c>
      <c r="D25" s="2" t="s">
        <v>1242</v>
      </c>
      <c r="E25" s="2" t="s">
        <v>1205</v>
      </c>
      <c r="F25" s="2" t="s">
        <v>1206</v>
      </c>
      <c r="G25" s="2">
        <v>63630</v>
      </c>
      <c r="H25" s="2">
        <v>37.983333000000002</v>
      </c>
      <c r="I25" s="2">
        <v>-90.690832999999998</v>
      </c>
      <c r="J25" s="2" t="s">
        <v>1207</v>
      </c>
      <c r="K25" s="21">
        <v>110017980443</v>
      </c>
      <c r="L25" s="2" t="s">
        <v>1140</v>
      </c>
      <c r="M25" s="2">
        <v>2899</v>
      </c>
      <c r="N25" s="2" t="s">
        <v>5087</v>
      </c>
      <c r="R25" s="311">
        <v>9.4349849425000003E-3</v>
      </c>
      <c r="S25" s="307">
        <f>$R25*INDEX('Byproduct Conc'!$E:$E, MATCH(Water_DMR!S$2,'Byproduct Conc'!$C:$C, 0))</f>
        <v>2.7455806182675E-5</v>
      </c>
      <c r="T25" s="23">
        <f>$R25*INDEX('Byproduct Conc'!$E:$E, MATCH(Water_DMR!T$2,'Byproduct Conc'!$C:$C, 0))</f>
        <v>3.3022447298749999E-7</v>
      </c>
      <c r="U25" s="23">
        <f>$R25*INDEX('Byproduct Conc'!$E:$E, MATCH(Water_DMR!U$2,'Byproduct Conc'!$C:$C, 0))</f>
        <v>1.415247741375E-6</v>
      </c>
      <c r="V25" s="23">
        <f>$R25*INDEX('Byproduct Conc'!$E:$E, MATCH(Water_DMR!V$2,'Byproduct Conc'!$C:$C, 0))</f>
        <v>9.4255499575575015E-6</v>
      </c>
      <c r="W25" s="150">
        <f>$R25*INDEX('Byproduct Conc'!$E:$E, MATCH(Water_DMR!W$2,'Byproduct Conc'!$C:$C, 0))</f>
        <v>1.4152477413750002E-5</v>
      </c>
      <c r="X25" s="149">
        <f t="shared" si="2"/>
        <v>7.844516052192857E-8</v>
      </c>
      <c r="Y25" s="23">
        <f t="shared" si="3"/>
        <v>9.4349849425000001E-10</v>
      </c>
      <c r="Z25" s="23">
        <f t="shared" si="4"/>
        <v>4.0435649753571431E-9</v>
      </c>
      <c r="AA25" s="23">
        <f t="shared" si="5"/>
        <v>2.6930142735878576E-8</v>
      </c>
      <c r="AB25" s="115">
        <f t="shared" si="6"/>
        <v>4.0435649753571434E-8</v>
      </c>
      <c r="AC25" s="315">
        <v>0</v>
      </c>
      <c r="AD25" s="2" t="s">
        <v>5107</v>
      </c>
      <c r="AE25" s="2" t="s">
        <v>5098</v>
      </c>
      <c r="AF25" s="2" t="s">
        <v>5098</v>
      </c>
      <c r="AG25" s="61" t="s">
        <v>1208</v>
      </c>
      <c r="AH25" s="69" t="s">
        <v>5109</v>
      </c>
      <c r="AI25" s="21">
        <v>7140104001615</v>
      </c>
    </row>
    <row r="26" spans="1:36" x14ac:dyDescent="0.25">
      <c r="A26" s="2">
        <v>2020</v>
      </c>
      <c r="B26" s="4">
        <v>43831</v>
      </c>
      <c r="C26" s="2" t="s">
        <v>1241</v>
      </c>
      <c r="D26" s="2" t="s">
        <v>1242</v>
      </c>
      <c r="E26" s="2" t="s">
        <v>1205</v>
      </c>
      <c r="F26" s="2" t="s">
        <v>1206</v>
      </c>
      <c r="G26" s="2">
        <v>63630</v>
      </c>
      <c r="H26" s="2">
        <v>37.983333000000002</v>
      </c>
      <c r="I26" s="2">
        <v>-90.690832999999998</v>
      </c>
      <c r="J26" s="2" t="s">
        <v>1207</v>
      </c>
      <c r="K26" s="21">
        <v>110017980443</v>
      </c>
      <c r="L26" s="2" t="s">
        <v>1140</v>
      </c>
      <c r="M26" s="2">
        <v>2899</v>
      </c>
      <c r="N26" s="2" t="s">
        <v>5087</v>
      </c>
      <c r="R26" s="310">
        <v>2.38932263266666E-2</v>
      </c>
      <c r="S26" s="307">
        <f>$R26*INDEX('Byproduct Conc'!$E:$E, MATCH(Water_DMR!S$2,'Byproduct Conc'!$C:$C, 0))</f>
        <v>6.9529288610599806E-5</v>
      </c>
      <c r="T26" s="23">
        <f>$R26*INDEX('Byproduct Conc'!$E:$E, MATCH(Water_DMR!T$2,'Byproduct Conc'!$C:$C, 0))</f>
        <v>8.3626292143333095E-7</v>
      </c>
      <c r="U26" s="23">
        <f>$R26*INDEX('Byproduct Conc'!$E:$E, MATCH(Water_DMR!U$2,'Byproduct Conc'!$C:$C, 0))</f>
        <v>3.5839839489999899E-6</v>
      </c>
      <c r="V26" s="23">
        <f>$R26*INDEX('Byproduct Conc'!$E:$E, MATCH(Water_DMR!V$2,'Byproduct Conc'!$C:$C, 0))</f>
        <v>2.3869333100339935E-5</v>
      </c>
      <c r="W26" s="150">
        <f>$R26*INDEX('Byproduct Conc'!$E:$E, MATCH(Water_DMR!W$2,'Byproduct Conc'!$C:$C, 0))</f>
        <v>3.5839839489999902E-5</v>
      </c>
      <c r="X26" s="149">
        <f t="shared" si="2"/>
        <v>1.9865511031599943E-7</v>
      </c>
      <c r="Y26" s="23">
        <f t="shared" si="3"/>
        <v>2.38932263266666E-9</v>
      </c>
      <c r="Z26" s="23">
        <f t="shared" si="4"/>
        <v>1.0239954139999971E-8</v>
      </c>
      <c r="AA26" s="23">
        <f t="shared" si="5"/>
        <v>6.8198094572399809E-8</v>
      </c>
      <c r="AB26" s="115">
        <f t="shared" si="6"/>
        <v>1.0239954139999972E-7</v>
      </c>
      <c r="AC26" s="315">
        <v>0</v>
      </c>
      <c r="AD26" s="2" t="s">
        <v>5107</v>
      </c>
      <c r="AE26" s="2" t="s">
        <v>5098</v>
      </c>
      <c r="AF26" s="2" t="s">
        <v>5098</v>
      </c>
      <c r="AG26" s="61" t="s">
        <v>1208</v>
      </c>
      <c r="AH26" s="69" t="s">
        <v>5109</v>
      </c>
      <c r="AI26" s="21">
        <v>7140104001615</v>
      </c>
    </row>
    <row r="27" spans="1:36" x14ac:dyDescent="0.25">
      <c r="A27" s="2">
        <v>2020</v>
      </c>
      <c r="B27" s="4">
        <v>43831</v>
      </c>
      <c r="C27" s="2" t="s">
        <v>1241</v>
      </c>
      <c r="D27" s="2" t="s">
        <v>1242</v>
      </c>
      <c r="E27" s="2" t="s">
        <v>1205</v>
      </c>
      <c r="F27" s="2" t="s">
        <v>1206</v>
      </c>
      <c r="G27" s="2">
        <v>63630</v>
      </c>
      <c r="H27" s="2">
        <v>37.983333000000002</v>
      </c>
      <c r="I27" s="2">
        <v>-90.690832999999998</v>
      </c>
      <c r="J27" s="2" t="s">
        <v>1207</v>
      </c>
      <c r="K27" s="21">
        <v>110017980443</v>
      </c>
      <c r="L27" s="2" t="s">
        <v>1140</v>
      </c>
      <c r="M27" s="2">
        <v>2899</v>
      </c>
      <c r="N27" s="2" t="s">
        <v>5087</v>
      </c>
      <c r="R27" s="310">
        <v>1.7127882000000001E-3</v>
      </c>
      <c r="S27" s="307">
        <f>$R27*INDEX('Byproduct Conc'!$E:$E, MATCH(Water_DMR!S$2,'Byproduct Conc'!$C:$C, 0))</f>
        <v>4.9842136620000003E-6</v>
      </c>
      <c r="T27" s="23">
        <f>$R27*INDEX('Byproduct Conc'!$E:$E, MATCH(Water_DMR!T$2,'Byproduct Conc'!$C:$C, 0))</f>
        <v>5.9947586999999999E-8</v>
      </c>
      <c r="U27" s="23">
        <f>$R27*INDEX('Byproduct Conc'!$E:$E, MATCH(Water_DMR!U$2,'Byproduct Conc'!$C:$C, 0))</f>
        <v>2.5691822999999999E-7</v>
      </c>
      <c r="V27" s="23">
        <f>$R27*INDEX('Byproduct Conc'!$E:$E, MATCH(Water_DMR!V$2,'Byproduct Conc'!$C:$C, 0))</f>
        <v>1.7110754118000002E-6</v>
      </c>
      <c r="W27" s="150">
        <f>$R27*INDEX('Byproduct Conc'!$E:$E, MATCH(Water_DMR!W$2,'Byproduct Conc'!$C:$C, 0))</f>
        <v>2.5691823000000001E-6</v>
      </c>
      <c r="X27" s="149">
        <f t="shared" si="2"/>
        <v>1.4240610462857144E-8</v>
      </c>
      <c r="Y27" s="23">
        <f t="shared" si="3"/>
        <v>1.7127881999999999E-10</v>
      </c>
      <c r="Z27" s="23">
        <f t="shared" si="4"/>
        <v>7.3405208571428571E-10</v>
      </c>
      <c r="AA27" s="23">
        <f t="shared" si="5"/>
        <v>4.8887868908571436E-9</v>
      </c>
      <c r="AB27" s="115">
        <f t="shared" si="6"/>
        <v>7.3405208571428573E-9</v>
      </c>
      <c r="AC27" s="315">
        <v>0</v>
      </c>
      <c r="AD27" s="2" t="s">
        <v>5107</v>
      </c>
      <c r="AE27" s="2" t="s">
        <v>5098</v>
      </c>
      <c r="AF27" s="2" t="s">
        <v>5098</v>
      </c>
      <c r="AG27" s="61" t="s">
        <v>1208</v>
      </c>
      <c r="AH27" s="69" t="s">
        <v>5109</v>
      </c>
      <c r="AI27" s="21">
        <v>7140104001615</v>
      </c>
    </row>
    <row r="28" spans="1:36" x14ac:dyDescent="0.25">
      <c r="A28" s="2">
        <v>2017</v>
      </c>
      <c r="B28" s="4">
        <v>42736</v>
      </c>
      <c r="C28" s="2" t="s">
        <v>1244</v>
      </c>
      <c r="D28" s="2" t="s">
        <v>1245</v>
      </c>
      <c r="E28" s="2" t="s">
        <v>1246</v>
      </c>
      <c r="F28" s="2" t="s">
        <v>1247</v>
      </c>
      <c r="G28" s="2">
        <v>8023</v>
      </c>
      <c r="H28" s="2">
        <v>39.682361999999998</v>
      </c>
      <c r="I28" s="2">
        <v>-75.491378999999995</v>
      </c>
      <c r="J28" s="2" t="s">
        <v>1248</v>
      </c>
      <c r="K28" s="21">
        <v>110007970142</v>
      </c>
      <c r="L28" s="2" t="s">
        <v>1140</v>
      </c>
      <c r="M28" s="2">
        <v>2869</v>
      </c>
      <c r="N28" s="2" t="s">
        <v>5086</v>
      </c>
      <c r="R28" s="310">
        <v>10.55</v>
      </c>
      <c r="S28" s="307">
        <f>$R28*INDEX('Byproduct Conc'!$E:$E, MATCH(Water_DMR!S$2,'Byproduct Conc'!$C:$C, 0))</f>
        <v>3.0700499999999999E-2</v>
      </c>
      <c r="T28" s="23">
        <f>$R28*INDEX('Byproduct Conc'!$E:$E, MATCH(Water_DMR!T$2,'Byproduct Conc'!$C:$C, 0))</f>
        <v>3.6925E-4</v>
      </c>
      <c r="U28" s="23">
        <f>$R28*INDEX('Byproduct Conc'!$E:$E, MATCH(Water_DMR!U$2,'Byproduct Conc'!$C:$C, 0))</f>
        <v>1.5824999999999999E-3</v>
      </c>
      <c r="V28" s="23">
        <f>$R28*INDEX('Byproduct Conc'!$E:$E, MATCH(Water_DMR!V$2,'Byproduct Conc'!$C:$C, 0))</f>
        <v>1.0539450000000002E-2</v>
      </c>
      <c r="W28" s="150">
        <f>$R28*INDEX('Byproduct Conc'!$E:$E, MATCH(Water_DMR!W$2,'Byproduct Conc'!$C:$C, 0))</f>
        <v>1.5825000000000002E-2</v>
      </c>
      <c r="X28" s="149">
        <f t="shared" si="2"/>
        <v>8.7715714285714285E-5</v>
      </c>
      <c r="Y28" s="23">
        <f t="shared" si="3"/>
        <v>1.0550000000000001E-6</v>
      </c>
      <c r="Z28" s="23">
        <f t="shared" si="4"/>
        <v>4.5214285714285716E-6</v>
      </c>
      <c r="AA28" s="23">
        <f t="shared" si="5"/>
        <v>3.0112714285714292E-5</v>
      </c>
      <c r="AB28" s="115">
        <f t="shared" si="6"/>
        <v>4.5214285714285717E-5</v>
      </c>
      <c r="AC28" s="315">
        <v>0</v>
      </c>
      <c r="AD28" s="2" t="s">
        <v>5107</v>
      </c>
      <c r="AE28" s="2" t="s">
        <v>5098</v>
      </c>
      <c r="AF28" s="2" t="s">
        <v>5098</v>
      </c>
      <c r="AG28" s="61" t="s">
        <v>1249</v>
      </c>
      <c r="AH28" s="69" t="s">
        <v>1250</v>
      </c>
      <c r="AI28" s="21">
        <v>2040206002333</v>
      </c>
      <c r="AJ28" s="2"/>
    </row>
    <row r="29" spans="1:36" x14ac:dyDescent="0.25">
      <c r="A29" s="2">
        <v>2018</v>
      </c>
      <c r="B29" s="4">
        <v>43101</v>
      </c>
      <c r="C29" s="2" t="s">
        <v>1244</v>
      </c>
      <c r="D29" s="2" t="s">
        <v>1245</v>
      </c>
      <c r="E29" s="2" t="s">
        <v>1246</v>
      </c>
      <c r="F29" s="2" t="s">
        <v>1247</v>
      </c>
      <c r="G29" s="2">
        <v>8023</v>
      </c>
      <c r="H29" s="2">
        <v>39.682361999999998</v>
      </c>
      <c r="I29" s="2">
        <v>-75.491378999999995</v>
      </c>
      <c r="J29" s="2" t="s">
        <v>1248</v>
      </c>
      <c r="K29" s="21">
        <v>110007970142</v>
      </c>
      <c r="L29" s="2" t="s">
        <v>1140</v>
      </c>
      <c r="M29" s="2">
        <v>2869</v>
      </c>
      <c r="N29" s="2" t="s">
        <v>5086</v>
      </c>
      <c r="R29" s="310">
        <v>6.2</v>
      </c>
      <c r="S29" s="307">
        <f>$R29*INDEX('Byproduct Conc'!$E:$E, MATCH(Water_DMR!S$2,'Byproduct Conc'!$C:$C, 0))</f>
        <v>1.8041999999999999E-2</v>
      </c>
      <c r="T29" s="23">
        <f>$R29*INDEX('Byproduct Conc'!$E:$E, MATCH(Water_DMR!T$2,'Byproduct Conc'!$C:$C, 0))</f>
        <v>2.1699999999999999E-4</v>
      </c>
      <c r="U29" s="23">
        <f>$R29*INDEX('Byproduct Conc'!$E:$E, MATCH(Water_DMR!U$2,'Byproduct Conc'!$C:$C, 0))</f>
        <v>9.2999999999999995E-4</v>
      </c>
      <c r="V29" s="23">
        <f>$R29*INDEX('Byproduct Conc'!$E:$E, MATCH(Water_DMR!V$2,'Byproduct Conc'!$C:$C, 0))</f>
        <v>6.193800000000001E-3</v>
      </c>
      <c r="W29" s="150">
        <f>$R29*INDEX('Byproduct Conc'!$E:$E, MATCH(Water_DMR!W$2,'Byproduct Conc'!$C:$C, 0))</f>
        <v>9.300000000000001E-3</v>
      </c>
      <c r="X29" s="149">
        <f t="shared" si="2"/>
        <v>5.1548571428571428E-5</v>
      </c>
      <c r="Y29" s="23">
        <f t="shared" si="3"/>
        <v>6.1999999999999999E-7</v>
      </c>
      <c r="Z29" s="23">
        <f t="shared" si="4"/>
        <v>2.6571428571428571E-6</v>
      </c>
      <c r="AA29" s="23">
        <f t="shared" si="5"/>
        <v>1.7696571428571431E-5</v>
      </c>
      <c r="AB29" s="115">
        <f t="shared" si="6"/>
        <v>2.6571428571428573E-5</v>
      </c>
      <c r="AC29" s="315">
        <v>0</v>
      </c>
      <c r="AD29" s="2" t="s">
        <v>5107</v>
      </c>
      <c r="AE29" s="2" t="s">
        <v>5098</v>
      </c>
      <c r="AF29" s="2" t="s">
        <v>5098</v>
      </c>
      <c r="AG29" s="61" t="s">
        <v>1249</v>
      </c>
      <c r="AH29" s="69" t="s">
        <v>1250</v>
      </c>
      <c r="AI29" s="21">
        <v>2040206002333</v>
      </c>
    </row>
    <row r="30" spans="1:36" x14ac:dyDescent="0.25">
      <c r="A30" s="2">
        <v>2019</v>
      </c>
      <c r="B30" s="4">
        <v>43466</v>
      </c>
      <c r="C30" s="2" t="s">
        <v>1244</v>
      </c>
      <c r="D30" s="2" t="s">
        <v>1245</v>
      </c>
      <c r="E30" s="2" t="s">
        <v>1246</v>
      </c>
      <c r="F30" s="2" t="s">
        <v>1247</v>
      </c>
      <c r="G30" s="2">
        <v>8023</v>
      </c>
      <c r="H30" s="2">
        <v>39.682361999999998</v>
      </c>
      <c r="I30" s="2">
        <v>-75.491378999999995</v>
      </c>
      <c r="J30" s="2" t="s">
        <v>1248</v>
      </c>
      <c r="K30" s="21">
        <v>110007970142</v>
      </c>
      <c r="L30" s="2" t="s">
        <v>1140</v>
      </c>
      <c r="M30" s="2">
        <v>2869</v>
      </c>
      <c r="N30" s="2" t="s">
        <v>5086</v>
      </c>
      <c r="R30" s="310">
        <v>10.37</v>
      </c>
      <c r="S30" s="307">
        <f>$R30*INDEX('Byproduct Conc'!$E:$E, MATCH(Water_DMR!S$2,'Byproduct Conc'!$C:$C, 0))</f>
        <v>3.0176699999999997E-2</v>
      </c>
      <c r="T30" s="23">
        <f>$R30*INDEX('Byproduct Conc'!$E:$E, MATCH(Water_DMR!T$2,'Byproduct Conc'!$C:$C, 0))</f>
        <v>3.6294999999999996E-4</v>
      </c>
      <c r="U30" s="23">
        <f>$R30*INDEX('Byproduct Conc'!$E:$E, MATCH(Water_DMR!U$2,'Byproduct Conc'!$C:$C, 0))</f>
        <v>1.5554999999999998E-3</v>
      </c>
      <c r="V30" s="23">
        <f>$R30*INDEX('Byproduct Conc'!$E:$E, MATCH(Water_DMR!V$2,'Byproduct Conc'!$C:$C, 0))</f>
        <v>1.035963E-2</v>
      </c>
      <c r="W30" s="150">
        <f>$R30*INDEX('Byproduct Conc'!$E:$E, MATCH(Water_DMR!W$2,'Byproduct Conc'!$C:$C, 0))</f>
        <v>1.5554999999999999E-2</v>
      </c>
      <c r="X30" s="149">
        <f t="shared" si="2"/>
        <v>8.6219142857142845E-5</v>
      </c>
      <c r="Y30" s="23">
        <f t="shared" si="3"/>
        <v>1.037E-6</v>
      </c>
      <c r="Z30" s="23">
        <f t="shared" si="4"/>
        <v>4.444285714285714E-6</v>
      </c>
      <c r="AA30" s="23">
        <f t="shared" si="5"/>
        <v>2.9598942857142858E-5</v>
      </c>
      <c r="AB30" s="115">
        <f t="shared" si="6"/>
        <v>4.4442857142857138E-5</v>
      </c>
      <c r="AC30" s="315">
        <v>0</v>
      </c>
      <c r="AD30" s="2" t="s">
        <v>5107</v>
      </c>
      <c r="AE30" s="2" t="s">
        <v>5098</v>
      </c>
      <c r="AF30" s="2" t="s">
        <v>5098</v>
      </c>
      <c r="AG30" s="61" t="s">
        <v>1249</v>
      </c>
      <c r="AH30" s="69" t="s">
        <v>1250</v>
      </c>
      <c r="AI30" s="21">
        <v>2040206002333</v>
      </c>
      <c r="AJ30" s="2"/>
    </row>
    <row r="31" spans="1:36" x14ac:dyDescent="0.25">
      <c r="A31" s="2">
        <v>2020</v>
      </c>
      <c r="B31" s="4">
        <v>43831</v>
      </c>
      <c r="C31" s="2" t="s">
        <v>1244</v>
      </c>
      <c r="D31" s="2" t="s">
        <v>1245</v>
      </c>
      <c r="E31" s="2" t="s">
        <v>1246</v>
      </c>
      <c r="F31" s="2" t="s">
        <v>1247</v>
      </c>
      <c r="G31" s="2">
        <v>8023</v>
      </c>
      <c r="H31" s="2">
        <v>39.682361999999998</v>
      </c>
      <c r="I31" s="2">
        <v>-75.491378999999995</v>
      </c>
      <c r="J31" s="2" t="s">
        <v>1248</v>
      </c>
      <c r="K31" s="21">
        <v>110007970142</v>
      </c>
      <c r="L31" s="2" t="s">
        <v>1140</v>
      </c>
      <c r="M31" s="2">
        <v>2869</v>
      </c>
      <c r="N31" s="2" t="s">
        <v>5086</v>
      </c>
      <c r="R31" s="310">
        <v>8.0540000000000003</v>
      </c>
      <c r="S31" s="307">
        <f>$R31*INDEX('Byproduct Conc'!$E:$E, MATCH(Water_DMR!S$2,'Byproduct Conc'!$C:$C, 0))</f>
        <v>2.3437139999999999E-2</v>
      </c>
      <c r="T31" s="23">
        <f>$R31*INDEX('Byproduct Conc'!$E:$E, MATCH(Water_DMR!T$2,'Byproduct Conc'!$C:$C, 0))</f>
        <v>2.8188999999999997E-4</v>
      </c>
      <c r="U31" s="23">
        <f>$R31*INDEX('Byproduct Conc'!$E:$E, MATCH(Water_DMR!U$2,'Byproduct Conc'!$C:$C, 0))</f>
        <v>1.2080999999999999E-3</v>
      </c>
      <c r="V31" s="23">
        <f>$R31*INDEX('Byproduct Conc'!$E:$E, MATCH(Water_DMR!V$2,'Byproduct Conc'!$C:$C, 0))</f>
        <v>8.0459460000000017E-3</v>
      </c>
      <c r="W31" s="150">
        <f>$R31*INDEX('Byproduct Conc'!$E:$E, MATCH(Water_DMR!W$2,'Byproduct Conc'!$C:$C, 0))</f>
        <v>1.2081000000000001E-2</v>
      </c>
      <c r="X31" s="149">
        <f t="shared" si="2"/>
        <v>6.696325714285714E-5</v>
      </c>
      <c r="Y31" s="23">
        <f t="shared" si="3"/>
        <v>8.0539999999999995E-7</v>
      </c>
      <c r="Z31" s="23">
        <f t="shared" si="4"/>
        <v>3.4517142857142855E-6</v>
      </c>
      <c r="AA31" s="23">
        <f t="shared" si="5"/>
        <v>2.2988417142857146E-5</v>
      </c>
      <c r="AB31" s="115">
        <f t="shared" si="6"/>
        <v>3.4517142857142858E-5</v>
      </c>
      <c r="AC31" s="315">
        <v>0</v>
      </c>
      <c r="AD31" s="2" t="s">
        <v>5107</v>
      </c>
      <c r="AE31" s="2" t="s">
        <v>5098</v>
      </c>
      <c r="AF31" s="2" t="s">
        <v>5098</v>
      </c>
      <c r="AG31" s="61" t="s">
        <v>1249</v>
      </c>
      <c r="AH31" s="69" t="s">
        <v>1250</v>
      </c>
      <c r="AI31" s="21">
        <v>2040206002333</v>
      </c>
    </row>
    <row r="32" spans="1:36" x14ac:dyDescent="0.25">
      <c r="A32" s="2">
        <v>2020</v>
      </c>
      <c r="B32" s="4">
        <v>43831</v>
      </c>
      <c r="C32" s="2" t="s">
        <v>1251</v>
      </c>
      <c r="D32" s="2" t="s">
        <v>1252</v>
      </c>
      <c r="E32" s="2" t="s">
        <v>1253</v>
      </c>
      <c r="F32" s="2" t="s">
        <v>1138</v>
      </c>
      <c r="G32" s="2">
        <v>70037</v>
      </c>
      <c r="H32" s="2">
        <v>29.808250000000001</v>
      </c>
      <c r="I32" s="2">
        <v>-90.01</v>
      </c>
      <c r="J32" s="2" t="s">
        <v>1254</v>
      </c>
      <c r="K32" s="21">
        <v>110000575244</v>
      </c>
      <c r="L32" s="2" t="s">
        <v>1140</v>
      </c>
      <c r="M32" s="2">
        <v>2869</v>
      </c>
      <c r="N32" s="2" t="s">
        <v>5086</v>
      </c>
      <c r="R32" s="310">
        <v>3.1064280387500001E-2</v>
      </c>
      <c r="S32" s="307">
        <f>$R32*INDEX('Byproduct Conc'!$E:$E, MATCH(Water_DMR!S$2,'Byproduct Conc'!$C:$C, 0))</f>
        <v>9.0397055927624994E-5</v>
      </c>
      <c r="T32" s="23">
        <f>$R32*INDEX('Byproduct Conc'!$E:$E, MATCH(Water_DMR!T$2,'Byproduct Conc'!$C:$C, 0))</f>
        <v>1.0872498135624999E-6</v>
      </c>
      <c r="U32" s="23">
        <f>$R32*INDEX('Byproduct Conc'!$E:$E, MATCH(Water_DMR!U$2,'Byproduct Conc'!$C:$C, 0))</f>
        <v>4.6596420581249993E-6</v>
      </c>
      <c r="V32" s="23">
        <f>$R32*INDEX('Byproduct Conc'!$E:$E, MATCH(Water_DMR!V$2,'Byproduct Conc'!$C:$C, 0))</f>
        <v>3.1033216107112503E-5</v>
      </c>
      <c r="W32" s="150">
        <f>$R32*INDEX('Byproduct Conc'!$E:$E, MATCH(Water_DMR!W$2,'Byproduct Conc'!$C:$C, 0))</f>
        <v>4.6596420581250002E-5</v>
      </c>
      <c r="X32" s="149">
        <f t="shared" si="2"/>
        <v>2.582773026503571E-7</v>
      </c>
      <c r="Y32" s="23">
        <f t="shared" si="3"/>
        <v>3.1064280387499998E-9</v>
      </c>
      <c r="Z32" s="23">
        <f t="shared" si="4"/>
        <v>1.3313263023214284E-8</v>
      </c>
      <c r="AA32" s="23">
        <f t="shared" si="5"/>
        <v>8.8666331734607155E-8</v>
      </c>
      <c r="AB32" s="115">
        <f t="shared" si="6"/>
        <v>1.3313263023214287E-7</v>
      </c>
      <c r="AC32" s="315">
        <v>0</v>
      </c>
      <c r="AD32" s="2" t="s">
        <v>5107</v>
      </c>
      <c r="AE32" s="2" t="s">
        <v>5098</v>
      </c>
      <c r="AF32" s="2" t="s">
        <v>5098</v>
      </c>
      <c r="AG32" s="61" t="s">
        <v>1255</v>
      </c>
      <c r="AH32" s="69" t="s">
        <v>1256</v>
      </c>
      <c r="AI32" s="21">
        <v>8090301004464</v>
      </c>
    </row>
    <row r="33" spans="1:36" x14ac:dyDescent="0.25">
      <c r="A33" s="2">
        <v>2015</v>
      </c>
      <c r="B33" s="4">
        <v>42005</v>
      </c>
      <c r="C33" s="2" t="s">
        <v>1257</v>
      </c>
      <c r="D33" s="2" t="s">
        <v>1258</v>
      </c>
      <c r="E33" s="2" t="s">
        <v>1259</v>
      </c>
      <c r="F33" s="2" t="s">
        <v>1230</v>
      </c>
      <c r="G33" s="2">
        <v>26134</v>
      </c>
      <c r="H33" s="2">
        <v>39.355575000000002</v>
      </c>
      <c r="I33" s="2">
        <v>-81.299837999999994</v>
      </c>
      <c r="J33" s="2" t="s">
        <v>1260</v>
      </c>
      <c r="K33" s="21">
        <v>110000344850</v>
      </c>
      <c r="L33" s="2" t="s">
        <v>1140</v>
      </c>
      <c r="M33" s="2">
        <v>2869</v>
      </c>
      <c r="N33" s="2" t="s">
        <v>5086</v>
      </c>
      <c r="R33" s="310">
        <v>1.0759637188208599</v>
      </c>
      <c r="S33" s="307">
        <f>$R33*INDEX('Byproduct Conc'!$E:$E, MATCH(Water_DMR!S$2,'Byproduct Conc'!$C:$C, 0))</f>
        <v>3.1310544217687023E-3</v>
      </c>
      <c r="T33" s="23">
        <f>$R33*INDEX('Byproduct Conc'!$E:$E, MATCH(Water_DMR!T$2,'Byproduct Conc'!$C:$C, 0))</f>
        <v>3.7658730158730093E-5</v>
      </c>
      <c r="U33" s="23">
        <f>$R33*INDEX('Byproduct Conc'!$E:$E, MATCH(Water_DMR!U$2,'Byproduct Conc'!$C:$C, 0))</f>
        <v>1.6139455782312898E-4</v>
      </c>
      <c r="V33" s="23">
        <f>$R33*INDEX('Byproduct Conc'!$E:$E, MATCH(Water_DMR!V$2,'Byproduct Conc'!$C:$C, 0))</f>
        <v>1.0748877551020391E-3</v>
      </c>
      <c r="W33" s="150">
        <f>$R33*INDEX('Byproduct Conc'!$E:$E, MATCH(Water_DMR!W$2,'Byproduct Conc'!$C:$C, 0))</f>
        <v>1.61394557823129E-3</v>
      </c>
      <c r="X33" s="149">
        <f t="shared" si="2"/>
        <v>8.9458697764820065E-6</v>
      </c>
      <c r="Y33" s="23">
        <f t="shared" si="3"/>
        <v>1.0759637188208598E-7</v>
      </c>
      <c r="Z33" s="23">
        <f t="shared" si="4"/>
        <v>4.6112730806608279E-7</v>
      </c>
      <c r="AA33" s="23">
        <f t="shared" si="5"/>
        <v>3.0711078717201118E-6</v>
      </c>
      <c r="AB33" s="115">
        <f t="shared" si="6"/>
        <v>4.6112730806608288E-6</v>
      </c>
      <c r="AC33" s="315">
        <v>0</v>
      </c>
      <c r="AD33" s="2" t="s">
        <v>5107</v>
      </c>
      <c r="AE33" s="2" t="s">
        <v>5098</v>
      </c>
      <c r="AF33" s="2" t="s">
        <v>5098</v>
      </c>
      <c r="AG33" s="61" t="s">
        <v>1261</v>
      </c>
      <c r="AH33" s="69" t="s">
        <v>1262</v>
      </c>
      <c r="AI33" s="21">
        <v>5030201001962</v>
      </c>
    </row>
    <row r="34" spans="1:36" x14ac:dyDescent="0.25">
      <c r="A34" s="2">
        <v>2015</v>
      </c>
      <c r="B34" s="4">
        <v>42005</v>
      </c>
      <c r="C34" s="2" t="s">
        <v>1263</v>
      </c>
      <c r="D34" s="2" t="s">
        <v>1264</v>
      </c>
      <c r="E34" s="2" t="s">
        <v>1265</v>
      </c>
      <c r="F34" s="2" t="s">
        <v>1266</v>
      </c>
      <c r="G34" s="2">
        <v>48674</v>
      </c>
      <c r="H34" s="2">
        <v>43.606082999999998</v>
      </c>
      <c r="I34" s="2">
        <v>-84.219527999999997</v>
      </c>
      <c r="K34" s="21">
        <v>110027360629</v>
      </c>
      <c r="L34" s="2" t="s">
        <v>1140</v>
      </c>
      <c r="M34" s="2">
        <v>2869</v>
      </c>
      <c r="N34" s="2" t="s">
        <v>5086</v>
      </c>
      <c r="R34" s="310">
        <v>72.614188532555801</v>
      </c>
      <c r="S34" s="307">
        <f>$R34*INDEX('Byproduct Conc'!$E:$E, MATCH(Water_DMR!S$2,'Byproduct Conc'!$C:$C, 0))</f>
        <v>0.21130728862973736</v>
      </c>
      <c r="T34" s="23">
        <f>$R34*INDEX('Byproduct Conc'!$E:$E, MATCH(Water_DMR!T$2,'Byproduct Conc'!$C:$C, 0))</f>
        <v>2.541496598639453E-3</v>
      </c>
      <c r="U34" s="23">
        <f>$R34*INDEX('Byproduct Conc'!$E:$E, MATCH(Water_DMR!U$2,'Byproduct Conc'!$C:$C, 0))</f>
        <v>1.0892128279883369E-2</v>
      </c>
      <c r="V34" s="23">
        <f>$R34*INDEX('Byproduct Conc'!$E:$E, MATCH(Water_DMR!V$2,'Byproduct Conc'!$C:$C, 0))</f>
        <v>7.2541574344023252E-2</v>
      </c>
      <c r="W34" s="150">
        <f>$R34*INDEX('Byproduct Conc'!$E:$E, MATCH(Water_DMR!W$2,'Byproduct Conc'!$C:$C, 0))</f>
        <v>0.1089212827988337</v>
      </c>
      <c r="X34" s="149">
        <f t="shared" si="2"/>
        <v>6.0373511037067819E-4</v>
      </c>
      <c r="Y34" s="23">
        <f t="shared" si="3"/>
        <v>7.2614188532555796E-6</v>
      </c>
      <c r="Z34" s="23">
        <f t="shared" si="4"/>
        <v>3.1120366513952482E-5</v>
      </c>
      <c r="AA34" s="23">
        <f t="shared" si="5"/>
        <v>2.0726164098292357E-4</v>
      </c>
      <c r="AB34" s="115">
        <f t="shared" si="6"/>
        <v>3.1120366513952486E-4</v>
      </c>
      <c r="AC34" s="315">
        <v>0.17021545598321325</v>
      </c>
      <c r="AD34" s="2">
        <v>0.40635759999999999</v>
      </c>
      <c r="AE34" s="2">
        <v>31</v>
      </c>
      <c r="AF34" s="2">
        <v>0.68220840000000005</v>
      </c>
      <c r="AG34" s="61" t="s">
        <v>1267</v>
      </c>
      <c r="AH34" s="69" t="s">
        <v>1268</v>
      </c>
      <c r="AI34" s="21">
        <v>4080201000005</v>
      </c>
    </row>
    <row r="35" spans="1:36" x14ac:dyDescent="0.25">
      <c r="A35" s="2">
        <v>2017</v>
      </c>
      <c r="B35" s="4">
        <v>42736</v>
      </c>
      <c r="C35" s="2" t="s">
        <v>1263</v>
      </c>
      <c r="D35" s="2" t="s">
        <v>1264</v>
      </c>
      <c r="E35" s="2" t="s">
        <v>1265</v>
      </c>
      <c r="F35" s="2" t="s">
        <v>1266</v>
      </c>
      <c r="G35" s="2">
        <v>48674</v>
      </c>
      <c r="H35" s="2">
        <v>43.606082999999998</v>
      </c>
      <c r="I35" s="2">
        <v>-84.219527999999997</v>
      </c>
      <c r="K35" s="21">
        <v>110027360629</v>
      </c>
      <c r="L35" s="2" t="s">
        <v>1140</v>
      </c>
      <c r="M35" s="2">
        <v>2869</v>
      </c>
      <c r="N35" s="2" t="s">
        <v>5086</v>
      </c>
      <c r="R35" s="310">
        <v>74.013605442176797</v>
      </c>
      <c r="S35" s="307">
        <f>$R35*INDEX('Byproduct Conc'!$E:$E, MATCH(Water_DMR!S$2,'Byproduct Conc'!$C:$C, 0))</f>
        <v>0.21537959183673447</v>
      </c>
      <c r="T35" s="23">
        <f>$R35*INDEX('Byproduct Conc'!$E:$E, MATCH(Water_DMR!T$2,'Byproduct Conc'!$C:$C, 0))</f>
        <v>2.5904761904761878E-3</v>
      </c>
      <c r="U35" s="23">
        <f>$R35*INDEX('Byproduct Conc'!$E:$E, MATCH(Water_DMR!U$2,'Byproduct Conc'!$C:$C, 0))</f>
        <v>1.1102040816326519E-2</v>
      </c>
      <c r="V35" s="23">
        <f>$R35*INDEX('Byproduct Conc'!$E:$E, MATCH(Water_DMR!V$2,'Byproduct Conc'!$C:$C, 0))</f>
        <v>7.3939591836734625E-2</v>
      </c>
      <c r="W35" s="150">
        <f>$R35*INDEX('Byproduct Conc'!$E:$E, MATCH(Water_DMR!W$2,'Byproduct Conc'!$C:$C, 0))</f>
        <v>0.11102040816326519</v>
      </c>
      <c r="X35" s="149">
        <f t="shared" si="2"/>
        <v>6.1537026239066991E-4</v>
      </c>
      <c r="Y35" s="23">
        <f t="shared" si="3"/>
        <v>7.401360544217679E-6</v>
      </c>
      <c r="Z35" s="23">
        <f t="shared" si="4"/>
        <v>3.1720116618075766E-5</v>
      </c>
      <c r="AA35" s="23">
        <f t="shared" si="5"/>
        <v>2.1125597667638463E-4</v>
      </c>
      <c r="AB35" s="115">
        <f t="shared" si="6"/>
        <v>3.1720116618075771E-4</v>
      </c>
      <c r="AC35" s="315">
        <v>0</v>
      </c>
      <c r="AD35" s="2" t="s">
        <v>5107</v>
      </c>
      <c r="AE35" s="2" t="s">
        <v>5098</v>
      </c>
      <c r="AF35" s="2" t="s">
        <v>5098</v>
      </c>
      <c r="AG35" s="61" t="s">
        <v>1267</v>
      </c>
      <c r="AH35" s="69" t="s">
        <v>1268</v>
      </c>
      <c r="AI35" s="21">
        <v>4080201000005</v>
      </c>
    </row>
    <row r="36" spans="1:36" x14ac:dyDescent="0.25">
      <c r="A36" s="2">
        <v>2018</v>
      </c>
      <c r="B36" s="4">
        <v>43101</v>
      </c>
      <c r="C36" s="2" t="s">
        <v>1263</v>
      </c>
      <c r="D36" s="2" t="s">
        <v>1264</v>
      </c>
      <c r="E36" s="2" t="s">
        <v>1265</v>
      </c>
      <c r="F36" s="2" t="s">
        <v>1266</v>
      </c>
      <c r="G36" s="2">
        <v>48674</v>
      </c>
      <c r="H36" s="2">
        <v>43.606082999999998</v>
      </c>
      <c r="I36" s="2">
        <v>-84.219527999999997</v>
      </c>
      <c r="K36" s="21">
        <v>110027360629</v>
      </c>
      <c r="L36" s="2" t="s">
        <v>1140</v>
      </c>
      <c r="M36" s="2">
        <v>2869</v>
      </c>
      <c r="N36" s="2" t="s">
        <v>5086</v>
      </c>
      <c r="R36" s="310">
        <v>25.170068027210799</v>
      </c>
      <c r="S36" s="307">
        <f>$R36*INDEX('Byproduct Conc'!$E:$E, MATCH(Water_DMR!S$2,'Byproduct Conc'!$C:$C, 0))</f>
        <v>7.3244897959183417E-2</v>
      </c>
      <c r="T36" s="23">
        <f>$R36*INDEX('Byproduct Conc'!$E:$E, MATCH(Water_DMR!T$2,'Byproduct Conc'!$C:$C, 0))</f>
        <v>8.8095238095237788E-4</v>
      </c>
      <c r="U36" s="23">
        <f>$R36*INDEX('Byproduct Conc'!$E:$E, MATCH(Water_DMR!U$2,'Byproduct Conc'!$C:$C, 0))</f>
        <v>3.7755102040816198E-3</v>
      </c>
      <c r="V36" s="23">
        <f>$R36*INDEX('Byproduct Conc'!$E:$E, MATCH(Water_DMR!V$2,'Byproduct Conc'!$C:$C, 0))</f>
        <v>2.5144897959183593E-2</v>
      </c>
      <c r="W36" s="150">
        <f>$R36*INDEX('Byproduct Conc'!$E:$E, MATCH(Water_DMR!W$2,'Byproduct Conc'!$C:$C, 0))</f>
        <v>3.7755102040816203E-2</v>
      </c>
      <c r="X36" s="149">
        <f t="shared" si="2"/>
        <v>2.0927113702623833E-4</v>
      </c>
      <c r="Y36" s="23">
        <f t="shared" si="3"/>
        <v>2.5170068027210797E-6</v>
      </c>
      <c r="Z36" s="23">
        <f t="shared" si="4"/>
        <v>1.0787172011661771E-5</v>
      </c>
      <c r="AA36" s="23">
        <f t="shared" si="5"/>
        <v>7.184256559766741E-5</v>
      </c>
      <c r="AB36" s="115">
        <f t="shared" si="6"/>
        <v>1.0787172011661773E-4</v>
      </c>
      <c r="AC36" s="315">
        <v>0</v>
      </c>
      <c r="AD36" s="2" t="s">
        <v>5107</v>
      </c>
      <c r="AE36" s="2" t="s">
        <v>5098</v>
      </c>
      <c r="AF36" s="2" t="s">
        <v>5098</v>
      </c>
      <c r="AG36" s="61" t="s">
        <v>1267</v>
      </c>
      <c r="AH36" s="69" t="s">
        <v>1268</v>
      </c>
      <c r="AI36" s="21">
        <v>4080201000005</v>
      </c>
    </row>
    <row r="37" spans="1:36" x14ac:dyDescent="0.25">
      <c r="A37" s="2">
        <v>2019</v>
      </c>
      <c r="B37" s="4">
        <v>43466</v>
      </c>
      <c r="C37" s="2" t="s">
        <v>1263</v>
      </c>
      <c r="D37" s="2" t="s">
        <v>1264</v>
      </c>
      <c r="E37" s="2" t="s">
        <v>1265</v>
      </c>
      <c r="F37" s="2" t="s">
        <v>1266</v>
      </c>
      <c r="G37" s="2">
        <v>48674</v>
      </c>
      <c r="H37" s="2">
        <v>43.606082999999998</v>
      </c>
      <c r="I37" s="2">
        <v>-84.219527999999997</v>
      </c>
      <c r="K37" s="21">
        <v>110027360629</v>
      </c>
      <c r="L37" s="2" t="s">
        <v>1140</v>
      </c>
      <c r="M37" s="2">
        <v>2869</v>
      </c>
      <c r="N37" s="2" t="s">
        <v>5086</v>
      </c>
      <c r="R37" s="310">
        <v>188.027210884353</v>
      </c>
      <c r="S37" s="307">
        <f>$R37*INDEX('Byproduct Conc'!$E:$E, MATCH(Water_DMR!S$2,'Byproduct Conc'!$C:$C, 0))</f>
        <v>0.54715918367346716</v>
      </c>
      <c r="T37" s="23">
        <f>$R37*INDEX('Byproduct Conc'!$E:$E, MATCH(Water_DMR!T$2,'Byproduct Conc'!$C:$C, 0))</f>
        <v>6.580952380952354E-3</v>
      </c>
      <c r="U37" s="23">
        <f>$R37*INDEX('Byproduct Conc'!$E:$E, MATCH(Water_DMR!U$2,'Byproduct Conc'!$C:$C, 0))</f>
        <v>2.8204081632652946E-2</v>
      </c>
      <c r="V37" s="23">
        <f>$R37*INDEX('Byproduct Conc'!$E:$E, MATCH(Water_DMR!V$2,'Byproduct Conc'!$C:$C, 0))</f>
        <v>0.18783918367346866</v>
      </c>
      <c r="W37" s="150">
        <f>$R37*INDEX('Byproduct Conc'!$E:$E, MATCH(Water_DMR!W$2,'Byproduct Conc'!$C:$C, 0))</f>
        <v>0.2820408163265295</v>
      </c>
      <c r="X37" s="149">
        <f t="shared" si="2"/>
        <v>1.5633119533527632E-3</v>
      </c>
      <c r="Y37" s="23">
        <f t="shared" si="3"/>
        <v>1.8802721088435298E-5</v>
      </c>
      <c r="Z37" s="23">
        <f t="shared" si="4"/>
        <v>8.058309037900842E-5</v>
      </c>
      <c r="AA37" s="23">
        <f t="shared" si="5"/>
        <v>5.3668338192419619E-4</v>
      </c>
      <c r="AB37" s="115">
        <f t="shared" si="6"/>
        <v>8.0583090379008433E-4</v>
      </c>
      <c r="AC37" s="315">
        <v>0.16604084337246341</v>
      </c>
      <c r="AD37" s="2">
        <v>1.0264163000000002</v>
      </c>
      <c r="AE37" s="2">
        <v>28</v>
      </c>
      <c r="AF37" s="2">
        <v>1.2171802999999999</v>
      </c>
      <c r="AG37" s="61" t="s">
        <v>1267</v>
      </c>
      <c r="AH37" s="69" t="s">
        <v>1268</v>
      </c>
      <c r="AI37" s="21">
        <v>4080201000005</v>
      </c>
    </row>
    <row r="38" spans="1:36" x14ac:dyDescent="0.25">
      <c r="A38" s="2">
        <v>2020</v>
      </c>
      <c r="B38" s="4">
        <v>43831</v>
      </c>
      <c r="C38" s="2" t="s">
        <v>1263</v>
      </c>
      <c r="D38" s="2" t="s">
        <v>1264</v>
      </c>
      <c r="E38" s="2" t="s">
        <v>1265</v>
      </c>
      <c r="F38" s="2" t="s">
        <v>1266</v>
      </c>
      <c r="G38" s="2">
        <v>48674</v>
      </c>
      <c r="H38" s="2">
        <v>43.606082999999998</v>
      </c>
      <c r="I38" s="2">
        <v>-84.219527999999997</v>
      </c>
      <c r="K38" s="21">
        <v>110027360629</v>
      </c>
      <c r="L38" s="2" t="s">
        <v>1140</v>
      </c>
      <c r="M38" s="2">
        <v>2869</v>
      </c>
      <c r="N38" s="2" t="s">
        <v>5086</v>
      </c>
      <c r="R38" s="310">
        <v>102.494331065759</v>
      </c>
      <c r="S38" s="307">
        <f>$R38*INDEX('Byproduct Conc'!$E:$E, MATCH(Water_DMR!S$2,'Byproduct Conc'!$C:$C, 0))</f>
        <v>0.29825850340135868</v>
      </c>
      <c r="T38" s="23">
        <f>$R38*INDEX('Byproduct Conc'!$E:$E, MATCH(Water_DMR!T$2,'Byproduct Conc'!$C:$C, 0))</f>
        <v>3.5873015873015648E-3</v>
      </c>
      <c r="U38" s="23">
        <f>$R38*INDEX('Byproduct Conc'!$E:$E, MATCH(Water_DMR!U$2,'Byproduct Conc'!$C:$C, 0))</f>
        <v>1.5374149659863848E-2</v>
      </c>
      <c r="V38" s="23">
        <f>$R38*INDEX('Byproduct Conc'!$E:$E, MATCH(Water_DMR!V$2,'Byproduct Conc'!$C:$C, 0))</f>
        <v>0.10239183673469325</v>
      </c>
      <c r="W38" s="150">
        <f>$R38*INDEX('Byproduct Conc'!$E:$E, MATCH(Water_DMR!W$2,'Byproduct Conc'!$C:$C, 0))</f>
        <v>0.15374149659863851</v>
      </c>
      <c r="X38" s="149">
        <f t="shared" si="2"/>
        <v>8.5216715257531049E-4</v>
      </c>
      <c r="Y38" s="23">
        <f t="shared" si="3"/>
        <v>1.0249433106575899E-5</v>
      </c>
      <c r="Z38" s="23">
        <f t="shared" si="4"/>
        <v>4.3926141885325279E-5</v>
      </c>
      <c r="AA38" s="23">
        <f t="shared" si="5"/>
        <v>2.9254810495626645E-4</v>
      </c>
      <c r="AB38" s="115">
        <f t="shared" si="6"/>
        <v>4.392614188532529E-4</v>
      </c>
      <c r="AC38" s="315">
        <v>0.11969399006515828</v>
      </c>
      <c r="AD38" s="2">
        <v>0.40332960000000007</v>
      </c>
      <c r="AE38" s="2">
        <v>31</v>
      </c>
      <c r="AF38" s="2">
        <v>0.50120970000000009</v>
      </c>
      <c r="AG38" s="61" t="s">
        <v>1267</v>
      </c>
      <c r="AH38" s="69" t="s">
        <v>1268</v>
      </c>
      <c r="AI38" s="21">
        <v>4080201000005</v>
      </c>
      <c r="AJ38" s="2"/>
    </row>
    <row r="39" spans="1:36" x14ac:dyDescent="0.25">
      <c r="A39" s="2">
        <v>2016</v>
      </c>
      <c r="B39" s="4">
        <v>42370</v>
      </c>
      <c r="C39" s="2" t="s">
        <v>1269</v>
      </c>
      <c r="D39" s="2" t="s">
        <v>1270</v>
      </c>
      <c r="E39" s="2" t="s">
        <v>1144</v>
      </c>
      <c r="F39" s="2" t="s">
        <v>1138</v>
      </c>
      <c r="G39" s="2">
        <v>70669</v>
      </c>
      <c r="H39" s="2">
        <v>30.223500000000001</v>
      </c>
      <c r="I39" s="2">
        <v>-93.286900000000003</v>
      </c>
      <c r="J39" s="2" t="s">
        <v>1145</v>
      </c>
      <c r="K39" s="21">
        <v>110000494894</v>
      </c>
      <c r="L39" s="2" t="s">
        <v>1140</v>
      </c>
      <c r="M39" s="2">
        <v>2869</v>
      </c>
      <c r="N39" s="2" t="s">
        <v>5086</v>
      </c>
      <c r="R39" s="310">
        <v>4849.6683048499999</v>
      </c>
      <c r="S39" s="307">
        <f>$R39*INDEX('Byproduct Conc'!$E:$E, MATCH(Water_DMR!S$2,'Byproduct Conc'!$C:$C, 0))</f>
        <v>14.112534767113498</v>
      </c>
      <c r="T39" s="23">
        <f>$R39*INDEX('Byproduct Conc'!$E:$E, MATCH(Water_DMR!T$2,'Byproduct Conc'!$C:$C, 0))</f>
        <v>0.16973839066974999</v>
      </c>
      <c r="U39" s="23">
        <f>$R39*INDEX('Byproduct Conc'!$E:$E, MATCH(Water_DMR!U$2,'Byproduct Conc'!$C:$C, 0))</f>
        <v>0.72745024572749994</v>
      </c>
      <c r="V39" s="23">
        <f>$R39*INDEX('Byproduct Conc'!$E:$E, MATCH(Water_DMR!V$2,'Byproduct Conc'!$C:$C, 0))</f>
        <v>4.84481863654515</v>
      </c>
      <c r="W39" s="150">
        <f>$R39*INDEX('Byproduct Conc'!$E:$E, MATCH(Water_DMR!W$2,'Byproduct Conc'!$C:$C, 0))</f>
        <v>7.2745024572750001</v>
      </c>
      <c r="X39" s="149">
        <f t="shared" si="2"/>
        <v>4.0321527906038566E-2</v>
      </c>
      <c r="Y39" s="23">
        <f t="shared" si="3"/>
        <v>4.8496683048499997E-4</v>
      </c>
      <c r="Z39" s="23">
        <f t="shared" si="4"/>
        <v>2.0784292735071428E-3</v>
      </c>
      <c r="AA39" s="23">
        <f t="shared" si="5"/>
        <v>1.3842338961557571E-2</v>
      </c>
      <c r="AB39" s="115">
        <f t="shared" si="6"/>
        <v>2.078429273507143E-2</v>
      </c>
      <c r="AC39" s="315">
        <v>0.46693804708161185</v>
      </c>
      <c r="AD39" s="2">
        <v>74.449057499999995</v>
      </c>
      <c r="AE39" s="2">
        <v>61</v>
      </c>
      <c r="AF39" s="2">
        <v>74.449057499999995</v>
      </c>
      <c r="AG39" s="61" t="s">
        <v>1146</v>
      </c>
      <c r="AH39" s="69" t="s">
        <v>1271</v>
      </c>
      <c r="AI39" s="21">
        <v>8080206001241</v>
      </c>
    </row>
    <row r="40" spans="1:36" x14ac:dyDescent="0.25">
      <c r="A40" s="2">
        <v>2017</v>
      </c>
      <c r="B40" s="4">
        <v>42736</v>
      </c>
      <c r="C40" s="2" t="s">
        <v>1269</v>
      </c>
      <c r="D40" s="2" t="s">
        <v>1270</v>
      </c>
      <c r="E40" s="2" t="s">
        <v>1144</v>
      </c>
      <c r="F40" s="2" t="s">
        <v>1138</v>
      </c>
      <c r="G40" s="2">
        <v>70669</v>
      </c>
      <c r="H40" s="2">
        <v>30.223500000000001</v>
      </c>
      <c r="I40" s="2">
        <v>-93.286900000000003</v>
      </c>
      <c r="J40" s="2" t="s">
        <v>1145</v>
      </c>
      <c r="K40" s="21">
        <v>110000494894</v>
      </c>
      <c r="L40" s="2" t="s">
        <v>1140</v>
      </c>
      <c r="M40" s="2">
        <v>2869</v>
      </c>
      <c r="N40" s="2" t="s">
        <v>5086</v>
      </c>
      <c r="R40" s="310">
        <v>11.628938617999999</v>
      </c>
      <c r="S40" s="307">
        <f>$R40*INDEX('Byproduct Conc'!$E:$E, MATCH(Water_DMR!S$2,'Byproduct Conc'!$C:$C, 0))</f>
        <v>3.3840211378379996E-2</v>
      </c>
      <c r="T40" s="23">
        <f>$R40*INDEX('Byproduct Conc'!$E:$E, MATCH(Water_DMR!T$2,'Byproduct Conc'!$C:$C, 0))</f>
        <v>4.0701285162999992E-4</v>
      </c>
      <c r="U40" s="23">
        <f>$R40*INDEX('Byproduct Conc'!$E:$E, MATCH(Water_DMR!U$2,'Byproduct Conc'!$C:$C, 0))</f>
        <v>1.7443407926999999E-3</v>
      </c>
      <c r="V40" s="23">
        <f>$R40*INDEX('Byproduct Conc'!$E:$E, MATCH(Water_DMR!V$2,'Byproduct Conc'!$C:$C, 0))</f>
        <v>1.1617309679382001E-2</v>
      </c>
      <c r="W40" s="150">
        <f>$R40*INDEX('Byproduct Conc'!$E:$E, MATCH(Water_DMR!W$2,'Byproduct Conc'!$C:$C, 0))</f>
        <v>1.7443407926999999E-2</v>
      </c>
      <c r="X40" s="149">
        <f t="shared" si="2"/>
        <v>9.6686318223942845E-5</v>
      </c>
      <c r="Y40" s="23">
        <f t="shared" si="3"/>
        <v>1.1628938617999997E-6</v>
      </c>
      <c r="Z40" s="23">
        <f t="shared" si="4"/>
        <v>4.9838308362857136E-6</v>
      </c>
      <c r="AA40" s="23">
        <f t="shared" si="5"/>
        <v>3.3192313369662864E-5</v>
      </c>
      <c r="AB40" s="115">
        <f t="shared" si="6"/>
        <v>4.983830836285714E-5</v>
      </c>
      <c r="AC40" s="315">
        <v>0</v>
      </c>
      <c r="AD40" s="2" t="s">
        <v>5107</v>
      </c>
      <c r="AE40" s="2" t="s">
        <v>5098</v>
      </c>
      <c r="AF40" s="2" t="s">
        <v>5098</v>
      </c>
      <c r="AG40" s="61" t="s">
        <v>1146</v>
      </c>
      <c r="AH40" s="69" t="s">
        <v>1271</v>
      </c>
      <c r="AI40" s="21">
        <v>8080206001241</v>
      </c>
    </row>
    <row r="41" spans="1:36" x14ac:dyDescent="0.25">
      <c r="A41" s="2">
        <v>2018</v>
      </c>
      <c r="B41" s="4">
        <v>43101</v>
      </c>
      <c r="C41" s="2" t="s">
        <v>1269</v>
      </c>
      <c r="D41" s="2" t="s">
        <v>1270</v>
      </c>
      <c r="E41" s="2" t="s">
        <v>1144</v>
      </c>
      <c r="F41" s="2" t="s">
        <v>1138</v>
      </c>
      <c r="G41" s="2">
        <v>70669</v>
      </c>
      <c r="H41" s="2">
        <v>30.223500000000001</v>
      </c>
      <c r="I41" s="2">
        <v>-93.286900000000003</v>
      </c>
      <c r="J41" s="2" t="s">
        <v>1145</v>
      </c>
      <c r="K41" s="21">
        <v>110000494894</v>
      </c>
      <c r="L41" s="2" t="s">
        <v>1140</v>
      </c>
      <c r="M41" s="2">
        <v>2869</v>
      </c>
      <c r="N41" s="2" t="s">
        <v>5086</v>
      </c>
      <c r="R41" s="310">
        <v>0.69040618009999999</v>
      </c>
      <c r="S41" s="307">
        <f>$R41*INDEX('Byproduct Conc'!$E:$E, MATCH(Water_DMR!S$2,'Byproduct Conc'!$C:$C, 0))</f>
        <v>2.0090819840909999E-3</v>
      </c>
      <c r="T41" s="23">
        <f>$R41*INDEX('Byproduct Conc'!$E:$E, MATCH(Water_DMR!T$2,'Byproduct Conc'!$C:$C, 0))</f>
        <v>2.4164216303499998E-5</v>
      </c>
      <c r="U41" s="23">
        <f>$R41*INDEX('Byproduct Conc'!$E:$E, MATCH(Water_DMR!U$2,'Byproduct Conc'!$C:$C, 0))</f>
        <v>1.0356092701499999E-4</v>
      </c>
      <c r="V41" s="23">
        <f>$R41*INDEX('Byproduct Conc'!$E:$E, MATCH(Water_DMR!V$2,'Byproduct Conc'!$C:$C, 0))</f>
        <v>6.897157739199001E-4</v>
      </c>
      <c r="W41" s="150">
        <f>$R41*INDEX('Byproduct Conc'!$E:$E, MATCH(Water_DMR!W$2,'Byproduct Conc'!$C:$C, 0))</f>
        <v>1.0356092701500001E-3</v>
      </c>
      <c r="X41" s="149">
        <f t="shared" si="2"/>
        <v>5.7402342402599995E-6</v>
      </c>
      <c r="Y41" s="23">
        <f t="shared" si="3"/>
        <v>6.9040618009999998E-8</v>
      </c>
      <c r="Z41" s="23">
        <f t="shared" si="4"/>
        <v>2.9588836289999995E-7</v>
      </c>
      <c r="AA41" s="23">
        <f t="shared" si="5"/>
        <v>1.9706164969140002E-6</v>
      </c>
      <c r="AB41" s="115">
        <f t="shared" si="6"/>
        <v>2.9588836290000004E-6</v>
      </c>
      <c r="AC41" s="315">
        <v>0</v>
      </c>
      <c r="AD41" s="2" t="s">
        <v>5107</v>
      </c>
      <c r="AE41" s="2" t="s">
        <v>5098</v>
      </c>
      <c r="AF41" s="2" t="s">
        <v>5098</v>
      </c>
      <c r="AG41" s="61" t="s">
        <v>1146</v>
      </c>
      <c r="AH41" s="69" t="s">
        <v>1271</v>
      </c>
      <c r="AI41" s="21">
        <v>8080206001241</v>
      </c>
      <c r="AJ41" s="2"/>
    </row>
    <row r="42" spans="1:36" x14ac:dyDescent="0.25">
      <c r="A42" s="2">
        <v>2019</v>
      </c>
      <c r="B42" s="4">
        <v>43466</v>
      </c>
      <c r="C42" s="2" t="s">
        <v>1269</v>
      </c>
      <c r="D42" s="2" t="s">
        <v>1270</v>
      </c>
      <c r="E42" s="2" t="s">
        <v>1144</v>
      </c>
      <c r="F42" s="2" t="s">
        <v>1138</v>
      </c>
      <c r="G42" s="2">
        <v>70669</v>
      </c>
      <c r="H42" s="2">
        <v>30.223500000000001</v>
      </c>
      <c r="I42" s="2">
        <v>-93.286900000000003</v>
      </c>
      <c r="J42" s="2" t="s">
        <v>1145</v>
      </c>
      <c r="K42" s="21">
        <v>110000494894</v>
      </c>
      <c r="L42" s="2" t="s">
        <v>1140</v>
      </c>
      <c r="M42" s="2">
        <v>2869</v>
      </c>
      <c r="N42" s="2" t="s">
        <v>5086</v>
      </c>
      <c r="R42" s="310">
        <v>35.813726774999999</v>
      </c>
      <c r="S42" s="307">
        <f>$R42*INDEX('Byproduct Conc'!$E:$E, MATCH(Water_DMR!S$2,'Byproduct Conc'!$C:$C, 0))</f>
        <v>0.10421794491524999</v>
      </c>
      <c r="T42" s="23">
        <f>$R42*INDEX('Byproduct Conc'!$E:$E, MATCH(Water_DMR!T$2,'Byproduct Conc'!$C:$C, 0))</f>
        <v>1.2534804371249998E-3</v>
      </c>
      <c r="U42" s="23">
        <f>$R42*INDEX('Byproduct Conc'!$E:$E, MATCH(Water_DMR!U$2,'Byproduct Conc'!$C:$C, 0))</f>
        <v>5.3720590162499998E-3</v>
      </c>
      <c r="V42" s="23">
        <f>$R42*INDEX('Byproduct Conc'!$E:$E, MATCH(Water_DMR!V$2,'Byproduct Conc'!$C:$C, 0))</f>
        <v>3.5777913048225002E-2</v>
      </c>
      <c r="W42" s="150">
        <f>$R42*INDEX('Byproduct Conc'!$E:$E, MATCH(Water_DMR!W$2,'Byproduct Conc'!$C:$C, 0))</f>
        <v>5.3720590162499998E-2</v>
      </c>
      <c r="X42" s="149">
        <f t="shared" si="2"/>
        <v>2.9776555690071426E-4</v>
      </c>
      <c r="Y42" s="23">
        <f t="shared" si="3"/>
        <v>3.5813726774999993E-6</v>
      </c>
      <c r="Z42" s="23">
        <f t="shared" si="4"/>
        <v>1.534874004642857E-5</v>
      </c>
      <c r="AA42" s="23">
        <f t="shared" si="5"/>
        <v>1.0222260870921428E-4</v>
      </c>
      <c r="AB42" s="115">
        <f t="shared" si="6"/>
        <v>1.534874004642857E-4</v>
      </c>
      <c r="AC42" s="315">
        <v>0</v>
      </c>
      <c r="AD42" s="2" t="s">
        <v>5107</v>
      </c>
      <c r="AE42" s="2" t="s">
        <v>5098</v>
      </c>
      <c r="AF42" s="2" t="s">
        <v>5098</v>
      </c>
      <c r="AG42" s="61" t="s">
        <v>1146</v>
      </c>
      <c r="AH42" s="69" t="s">
        <v>1271</v>
      </c>
      <c r="AI42" s="21">
        <v>8080206001241</v>
      </c>
    </row>
    <row r="43" spans="1:36" x14ac:dyDescent="0.25">
      <c r="A43" s="2">
        <v>2020</v>
      </c>
      <c r="B43" s="4">
        <v>43831</v>
      </c>
      <c r="C43" s="2" t="s">
        <v>1269</v>
      </c>
      <c r="D43" s="2" t="s">
        <v>1270</v>
      </c>
      <c r="E43" s="2" t="s">
        <v>1144</v>
      </c>
      <c r="F43" s="2" t="s">
        <v>1138</v>
      </c>
      <c r="G43" s="2">
        <v>70669</v>
      </c>
      <c r="H43" s="2">
        <v>30.223500000000001</v>
      </c>
      <c r="I43" s="2">
        <v>-93.286900000000003</v>
      </c>
      <c r="J43" s="2" t="s">
        <v>1145</v>
      </c>
      <c r="K43" s="21">
        <v>110000494894</v>
      </c>
      <c r="L43" s="2" t="s">
        <v>1140</v>
      </c>
      <c r="M43" s="2">
        <v>2869</v>
      </c>
      <c r="N43" s="2" t="s">
        <v>5086</v>
      </c>
      <c r="R43" s="310">
        <v>64273.493855699999</v>
      </c>
      <c r="S43" s="307">
        <f>$R43*INDEX('Byproduct Conc'!$E:$E, MATCH(Water_DMR!S$2,'Byproduct Conc'!$C:$C, 0))</f>
        <v>187.03586712008698</v>
      </c>
      <c r="T43" s="23">
        <f>$R43*INDEX('Byproduct Conc'!$E:$E, MATCH(Water_DMR!T$2,'Byproduct Conc'!$C:$C, 0))</f>
        <v>2.2495722849494997</v>
      </c>
      <c r="U43" s="23">
        <f>$R43*INDEX('Byproduct Conc'!$E:$E, MATCH(Water_DMR!U$2,'Byproduct Conc'!$C:$C, 0))</f>
        <v>9.6410240783549987</v>
      </c>
      <c r="V43" s="23">
        <f>$R43*INDEX('Byproduct Conc'!$E:$E, MATCH(Water_DMR!V$2,'Byproduct Conc'!$C:$C, 0))</f>
        <v>64.209220361844302</v>
      </c>
      <c r="W43" s="150">
        <f>$R43*INDEX('Byproduct Conc'!$E:$E, MATCH(Water_DMR!W$2,'Byproduct Conc'!$C:$C, 0))</f>
        <v>96.410240783549995</v>
      </c>
      <c r="X43" s="149">
        <f t="shared" si="2"/>
        <v>0.53438819177167707</v>
      </c>
      <c r="Y43" s="23">
        <f t="shared" si="3"/>
        <v>6.4273493855699993E-3</v>
      </c>
      <c r="Z43" s="23">
        <f t="shared" si="4"/>
        <v>2.7545783081014283E-2</v>
      </c>
      <c r="AA43" s="23">
        <f t="shared" si="5"/>
        <v>0.18345491531955516</v>
      </c>
      <c r="AB43" s="115">
        <f t="shared" si="6"/>
        <v>0.27545783081014286</v>
      </c>
      <c r="AC43" s="315">
        <v>0.49858280360906632</v>
      </c>
      <c r="AD43" s="2">
        <v>1053.55475</v>
      </c>
      <c r="AE43" s="2">
        <v>61</v>
      </c>
      <c r="AF43" s="2">
        <v>1947.7610000000002</v>
      </c>
      <c r="AG43" s="61" t="s">
        <v>1146</v>
      </c>
      <c r="AH43" s="69" t="s">
        <v>1271</v>
      </c>
      <c r="AI43" s="21">
        <v>8080206001241</v>
      </c>
      <c r="AJ43" s="2" t="s">
        <v>1272</v>
      </c>
    </row>
    <row r="44" spans="1:36" x14ac:dyDescent="0.25">
      <c r="A44" s="2">
        <v>2019</v>
      </c>
      <c r="B44" s="4">
        <v>43466</v>
      </c>
      <c r="C44" s="2" t="s">
        <v>1273</v>
      </c>
      <c r="D44" s="2" t="s">
        <v>1274</v>
      </c>
      <c r="E44" s="2" t="s">
        <v>1275</v>
      </c>
      <c r="F44" s="2" t="s">
        <v>1160</v>
      </c>
      <c r="G44" s="2">
        <v>77503</v>
      </c>
      <c r="H44" s="2">
        <v>29.741954</v>
      </c>
      <c r="I44" s="2">
        <v>-95.165228999999997</v>
      </c>
      <c r="K44" s="21">
        <v>110060340162</v>
      </c>
      <c r="L44" s="2" t="s">
        <v>1140</v>
      </c>
      <c r="M44" s="2">
        <v>2869</v>
      </c>
      <c r="N44" s="2" t="s">
        <v>5086</v>
      </c>
      <c r="R44" s="310">
        <v>0.82891499999999996</v>
      </c>
      <c r="S44" s="307">
        <f>$R44*INDEX('Byproduct Conc'!$E:$E, MATCH(Water_DMR!S$2,'Byproduct Conc'!$C:$C, 0))</f>
        <v>2.4121426499999999E-3</v>
      </c>
      <c r="T44" s="23">
        <f>$R44*INDEX('Byproduct Conc'!$E:$E, MATCH(Water_DMR!T$2,'Byproduct Conc'!$C:$C, 0))</f>
        <v>2.9012024999999994E-5</v>
      </c>
      <c r="U44" s="23">
        <f>$R44*INDEX('Byproduct Conc'!$E:$E, MATCH(Water_DMR!U$2,'Byproduct Conc'!$C:$C, 0))</f>
        <v>1.2433724999999998E-4</v>
      </c>
      <c r="V44" s="23">
        <f>$R44*INDEX('Byproduct Conc'!$E:$E, MATCH(Water_DMR!V$2,'Byproduct Conc'!$C:$C, 0))</f>
        <v>8.28086085E-4</v>
      </c>
      <c r="W44" s="150">
        <f>$R44*INDEX('Byproduct Conc'!$E:$E, MATCH(Water_DMR!W$2,'Byproduct Conc'!$C:$C, 0))</f>
        <v>1.2433724999999999E-3</v>
      </c>
      <c r="X44" s="149">
        <f t="shared" si="2"/>
        <v>6.891836142857143E-6</v>
      </c>
      <c r="Y44" s="23">
        <f t="shared" si="3"/>
        <v>8.2891499999999985E-8</v>
      </c>
      <c r="Z44" s="23">
        <f t="shared" si="4"/>
        <v>3.5524928571428563E-7</v>
      </c>
      <c r="AA44" s="23">
        <f t="shared" si="5"/>
        <v>2.365960242857143E-6</v>
      </c>
      <c r="AB44" s="115">
        <f t="shared" si="6"/>
        <v>3.5524928571428569E-6</v>
      </c>
      <c r="AC44" s="315">
        <v>0</v>
      </c>
      <c r="AD44" s="2" t="s">
        <v>5107</v>
      </c>
      <c r="AE44" s="2" t="s">
        <v>5098</v>
      </c>
      <c r="AF44" s="2" t="s">
        <v>5098</v>
      </c>
      <c r="AG44" s="61" t="s">
        <v>1276</v>
      </c>
      <c r="AH44" s="69" t="s">
        <v>1277</v>
      </c>
      <c r="AI44" s="21">
        <v>12040104000620</v>
      </c>
    </row>
    <row r="45" spans="1:36" x14ac:dyDescent="0.25">
      <c r="A45" s="2">
        <v>2016</v>
      </c>
      <c r="B45" s="4">
        <v>42370</v>
      </c>
      <c r="C45" s="2" t="s">
        <v>1278</v>
      </c>
      <c r="D45" s="2" t="s">
        <v>1279</v>
      </c>
      <c r="E45" s="2" t="s">
        <v>1280</v>
      </c>
      <c r="F45" s="2" t="s">
        <v>1160</v>
      </c>
      <c r="G45" s="2">
        <v>77571</v>
      </c>
      <c r="H45" s="2">
        <v>29.717471</v>
      </c>
      <c r="I45" s="2">
        <v>-95.068008000000006</v>
      </c>
      <c r="J45" s="2" t="s">
        <v>1281</v>
      </c>
      <c r="K45" s="21">
        <v>110034641635</v>
      </c>
      <c r="L45" s="2" t="s">
        <v>1140</v>
      </c>
      <c r="M45" s="2">
        <v>2869</v>
      </c>
      <c r="N45" s="2" t="s">
        <v>5086</v>
      </c>
      <c r="R45" s="310">
        <v>21.188208616779999</v>
      </c>
      <c r="S45" s="307">
        <f>$R45*INDEX('Byproduct Conc'!$E:$E, MATCH(Water_DMR!S$2,'Byproduct Conc'!$C:$C, 0))</f>
        <v>6.1657687074829791E-2</v>
      </c>
      <c r="T45" s="23">
        <f>$R45*INDEX('Byproduct Conc'!$E:$E, MATCH(Water_DMR!T$2,'Byproduct Conc'!$C:$C, 0))</f>
        <v>7.4158730158729988E-4</v>
      </c>
      <c r="U45" s="23">
        <f>$R45*INDEX('Byproduct Conc'!$E:$E, MATCH(Water_DMR!U$2,'Byproduct Conc'!$C:$C, 0))</f>
        <v>3.1782312925169994E-3</v>
      </c>
      <c r="V45" s="23">
        <f>$R45*INDEX('Byproduct Conc'!$E:$E, MATCH(Water_DMR!V$2,'Byproduct Conc'!$C:$C, 0))</f>
        <v>2.116702040816322E-2</v>
      </c>
      <c r="W45" s="150">
        <f>$R45*INDEX('Byproduct Conc'!$E:$E, MATCH(Water_DMR!W$2,'Byproduct Conc'!$C:$C, 0))</f>
        <v>3.1782312925169996E-2</v>
      </c>
      <c r="X45" s="149">
        <f t="shared" si="2"/>
        <v>1.7616482021379942E-4</v>
      </c>
      <c r="Y45" s="23">
        <f t="shared" si="3"/>
        <v>2.1188208616779996E-6</v>
      </c>
      <c r="Z45" s="23">
        <f t="shared" si="4"/>
        <v>9.0806608357628553E-6</v>
      </c>
      <c r="AA45" s="23">
        <f t="shared" si="5"/>
        <v>6.0477201166180628E-5</v>
      </c>
      <c r="AB45" s="115">
        <f t="shared" si="6"/>
        <v>9.0806608357628567E-5</v>
      </c>
      <c r="AC45" s="315">
        <v>0</v>
      </c>
      <c r="AD45" s="2" t="s">
        <v>5107</v>
      </c>
      <c r="AE45" s="2" t="s">
        <v>5098</v>
      </c>
      <c r="AF45" s="2" t="s">
        <v>5098</v>
      </c>
      <c r="AG45" s="61" t="s">
        <v>1282</v>
      </c>
      <c r="AH45" s="69" t="s">
        <v>1283</v>
      </c>
      <c r="AI45" s="21">
        <v>12040104000907</v>
      </c>
    </row>
    <row r="46" spans="1:36" x14ac:dyDescent="0.25">
      <c r="A46" s="2">
        <v>2016</v>
      </c>
      <c r="B46" s="4">
        <v>42370</v>
      </c>
      <c r="C46" s="2" t="s">
        <v>1278</v>
      </c>
      <c r="D46" s="2" t="s">
        <v>1279</v>
      </c>
      <c r="E46" s="2" t="s">
        <v>1280</v>
      </c>
      <c r="F46" s="2" t="s">
        <v>1160</v>
      </c>
      <c r="G46" s="2">
        <v>77571</v>
      </c>
      <c r="H46" s="2">
        <v>29.717471</v>
      </c>
      <c r="I46" s="2">
        <v>-95.068008000000006</v>
      </c>
      <c r="J46" s="2" t="s">
        <v>1281</v>
      </c>
      <c r="K46" s="21">
        <v>110034641635</v>
      </c>
      <c r="L46" s="2" t="s">
        <v>1140</v>
      </c>
      <c r="M46" s="2">
        <v>2869</v>
      </c>
      <c r="N46" s="2" t="s">
        <v>5086</v>
      </c>
      <c r="R46" s="310">
        <v>1.39047619047619</v>
      </c>
      <c r="S46" s="307">
        <f>$R46*INDEX('Byproduct Conc'!$E:$E, MATCH(Water_DMR!S$2,'Byproduct Conc'!$C:$C, 0))</f>
        <v>4.0462857142857123E-3</v>
      </c>
      <c r="T46" s="23">
        <f>$R46*INDEX('Byproduct Conc'!$E:$E, MATCH(Water_DMR!T$2,'Byproduct Conc'!$C:$C, 0))</f>
        <v>4.8666666666666646E-5</v>
      </c>
      <c r="U46" s="23">
        <f>$R46*INDEX('Byproduct Conc'!$E:$E, MATCH(Water_DMR!U$2,'Byproduct Conc'!$C:$C, 0))</f>
        <v>2.0857142857142849E-4</v>
      </c>
      <c r="V46" s="23">
        <f>$R46*INDEX('Byproduct Conc'!$E:$E, MATCH(Water_DMR!V$2,'Byproduct Conc'!$C:$C, 0))</f>
        <v>1.3890857142857139E-3</v>
      </c>
      <c r="W46" s="150">
        <f>$R46*INDEX('Byproduct Conc'!$E:$E, MATCH(Water_DMR!W$2,'Byproduct Conc'!$C:$C, 0))</f>
        <v>2.0857142857142849E-3</v>
      </c>
      <c r="X46" s="149">
        <f t="shared" si="2"/>
        <v>1.1560816326530606E-5</v>
      </c>
      <c r="Y46" s="23">
        <f t="shared" si="3"/>
        <v>1.3904761904761898E-7</v>
      </c>
      <c r="Z46" s="23">
        <f t="shared" si="4"/>
        <v>5.9591836734693856E-7</v>
      </c>
      <c r="AA46" s="23">
        <f t="shared" si="5"/>
        <v>3.9688163265306112E-6</v>
      </c>
      <c r="AB46" s="115">
        <f t="shared" si="6"/>
        <v>5.9591836734693859E-6</v>
      </c>
      <c r="AC46" s="315">
        <v>0</v>
      </c>
      <c r="AD46" s="2" t="s">
        <v>5107</v>
      </c>
      <c r="AE46" s="2" t="s">
        <v>5098</v>
      </c>
      <c r="AF46" s="2" t="s">
        <v>5098</v>
      </c>
      <c r="AG46" s="61" t="s">
        <v>1282</v>
      </c>
      <c r="AH46" s="69" t="s">
        <v>1283</v>
      </c>
      <c r="AI46" s="21">
        <v>12040104000907</v>
      </c>
    </row>
    <row r="47" spans="1:36" x14ac:dyDescent="0.25">
      <c r="A47" s="2">
        <v>2016</v>
      </c>
      <c r="B47" s="4">
        <v>42370</v>
      </c>
      <c r="C47" s="2" t="s">
        <v>1278</v>
      </c>
      <c r="D47" s="2" t="s">
        <v>1279</v>
      </c>
      <c r="E47" s="2" t="s">
        <v>1280</v>
      </c>
      <c r="F47" s="2" t="s">
        <v>1160</v>
      </c>
      <c r="G47" s="2">
        <v>77571</v>
      </c>
      <c r="H47" s="2">
        <v>29.717471</v>
      </c>
      <c r="I47" s="2">
        <v>-95.068008000000006</v>
      </c>
      <c r="J47" s="2" t="s">
        <v>1281</v>
      </c>
      <c r="K47" s="21">
        <v>110034641635</v>
      </c>
      <c r="L47" s="2" t="s">
        <v>1140</v>
      </c>
      <c r="M47" s="2">
        <v>2869</v>
      </c>
      <c r="N47" s="2" t="s">
        <v>5086</v>
      </c>
      <c r="R47" s="310">
        <v>1.11569160997732</v>
      </c>
      <c r="S47" s="307">
        <f>$R47*INDEX('Byproduct Conc'!$E:$E, MATCH(Water_DMR!S$2,'Byproduct Conc'!$C:$C, 0))</f>
        <v>3.2466625850340008E-3</v>
      </c>
      <c r="T47" s="23">
        <f>$R47*INDEX('Byproduct Conc'!$E:$E, MATCH(Water_DMR!T$2,'Byproduct Conc'!$C:$C, 0))</f>
        <v>3.9049206349206194E-5</v>
      </c>
      <c r="U47" s="23">
        <f>$R47*INDEX('Byproduct Conc'!$E:$E, MATCH(Water_DMR!U$2,'Byproduct Conc'!$C:$C, 0))</f>
        <v>1.6735374149659798E-4</v>
      </c>
      <c r="V47" s="23">
        <f>$R47*INDEX('Byproduct Conc'!$E:$E, MATCH(Water_DMR!V$2,'Byproduct Conc'!$C:$C, 0))</f>
        <v>1.1145759183673427E-3</v>
      </c>
      <c r="W47" s="150">
        <f>$R47*INDEX('Byproduct Conc'!$E:$E, MATCH(Water_DMR!W$2,'Byproduct Conc'!$C:$C, 0))</f>
        <v>1.6735374149659801E-3</v>
      </c>
      <c r="X47" s="149">
        <f t="shared" si="2"/>
        <v>9.2761788143828587E-6</v>
      </c>
      <c r="Y47" s="23">
        <f t="shared" si="3"/>
        <v>1.1156916099773198E-7</v>
      </c>
      <c r="Z47" s="23">
        <f t="shared" si="4"/>
        <v>4.7815354713313704E-7</v>
      </c>
      <c r="AA47" s="23">
        <f t="shared" si="5"/>
        <v>3.1845026239066933E-6</v>
      </c>
      <c r="AB47" s="115">
        <f t="shared" si="6"/>
        <v>4.7815354713313715E-6</v>
      </c>
      <c r="AC47" s="315">
        <v>0</v>
      </c>
      <c r="AD47" s="2" t="s">
        <v>5107</v>
      </c>
      <c r="AE47" s="2" t="s">
        <v>5098</v>
      </c>
      <c r="AF47" s="2" t="s">
        <v>5098</v>
      </c>
      <c r="AG47" s="61" t="s">
        <v>1282</v>
      </c>
      <c r="AH47" s="69" t="s">
        <v>1283</v>
      </c>
      <c r="AI47" s="21">
        <v>12040104000907</v>
      </c>
      <c r="AJ47" s="2"/>
    </row>
    <row r="48" spans="1:36" x14ac:dyDescent="0.25">
      <c r="A48" s="2">
        <v>2017</v>
      </c>
      <c r="B48" s="4">
        <v>42736</v>
      </c>
      <c r="C48" s="2" t="s">
        <v>1278</v>
      </c>
      <c r="D48" s="2" t="s">
        <v>1279</v>
      </c>
      <c r="E48" s="2" t="s">
        <v>1280</v>
      </c>
      <c r="F48" s="2" t="s">
        <v>1160</v>
      </c>
      <c r="G48" s="2">
        <v>77571</v>
      </c>
      <c r="H48" s="2">
        <v>29.717471</v>
      </c>
      <c r="I48" s="2">
        <v>-95.068008000000006</v>
      </c>
      <c r="J48" s="2" t="s">
        <v>1281</v>
      </c>
      <c r="K48" s="21">
        <v>110034641635</v>
      </c>
      <c r="L48" s="2" t="s">
        <v>1140</v>
      </c>
      <c r="M48" s="2">
        <v>2869</v>
      </c>
      <c r="N48" s="2" t="s">
        <v>5086</v>
      </c>
      <c r="R48" s="310">
        <v>3.50631045</v>
      </c>
      <c r="S48" s="307">
        <f>$R48*INDEX('Byproduct Conc'!$E:$E, MATCH(Water_DMR!S$2,'Byproduct Conc'!$C:$C, 0))</f>
        <v>1.02033634095E-2</v>
      </c>
      <c r="T48" s="23">
        <f>$R48*INDEX('Byproduct Conc'!$E:$E, MATCH(Water_DMR!T$2,'Byproduct Conc'!$C:$C, 0))</f>
        <v>1.2272086575E-4</v>
      </c>
      <c r="U48" s="23">
        <f>$R48*INDEX('Byproduct Conc'!$E:$E, MATCH(Water_DMR!U$2,'Byproduct Conc'!$C:$C, 0))</f>
        <v>5.2594656749999991E-4</v>
      </c>
      <c r="V48" s="23">
        <f>$R48*INDEX('Byproduct Conc'!$E:$E, MATCH(Water_DMR!V$2,'Byproduct Conc'!$C:$C, 0))</f>
        <v>3.5028041395500004E-3</v>
      </c>
      <c r="W48" s="150">
        <f>$R48*INDEX('Byproduct Conc'!$E:$E, MATCH(Water_DMR!W$2,'Byproduct Conc'!$C:$C, 0))</f>
        <v>5.259465675E-3</v>
      </c>
      <c r="X48" s="149">
        <f t="shared" si="2"/>
        <v>2.9152466884285713E-5</v>
      </c>
      <c r="Y48" s="23">
        <f t="shared" si="3"/>
        <v>3.5063104499999999E-7</v>
      </c>
      <c r="Z48" s="23">
        <f t="shared" si="4"/>
        <v>1.5027044785714283E-6</v>
      </c>
      <c r="AA48" s="23">
        <f t="shared" si="5"/>
        <v>1.0008011827285716E-5</v>
      </c>
      <c r="AB48" s="115">
        <f t="shared" si="6"/>
        <v>1.5027044785714286E-5</v>
      </c>
      <c r="AC48" s="315">
        <v>0</v>
      </c>
      <c r="AD48" s="2" t="s">
        <v>5107</v>
      </c>
      <c r="AE48" s="2" t="s">
        <v>5098</v>
      </c>
      <c r="AF48" s="2" t="s">
        <v>5098</v>
      </c>
      <c r="AG48" s="61" t="s">
        <v>1282</v>
      </c>
      <c r="AH48" s="69" t="s">
        <v>1283</v>
      </c>
      <c r="AI48" s="21">
        <v>12040104000907</v>
      </c>
    </row>
    <row r="49" spans="1:36" x14ac:dyDescent="0.25">
      <c r="A49" s="2">
        <v>2017</v>
      </c>
      <c r="B49" s="4">
        <v>42736</v>
      </c>
      <c r="C49" s="2" t="s">
        <v>1278</v>
      </c>
      <c r="D49" s="2" t="s">
        <v>1279</v>
      </c>
      <c r="E49" s="2" t="s">
        <v>1280</v>
      </c>
      <c r="F49" s="2" t="s">
        <v>1160</v>
      </c>
      <c r="G49" s="2">
        <v>77571</v>
      </c>
      <c r="H49" s="2">
        <v>29.717471</v>
      </c>
      <c r="I49" s="2">
        <v>-95.068008000000006</v>
      </c>
      <c r="J49" s="2" t="s">
        <v>1281</v>
      </c>
      <c r="K49" s="21">
        <v>110034641635</v>
      </c>
      <c r="L49" s="2" t="s">
        <v>1140</v>
      </c>
      <c r="M49" s="2">
        <v>2869</v>
      </c>
      <c r="N49" s="2" t="s">
        <v>5086</v>
      </c>
      <c r="R49" s="310">
        <v>1.14217687074829</v>
      </c>
      <c r="S49" s="307">
        <f>$R49*INDEX('Byproduct Conc'!$E:$E, MATCH(Water_DMR!S$2,'Byproduct Conc'!$C:$C, 0))</f>
        <v>3.3237346938775236E-3</v>
      </c>
      <c r="T49" s="23">
        <f>$R49*INDEX('Byproduct Conc'!$E:$E, MATCH(Water_DMR!T$2,'Byproduct Conc'!$C:$C, 0))</f>
        <v>3.9976190476190144E-5</v>
      </c>
      <c r="U49" s="23">
        <f>$R49*INDEX('Byproduct Conc'!$E:$E, MATCH(Water_DMR!U$2,'Byproduct Conc'!$C:$C, 0))</f>
        <v>1.7132653061224348E-4</v>
      </c>
      <c r="V49" s="23">
        <f>$R49*INDEX('Byproduct Conc'!$E:$E, MATCH(Water_DMR!V$2,'Byproduct Conc'!$C:$C, 0))</f>
        <v>1.1410346938775418E-3</v>
      </c>
      <c r="W49" s="150">
        <f>$R49*INDEX('Byproduct Conc'!$E:$E, MATCH(Water_DMR!W$2,'Byproduct Conc'!$C:$C, 0))</f>
        <v>1.713265306122435E-3</v>
      </c>
      <c r="X49" s="149">
        <f t="shared" si="2"/>
        <v>9.4963848396500681E-6</v>
      </c>
      <c r="Y49" s="23">
        <f t="shared" si="3"/>
        <v>1.1421768707482898E-7</v>
      </c>
      <c r="Z49" s="23">
        <f t="shared" si="4"/>
        <v>4.895043731778385E-7</v>
      </c>
      <c r="AA49" s="23">
        <f t="shared" si="5"/>
        <v>3.260099125364405E-6</v>
      </c>
      <c r="AB49" s="115">
        <f t="shared" si="6"/>
        <v>4.8950437317783852E-6</v>
      </c>
      <c r="AC49" s="315">
        <v>0</v>
      </c>
      <c r="AD49" s="2" t="s">
        <v>5107</v>
      </c>
      <c r="AE49" s="2" t="s">
        <v>5098</v>
      </c>
      <c r="AF49" s="2" t="s">
        <v>5098</v>
      </c>
      <c r="AG49" s="61" t="s">
        <v>1282</v>
      </c>
      <c r="AH49" s="69" t="s">
        <v>1283</v>
      </c>
      <c r="AI49" s="21">
        <v>12040104000907</v>
      </c>
      <c r="AJ49" s="2"/>
    </row>
    <row r="50" spans="1:36" x14ac:dyDescent="0.25">
      <c r="A50" s="2">
        <v>2017</v>
      </c>
      <c r="B50" s="4">
        <v>42736</v>
      </c>
      <c r="C50" s="2" t="s">
        <v>1278</v>
      </c>
      <c r="D50" s="2" t="s">
        <v>1279</v>
      </c>
      <c r="E50" s="2" t="s">
        <v>1280</v>
      </c>
      <c r="F50" s="2" t="s">
        <v>1160</v>
      </c>
      <c r="G50" s="2">
        <v>77571</v>
      </c>
      <c r="H50" s="2">
        <v>29.717471</v>
      </c>
      <c r="I50" s="2">
        <v>-95.068008000000006</v>
      </c>
      <c r="J50" s="2" t="s">
        <v>1281</v>
      </c>
      <c r="K50" s="21">
        <v>110034641635</v>
      </c>
      <c r="L50" s="2" t="s">
        <v>1140</v>
      </c>
      <c r="M50" s="2">
        <v>2869</v>
      </c>
      <c r="N50" s="2" t="s">
        <v>5086</v>
      </c>
      <c r="R50" s="310">
        <v>0.28140589569160901</v>
      </c>
      <c r="S50" s="307">
        <f>$R50*INDEX('Byproduct Conc'!$E:$E, MATCH(Water_DMR!S$2,'Byproduct Conc'!$C:$C, 0))</f>
        <v>8.1889115646258212E-4</v>
      </c>
      <c r="T50" s="23">
        <f>$R50*INDEX('Byproduct Conc'!$E:$E, MATCH(Water_DMR!T$2,'Byproduct Conc'!$C:$C, 0))</f>
        <v>9.8492063492063141E-6</v>
      </c>
      <c r="U50" s="23">
        <f>$R50*INDEX('Byproduct Conc'!$E:$E, MATCH(Water_DMR!U$2,'Byproduct Conc'!$C:$C, 0))</f>
        <v>4.2210884353741351E-5</v>
      </c>
      <c r="V50" s="23">
        <f>$R50*INDEX('Byproduct Conc'!$E:$E, MATCH(Water_DMR!V$2,'Byproduct Conc'!$C:$C, 0))</f>
        <v>2.8112448979591742E-4</v>
      </c>
      <c r="W50" s="150">
        <f>$R50*INDEX('Byproduct Conc'!$E:$E, MATCH(Water_DMR!W$2,'Byproduct Conc'!$C:$C, 0))</f>
        <v>4.2210884353741351E-4</v>
      </c>
      <c r="X50" s="149">
        <f t="shared" si="2"/>
        <v>2.3396890184645205E-6</v>
      </c>
      <c r="Y50" s="23">
        <f t="shared" si="3"/>
        <v>2.8140589569160899E-8</v>
      </c>
      <c r="Z50" s="23">
        <f t="shared" si="4"/>
        <v>1.206025267249753E-7</v>
      </c>
      <c r="AA50" s="23">
        <f t="shared" si="5"/>
        <v>8.0321282798833545E-7</v>
      </c>
      <c r="AB50" s="115">
        <f t="shared" si="6"/>
        <v>1.2060252672497528E-6</v>
      </c>
      <c r="AC50" s="315">
        <v>0</v>
      </c>
      <c r="AD50" s="2" t="s">
        <v>5107</v>
      </c>
      <c r="AE50" s="2" t="s">
        <v>5098</v>
      </c>
      <c r="AF50" s="2" t="s">
        <v>5098</v>
      </c>
      <c r="AG50" s="61" t="s">
        <v>1282</v>
      </c>
      <c r="AH50" s="69" t="s">
        <v>1283</v>
      </c>
      <c r="AI50" s="21">
        <v>12040104000907</v>
      </c>
    </row>
    <row r="51" spans="1:36" x14ac:dyDescent="0.25">
      <c r="A51" s="2">
        <v>2017</v>
      </c>
      <c r="B51" s="4">
        <v>42736</v>
      </c>
      <c r="C51" s="2" t="s">
        <v>1278</v>
      </c>
      <c r="D51" s="2" t="s">
        <v>1279</v>
      </c>
      <c r="E51" s="2" t="s">
        <v>1280</v>
      </c>
      <c r="F51" s="2" t="s">
        <v>1160</v>
      </c>
      <c r="G51" s="2">
        <v>77571</v>
      </c>
      <c r="H51" s="2">
        <v>29.717471</v>
      </c>
      <c r="I51" s="2">
        <v>-95.068008000000006</v>
      </c>
      <c r="J51" s="2" t="s">
        <v>1281</v>
      </c>
      <c r="K51" s="21">
        <v>110034641635</v>
      </c>
      <c r="L51" s="2" t="s">
        <v>1140</v>
      </c>
      <c r="M51" s="2">
        <v>2869</v>
      </c>
      <c r="N51" s="2" t="s">
        <v>5086</v>
      </c>
      <c r="R51" s="310">
        <v>9.9319727891156395E-2</v>
      </c>
      <c r="S51" s="307">
        <f>$R51*INDEX('Byproduct Conc'!$E:$E, MATCH(Water_DMR!S$2,'Byproduct Conc'!$C:$C, 0))</f>
        <v>2.8902040816326509E-4</v>
      </c>
      <c r="T51" s="23">
        <f>$R51*INDEX('Byproduct Conc'!$E:$E, MATCH(Water_DMR!T$2,'Byproduct Conc'!$C:$C, 0))</f>
        <v>3.4761904761904736E-6</v>
      </c>
      <c r="U51" s="23">
        <f>$R51*INDEX('Byproduct Conc'!$E:$E, MATCH(Water_DMR!U$2,'Byproduct Conc'!$C:$C, 0))</f>
        <v>1.4897959183673458E-5</v>
      </c>
      <c r="V51" s="23">
        <f>$R51*INDEX('Byproduct Conc'!$E:$E, MATCH(Water_DMR!V$2,'Byproduct Conc'!$C:$C, 0))</f>
        <v>9.9220408163265246E-5</v>
      </c>
      <c r="W51" s="150">
        <f>$R51*INDEX('Byproduct Conc'!$E:$E, MATCH(Water_DMR!W$2,'Byproduct Conc'!$C:$C, 0))</f>
        <v>1.4897959183673461E-4</v>
      </c>
      <c r="X51" s="149">
        <f t="shared" si="2"/>
        <v>8.2577259475218601E-7</v>
      </c>
      <c r="Y51" s="23">
        <f t="shared" si="3"/>
        <v>9.9319727891156387E-9</v>
      </c>
      <c r="Z51" s="23">
        <f t="shared" si="4"/>
        <v>4.2565597667638449E-8</v>
      </c>
      <c r="AA51" s="23">
        <f t="shared" si="5"/>
        <v>2.8348688046647213E-7</v>
      </c>
      <c r="AB51" s="115">
        <f t="shared" si="6"/>
        <v>4.2565597667638458E-7</v>
      </c>
      <c r="AC51" s="315">
        <v>0</v>
      </c>
      <c r="AD51" s="2" t="s">
        <v>5107</v>
      </c>
      <c r="AE51" s="2" t="s">
        <v>5098</v>
      </c>
      <c r="AF51" s="2" t="s">
        <v>5098</v>
      </c>
      <c r="AG51" s="61" t="s">
        <v>1282</v>
      </c>
      <c r="AH51" s="69" t="s">
        <v>1283</v>
      </c>
      <c r="AI51" s="21">
        <v>12040104000907</v>
      </c>
    </row>
    <row r="52" spans="1:36" x14ac:dyDescent="0.25">
      <c r="A52" s="2">
        <v>2018</v>
      </c>
      <c r="B52" s="4">
        <v>43101</v>
      </c>
      <c r="C52" s="2" t="s">
        <v>1278</v>
      </c>
      <c r="D52" s="2" t="s">
        <v>1279</v>
      </c>
      <c r="E52" s="2" t="s">
        <v>1280</v>
      </c>
      <c r="F52" s="2" t="s">
        <v>1160</v>
      </c>
      <c r="G52" s="2">
        <v>77571</v>
      </c>
      <c r="H52" s="2">
        <v>29.717471</v>
      </c>
      <c r="I52" s="2">
        <v>-95.068008000000006</v>
      </c>
      <c r="J52" s="2" t="s">
        <v>1281</v>
      </c>
      <c r="K52" s="21">
        <v>110034641635</v>
      </c>
      <c r="L52" s="2" t="s">
        <v>1140</v>
      </c>
      <c r="M52" s="2">
        <v>2869</v>
      </c>
      <c r="N52" s="2" t="s">
        <v>5086</v>
      </c>
      <c r="R52" s="310">
        <v>24.167016825000001</v>
      </c>
      <c r="S52" s="307">
        <f>$R52*INDEX('Byproduct Conc'!$E:$E, MATCH(Water_DMR!S$2,'Byproduct Conc'!$C:$C, 0))</f>
        <v>7.0326018960749997E-2</v>
      </c>
      <c r="T52" s="23">
        <f>$R52*INDEX('Byproduct Conc'!$E:$E, MATCH(Water_DMR!T$2,'Byproduct Conc'!$C:$C, 0))</f>
        <v>8.4584558887499999E-4</v>
      </c>
      <c r="U52" s="23">
        <f>$R52*INDEX('Byproduct Conc'!$E:$E, MATCH(Water_DMR!U$2,'Byproduct Conc'!$C:$C, 0))</f>
        <v>3.6250525237499997E-3</v>
      </c>
      <c r="V52" s="23">
        <f>$R52*INDEX('Byproduct Conc'!$E:$E, MATCH(Water_DMR!V$2,'Byproduct Conc'!$C:$C, 0))</f>
        <v>2.4142849808175004E-2</v>
      </c>
      <c r="W52" s="150">
        <f>$R52*INDEX('Byproduct Conc'!$E:$E, MATCH(Water_DMR!W$2,'Byproduct Conc'!$C:$C, 0))</f>
        <v>3.6250525237500004E-2</v>
      </c>
      <c r="X52" s="149">
        <f t="shared" si="2"/>
        <v>2.0093148274499998E-4</v>
      </c>
      <c r="Y52" s="23">
        <f t="shared" si="3"/>
        <v>2.4167016824999998E-6</v>
      </c>
      <c r="Z52" s="23">
        <f t="shared" si="4"/>
        <v>1.0357292924999999E-5</v>
      </c>
      <c r="AA52" s="23">
        <f t="shared" si="5"/>
        <v>6.8979570880500009E-5</v>
      </c>
      <c r="AB52" s="115">
        <f t="shared" si="6"/>
        <v>1.0357292925000002E-4</v>
      </c>
      <c r="AC52" s="315">
        <v>0</v>
      </c>
      <c r="AD52" s="2" t="s">
        <v>5107</v>
      </c>
      <c r="AE52" s="2" t="s">
        <v>5098</v>
      </c>
      <c r="AF52" s="2" t="s">
        <v>5098</v>
      </c>
      <c r="AG52" s="61" t="s">
        <v>1282</v>
      </c>
      <c r="AH52" s="69" t="s">
        <v>1283</v>
      </c>
      <c r="AI52" s="21">
        <v>12040104000907</v>
      </c>
      <c r="AJ52" s="2"/>
    </row>
    <row r="53" spans="1:36" x14ac:dyDescent="0.25">
      <c r="A53" s="2">
        <v>2018</v>
      </c>
      <c r="B53" s="4">
        <v>43101</v>
      </c>
      <c r="C53" s="2" t="s">
        <v>1278</v>
      </c>
      <c r="D53" s="2" t="s">
        <v>1279</v>
      </c>
      <c r="E53" s="2" t="s">
        <v>1280</v>
      </c>
      <c r="F53" s="2" t="s">
        <v>1160</v>
      </c>
      <c r="G53" s="2">
        <v>77571</v>
      </c>
      <c r="H53" s="2">
        <v>29.717471</v>
      </c>
      <c r="I53" s="2">
        <v>-95.068008000000006</v>
      </c>
      <c r="J53" s="2" t="s">
        <v>1281</v>
      </c>
      <c r="K53" s="21">
        <v>110034641635</v>
      </c>
      <c r="L53" s="2" t="s">
        <v>1140</v>
      </c>
      <c r="M53" s="2">
        <v>2869</v>
      </c>
      <c r="N53" s="2" t="s">
        <v>5086</v>
      </c>
      <c r="R53" s="310">
        <v>1.3242630385487499</v>
      </c>
      <c r="S53" s="307">
        <f>$R53*INDEX('Byproduct Conc'!$E:$E, MATCH(Water_DMR!S$2,'Byproduct Conc'!$C:$C, 0))</f>
        <v>3.8536054421768619E-3</v>
      </c>
      <c r="T53" s="23">
        <f>$R53*INDEX('Byproduct Conc'!$E:$E, MATCH(Water_DMR!T$2,'Byproduct Conc'!$C:$C, 0))</f>
        <v>4.6349206349206242E-5</v>
      </c>
      <c r="U53" s="23">
        <f>$R53*INDEX('Byproduct Conc'!$E:$E, MATCH(Water_DMR!U$2,'Byproduct Conc'!$C:$C, 0))</f>
        <v>1.9863945578231247E-4</v>
      </c>
      <c r="V53" s="23">
        <f>$R53*INDEX('Byproduct Conc'!$E:$E, MATCH(Water_DMR!V$2,'Byproduct Conc'!$C:$C, 0))</f>
        <v>1.3229387755102013E-3</v>
      </c>
      <c r="W53" s="150">
        <f>$R53*INDEX('Byproduct Conc'!$E:$E, MATCH(Water_DMR!W$2,'Byproduct Conc'!$C:$C, 0))</f>
        <v>1.9863945578231248E-3</v>
      </c>
      <c r="X53" s="149">
        <f t="shared" si="2"/>
        <v>1.1010301263362463E-5</v>
      </c>
      <c r="Y53" s="23">
        <f t="shared" si="3"/>
        <v>1.3242630385487497E-7</v>
      </c>
      <c r="Z53" s="23">
        <f t="shared" si="4"/>
        <v>5.6754130223517846E-7</v>
      </c>
      <c r="AA53" s="23">
        <f t="shared" si="5"/>
        <v>3.7798250728862892E-6</v>
      </c>
      <c r="AB53" s="115">
        <f t="shared" si="6"/>
        <v>5.6754130223517854E-6</v>
      </c>
      <c r="AC53" s="315">
        <v>0</v>
      </c>
      <c r="AD53" s="2" t="s">
        <v>5107</v>
      </c>
      <c r="AE53" s="2" t="s">
        <v>5098</v>
      </c>
      <c r="AF53" s="2" t="s">
        <v>5098</v>
      </c>
      <c r="AG53" s="61" t="s">
        <v>1282</v>
      </c>
      <c r="AH53" s="69" t="s">
        <v>1283</v>
      </c>
      <c r="AI53" s="21">
        <v>12040104000907</v>
      </c>
    </row>
    <row r="54" spans="1:36" x14ac:dyDescent="0.25">
      <c r="A54" s="2">
        <v>2018</v>
      </c>
      <c r="B54" s="4">
        <v>43101</v>
      </c>
      <c r="C54" s="2" t="s">
        <v>1278</v>
      </c>
      <c r="D54" s="2" t="s">
        <v>1279</v>
      </c>
      <c r="E54" s="2" t="s">
        <v>1280</v>
      </c>
      <c r="F54" s="2" t="s">
        <v>1160</v>
      </c>
      <c r="G54" s="2">
        <v>77571</v>
      </c>
      <c r="H54" s="2">
        <v>29.717471</v>
      </c>
      <c r="I54" s="2">
        <v>-95.068008000000006</v>
      </c>
      <c r="J54" s="2" t="s">
        <v>1281</v>
      </c>
      <c r="K54" s="21">
        <v>110034641635</v>
      </c>
      <c r="L54" s="2" t="s">
        <v>1140</v>
      </c>
      <c r="M54" s="2">
        <v>2869</v>
      </c>
      <c r="N54" s="2" t="s">
        <v>5086</v>
      </c>
      <c r="R54" s="310">
        <v>1.2712925170067999</v>
      </c>
      <c r="S54" s="307">
        <f>$R54*INDEX('Byproduct Conc'!$E:$E, MATCH(Water_DMR!S$2,'Byproduct Conc'!$C:$C, 0))</f>
        <v>3.6994612244897877E-3</v>
      </c>
      <c r="T54" s="23">
        <f>$R54*INDEX('Byproduct Conc'!$E:$E, MATCH(Water_DMR!T$2,'Byproduct Conc'!$C:$C, 0))</f>
        <v>4.449523809523799E-5</v>
      </c>
      <c r="U54" s="23">
        <f>$R54*INDEX('Byproduct Conc'!$E:$E, MATCH(Water_DMR!U$2,'Byproduct Conc'!$C:$C, 0))</f>
        <v>1.9069387755101997E-4</v>
      </c>
      <c r="V54" s="23">
        <f>$R54*INDEX('Byproduct Conc'!$E:$E, MATCH(Water_DMR!V$2,'Byproduct Conc'!$C:$C, 0))</f>
        <v>1.2700212244897932E-3</v>
      </c>
      <c r="W54" s="150">
        <f>$R54*INDEX('Byproduct Conc'!$E:$E, MATCH(Water_DMR!W$2,'Byproduct Conc'!$C:$C, 0))</f>
        <v>1.9069387755101998E-3</v>
      </c>
      <c r="X54" s="149">
        <f t="shared" si="2"/>
        <v>1.0569889212827965E-5</v>
      </c>
      <c r="Y54" s="23">
        <f t="shared" si="3"/>
        <v>1.2712925170067998E-7</v>
      </c>
      <c r="Z54" s="23">
        <f t="shared" si="4"/>
        <v>5.448396501457713E-7</v>
      </c>
      <c r="AA54" s="23">
        <f t="shared" si="5"/>
        <v>3.6286320699708374E-6</v>
      </c>
      <c r="AB54" s="115">
        <f t="shared" si="6"/>
        <v>5.4483965014577139E-6</v>
      </c>
      <c r="AC54" s="315">
        <v>0</v>
      </c>
      <c r="AD54" s="2" t="s">
        <v>5107</v>
      </c>
      <c r="AE54" s="2" t="s">
        <v>5098</v>
      </c>
      <c r="AF54" s="2" t="s">
        <v>5098</v>
      </c>
      <c r="AG54" s="61" t="s">
        <v>1282</v>
      </c>
      <c r="AH54" s="69" t="s">
        <v>1283</v>
      </c>
      <c r="AI54" s="21">
        <v>12040104000907</v>
      </c>
      <c r="AJ54" s="2"/>
    </row>
    <row r="55" spans="1:36" x14ac:dyDescent="0.25">
      <c r="A55" s="2">
        <v>2018</v>
      </c>
      <c r="B55" s="4">
        <v>43101</v>
      </c>
      <c r="C55" s="2" t="s">
        <v>1278</v>
      </c>
      <c r="D55" s="2" t="s">
        <v>1279</v>
      </c>
      <c r="E55" s="2" t="s">
        <v>1280</v>
      </c>
      <c r="F55" s="2" t="s">
        <v>1160</v>
      </c>
      <c r="G55" s="2">
        <v>77571</v>
      </c>
      <c r="H55" s="2">
        <v>29.717471</v>
      </c>
      <c r="I55" s="2">
        <v>-95.068008000000006</v>
      </c>
      <c r="J55" s="2" t="s">
        <v>1281</v>
      </c>
      <c r="K55" s="21">
        <v>110034641635</v>
      </c>
      <c r="L55" s="2" t="s">
        <v>1140</v>
      </c>
      <c r="M55" s="2">
        <v>2869</v>
      </c>
      <c r="N55" s="2" t="s">
        <v>5086</v>
      </c>
      <c r="R55" s="310">
        <v>1.12562358276643</v>
      </c>
      <c r="S55" s="307">
        <f>$R55*INDEX('Byproduct Conc'!$E:$E, MATCH(Water_DMR!S$2,'Byproduct Conc'!$C:$C, 0))</f>
        <v>3.2755646258503112E-3</v>
      </c>
      <c r="T55" s="23">
        <f>$R55*INDEX('Byproduct Conc'!$E:$E, MATCH(Water_DMR!T$2,'Byproduct Conc'!$C:$C, 0))</f>
        <v>3.9396825396825046E-5</v>
      </c>
      <c r="U55" s="23">
        <f>$R55*INDEX('Byproduct Conc'!$E:$E, MATCH(Water_DMR!U$2,'Byproduct Conc'!$C:$C, 0))</f>
        <v>1.6884353741496448E-4</v>
      </c>
      <c r="V55" s="23">
        <f>$R55*INDEX('Byproduct Conc'!$E:$E, MATCH(Water_DMR!V$2,'Byproduct Conc'!$C:$C, 0))</f>
        <v>1.1244979591836638E-3</v>
      </c>
      <c r="W55" s="150">
        <f>$R55*INDEX('Byproduct Conc'!$E:$E, MATCH(Water_DMR!W$2,'Byproduct Conc'!$C:$C, 0))</f>
        <v>1.6884353741496451E-3</v>
      </c>
      <c r="X55" s="149">
        <f t="shared" si="2"/>
        <v>9.3587560738580311E-6</v>
      </c>
      <c r="Y55" s="23">
        <f t="shared" si="3"/>
        <v>1.1256235827664299E-7</v>
      </c>
      <c r="Z55" s="23">
        <f t="shared" si="4"/>
        <v>4.8241010689989855E-7</v>
      </c>
      <c r="AA55" s="23">
        <f t="shared" si="5"/>
        <v>3.2128513119533253E-6</v>
      </c>
      <c r="AB55" s="115">
        <f t="shared" si="6"/>
        <v>4.8241010689989857E-6</v>
      </c>
      <c r="AC55" s="315">
        <v>0</v>
      </c>
      <c r="AD55" s="2" t="s">
        <v>5107</v>
      </c>
      <c r="AE55" s="2" t="s">
        <v>5098</v>
      </c>
      <c r="AF55" s="2" t="s">
        <v>5098</v>
      </c>
      <c r="AG55" s="61" t="s">
        <v>1282</v>
      </c>
      <c r="AH55" s="69" t="s">
        <v>1283</v>
      </c>
      <c r="AI55" s="21">
        <v>12040104000907</v>
      </c>
    </row>
    <row r="56" spans="1:36" x14ac:dyDescent="0.25">
      <c r="A56" s="2">
        <v>2019</v>
      </c>
      <c r="B56" s="4">
        <v>43466</v>
      </c>
      <c r="C56" s="2" t="s">
        <v>1278</v>
      </c>
      <c r="D56" s="2" t="s">
        <v>1279</v>
      </c>
      <c r="E56" s="2" t="s">
        <v>1280</v>
      </c>
      <c r="F56" s="2" t="s">
        <v>1160</v>
      </c>
      <c r="G56" s="2">
        <v>77571</v>
      </c>
      <c r="H56" s="2">
        <v>29.717471</v>
      </c>
      <c r="I56" s="2">
        <v>-95.068008000000006</v>
      </c>
      <c r="J56" s="2" t="s">
        <v>1281</v>
      </c>
      <c r="K56" s="21">
        <v>110034641635</v>
      </c>
      <c r="L56" s="2" t="s">
        <v>1140</v>
      </c>
      <c r="M56" s="2">
        <v>2869</v>
      </c>
      <c r="N56" s="2" t="s">
        <v>5086</v>
      </c>
      <c r="R56" s="310">
        <v>4.4208800000000004</v>
      </c>
      <c r="S56" s="307">
        <f>$R56*INDEX('Byproduct Conc'!$E:$E, MATCH(Water_DMR!S$2,'Byproduct Conc'!$C:$C, 0))</f>
        <v>1.28647608E-2</v>
      </c>
      <c r="T56" s="23">
        <f>$R56*INDEX('Byproduct Conc'!$E:$E, MATCH(Water_DMR!T$2,'Byproduct Conc'!$C:$C, 0))</f>
        <v>1.5473080000000001E-4</v>
      </c>
      <c r="U56" s="23">
        <f>$R56*INDEX('Byproduct Conc'!$E:$E, MATCH(Water_DMR!U$2,'Byproduct Conc'!$C:$C, 0))</f>
        <v>6.6313199999999998E-4</v>
      </c>
      <c r="V56" s="23">
        <f>$R56*INDEX('Byproduct Conc'!$E:$E, MATCH(Water_DMR!V$2,'Byproduct Conc'!$C:$C, 0))</f>
        <v>4.4164591200000006E-3</v>
      </c>
      <c r="W56" s="150">
        <f>$R56*INDEX('Byproduct Conc'!$E:$E, MATCH(Water_DMR!W$2,'Byproduct Conc'!$C:$C, 0))</f>
        <v>6.6313200000000004E-3</v>
      </c>
      <c r="X56" s="149">
        <f t="shared" si="2"/>
        <v>3.6756459428571425E-5</v>
      </c>
      <c r="Y56" s="23">
        <f t="shared" si="3"/>
        <v>4.4208800000000001E-7</v>
      </c>
      <c r="Z56" s="23">
        <f t="shared" si="4"/>
        <v>1.8946628571428571E-6</v>
      </c>
      <c r="AA56" s="23">
        <f t="shared" si="5"/>
        <v>1.2618454628571431E-5</v>
      </c>
      <c r="AB56" s="115">
        <f t="shared" si="6"/>
        <v>1.8946628571428571E-5</v>
      </c>
      <c r="AC56" s="315">
        <v>0</v>
      </c>
      <c r="AD56" s="2" t="s">
        <v>5107</v>
      </c>
      <c r="AE56" s="2" t="s">
        <v>5098</v>
      </c>
      <c r="AF56" s="2" t="s">
        <v>5098</v>
      </c>
      <c r="AG56" s="61" t="s">
        <v>1282</v>
      </c>
      <c r="AH56" s="69" t="s">
        <v>1283</v>
      </c>
      <c r="AI56" s="21">
        <v>12040104000907</v>
      </c>
      <c r="AJ56" s="2"/>
    </row>
    <row r="57" spans="1:36" x14ac:dyDescent="0.25">
      <c r="A57" s="2">
        <v>2019</v>
      </c>
      <c r="B57" s="4">
        <v>43466</v>
      </c>
      <c r="C57" s="2" t="s">
        <v>1278</v>
      </c>
      <c r="D57" s="2" t="s">
        <v>1279</v>
      </c>
      <c r="E57" s="2" t="s">
        <v>1280</v>
      </c>
      <c r="F57" s="2" t="s">
        <v>1160</v>
      </c>
      <c r="G57" s="2">
        <v>77571</v>
      </c>
      <c r="H57" s="2">
        <v>29.717471</v>
      </c>
      <c r="I57" s="2">
        <v>-95.068008000000006</v>
      </c>
      <c r="J57" s="2" t="s">
        <v>1281</v>
      </c>
      <c r="K57" s="21">
        <v>110034641635</v>
      </c>
      <c r="L57" s="2" t="s">
        <v>1140</v>
      </c>
      <c r="M57" s="2">
        <v>2869</v>
      </c>
      <c r="N57" s="2" t="s">
        <v>5086</v>
      </c>
      <c r="R57" s="310">
        <v>2.3174603174603101</v>
      </c>
      <c r="S57" s="307">
        <f>$R57*INDEX('Byproduct Conc'!$E:$E, MATCH(Water_DMR!S$2,'Byproduct Conc'!$C:$C, 0))</f>
        <v>6.7438095238095018E-3</v>
      </c>
      <c r="T57" s="23">
        <f>$R57*INDEX('Byproduct Conc'!$E:$E, MATCH(Water_DMR!T$2,'Byproduct Conc'!$C:$C, 0))</f>
        <v>8.1111111111110848E-5</v>
      </c>
      <c r="U57" s="23">
        <f>$R57*INDEX('Byproduct Conc'!$E:$E, MATCH(Water_DMR!U$2,'Byproduct Conc'!$C:$C, 0))</f>
        <v>3.4761904761904648E-4</v>
      </c>
      <c r="V57" s="23">
        <f>$R57*INDEX('Byproduct Conc'!$E:$E, MATCH(Water_DMR!V$2,'Byproduct Conc'!$C:$C, 0))</f>
        <v>2.3151428571428503E-3</v>
      </c>
      <c r="W57" s="150">
        <f>$R57*INDEX('Byproduct Conc'!$E:$E, MATCH(Water_DMR!W$2,'Byproduct Conc'!$C:$C, 0))</f>
        <v>3.4761904761904652E-3</v>
      </c>
      <c r="X57" s="149">
        <f t="shared" si="2"/>
        <v>1.9268027210884292E-5</v>
      </c>
      <c r="Y57" s="23">
        <f t="shared" si="3"/>
        <v>2.3174603174603099E-7</v>
      </c>
      <c r="Z57" s="23">
        <f t="shared" si="4"/>
        <v>9.9319727891156135E-7</v>
      </c>
      <c r="AA57" s="23">
        <f t="shared" si="5"/>
        <v>6.6146938775510009E-6</v>
      </c>
      <c r="AB57" s="115">
        <f t="shared" si="6"/>
        <v>9.9319727891156151E-6</v>
      </c>
      <c r="AC57" s="315">
        <v>0</v>
      </c>
      <c r="AD57" s="2" t="s">
        <v>5107</v>
      </c>
      <c r="AE57" s="2" t="s">
        <v>5098</v>
      </c>
      <c r="AF57" s="2" t="s">
        <v>5098</v>
      </c>
      <c r="AG57" s="61" t="s">
        <v>1282</v>
      </c>
      <c r="AH57" s="69" t="s">
        <v>1283</v>
      </c>
      <c r="AI57" s="21">
        <v>12040104000907</v>
      </c>
    </row>
    <row r="58" spans="1:36" x14ac:dyDescent="0.25">
      <c r="A58" s="2">
        <v>2019</v>
      </c>
      <c r="B58" s="4">
        <v>43466</v>
      </c>
      <c r="C58" s="2" t="s">
        <v>1278</v>
      </c>
      <c r="D58" s="2" t="s">
        <v>1279</v>
      </c>
      <c r="E58" s="2" t="s">
        <v>1280</v>
      </c>
      <c r="F58" s="2" t="s">
        <v>1160</v>
      </c>
      <c r="G58" s="2">
        <v>77571</v>
      </c>
      <c r="H58" s="2">
        <v>29.717471</v>
      </c>
      <c r="I58" s="2">
        <v>-95.068008000000006</v>
      </c>
      <c r="J58" s="2" t="s">
        <v>1281</v>
      </c>
      <c r="K58" s="21">
        <v>110034641635</v>
      </c>
      <c r="L58" s="2" t="s">
        <v>1140</v>
      </c>
      <c r="M58" s="2">
        <v>2869</v>
      </c>
      <c r="N58" s="2" t="s">
        <v>5086</v>
      </c>
      <c r="R58" s="310">
        <v>1.8208616780045299</v>
      </c>
      <c r="S58" s="307">
        <f>$R58*INDEX('Byproduct Conc'!$E:$E, MATCH(Water_DMR!S$2,'Byproduct Conc'!$C:$C, 0))</f>
        <v>5.2987074829931816E-3</v>
      </c>
      <c r="T58" s="23">
        <f>$R58*INDEX('Byproduct Conc'!$E:$E, MATCH(Water_DMR!T$2,'Byproduct Conc'!$C:$C, 0))</f>
        <v>6.3730158730158535E-5</v>
      </c>
      <c r="U58" s="23">
        <f>$R58*INDEX('Byproduct Conc'!$E:$E, MATCH(Water_DMR!U$2,'Byproduct Conc'!$C:$C, 0))</f>
        <v>2.7312925170067944E-4</v>
      </c>
      <c r="V58" s="23">
        <f>$R58*INDEX('Byproduct Conc'!$E:$E, MATCH(Water_DMR!V$2,'Byproduct Conc'!$C:$C, 0))</f>
        <v>1.8190408163265255E-3</v>
      </c>
      <c r="W58" s="150">
        <f>$R58*INDEX('Byproduct Conc'!$E:$E, MATCH(Water_DMR!W$2,'Byproduct Conc'!$C:$C, 0))</f>
        <v>2.7312925170067948E-3</v>
      </c>
      <c r="X58" s="149">
        <f t="shared" si="2"/>
        <v>1.5139164237123376E-5</v>
      </c>
      <c r="Y58" s="23">
        <f t="shared" si="3"/>
        <v>1.8208616780045297E-7</v>
      </c>
      <c r="Z58" s="23">
        <f t="shared" si="4"/>
        <v>7.8036929057336979E-7</v>
      </c>
      <c r="AA58" s="23">
        <f t="shared" si="5"/>
        <v>5.1972594752186445E-6</v>
      </c>
      <c r="AB58" s="115">
        <f t="shared" si="6"/>
        <v>7.8036929057336986E-6</v>
      </c>
      <c r="AC58" s="315">
        <v>0</v>
      </c>
      <c r="AD58" s="2" t="s">
        <v>5107</v>
      </c>
      <c r="AE58" s="2" t="s">
        <v>5098</v>
      </c>
      <c r="AF58" s="2" t="s">
        <v>5098</v>
      </c>
      <c r="AG58" s="61" t="s">
        <v>1282</v>
      </c>
      <c r="AH58" s="69" t="s">
        <v>1283</v>
      </c>
      <c r="AI58" s="21">
        <v>12040104000907</v>
      </c>
      <c r="AJ58" s="2"/>
    </row>
    <row r="59" spans="1:36" x14ac:dyDescent="0.25">
      <c r="A59" s="2">
        <v>2019</v>
      </c>
      <c r="B59" s="4">
        <v>43466</v>
      </c>
      <c r="C59" s="2" t="s">
        <v>1278</v>
      </c>
      <c r="D59" s="2" t="s">
        <v>1279</v>
      </c>
      <c r="E59" s="2" t="s">
        <v>1280</v>
      </c>
      <c r="F59" s="2" t="s">
        <v>1160</v>
      </c>
      <c r="G59" s="2">
        <v>77571</v>
      </c>
      <c r="H59" s="2">
        <v>29.717471</v>
      </c>
      <c r="I59" s="2">
        <v>-95.068008000000006</v>
      </c>
      <c r="J59" s="2" t="s">
        <v>1281</v>
      </c>
      <c r="K59" s="21">
        <v>110034641635</v>
      </c>
      <c r="L59" s="2" t="s">
        <v>1140</v>
      </c>
      <c r="M59" s="2">
        <v>2869</v>
      </c>
      <c r="N59" s="2" t="s">
        <v>5086</v>
      </c>
      <c r="R59" s="310">
        <v>0.94353741496598598</v>
      </c>
      <c r="S59" s="307">
        <f>$R59*INDEX('Byproduct Conc'!$E:$E, MATCH(Water_DMR!S$2,'Byproduct Conc'!$C:$C, 0))</f>
        <v>2.7456938775510188E-3</v>
      </c>
      <c r="T59" s="23">
        <f>$R59*INDEX('Byproduct Conc'!$E:$E, MATCH(Water_DMR!T$2,'Byproduct Conc'!$C:$C, 0))</f>
        <v>3.3023809523809503E-5</v>
      </c>
      <c r="U59" s="23">
        <f>$R59*INDEX('Byproduct Conc'!$E:$E, MATCH(Water_DMR!U$2,'Byproduct Conc'!$C:$C, 0))</f>
        <v>1.4153061224489788E-4</v>
      </c>
      <c r="V59" s="23">
        <f>$R59*INDEX('Byproduct Conc'!$E:$E, MATCH(Water_DMR!V$2,'Byproduct Conc'!$C:$C, 0))</f>
        <v>9.4259387755102006E-4</v>
      </c>
      <c r="W59" s="150">
        <f>$R59*INDEX('Byproduct Conc'!$E:$E, MATCH(Water_DMR!W$2,'Byproduct Conc'!$C:$C, 0))</f>
        <v>1.415306122448979E-3</v>
      </c>
      <c r="X59" s="149">
        <f t="shared" si="2"/>
        <v>7.8448396501457679E-6</v>
      </c>
      <c r="Y59" s="23">
        <f t="shared" si="3"/>
        <v>9.4353741496598581E-8</v>
      </c>
      <c r="Z59" s="23">
        <f t="shared" si="4"/>
        <v>4.0437317784256538E-7</v>
      </c>
      <c r="AA59" s="23">
        <f t="shared" si="5"/>
        <v>2.693125364431486E-6</v>
      </c>
      <c r="AB59" s="115">
        <f t="shared" si="6"/>
        <v>4.0437317784256542E-6</v>
      </c>
      <c r="AC59" s="315">
        <v>0</v>
      </c>
      <c r="AD59" s="2" t="s">
        <v>5107</v>
      </c>
      <c r="AE59" s="2" t="s">
        <v>5098</v>
      </c>
      <c r="AF59" s="2" t="s">
        <v>5098</v>
      </c>
      <c r="AG59" s="61" t="s">
        <v>1282</v>
      </c>
      <c r="AH59" s="69" t="s">
        <v>1283</v>
      </c>
      <c r="AI59" s="21">
        <v>12040104000907</v>
      </c>
      <c r="AJ59" s="2"/>
    </row>
    <row r="60" spans="1:36" x14ac:dyDescent="0.25">
      <c r="A60" s="2">
        <v>2015</v>
      </c>
      <c r="B60" s="4">
        <v>42005</v>
      </c>
      <c r="C60" s="2" t="s">
        <v>1284</v>
      </c>
      <c r="D60" s="2" t="s">
        <v>1285</v>
      </c>
      <c r="E60" s="2" t="s">
        <v>1189</v>
      </c>
      <c r="F60" s="2" t="s">
        <v>1160</v>
      </c>
      <c r="G60" s="2">
        <v>77978</v>
      </c>
      <c r="H60" s="2">
        <v>28.6753</v>
      </c>
      <c r="I60" s="2">
        <v>-96.549499999999995</v>
      </c>
      <c r="J60" s="2" t="s">
        <v>1190</v>
      </c>
      <c r="K60" s="21">
        <v>110018925957</v>
      </c>
      <c r="L60" s="2" t="s">
        <v>1140</v>
      </c>
      <c r="M60" s="2">
        <v>2821</v>
      </c>
      <c r="N60" s="2" t="s">
        <v>5088</v>
      </c>
      <c r="R60" s="310">
        <v>7.59183673469387</v>
      </c>
      <c r="S60" s="307">
        <f>$R60*INDEX('Byproduct Conc'!$E:$E, MATCH(Water_DMR!S$2,'Byproduct Conc'!$C:$C, 0))</f>
        <v>2.2092244897959159E-2</v>
      </c>
      <c r="T60" s="23">
        <f>$R60*INDEX('Byproduct Conc'!$E:$E, MATCH(Water_DMR!T$2,'Byproduct Conc'!$C:$C, 0))</f>
        <v>2.6571428571428541E-4</v>
      </c>
      <c r="U60" s="23">
        <f>$R60*INDEX('Byproduct Conc'!$E:$E, MATCH(Water_DMR!U$2,'Byproduct Conc'!$C:$C, 0))</f>
        <v>1.1387755102040804E-3</v>
      </c>
      <c r="V60" s="23">
        <f>$R60*INDEX('Byproduct Conc'!$E:$E, MATCH(Water_DMR!V$2,'Byproduct Conc'!$C:$C, 0))</f>
        <v>7.584244897959177E-3</v>
      </c>
      <c r="W60" s="150">
        <f>$R60*INDEX('Byproduct Conc'!$E:$E, MATCH(Water_DMR!W$2,'Byproduct Conc'!$C:$C, 0))</f>
        <v>1.1387755102040806E-2</v>
      </c>
      <c r="X60" s="149">
        <f t="shared" si="2"/>
        <v>6.3120699708454743E-5</v>
      </c>
      <c r="Y60" s="23">
        <f t="shared" si="3"/>
        <v>7.5918367346938694E-7</v>
      </c>
      <c r="Z60" s="23">
        <f t="shared" si="4"/>
        <v>3.2536443148688014E-6</v>
      </c>
      <c r="AA60" s="23">
        <f t="shared" si="5"/>
        <v>2.1669271137026221E-5</v>
      </c>
      <c r="AB60" s="115">
        <f t="shared" si="6"/>
        <v>3.2536443148688014E-5</v>
      </c>
      <c r="AC60" s="315">
        <v>0</v>
      </c>
      <c r="AD60" s="2" t="s">
        <v>5107</v>
      </c>
      <c r="AE60" s="2" t="s">
        <v>5098</v>
      </c>
      <c r="AF60" s="2" t="s">
        <v>5098</v>
      </c>
      <c r="AG60" s="61" t="s">
        <v>1286</v>
      </c>
      <c r="AH60" s="69" t="s">
        <v>1287</v>
      </c>
      <c r="AI60" s="21">
        <v>12100401000758</v>
      </c>
    </row>
    <row r="61" spans="1:36" x14ac:dyDescent="0.25">
      <c r="A61" s="2">
        <v>2016</v>
      </c>
      <c r="B61" s="4">
        <v>42370</v>
      </c>
      <c r="C61" s="2" t="s">
        <v>1284</v>
      </c>
      <c r="D61" s="2" t="s">
        <v>1285</v>
      </c>
      <c r="E61" s="2" t="s">
        <v>1189</v>
      </c>
      <c r="F61" s="2" t="s">
        <v>1160</v>
      </c>
      <c r="G61" s="2">
        <v>77978</v>
      </c>
      <c r="H61" s="2">
        <v>28.6753</v>
      </c>
      <c r="I61" s="2">
        <v>-96.549499999999995</v>
      </c>
      <c r="J61" s="2" t="s">
        <v>1190</v>
      </c>
      <c r="K61" s="21">
        <v>110018925957</v>
      </c>
      <c r="L61" s="2" t="s">
        <v>1140</v>
      </c>
      <c r="M61" s="2">
        <v>2821</v>
      </c>
      <c r="N61" s="2" t="s">
        <v>5088</v>
      </c>
      <c r="R61" s="310">
        <v>64.952380952380906</v>
      </c>
      <c r="S61" s="307">
        <f>$R61*INDEX('Byproduct Conc'!$E:$E, MATCH(Water_DMR!S$2,'Byproduct Conc'!$C:$C, 0))</f>
        <v>0.18901142857142841</v>
      </c>
      <c r="T61" s="23">
        <f>$R61*INDEX('Byproduct Conc'!$E:$E, MATCH(Water_DMR!T$2,'Byproduct Conc'!$C:$C, 0))</f>
        <v>2.2733333333333316E-3</v>
      </c>
      <c r="U61" s="23">
        <f>$R61*INDEX('Byproduct Conc'!$E:$E, MATCH(Water_DMR!U$2,'Byproduct Conc'!$C:$C, 0))</f>
        <v>9.7428571428571347E-3</v>
      </c>
      <c r="V61" s="23">
        <f>$R61*INDEX('Byproduct Conc'!$E:$E, MATCH(Water_DMR!V$2,'Byproduct Conc'!$C:$C, 0))</f>
        <v>6.4887428571428526E-2</v>
      </c>
      <c r="W61" s="150">
        <f>$R61*INDEX('Byproduct Conc'!$E:$E, MATCH(Water_DMR!W$2,'Byproduct Conc'!$C:$C, 0))</f>
        <v>9.7428571428571364E-2</v>
      </c>
      <c r="X61" s="149">
        <f t="shared" si="2"/>
        <v>5.4003265306122399E-4</v>
      </c>
      <c r="Y61" s="23">
        <f t="shared" si="3"/>
        <v>6.4952380952380907E-6</v>
      </c>
      <c r="Z61" s="23">
        <f t="shared" si="4"/>
        <v>2.7836734693877529E-5</v>
      </c>
      <c r="AA61" s="23">
        <f t="shared" si="5"/>
        <v>1.8539265306122436E-4</v>
      </c>
      <c r="AB61" s="115">
        <f t="shared" si="6"/>
        <v>2.783673469387753E-4</v>
      </c>
      <c r="AC61" s="315">
        <v>0</v>
      </c>
      <c r="AD61" s="2" t="s">
        <v>5107</v>
      </c>
      <c r="AE61" s="2" t="s">
        <v>5098</v>
      </c>
      <c r="AF61" s="2" t="s">
        <v>5098</v>
      </c>
      <c r="AG61" s="61" t="s">
        <v>1286</v>
      </c>
      <c r="AH61" s="69" t="s">
        <v>1287</v>
      </c>
      <c r="AI61" s="21">
        <v>12100401000758</v>
      </c>
    </row>
    <row r="62" spans="1:36" x14ac:dyDescent="0.25">
      <c r="A62" s="2">
        <v>2017</v>
      </c>
      <c r="B62" s="4">
        <v>42736</v>
      </c>
      <c r="C62" s="2" t="s">
        <v>1284</v>
      </c>
      <c r="D62" s="2" t="s">
        <v>1285</v>
      </c>
      <c r="E62" s="2" t="s">
        <v>1189</v>
      </c>
      <c r="F62" s="2" t="s">
        <v>1160</v>
      </c>
      <c r="G62" s="2">
        <v>77978</v>
      </c>
      <c r="H62" s="2">
        <v>28.6753</v>
      </c>
      <c r="I62" s="2">
        <v>-96.549499999999995</v>
      </c>
      <c r="J62" s="2" t="s">
        <v>1190</v>
      </c>
      <c r="K62" s="21">
        <v>110018925957</v>
      </c>
      <c r="L62" s="2" t="s">
        <v>1140</v>
      </c>
      <c r="M62" s="2">
        <v>2821</v>
      </c>
      <c r="N62" s="2" t="s">
        <v>5088</v>
      </c>
      <c r="R62" s="310">
        <v>5989.5353999999998</v>
      </c>
      <c r="S62" s="307">
        <f>$R62*INDEX('Byproduct Conc'!$E:$E, MATCH(Water_DMR!S$2,'Byproduct Conc'!$C:$C, 0))</f>
        <v>17.429548013999998</v>
      </c>
      <c r="T62" s="23">
        <f>$R62*INDEX('Byproduct Conc'!$E:$E, MATCH(Water_DMR!T$2,'Byproduct Conc'!$C:$C, 0))</f>
        <v>0.20963373899999999</v>
      </c>
      <c r="U62" s="23">
        <f>$R62*INDEX('Byproduct Conc'!$E:$E, MATCH(Water_DMR!U$2,'Byproduct Conc'!$C:$C, 0))</f>
        <v>0.89843030999999984</v>
      </c>
      <c r="V62" s="23">
        <f>$R62*INDEX('Byproduct Conc'!$E:$E, MATCH(Water_DMR!V$2,'Byproduct Conc'!$C:$C, 0))</f>
        <v>5.9835458646000008</v>
      </c>
      <c r="W62" s="150">
        <f>$R62*INDEX('Byproduct Conc'!$E:$E, MATCH(Water_DMR!W$2,'Byproduct Conc'!$C:$C, 0))</f>
        <v>8.9843031</v>
      </c>
      <c r="X62" s="149">
        <f t="shared" si="2"/>
        <v>4.9798708611428565E-2</v>
      </c>
      <c r="Y62" s="23">
        <f t="shared" si="3"/>
        <v>5.9895353999999995E-4</v>
      </c>
      <c r="Z62" s="23">
        <f t="shared" si="4"/>
        <v>2.5669437428571425E-3</v>
      </c>
      <c r="AA62" s="23">
        <f t="shared" si="5"/>
        <v>1.7095845327428572E-2</v>
      </c>
      <c r="AB62" s="115">
        <f t="shared" si="6"/>
        <v>2.5669437428571428E-2</v>
      </c>
      <c r="AC62" s="315">
        <v>0.10341109046788503</v>
      </c>
      <c r="AD62" s="2">
        <v>20.363299999999999</v>
      </c>
      <c r="AE62" s="2">
        <v>28</v>
      </c>
      <c r="AF62" s="2">
        <v>31.037000000000006</v>
      </c>
      <c r="AG62" s="61" t="s">
        <v>1286</v>
      </c>
      <c r="AH62" s="69" t="s">
        <v>1287</v>
      </c>
      <c r="AI62" s="21">
        <v>12100401000758</v>
      </c>
      <c r="AJ62" s="2"/>
    </row>
    <row r="63" spans="1:36" x14ac:dyDescent="0.25">
      <c r="A63" s="2">
        <v>2017</v>
      </c>
      <c r="B63" s="4">
        <v>42736</v>
      </c>
      <c r="C63" s="2" t="s">
        <v>1284</v>
      </c>
      <c r="D63" s="2" t="s">
        <v>1285</v>
      </c>
      <c r="E63" s="2" t="s">
        <v>1189</v>
      </c>
      <c r="F63" s="2" t="s">
        <v>1160</v>
      </c>
      <c r="G63" s="2">
        <v>77978</v>
      </c>
      <c r="H63" s="2">
        <v>28.6753</v>
      </c>
      <c r="I63" s="2">
        <v>-96.549499999999995</v>
      </c>
      <c r="J63" s="2" t="s">
        <v>1190</v>
      </c>
      <c r="K63" s="21">
        <v>110018925957</v>
      </c>
      <c r="L63" s="2" t="s">
        <v>1140</v>
      </c>
      <c r="M63" s="2">
        <v>2821</v>
      </c>
      <c r="N63" s="2" t="s">
        <v>5088</v>
      </c>
      <c r="R63" s="310">
        <v>13.3333333333333</v>
      </c>
      <c r="S63" s="307">
        <f>$R63*INDEX('Byproduct Conc'!$E:$E, MATCH(Water_DMR!S$2,'Byproduct Conc'!$C:$C, 0))</f>
        <v>3.8799999999999904E-2</v>
      </c>
      <c r="T63" s="23">
        <f>$R63*INDEX('Byproduct Conc'!$E:$E, MATCH(Water_DMR!T$2,'Byproduct Conc'!$C:$C, 0))</f>
        <v>4.6666666666666547E-4</v>
      </c>
      <c r="U63" s="23">
        <f>$R63*INDEX('Byproduct Conc'!$E:$E, MATCH(Water_DMR!U$2,'Byproduct Conc'!$C:$C, 0))</f>
        <v>1.9999999999999948E-3</v>
      </c>
      <c r="V63" s="23">
        <f>$R63*INDEX('Byproduct Conc'!$E:$E, MATCH(Water_DMR!V$2,'Byproduct Conc'!$C:$C, 0))</f>
        <v>1.3319999999999969E-2</v>
      </c>
      <c r="W63" s="150">
        <f>$R63*INDEX('Byproduct Conc'!$E:$E, MATCH(Water_DMR!W$2,'Byproduct Conc'!$C:$C, 0))</f>
        <v>1.9999999999999952E-2</v>
      </c>
      <c r="X63" s="149">
        <f t="shared" si="2"/>
        <v>1.1085714285714258E-4</v>
      </c>
      <c r="Y63" s="23">
        <f t="shared" si="3"/>
        <v>1.3333333333333298E-6</v>
      </c>
      <c r="Z63" s="23">
        <f t="shared" si="4"/>
        <v>5.7142857142856993E-6</v>
      </c>
      <c r="AA63" s="23">
        <f t="shared" si="5"/>
        <v>3.8057142857142767E-5</v>
      </c>
      <c r="AB63" s="115">
        <f t="shared" si="6"/>
        <v>5.7142857142857006E-5</v>
      </c>
      <c r="AC63" s="315">
        <v>46.453829033250109</v>
      </c>
      <c r="AD63" s="2">
        <v>20.363299999999999</v>
      </c>
      <c r="AE63" s="2">
        <v>28</v>
      </c>
      <c r="AF63" s="2">
        <v>31.037000000000006</v>
      </c>
      <c r="AG63" s="61" t="s">
        <v>1286</v>
      </c>
      <c r="AH63" s="69" t="s">
        <v>1287</v>
      </c>
      <c r="AI63" s="21">
        <v>12100401000758</v>
      </c>
    </row>
    <row r="64" spans="1:36" x14ac:dyDescent="0.25">
      <c r="A64" s="2">
        <v>2018</v>
      </c>
      <c r="B64" s="4">
        <v>43101</v>
      </c>
      <c r="C64" s="2" t="s">
        <v>1284</v>
      </c>
      <c r="D64" s="2" t="s">
        <v>1285</v>
      </c>
      <c r="E64" s="2" t="s">
        <v>1189</v>
      </c>
      <c r="F64" s="2" t="s">
        <v>1160</v>
      </c>
      <c r="G64" s="2">
        <v>77978</v>
      </c>
      <c r="H64" s="2">
        <v>28.6753</v>
      </c>
      <c r="I64" s="2">
        <v>-96.549499999999995</v>
      </c>
      <c r="J64" s="2" t="s">
        <v>1190</v>
      </c>
      <c r="K64" s="21">
        <v>110018925957</v>
      </c>
      <c r="L64" s="2" t="s">
        <v>1140</v>
      </c>
      <c r="M64" s="2">
        <v>2821</v>
      </c>
      <c r="N64" s="2" t="s">
        <v>5088</v>
      </c>
      <c r="R64" s="310">
        <v>24.4897959183673</v>
      </c>
      <c r="S64" s="307">
        <f>$R64*INDEX('Byproduct Conc'!$E:$E, MATCH(Water_DMR!S$2,'Byproduct Conc'!$C:$C, 0))</f>
        <v>7.1265306122448843E-2</v>
      </c>
      <c r="T64" s="23">
        <f>$R64*INDEX('Byproduct Conc'!$E:$E, MATCH(Water_DMR!T$2,'Byproduct Conc'!$C:$C, 0))</f>
        <v>8.5714285714285536E-4</v>
      </c>
      <c r="U64" s="23">
        <f>$R64*INDEX('Byproduct Conc'!$E:$E, MATCH(Water_DMR!U$2,'Byproduct Conc'!$C:$C, 0))</f>
        <v>3.6734693877550945E-3</v>
      </c>
      <c r="V64" s="23">
        <f>$R64*INDEX('Byproduct Conc'!$E:$E, MATCH(Water_DMR!V$2,'Byproduct Conc'!$C:$C, 0))</f>
        <v>2.4465306122448936E-2</v>
      </c>
      <c r="W64" s="150">
        <f>$R64*INDEX('Byproduct Conc'!$E:$E, MATCH(Water_DMR!W$2,'Byproduct Conc'!$C:$C, 0))</f>
        <v>3.6734693877550947E-2</v>
      </c>
      <c r="X64" s="149">
        <f t="shared" si="2"/>
        <v>2.0361516034985385E-4</v>
      </c>
      <c r="Y64" s="23">
        <f t="shared" si="3"/>
        <v>2.4489795918367296E-6</v>
      </c>
      <c r="Z64" s="23">
        <f t="shared" si="4"/>
        <v>1.0495626822157413E-5</v>
      </c>
      <c r="AA64" s="23">
        <f t="shared" si="5"/>
        <v>6.9900874635568389E-5</v>
      </c>
      <c r="AB64" s="115">
        <f t="shared" si="6"/>
        <v>1.0495626822157413E-4</v>
      </c>
      <c r="AC64" s="315">
        <v>0</v>
      </c>
      <c r="AD64" s="2" t="s">
        <v>5107</v>
      </c>
      <c r="AE64" s="2" t="s">
        <v>5098</v>
      </c>
      <c r="AF64" s="2" t="s">
        <v>5098</v>
      </c>
      <c r="AG64" s="61" t="s">
        <v>1286</v>
      </c>
      <c r="AH64" s="69" t="s">
        <v>1287</v>
      </c>
      <c r="AI64" s="21">
        <v>12100401000758</v>
      </c>
      <c r="AJ64" s="2"/>
    </row>
    <row r="65" spans="1:36" x14ac:dyDescent="0.25">
      <c r="A65" s="2">
        <v>2019</v>
      </c>
      <c r="B65" s="4">
        <v>43466</v>
      </c>
      <c r="C65" s="2" t="s">
        <v>1284</v>
      </c>
      <c r="D65" s="2" t="s">
        <v>1285</v>
      </c>
      <c r="E65" s="2" t="s">
        <v>1189</v>
      </c>
      <c r="F65" s="2" t="s">
        <v>1160</v>
      </c>
      <c r="G65" s="2">
        <v>77978</v>
      </c>
      <c r="H65" s="2">
        <v>28.6753</v>
      </c>
      <c r="I65" s="2">
        <v>-96.549499999999995</v>
      </c>
      <c r="J65" s="2" t="s">
        <v>1190</v>
      </c>
      <c r="K65" s="21">
        <v>110018925957</v>
      </c>
      <c r="L65" s="2" t="s">
        <v>1140</v>
      </c>
      <c r="M65" s="2">
        <v>2821</v>
      </c>
      <c r="N65" s="2" t="s">
        <v>5088</v>
      </c>
      <c r="R65" s="310">
        <v>110.548752834467</v>
      </c>
      <c r="S65" s="307">
        <f>$R65*INDEX('Byproduct Conc'!$E:$E, MATCH(Water_DMR!S$2,'Byproduct Conc'!$C:$C, 0))</f>
        <v>0.32169687074829895</v>
      </c>
      <c r="T65" s="23">
        <f>$R65*INDEX('Byproduct Conc'!$E:$E, MATCH(Water_DMR!T$2,'Byproduct Conc'!$C:$C, 0))</f>
        <v>3.8692063492063444E-3</v>
      </c>
      <c r="U65" s="23">
        <f>$R65*INDEX('Byproduct Conc'!$E:$E, MATCH(Water_DMR!U$2,'Byproduct Conc'!$C:$C, 0))</f>
        <v>1.6582312925170047E-2</v>
      </c>
      <c r="V65" s="23">
        <f>$R65*INDEX('Byproduct Conc'!$E:$E, MATCH(Water_DMR!V$2,'Byproduct Conc'!$C:$C, 0))</f>
        <v>0.11043820408163255</v>
      </c>
      <c r="W65" s="150">
        <f>$R65*INDEX('Byproduct Conc'!$E:$E, MATCH(Water_DMR!W$2,'Byproduct Conc'!$C:$C, 0))</f>
        <v>0.16582312925170051</v>
      </c>
      <c r="X65" s="149">
        <f t="shared" si="2"/>
        <v>9.1913391642371126E-4</v>
      </c>
      <c r="Y65" s="23">
        <f t="shared" si="3"/>
        <v>1.1054875283446699E-5</v>
      </c>
      <c r="Z65" s="23">
        <f t="shared" si="4"/>
        <v>4.7378036929057278E-5</v>
      </c>
      <c r="AA65" s="23">
        <f t="shared" si="5"/>
        <v>3.1553772594752156E-4</v>
      </c>
      <c r="AB65" s="115">
        <f t="shared" si="6"/>
        <v>4.7378036929057287E-4</v>
      </c>
      <c r="AC65" s="315">
        <v>0.335335863214207</v>
      </c>
      <c r="AD65" s="2">
        <v>1.2187700000000001</v>
      </c>
      <c r="AE65" s="2">
        <v>30</v>
      </c>
      <c r="AF65" s="2">
        <v>12.093075000000001</v>
      </c>
      <c r="AG65" s="61" t="s">
        <v>1286</v>
      </c>
      <c r="AH65" s="69" t="s">
        <v>1287</v>
      </c>
      <c r="AI65" s="21">
        <v>12100401000758</v>
      </c>
    </row>
    <row r="66" spans="1:36" x14ac:dyDescent="0.25">
      <c r="A66" s="2">
        <v>2020</v>
      </c>
      <c r="B66" s="4">
        <v>43831</v>
      </c>
      <c r="C66" s="2" t="s">
        <v>1284</v>
      </c>
      <c r="D66" s="2" t="s">
        <v>1285</v>
      </c>
      <c r="E66" s="2" t="s">
        <v>1189</v>
      </c>
      <c r="F66" s="2" t="s">
        <v>1160</v>
      </c>
      <c r="G66" s="2">
        <v>77978</v>
      </c>
      <c r="H66" s="2">
        <v>28.6753</v>
      </c>
      <c r="I66" s="2">
        <v>-96.549499999999995</v>
      </c>
      <c r="J66" s="2" t="s">
        <v>1190</v>
      </c>
      <c r="K66" s="21">
        <v>110018925957</v>
      </c>
      <c r="L66" s="2" t="s">
        <v>1140</v>
      </c>
      <c r="M66" s="2">
        <v>2821</v>
      </c>
      <c r="N66" s="2" t="s">
        <v>5088</v>
      </c>
      <c r="R66" s="310">
        <v>24.816326530612201</v>
      </c>
      <c r="S66" s="307">
        <f>$R66*INDEX('Byproduct Conc'!$E:$E, MATCH(Water_DMR!S$2,'Byproduct Conc'!$C:$C, 0))</f>
        <v>7.2215510204081498E-2</v>
      </c>
      <c r="T66" s="23">
        <f>$R66*INDEX('Byproduct Conc'!$E:$E, MATCH(Water_DMR!T$2,'Byproduct Conc'!$C:$C, 0))</f>
        <v>8.6857142857142699E-4</v>
      </c>
      <c r="U66" s="23">
        <f>$R66*INDEX('Byproduct Conc'!$E:$E, MATCH(Water_DMR!U$2,'Byproduct Conc'!$C:$C, 0))</f>
        <v>3.7224489795918297E-3</v>
      </c>
      <c r="V66" s="23">
        <f>$R66*INDEX('Byproduct Conc'!$E:$E, MATCH(Water_DMR!V$2,'Byproduct Conc'!$C:$C, 0))</f>
        <v>2.4791510204081591E-2</v>
      </c>
      <c r="W66" s="150">
        <f>$R66*INDEX('Byproduct Conc'!$E:$E, MATCH(Water_DMR!W$2,'Byproduct Conc'!$C:$C, 0))</f>
        <v>3.7224489795918303E-2</v>
      </c>
      <c r="X66" s="149">
        <f t="shared" si="2"/>
        <v>2.0633002915451857E-4</v>
      </c>
      <c r="Y66" s="23">
        <f t="shared" si="3"/>
        <v>2.48163265306122E-6</v>
      </c>
      <c r="Z66" s="23">
        <f t="shared" si="4"/>
        <v>1.0635568513119513E-5</v>
      </c>
      <c r="AA66" s="23">
        <f t="shared" si="5"/>
        <v>7.0832886297375974E-5</v>
      </c>
      <c r="AB66" s="115">
        <f t="shared" si="6"/>
        <v>1.0635568513119515E-4</v>
      </c>
      <c r="AC66" s="315">
        <v>0.33865956281373411</v>
      </c>
      <c r="AD66" s="2">
        <v>0.27630499999999997</v>
      </c>
      <c r="AE66" s="2">
        <v>30</v>
      </c>
      <c r="AF66" s="2">
        <v>2.8955250000000001</v>
      </c>
      <c r="AG66" s="61" t="s">
        <v>1286</v>
      </c>
      <c r="AH66" s="69" t="s">
        <v>1287</v>
      </c>
      <c r="AI66" s="21">
        <v>12100401000758</v>
      </c>
      <c r="AJ66" s="2"/>
    </row>
    <row r="67" spans="1:36" x14ac:dyDescent="0.25">
      <c r="A67" s="2">
        <v>2020</v>
      </c>
      <c r="B67" s="4">
        <v>43831</v>
      </c>
      <c r="C67" s="2" t="s">
        <v>1284</v>
      </c>
      <c r="D67" s="2" t="s">
        <v>1285</v>
      </c>
      <c r="E67" s="2" t="s">
        <v>1189</v>
      </c>
      <c r="F67" s="2" t="s">
        <v>1160</v>
      </c>
      <c r="G67" s="2">
        <v>77978</v>
      </c>
      <c r="H67" s="2">
        <v>28.6753</v>
      </c>
      <c r="I67" s="2">
        <v>-96.549499999999995</v>
      </c>
      <c r="J67" s="2" t="s">
        <v>1190</v>
      </c>
      <c r="K67" s="21">
        <v>110018925957</v>
      </c>
      <c r="L67" s="2" t="s">
        <v>1140</v>
      </c>
      <c r="M67" s="2">
        <v>2821</v>
      </c>
      <c r="N67" s="2" t="s">
        <v>5088</v>
      </c>
      <c r="R67" s="310">
        <v>6.0343714285714203</v>
      </c>
      <c r="S67" s="307">
        <f>$R67*INDEX('Byproduct Conc'!$E:$E, MATCH(Water_DMR!S$2,'Byproduct Conc'!$C:$C, 0))</f>
        <v>1.7560020857142832E-2</v>
      </c>
      <c r="T67" s="23">
        <f>$R67*INDEX('Byproduct Conc'!$E:$E, MATCH(Water_DMR!T$2,'Byproduct Conc'!$C:$C, 0))</f>
        <v>2.1120299999999968E-4</v>
      </c>
      <c r="U67" s="23">
        <f>$R67*INDEX('Byproduct Conc'!$E:$E, MATCH(Water_DMR!U$2,'Byproduct Conc'!$C:$C, 0))</f>
        <v>9.0515571428571298E-4</v>
      </c>
      <c r="V67" s="23">
        <f>$R67*INDEX('Byproduct Conc'!$E:$E, MATCH(Water_DMR!V$2,'Byproduct Conc'!$C:$C, 0))</f>
        <v>6.0283370571428494E-3</v>
      </c>
      <c r="W67" s="150">
        <f>$R67*INDEX('Byproduct Conc'!$E:$E, MATCH(Water_DMR!W$2,'Byproduct Conc'!$C:$C, 0))</f>
        <v>9.0515571428571306E-3</v>
      </c>
      <c r="X67" s="149">
        <f t="shared" si="2"/>
        <v>5.0171488163265234E-5</v>
      </c>
      <c r="Y67" s="23">
        <f t="shared" si="3"/>
        <v>6.0343714285714193E-7</v>
      </c>
      <c r="Z67" s="23">
        <f t="shared" si="4"/>
        <v>2.5861591836734655E-6</v>
      </c>
      <c r="AA67" s="23">
        <f t="shared" si="5"/>
        <v>1.7223820163265283E-5</v>
      </c>
      <c r="AB67" s="115">
        <f t="shared" si="6"/>
        <v>2.5861591836734658E-5</v>
      </c>
      <c r="AC67" s="315">
        <v>1.3927359946236575</v>
      </c>
      <c r="AD67" s="2">
        <v>0.27630499999999997</v>
      </c>
      <c r="AE67" s="2">
        <v>30</v>
      </c>
      <c r="AF67" s="2">
        <v>2.8955250000000001</v>
      </c>
      <c r="AG67" s="61" t="s">
        <v>1286</v>
      </c>
      <c r="AH67" s="69" t="s">
        <v>1287</v>
      </c>
      <c r="AI67" s="21">
        <v>12100401000758</v>
      </c>
    </row>
    <row r="68" spans="1:36" x14ac:dyDescent="0.25">
      <c r="A68" s="2">
        <v>2015</v>
      </c>
      <c r="B68" s="4">
        <v>42005</v>
      </c>
      <c r="C68" s="2" t="s">
        <v>1288</v>
      </c>
      <c r="D68" s="2" t="s">
        <v>1289</v>
      </c>
      <c r="E68" s="2" t="s">
        <v>1154</v>
      </c>
      <c r="F68" s="2" t="s">
        <v>1138</v>
      </c>
      <c r="G68" s="2">
        <v>70805</v>
      </c>
      <c r="H68" s="2">
        <v>30.498203</v>
      </c>
      <c r="I68" s="2">
        <v>-91.189148000000003</v>
      </c>
      <c r="J68" s="2" t="s">
        <v>1155</v>
      </c>
      <c r="K68" s="21">
        <v>110000597444</v>
      </c>
      <c r="L68" s="2" t="s">
        <v>1140</v>
      </c>
      <c r="M68" s="2">
        <v>2821</v>
      </c>
      <c r="N68" s="2" t="s">
        <v>5088</v>
      </c>
      <c r="R68" s="310">
        <v>97.959183673469298</v>
      </c>
      <c r="S68" s="307">
        <f>$R68*INDEX('Byproduct Conc'!$E:$E, MATCH(Water_DMR!S$2,'Byproduct Conc'!$C:$C, 0))</f>
        <v>0.28506122448979565</v>
      </c>
      <c r="T68" s="23">
        <f>$R68*INDEX('Byproduct Conc'!$E:$E, MATCH(Water_DMR!T$2,'Byproduct Conc'!$C:$C, 0))</f>
        <v>3.4285714285714249E-3</v>
      </c>
      <c r="U68" s="23">
        <f>$R68*INDEX('Byproduct Conc'!$E:$E, MATCH(Water_DMR!U$2,'Byproduct Conc'!$C:$C, 0))</f>
        <v>1.4693877551020394E-2</v>
      </c>
      <c r="V68" s="23">
        <f>$R68*INDEX('Byproduct Conc'!$E:$E, MATCH(Water_DMR!V$2,'Byproduct Conc'!$C:$C, 0))</f>
        <v>9.7861224489795839E-2</v>
      </c>
      <c r="W68" s="150">
        <f>$R68*INDEX('Byproduct Conc'!$E:$E, MATCH(Water_DMR!W$2,'Byproduct Conc'!$C:$C, 0))</f>
        <v>0.14693877551020396</v>
      </c>
      <c r="X68" s="149">
        <f t="shared" ref="X68:X131" si="7">S68/350</f>
        <v>8.1446064139941614E-4</v>
      </c>
      <c r="Y68" s="23">
        <f t="shared" ref="Y68:Y131" si="8">T68/350</f>
        <v>9.7959183673469285E-6</v>
      </c>
      <c r="Z68" s="23">
        <f t="shared" ref="Z68:Z131" si="9">U68/350</f>
        <v>4.1982507288629695E-5</v>
      </c>
      <c r="AA68" s="23">
        <f t="shared" ref="AA68:AA131" si="10">V68/350</f>
        <v>2.7960349854227383E-4</v>
      </c>
      <c r="AB68" s="115">
        <f t="shared" ref="AB68:AB131" si="11">W68/350</f>
        <v>4.1982507288629701E-4</v>
      </c>
      <c r="AC68" s="315">
        <v>0</v>
      </c>
      <c r="AD68" s="2" t="s">
        <v>5107</v>
      </c>
      <c r="AE68" s="2" t="s">
        <v>5098</v>
      </c>
      <c r="AF68" s="2" t="s">
        <v>5098</v>
      </c>
      <c r="AG68" s="61" t="s">
        <v>1156</v>
      </c>
      <c r="AH68" s="69" t="s">
        <v>1290</v>
      </c>
      <c r="AI68" s="21">
        <v>8070201006480</v>
      </c>
    </row>
    <row r="69" spans="1:36" x14ac:dyDescent="0.25">
      <c r="A69" s="2">
        <v>2017</v>
      </c>
      <c r="B69" s="4">
        <v>42736</v>
      </c>
      <c r="C69" s="2" t="s">
        <v>1288</v>
      </c>
      <c r="D69" s="2" t="s">
        <v>1289</v>
      </c>
      <c r="E69" s="2" t="s">
        <v>1154</v>
      </c>
      <c r="F69" s="2" t="s">
        <v>1138</v>
      </c>
      <c r="G69" s="2">
        <v>70805</v>
      </c>
      <c r="H69" s="2">
        <v>30.498203</v>
      </c>
      <c r="I69" s="2">
        <v>-91.189148000000003</v>
      </c>
      <c r="J69" s="2" t="s">
        <v>1155</v>
      </c>
      <c r="K69" s="21">
        <v>110000597444</v>
      </c>
      <c r="L69" s="2" t="s">
        <v>1140</v>
      </c>
      <c r="M69" s="2">
        <v>2821</v>
      </c>
      <c r="N69" s="2" t="s">
        <v>5088</v>
      </c>
      <c r="R69" s="310">
        <v>84.136054421768705</v>
      </c>
      <c r="S69" s="307">
        <f>$R69*INDEX('Byproduct Conc'!$E:$E, MATCH(Water_DMR!S$2,'Byproduct Conc'!$C:$C, 0))</f>
        <v>0.24483591836734692</v>
      </c>
      <c r="T69" s="23">
        <f>$R69*INDEX('Byproduct Conc'!$E:$E, MATCH(Water_DMR!T$2,'Byproduct Conc'!$C:$C, 0))</f>
        <v>2.9447619047619045E-3</v>
      </c>
      <c r="U69" s="23">
        <f>$R69*INDEX('Byproduct Conc'!$E:$E, MATCH(Water_DMR!U$2,'Byproduct Conc'!$C:$C, 0))</f>
        <v>1.2620408163265305E-2</v>
      </c>
      <c r="V69" s="23">
        <f>$R69*INDEX('Byproduct Conc'!$E:$E, MATCH(Water_DMR!V$2,'Byproduct Conc'!$C:$C, 0))</f>
        <v>8.4051918367346948E-2</v>
      </c>
      <c r="W69" s="150">
        <f>$R69*INDEX('Byproduct Conc'!$E:$E, MATCH(Water_DMR!W$2,'Byproduct Conc'!$C:$C, 0))</f>
        <v>0.12620408163265306</v>
      </c>
      <c r="X69" s="149">
        <f t="shared" si="7"/>
        <v>6.9953119533527691E-4</v>
      </c>
      <c r="Y69" s="23">
        <f t="shared" si="8"/>
        <v>8.4136054421768692E-6</v>
      </c>
      <c r="Z69" s="23">
        <f t="shared" si="9"/>
        <v>3.6058309037900873E-5</v>
      </c>
      <c r="AA69" s="23">
        <f t="shared" si="10"/>
        <v>2.4014833819241985E-4</v>
      </c>
      <c r="AB69" s="115">
        <f t="shared" si="11"/>
        <v>3.6058309037900873E-4</v>
      </c>
      <c r="AC69" s="315">
        <v>0</v>
      </c>
      <c r="AD69" s="2" t="s">
        <v>5107</v>
      </c>
      <c r="AE69" s="2" t="s">
        <v>5098</v>
      </c>
      <c r="AF69" s="2" t="s">
        <v>5098</v>
      </c>
      <c r="AG69" s="61" t="s">
        <v>1156</v>
      </c>
      <c r="AH69" s="69" t="s">
        <v>1290</v>
      </c>
      <c r="AI69" s="21">
        <v>8070201006480</v>
      </c>
    </row>
    <row r="70" spans="1:36" x14ac:dyDescent="0.25">
      <c r="A70" s="2">
        <v>2018</v>
      </c>
      <c r="B70" s="4">
        <v>43101</v>
      </c>
      <c r="C70" s="2" t="s">
        <v>1288</v>
      </c>
      <c r="D70" s="2" t="s">
        <v>1289</v>
      </c>
      <c r="E70" s="2" t="s">
        <v>1154</v>
      </c>
      <c r="F70" s="2" t="s">
        <v>1138</v>
      </c>
      <c r="G70" s="2">
        <v>70805</v>
      </c>
      <c r="H70" s="2">
        <v>30.498203</v>
      </c>
      <c r="I70" s="2">
        <v>-91.189148000000003</v>
      </c>
      <c r="J70" s="2" t="s">
        <v>1155</v>
      </c>
      <c r="K70" s="21">
        <v>110000597444</v>
      </c>
      <c r="L70" s="2" t="s">
        <v>1140</v>
      </c>
      <c r="M70" s="2">
        <v>2821</v>
      </c>
      <c r="N70" s="2" t="s">
        <v>5088</v>
      </c>
      <c r="R70" s="310">
        <v>53.405895691609899</v>
      </c>
      <c r="S70" s="307">
        <f>$R70*INDEX('Byproduct Conc'!$E:$E, MATCH(Water_DMR!S$2,'Byproduct Conc'!$C:$C, 0))</f>
        <v>0.1554111564625848</v>
      </c>
      <c r="T70" s="23">
        <f>$R70*INDEX('Byproduct Conc'!$E:$E, MATCH(Water_DMR!T$2,'Byproduct Conc'!$C:$C, 0))</f>
        <v>1.8692063492063463E-3</v>
      </c>
      <c r="U70" s="23">
        <f>$R70*INDEX('Byproduct Conc'!$E:$E, MATCH(Water_DMR!U$2,'Byproduct Conc'!$C:$C, 0))</f>
        <v>8.0108843537414834E-3</v>
      </c>
      <c r="V70" s="23">
        <f>$R70*INDEX('Byproduct Conc'!$E:$E, MATCH(Water_DMR!V$2,'Byproduct Conc'!$C:$C, 0))</f>
        <v>5.3352489795918293E-2</v>
      </c>
      <c r="W70" s="150">
        <f>$R70*INDEX('Byproduct Conc'!$E:$E, MATCH(Water_DMR!W$2,'Byproduct Conc'!$C:$C, 0))</f>
        <v>8.0108843537414848E-2</v>
      </c>
      <c r="X70" s="149">
        <f t="shared" si="7"/>
        <v>4.4403187560738516E-4</v>
      </c>
      <c r="Y70" s="23">
        <f t="shared" si="8"/>
        <v>5.3405895691609895E-6</v>
      </c>
      <c r="Z70" s="23">
        <f t="shared" si="9"/>
        <v>2.2888241010689953E-5</v>
      </c>
      <c r="AA70" s="23">
        <f t="shared" si="10"/>
        <v>1.5243568513119513E-4</v>
      </c>
      <c r="AB70" s="115">
        <f t="shared" si="11"/>
        <v>2.2888241010689955E-4</v>
      </c>
      <c r="AC70" s="315">
        <v>0</v>
      </c>
      <c r="AD70" s="2" t="s">
        <v>5107</v>
      </c>
      <c r="AE70" s="2" t="s">
        <v>5098</v>
      </c>
      <c r="AF70" s="2" t="s">
        <v>5098</v>
      </c>
      <c r="AG70" s="61" t="s">
        <v>1156</v>
      </c>
      <c r="AH70" s="69" t="s">
        <v>1290</v>
      </c>
      <c r="AI70" s="21">
        <v>8070201006480</v>
      </c>
      <c r="AJ70" s="2"/>
    </row>
    <row r="71" spans="1:36" x14ac:dyDescent="0.25">
      <c r="A71" s="2">
        <v>2019</v>
      </c>
      <c r="B71" s="4">
        <v>43466</v>
      </c>
      <c r="C71" s="2" t="s">
        <v>1288</v>
      </c>
      <c r="D71" s="2" t="s">
        <v>1289</v>
      </c>
      <c r="E71" s="2" t="s">
        <v>1154</v>
      </c>
      <c r="F71" s="2" t="s">
        <v>1138</v>
      </c>
      <c r="G71" s="2">
        <v>70805</v>
      </c>
      <c r="H71" s="2">
        <v>30.498203</v>
      </c>
      <c r="I71" s="2">
        <v>-91.189148000000003</v>
      </c>
      <c r="J71" s="2" t="s">
        <v>1155</v>
      </c>
      <c r="K71" s="21">
        <v>110000597444</v>
      </c>
      <c r="L71" s="2" t="s">
        <v>1140</v>
      </c>
      <c r="M71" s="2">
        <v>2821</v>
      </c>
      <c r="N71" s="2" t="s">
        <v>5088</v>
      </c>
      <c r="R71" s="310">
        <v>9.3061224489795897</v>
      </c>
      <c r="S71" s="307">
        <f>$R71*INDEX('Byproduct Conc'!$E:$E, MATCH(Water_DMR!S$2,'Byproduct Conc'!$C:$C, 0))</f>
        <v>2.7080816326530605E-2</v>
      </c>
      <c r="T71" s="23">
        <f>$R71*INDEX('Byproduct Conc'!$E:$E, MATCH(Water_DMR!T$2,'Byproduct Conc'!$C:$C, 0))</f>
        <v>3.2571428571428562E-4</v>
      </c>
      <c r="U71" s="23">
        <f>$R71*INDEX('Byproduct Conc'!$E:$E, MATCH(Water_DMR!U$2,'Byproduct Conc'!$C:$C, 0))</f>
        <v>1.3959183673469384E-3</v>
      </c>
      <c r="V71" s="23">
        <f>$R71*INDEX('Byproduct Conc'!$E:$E, MATCH(Water_DMR!V$2,'Byproduct Conc'!$C:$C, 0))</f>
        <v>9.296816326530611E-3</v>
      </c>
      <c r="W71" s="150">
        <f>$R71*INDEX('Byproduct Conc'!$E:$E, MATCH(Water_DMR!W$2,'Byproduct Conc'!$C:$C, 0))</f>
        <v>1.3959183673469384E-2</v>
      </c>
      <c r="X71" s="149">
        <f t="shared" si="7"/>
        <v>7.737376093294459E-5</v>
      </c>
      <c r="Y71" s="23">
        <f t="shared" si="8"/>
        <v>9.3061224489795888E-7</v>
      </c>
      <c r="Z71" s="23">
        <f t="shared" si="9"/>
        <v>3.9883381924198235E-6</v>
      </c>
      <c r="AA71" s="23">
        <f t="shared" si="10"/>
        <v>2.6562332361516033E-5</v>
      </c>
      <c r="AB71" s="115">
        <f t="shared" si="11"/>
        <v>3.9883381924198238E-5</v>
      </c>
      <c r="AC71" s="315">
        <v>0</v>
      </c>
      <c r="AD71" s="2" t="s">
        <v>5107</v>
      </c>
      <c r="AE71" s="2" t="s">
        <v>5098</v>
      </c>
      <c r="AF71" s="2" t="s">
        <v>5098</v>
      </c>
      <c r="AG71" s="61" t="s">
        <v>1156</v>
      </c>
      <c r="AH71" s="69" t="s">
        <v>1290</v>
      </c>
      <c r="AI71" s="21">
        <v>8070201006480</v>
      </c>
    </row>
    <row r="72" spans="1:36" x14ac:dyDescent="0.25">
      <c r="A72" s="2">
        <v>2020</v>
      </c>
      <c r="B72" s="4">
        <v>43831</v>
      </c>
      <c r="C72" s="2" t="s">
        <v>1288</v>
      </c>
      <c r="D72" s="2" t="s">
        <v>1289</v>
      </c>
      <c r="E72" s="2" t="s">
        <v>1154</v>
      </c>
      <c r="F72" s="2" t="s">
        <v>1138</v>
      </c>
      <c r="G72" s="2">
        <v>70805</v>
      </c>
      <c r="H72" s="2">
        <v>30.498203</v>
      </c>
      <c r="I72" s="2">
        <v>-91.189148000000003</v>
      </c>
      <c r="J72" s="2" t="s">
        <v>1155</v>
      </c>
      <c r="K72" s="21">
        <v>110000597444</v>
      </c>
      <c r="L72" s="2" t="s">
        <v>1140</v>
      </c>
      <c r="M72" s="2">
        <v>2821</v>
      </c>
      <c r="N72" s="2" t="s">
        <v>5088</v>
      </c>
      <c r="R72" s="310">
        <v>16.4172335600907</v>
      </c>
      <c r="S72" s="307">
        <f>$R72*INDEX('Byproduct Conc'!$E:$E, MATCH(Water_DMR!S$2,'Byproduct Conc'!$C:$C, 0))</f>
        <v>4.7774149659863936E-2</v>
      </c>
      <c r="T72" s="23">
        <f>$R72*INDEX('Byproduct Conc'!$E:$E, MATCH(Water_DMR!T$2,'Byproduct Conc'!$C:$C, 0))</f>
        <v>5.746031746031745E-4</v>
      </c>
      <c r="U72" s="23">
        <f>$R72*INDEX('Byproduct Conc'!$E:$E, MATCH(Water_DMR!U$2,'Byproduct Conc'!$C:$C, 0))</f>
        <v>2.4625850340136046E-3</v>
      </c>
      <c r="V72" s="23">
        <f>$R72*INDEX('Byproduct Conc'!$E:$E, MATCH(Water_DMR!V$2,'Byproduct Conc'!$C:$C, 0))</f>
        <v>1.640081632653061E-2</v>
      </c>
      <c r="W72" s="150">
        <f>$R72*INDEX('Byproduct Conc'!$E:$E, MATCH(Water_DMR!W$2,'Byproduct Conc'!$C:$C, 0))</f>
        <v>2.4625850340136052E-2</v>
      </c>
      <c r="X72" s="149">
        <f t="shared" si="7"/>
        <v>1.3649757045675409E-4</v>
      </c>
      <c r="Y72" s="23">
        <f t="shared" si="8"/>
        <v>1.6417233560090699E-6</v>
      </c>
      <c r="Z72" s="23">
        <f t="shared" si="9"/>
        <v>7.0359572400388703E-6</v>
      </c>
      <c r="AA72" s="23">
        <f t="shared" si="10"/>
        <v>4.6859475218658885E-5</v>
      </c>
      <c r="AB72" s="115">
        <f t="shared" si="11"/>
        <v>7.035957240038872E-5</v>
      </c>
      <c r="AC72" s="315">
        <v>0</v>
      </c>
      <c r="AD72" s="2" t="s">
        <v>5107</v>
      </c>
      <c r="AE72" s="2" t="s">
        <v>5098</v>
      </c>
      <c r="AF72" s="2" t="s">
        <v>5098</v>
      </c>
      <c r="AG72" s="61" t="s">
        <v>1156</v>
      </c>
      <c r="AH72" s="69" t="s">
        <v>1290</v>
      </c>
      <c r="AI72" s="21">
        <v>8070201006480</v>
      </c>
    </row>
    <row r="73" spans="1:36" x14ac:dyDescent="0.25">
      <c r="A73" s="2">
        <v>2015</v>
      </c>
      <c r="B73" s="4">
        <v>42005</v>
      </c>
      <c r="C73" s="2" t="s">
        <v>1291</v>
      </c>
      <c r="D73" s="2" t="s">
        <v>1292</v>
      </c>
      <c r="E73" s="2" t="s">
        <v>1137</v>
      </c>
      <c r="F73" s="2" t="s">
        <v>1138</v>
      </c>
      <c r="G73" s="2" t="s">
        <v>1293</v>
      </c>
      <c r="H73" s="2">
        <v>30.221900000000002</v>
      </c>
      <c r="I73" s="2">
        <v>-91.051500000000004</v>
      </c>
      <c r="J73" s="2" t="s">
        <v>1294</v>
      </c>
      <c r="K73" s="21">
        <v>110033659878</v>
      </c>
      <c r="L73" s="2" t="s">
        <v>1140</v>
      </c>
      <c r="M73" s="2">
        <v>2869</v>
      </c>
      <c r="N73" s="2" t="s">
        <v>5086</v>
      </c>
      <c r="R73" s="310">
        <v>4.4693877551020398</v>
      </c>
      <c r="S73" s="307">
        <f>$R73*INDEX('Byproduct Conc'!$E:$E, MATCH(Water_DMR!S$2,'Byproduct Conc'!$C:$C, 0))</f>
        <v>1.3005918367346936E-2</v>
      </c>
      <c r="T73" s="23">
        <f>$R73*INDEX('Byproduct Conc'!$E:$E, MATCH(Water_DMR!T$2,'Byproduct Conc'!$C:$C, 0))</f>
        <v>1.5642857142857139E-4</v>
      </c>
      <c r="U73" s="23">
        <f>$R73*INDEX('Byproduct Conc'!$E:$E, MATCH(Water_DMR!U$2,'Byproduct Conc'!$C:$C, 0))</f>
        <v>6.7040816326530595E-4</v>
      </c>
      <c r="V73" s="23">
        <f>$R73*INDEX('Byproduct Conc'!$E:$E, MATCH(Water_DMR!V$2,'Byproduct Conc'!$C:$C, 0))</f>
        <v>4.4649183673469385E-3</v>
      </c>
      <c r="W73" s="150">
        <f>$R73*INDEX('Byproduct Conc'!$E:$E, MATCH(Water_DMR!W$2,'Byproduct Conc'!$C:$C, 0))</f>
        <v>6.7040816326530599E-3</v>
      </c>
      <c r="X73" s="149">
        <f t="shared" si="7"/>
        <v>3.7159766763848386E-5</v>
      </c>
      <c r="Y73" s="23">
        <f t="shared" si="8"/>
        <v>4.4693877551020395E-7</v>
      </c>
      <c r="Z73" s="23">
        <f t="shared" si="9"/>
        <v>1.9154518950437313E-6</v>
      </c>
      <c r="AA73" s="23">
        <f t="shared" si="10"/>
        <v>1.2756909620991253E-5</v>
      </c>
      <c r="AB73" s="115">
        <f t="shared" si="11"/>
        <v>1.9154518950437313E-5</v>
      </c>
      <c r="AC73" s="315">
        <v>0</v>
      </c>
      <c r="AD73" s="2" t="s">
        <v>5107</v>
      </c>
      <c r="AE73" s="2" t="s">
        <v>5098</v>
      </c>
      <c r="AF73" s="2" t="s">
        <v>5098</v>
      </c>
      <c r="AG73" s="61" t="s">
        <v>1295</v>
      </c>
      <c r="AH73" s="69" t="s">
        <v>1296</v>
      </c>
      <c r="AI73" s="21">
        <v>8070202002309</v>
      </c>
    </row>
    <row r="74" spans="1:36" x14ac:dyDescent="0.25">
      <c r="A74" s="2">
        <v>2016</v>
      </c>
      <c r="B74" s="4">
        <v>42370</v>
      </c>
      <c r="C74" s="2" t="s">
        <v>1291</v>
      </c>
      <c r="D74" s="2" t="s">
        <v>1292</v>
      </c>
      <c r="E74" s="2" t="s">
        <v>1137</v>
      </c>
      <c r="F74" s="2" t="s">
        <v>1138</v>
      </c>
      <c r="G74" s="2" t="s">
        <v>1293</v>
      </c>
      <c r="H74" s="2">
        <v>30.221900000000002</v>
      </c>
      <c r="I74" s="2">
        <v>-91.051500000000004</v>
      </c>
      <c r="J74" s="2" t="s">
        <v>1294</v>
      </c>
      <c r="K74" s="21">
        <v>110033659878</v>
      </c>
      <c r="L74" s="2" t="s">
        <v>1140</v>
      </c>
      <c r="M74" s="2">
        <v>2869</v>
      </c>
      <c r="N74" s="2" t="s">
        <v>5086</v>
      </c>
      <c r="R74" s="310">
        <v>4.4693877551020398</v>
      </c>
      <c r="S74" s="307">
        <f>$R74*INDEX('Byproduct Conc'!$E:$E, MATCH(Water_DMR!S$2,'Byproduct Conc'!$C:$C, 0))</f>
        <v>1.3005918367346936E-2</v>
      </c>
      <c r="T74" s="23">
        <f>$R74*INDEX('Byproduct Conc'!$E:$E, MATCH(Water_DMR!T$2,'Byproduct Conc'!$C:$C, 0))</f>
        <v>1.5642857142857139E-4</v>
      </c>
      <c r="U74" s="23">
        <f>$R74*INDEX('Byproduct Conc'!$E:$E, MATCH(Water_DMR!U$2,'Byproduct Conc'!$C:$C, 0))</f>
        <v>6.7040816326530595E-4</v>
      </c>
      <c r="V74" s="23">
        <f>$R74*INDEX('Byproduct Conc'!$E:$E, MATCH(Water_DMR!V$2,'Byproduct Conc'!$C:$C, 0))</f>
        <v>4.4649183673469385E-3</v>
      </c>
      <c r="W74" s="150">
        <f>$R74*INDEX('Byproduct Conc'!$E:$E, MATCH(Water_DMR!W$2,'Byproduct Conc'!$C:$C, 0))</f>
        <v>6.7040816326530599E-3</v>
      </c>
      <c r="X74" s="149">
        <f t="shared" si="7"/>
        <v>3.7159766763848386E-5</v>
      </c>
      <c r="Y74" s="23">
        <f t="shared" si="8"/>
        <v>4.4693877551020395E-7</v>
      </c>
      <c r="Z74" s="23">
        <f t="shared" si="9"/>
        <v>1.9154518950437313E-6</v>
      </c>
      <c r="AA74" s="23">
        <f t="shared" si="10"/>
        <v>1.2756909620991253E-5</v>
      </c>
      <c r="AB74" s="115">
        <f t="shared" si="11"/>
        <v>1.9154518950437313E-5</v>
      </c>
      <c r="AC74" s="315">
        <v>0</v>
      </c>
      <c r="AD74" s="2" t="s">
        <v>5107</v>
      </c>
      <c r="AE74" s="2" t="s">
        <v>5098</v>
      </c>
      <c r="AF74" s="2" t="s">
        <v>5098</v>
      </c>
      <c r="AG74" s="61" t="s">
        <v>1295</v>
      </c>
      <c r="AH74" s="69" t="s">
        <v>1296</v>
      </c>
      <c r="AI74" s="21">
        <v>8070202002309</v>
      </c>
    </row>
    <row r="75" spans="1:36" x14ac:dyDescent="0.25">
      <c r="A75" s="2">
        <v>2017</v>
      </c>
      <c r="B75" s="4">
        <v>42736</v>
      </c>
      <c r="C75" s="2" t="s">
        <v>1291</v>
      </c>
      <c r="D75" s="2" t="s">
        <v>1292</v>
      </c>
      <c r="E75" s="2" t="s">
        <v>1137</v>
      </c>
      <c r="F75" s="2" t="s">
        <v>1138</v>
      </c>
      <c r="G75" s="2" t="s">
        <v>1293</v>
      </c>
      <c r="H75" s="2">
        <v>30.221900000000002</v>
      </c>
      <c r="I75" s="2">
        <v>-91.051500000000004</v>
      </c>
      <c r="J75" s="2" t="s">
        <v>1294</v>
      </c>
      <c r="K75" s="21">
        <v>110033659878</v>
      </c>
      <c r="L75" s="2" t="s">
        <v>1140</v>
      </c>
      <c r="M75" s="2">
        <v>2869</v>
      </c>
      <c r="N75" s="2" t="s">
        <v>5086</v>
      </c>
      <c r="R75" s="310">
        <v>4.9659863945578202</v>
      </c>
      <c r="S75" s="307">
        <f>$R75*INDEX('Byproduct Conc'!$E:$E, MATCH(Water_DMR!S$2,'Byproduct Conc'!$C:$C, 0))</f>
        <v>1.4451020408163255E-2</v>
      </c>
      <c r="T75" s="23">
        <f>$R75*INDEX('Byproduct Conc'!$E:$E, MATCH(Water_DMR!T$2,'Byproduct Conc'!$C:$C, 0))</f>
        <v>1.738095238095237E-4</v>
      </c>
      <c r="U75" s="23">
        <f>$R75*INDEX('Byproduct Conc'!$E:$E, MATCH(Water_DMR!U$2,'Byproduct Conc'!$C:$C, 0))</f>
        <v>7.4489795918367293E-4</v>
      </c>
      <c r="V75" s="23">
        <f>$R75*INDEX('Byproduct Conc'!$E:$E, MATCH(Water_DMR!V$2,'Byproduct Conc'!$C:$C, 0))</f>
        <v>4.9610204081632628E-3</v>
      </c>
      <c r="W75" s="150">
        <f>$R75*INDEX('Byproduct Conc'!$E:$E, MATCH(Water_DMR!W$2,'Byproduct Conc'!$C:$C, 0))</f>
        <v>7.4489795918367303E-3</v>
      </c>
      <c r="X75" s="149">
        <f t="shared" si="7"/>
        <v>4.1288629737609303E-5</v>
      </c>
      <c r="Y75" s="23">
        <f t="shared" si="8"/>
        <v>4.9659863945578205E-7</v>
      </c>
      <c r="Z75" s="23">
        <f t="shared" si="9"/>
        <v>2.1282798833819225E-6</v>
      </c>
      <c r="AA75" s="23">
        <f t="shared" si="10"/>
        <v>1.4174344023323607E-5</v>
      </c>
      <c r="AB75" s="115">
        <f t="shared" si="11"/>
        <v>2.128279883381923E-5</v>
      </c>
      <c r="AC75" s="315">
        <v>0</v>
      </c>
      <c r="AD75" s="2" t="s">
        <v>5107</v>
      </c>
      <c r="AE75" s="2" t="s">
        <v>5098</v>
      </c>
      <c r="AF75" s="2" t="s">
        <v>5098</v>
      </c>
      <c r="AG75" s="61" t="s">
        <v>1295</v>
      </c>
      <c r="AH75" s="69" t="s">
        <v>1296</v>
      </c>
      <c r="AI75" s="21">
        <v>8070202002309</v>
      </c>
      <c r="AJ75" s="2"/>
    </row>
    <row r="76" spans="1:36" x14ac:dyDescent="0.25">
      <c r="A76" s="2">
        <v>2018</v>
      </c>
      <c r="B76" s="4">
        <v>43101</v>
      </c>
      <c r="C76" s="2" t="s">
        <v>1291</v>
      </c>
      <c r="D76" s="2" t="s">
        <v>1292</v>
      </c>
      <c r="E76" s="2" t="s">
        <v>1137</v>
      </c>
      <c r="F76" s="2" t="s">
        <v>1138</v>
      </c>
      <c r="G76" s="2" t="s">
        <v>1293</v>
      </c>
      <c r="H76" s="2">
        <v>30.221900000000002</v>
      </c>
      <c r="I76" s="2">
        <v>-91.051500000000004</v>
      </c>
      <c r="J76" s="2" t="s">
        <v>1294</v>
      </c>
      <c r="K76" s="21">
        <v>110033659878</v>
      </c>
      <c r="L76" s="2" t="s">
        <v>1140</v>
      </c>
      <c r="M76" s="2">
        <v>2869</v>
      </c>
      <c r="N76" s="2" t="s">
        <v>5086</v>
      </c>
      <c r="R76" s="310">
        <v>4.4693877551020398</v>
      </c>
      <c r="S76" s="307">
        <f>$R76*INDEX('Byproduct Conc'!$E:$E, MATCH(Water_DMR!S$2,'Byproduct Conc'!$C:$C, 0))</f>
        <v>1.3005918367346936E-2</v>
      </c>
      <c r="T76" s="23">
        <f>$R76*INDEX('Byproduct Conc'!$E:$E, MATCH(Water_DMR!T$2,'Byproduct Conc'!$C:$C, 0))</f>
        <v>1.5642857142857139E-4</v>
      </c>
      <c r="U76" s="23">
        <f>$R76*INDEX('Byproduct Conc'!$E:$E, MATCH(Water_DMR!U$2,'Byproduct Conc'!$C:$C, 0))</f>
        <v>6.7040816326530595E-4</v>
      </c>
      <c r="V76" s="23">
        <f>$R76*INDEX('Byproduct Conc'!$E:$E, MATCH(Water_DMR!V$2,'Byproduct Conc'!$C:$C, 0))</f>
        <v>4.4649183673469385E-3</v>
      </c>
      <c r="W76" s="150">
        <f>$R76*INDEX('Byproduct Conc'!$E:$E, MATCH(Water_DMR!W$2,'Byproduct Conc'!$C:$C, 0))</f>
        <v>6.7040816326530599E-3</v>
      </c>
      <c r="X76" s="149">
        <f t="shared" si="7"/>
        <v>3.7159766763848386E-5</v>
      </c>
      <c r="Y76" s="23">
        <f t="shared" si="8"/>
        <v>4.4693877551020395E-7</v>
      </c>
      <c r="Z76" s="23">
        <f t="shared" si="9"/>
        <v>1.9154518950437313E-6</v>
      </c>
      <c r="AA76" s="23">
        <f t="shared" si="10"/>
        <v>1.2756909620991253E-5</v>
      </c>
      <c r="AB76" s="115">
        <f t="shared" si="11"/>
        <v>1.9154518950437313E-5</v>
      </c>
      <c r="AC76" s="315">
        <v>0</v>
      </c>
      <c r="AD76" s="2" t="s">
        <v>5107</v>
      </c>
      <c r="AE76" s="2" t="s">
        <v>5098</v>
      </c>
      <c r="AF76" s="2" t="s">
        <v>5098</v>
      </c>
      <c r="AG76" s="61" t="s">
        <v>1295</v>
      </c>
      <c r="AH76" s="69" t="s">
        <v>1296</v>
      </c>
      <c r="AI76" s="21">
        <v>8070202002309</v>
      </c>
      <c r="AJ76" s="2"/>
    </row>
    <row r="77" spans="1:36" x14ac:dyDescent="0.25">
      <c r="A77" s="2">
        <v>2019</v>
      </c>
      <c r="B77" s="4">
        <v>43466</v>
      </c>
      <c r="C77" s="2" t="s">
        <v>1291</v>
      </c>
      <c r="D77" s="2" t="s">
        <v>1292</v>
      </c>
      <c r="E77" s="2" t="s">
        <v>1137</v>
      </c>
      <c r="F77" s="2" t="s">
        <v>1138</v>
      </c>
      <c r="G77" s="2" t="s">
        <v>1293</v>
      </c>
      <c r="H77" s="2">
        <v>30.221900000000002</v>
      </c>
      <c r="I77" s="2">
        <v>-91.051500000000004</v>
      </c>
      <c r="J77" s="2" t="s">
        <v>1294</v>
      </c>
      <c r="K77" s="21">
        <v>110033659878</v>
      </c>
      <c r="L77" s="2" t="s">
        <v>1140</v>
      </c>
      <c r="M77" s="2">
        <v>2869</v>
      </c>
      <c r="N77" s="2" t="s">
        <v>5086</v>
      </c>
      <c r="R77" s="310">
        <v>3.4761904761904701</v>
      </c>
      <c r="S77" s="307">
        <f>$R77*INDEX('Byproduct Conc'!$E:$E, MATCH(Water_DMR!S$2,'Byproduct Conc'!$C:$C, 0))</f>
        <v>1.0115714285714268E-2</v>
      </c>
      <c r="T77" s="23">
        <f>$R77*INDEX('Byproduct Conc'!$E:$E, MATCH(Water_DMR!T$2,'Byproduct Conc'!$C:$C, 0))</f>
        <v>1.2166666666666643E-4</v>
      </c>
      <c r="U77" s="23">
        <f>$R77*INDEX('Byproduct Conc'!$E:$E, MATCH(Water_DMR!U$2,'Byproduct Conc'!$C:$C, 0))</f>
        <v>5.2142857142857047E-4</v>
      </c>
      <c r="V77" s="23">
        <f>$R77*INDEX('Byproduct Conc'!$E:$E, MATCH(Water_DMR!V$2,'Byproduct Conc'!$C:$C, 0))</f>
        <v>3.4727142857142799E-3</v>
      </c>
      <c r="W77" s="150">
        <f>$R77*INDEX('Byproduct Conc'!$E:$E, MATCH(Water_DMR!W$2,'Byproduct Conc'!$C:$C, 0))</f>
        <v>5.2142857142857052E-3</v>
      </c>
      <c r="X77" s="149">
        <f t="shared" si="7"/>
        <v>2.890204081632648E-5</v>
      </c>
      <c r="Y77" s="23">
        <f t="shared" si="8"/>
        <v>3.4761904761904696E-7</v>
      </c>
      <c r="Z77" s="23">
        <f t="shared" si="9"/>
        <v>1.4897959183673441E-6</v>
      </c>
      <c r="AA77" s="23">
        <f t="shared" si="10"/>
        <v>9.9220408163265141E-6</v>
      </c>
      <c r="AB77" s="115">
        <f t="shared" si="11"/>
        <v>1.4897959183673443E-5</v>
      </c>
      <c r="AC77" s="315">
        <v>0</v>
      </c>
      <c r="AD77" s="2" t="s">
        <v>5107</v>
      </c>
      <c r="AE77" s="2" t="s">
        <v>5098</v>
      </c>
      <c r="AF77" s="2" t="s">
        <v>5098</v>
      </c>
      <c r="AG77" s="61" t="s">
        <v>1295</v>
      </c>
      <c r="AH77" s="69" t="s">
        <v>1296</v>
      </c>
      <c r="AI77" s="21">
        <v>8070202002309</v>
      </c>
    </row>
    <row r="78" spans="1:36" x14ac:dyDescent="0.25">
      <c r="A78" s="2">
        <v>2020</v>
      </c>
      <c r="B78" s="4">
        <v>43831</v>
      </c>
      <c r="C78" s="2" t="s">
        <v>1291</v>
      </c>
      <c r="D78" s="2" t="s">
        <v>1292</v>
      </c>
      <c r="E78" s="2" t="s">
        <v>1137</v>
      </c>
      <c r="F78" s="2" t="s">
        <v>1138</v>
      </c>
      <c r="G78" s="2" t="s">
        <v>1293</v>
      </c>
      <c r="H78" s="2">
        <v>30.221900000000002</v>
      </c>
      <c r="I78" s="2">
        <v>-91.051500000000004</v>
      </c>
      <c r="J78" s="2" t="s">
        <v>1294</v>
      </c>
      <c r="K78" s="21">
        <v>110033659878</v>
      </c>
      <c r="L78" s="2" t="s">
        <v>1140</v>
      </c>
      <c r="M78" s="2">
        <v>2869</v>
      </c>
      <c r="N78" s="2" t="s">
        <v>5086</v>
      </c>
      <c r="R78" s="310">
        <v>3.1451247165532799</v>
      </c>
      <c r="S78" s="307">
        <f>$R78*INDEX('Byproduct Conc'!$E:$E, MATCH(Water_DMR!S$2,'Byproduct Conc'!$C:$C, 0))</f>
        <v>9.152312925170044E-3</v>
      </c>
      <c r="T78" s="23">
        <f>$R78*INDEX('Byproduct Conc'!$E:$E, MATCH(Water_DMR!T$2,'Byproduct Conc'!$C:$C, 0))</f>
        <v>1.1007936507936478E-4</v>
      </c>
      <c r="U78" s="23">
        <f>$R78*INDEX('Byproduct Conc'!$E:$E, MATCH(Water_DMR!U$2,'Byproduct Conc'!$C:$C, 0))</f>
        <v>4.7176870748299196E-4</v>
      </c>
      <c r="V78" s="23">
        <f>$R78*INDEX('Byproduct Conc'!$E:$E, MATCH(Water_DMR!V$2,'Byproduct Conc'!$C:$C, 0))</f>
        <v>3.1419795918367268E-3</v>
      </c>
      <c r="W78" s="150">
        <f>$R78*INDEX('Byproduct Conc'!$E:$E, MATCH(Water_DMR!W$2,'Byproduct Conc'!$C:$C, 0))</f>
        <v>4.71768707482992E-3</v>
      </c>
      <c r="X78" s="149">
        <f t="shared" si="7"/>
        <v>2.6149465500485841E-5</v>
      </c>
      <c r="Y78" s="23">
        <f t="shared" si="8"/>
        <v>3.1451247165532794E-7</v>
      </c>
      <c r="Z78" s="23">
        <f t="shared" si="9"/>
        <v>1.3479105928085486E-6</v>
      </c>
      <c r="AA78" s="23">
        <f t="shared" si="10"/>
        <v>8.9770845481049341E-6</v>
      </c>
      <c r="AB78" s="115">
        <f t="shared" si="11"/>
        <v>1.3479105928085486E-5</v>
      </c>
      <c r="AC78" s="315">
        <v>0</v>
      </c>
      <c r="AD78" s="2" t="s">
        <v>5107</v>
      </c>
      <c r="AE78" s="2" t="s">
        <v>5098</v>
      </c>
      <c r="AF78" s="2" t="s">
        <v>5098</v>
      </c>
      <c r="AG78" s="61" t="s">
        <v>1295</v>
      </c>
      <c r="AH78" s="69" t="s">
        <v>1296</v>
      </c>
      <c r="AI78" s="21">
        <v>8070202002309</v>
      </c>
    </row>
    <row r="79" spans="1:36" x14ac:dyDescent="0.25">
      <c r="A79" s="2">
        <v>2020</v>
      </c>
      <c r="B79" s="4">
        <v>43831</v>
      </c>
      <c r="C79" s="2" t="s">
        <v>1297</v>
      </c>
      <c r="D79" s="2" t="s">
        <v>1298</v>
      </c>
      <c r="E79" s="2" t="s">
        <v>1299</v>
      </c>
      <c r="F79" s="2" t="s">
        <v>1160</v>
      </c>
      <c r="G79" s="2">
        <v>77301</v>
      </c>
      <c r="H79" s="2">
        <v>30.311361000000002</v>
      </c>
      <c r="I79" s="2">
        <v>-95.387083000000004</v>
      </c>
      <c r="J79" s="2" t="s">
        <v>1300</v>
      </c>
      <c r="K79" s="21">
        <v>110000748095</v>
      </c>
      <c r="L79" s="2" t="s">
        <v>1140</v>
      </c>
      <c r="M79" s="2">
        <v>2869</v>
      </c>
      <c r="N79" s="2" t="s">
        <v>5086</v>
      </c>
      <c r="R79" s="310">
        <v>1.20839002267573</v>
      </c>
      <c r="S79" s="307">
        <f>$R79*INDEX('Byproduct Conc'!$E:$E, MATCH(Water_DMR!S$2,'Byproduct Conc'!$C:$C, 0))</f>
        <v>3.516414965986374E-3</v>
      </c>
      <c r="T79" s="23">
        <f>$R79*INDEX('Byproduct Conc'!$E:$E, MATCH(Water_DMR!T$2,'Byproduct Conc'!$C:$C, 0))</f>
        <v>4.2293650793650547E-5</v>
      </c>
      <c r="U79" s="23">
        <f>$R79*INDEX('Byproduct Conc'!$E:$E, MATCH(Water_DMR!U$2,'Byproduct Conc'!$C:$C, 0))</f>
        <v>1.812585034013595E-4</v>
      </c>
      <c r="V79" s="23">
        <f>$R79*INDEX('Byproduct Conc'!$E:$E, MATCH(Water_DMR!V$2,'Byproduct Conc'!$C:$C, 0))</f>
        <v>1.2071816326530544E-3</v>
      </c>
      <c r="W79" s="150">
        <f>$R79*INDEX('Byproduct Conc'!$E:$E, MATCH(Water_DMR!W$2,'Byproduct Conc'!$C:$C, 0))</f>
        <v>1.8125850340135951E-3</v>
      </c>
      <c r="X79" s="149">
        <f t="shared" si="7"/>
        <v>1.0046899902818211E-5</v>
      </c>
      <c r="Y79" s="23">
        <f t="shared" si="8"/>
        <v>1.2083900226757299E-7</v>
      </c>
      <c r="Z79" s="23">
        <f t="shared" si="9"/>
        <v>5.1788143828959861E-7</v>
      </c>
      <c r="AA79" s="23">
        <f t="shared" si="10"/>
        <v>3.4490903790087266E-6</v>
      </c>
      <c r="AB79" s="115">
        <f t="shared" si="11"/>
        <v>5.1788143828959857E-6</v>
      </c>
      <c r="AC79" s="315">
        <v>0</v>
      </c>
      <c r="AD79" s="2" t="s">
        <v>5107</v>
      </c>
      <c r="AE79" s="2" t="s">
        <v>5098</v>
      </c>
      <c r="AF79" s="2" t="s">
        <v>5098</v>
      </c>
      <c r="AG79" s="61" t="s">
        <v>1301</v>
      </c>
      <c r="AH79" s="69" t="s">
        <v>1302</v>
      </c>
      <c r="AI79" s="21">
        <v>12040101000196</v>
      </c>
    </row>
    <row r="80" spans="1:36" x14ac:dyDescent="0.25">
      <c r="A80" s="2">
        <v>2020</v>
      </c>
      <c r="B80" s="4">
        <v>43831</v>
      </c>
      <c r="C80" s="2" t="s">
        <v>1297</v>
      </c>
      <c r="D80" s="2" t="s">
        <v>1298</v>
      </c>
      <c r="E80" s="2" t="s">
        <v>1299</v>
      </c>
      <c r="F80" s="2" t="s">
        <v>1160</v>
      </c>
      <c r="G80" s="2">
        <v>77301</v>
      </c>
      <c r="H80" s="2">
        <v>30.311361000000002</v>
      </c>
      <c r="I80" s="2">
        <v>-95.387083000000004</v>
      </c>
      <c r="J80" s="2" t="s">
        <v>1300</v>
      </c>
      <c r="K80" s="21">
        <v>110000748095</v>
      </c>
      <c r="L80" s="2" t="s">
        <v>1140</v>
      </c>
      <c r="M80" s="2">
        <v>2869</v>
      </c>
      <c r="N80" s="2" t="s">
        <v>5086</v>
      </c>
      <c r="R80" s="310">
        <v>0.364172335600907</v>
      </c>
      <c r="S80" s="307">
        <f>$R80*INDEX('Byproduct Conc'!$E:$E, MATCH(Water_DMR!S$2,'Byproduct Conc'!$C:$C, 0))</f>
        <v>1.0597414965986393E-3</v>
      </c>
      <c r="T80" s="23">
        <f>$R80*INDEX('Byproduct Conc'!$E:$E, MATCH(Water_DMR!T$2,'Byproduct Conc'!$C:$C, 0))</f>
        <v>1.2746031746031744E-5</v>
      </c>
      <c r="U80" s="23">
        <f>$R80*INDEX('Byproduct Conc'!$E:$E, MATCH(Water_DMR!U$2,'Byproduct Conc'!$C:$C, 0))</f>
        <v>5.4625850340136046E-5</v>
      </c>
      <c r="V80" s="23">
        <f>$R80*INDEX('Byproduct Conc'!$E:$E, MATCH(Water_DMR!V$2,'Byproduct Conc'!$C:$C, 0))</f>
        <v>3.6380816326530614E-4</v>
      </c>
      <c r="W80" s="150">
        <f>$R80*INDEX('Byproduct Conc'!$E:$E, MATCH(Water_DMR!W$2,'Byproduct Conc'!$C:$C, 0))</f>
        <v>5.4625850340136051E-4</v>
      </c>
      <c r="X80" s="149">
        <f t="shared" si="7"/>
        <v>3.0278328474246836E-6</v>
      </c>
      <c r="Y80" s="23">
        <f t="shared" si="8"/>
        <v>3.6417233560090696E-8</v>
      </c>
      <c r="Z80" s="23">
        <f t="shared" si="9"/>
        <v>1.5607385811467443E-7</v>
      </c>
      <c r="AA80" s="23">
        <f t="shared" si="10"/>
        <v>1.0394518950437317E-6</v>
      </c>
      <c r="AB80" s="115">
        <f t="shared" si="11"/>
        <v>1.5607385811467442E-6</v>
      </c>
      <c r="AC80" s="315">
        <v>0</v>
      </c>
      <c r="AD80" s="2" t="s">
        <v>5107</v>
      </c>
      <c r="AE80" s="2" t="s">
        <v>5098</v>
      </c>
      <c r="AF80" s="2" t="s">
        <v>5098</v>
      </c>
      <c r="AG80" s="61" t="s">
        <v>1301</v>
      </c>
      <c r="AH80" s="69" t="s">
        <v>1302</v>
      </c>
      <c r="AI80" s="21">
        <v>12040101000196</v>
      </c>
    </row>
    <row r="81" spans="1:36" x14ac:dyDescent="0.25">
      <c r="A81" s="2">
        <v>2015</v>
      </c>
      <c r="B81" s="4">
        <v>42005</v>
      </c>
      <c r="C81" s="2" t="s">
        <v>1303</v>
      </c>
      <c r="D81" s="2" t="s">
        <v>1304</v>
      </c>
      <c r="E81" s="2" t="s">
        <v>1305</v>
      </c>
      <c r="F81" s="2" t="s">
        <v>1230</v>
      </c>
      <c r="G81" s="2" t="s">
        <v>1306</v>
      </c>
      <c r="H81" s="2">
        <v>38.772219999999997</v>
      </c>
      <c r="I81" s="2">
        <v>-82.205560000000006</v>
      </c>
      <c r="J81" s="2" t="s">
        <v>1307</v>
      </c>
      <c r="K81" s="21">
        <v>110000607772</v>
      </c>
      <c r="L81" s="2" t="s">
        <v>1140</v>
      </c>
      <c r="M81" s="2">
        <v>2869</v>
      </c>
      <c r="N81" s="2" t="s">
        <v>5086</v>
      </c>
      <c r="R81" s="310">
        <v>6.6385487528344597E-2</v>
      </c>
      <c r="S81" s="307">
        <f>$R81*INDEX('Byproduct Conc'!$E:$E, MATCH(Water_DMR!S$2,'Byproduct Conc'!$C:$C, 0))</f>
        <v>1.9318176870748276E-4</v>
      </c>
      <c r="T81" s="23">
        <f>$R81*INDEX('Byproduct Conc'!$E:$E, MATCH(Water_DMR!T$2,'Byproduct Conc'!$C:$C, 0))</f>
        <v>2.3234920634920609E-6</v>
      </c>
      <c r="U81" s="23">
        <f>$R81*INDEX('Byproduct Conc'!$E:$E, MATCH(Water_DMR!U$2,'Byproduct Conc'!$C:$C, 0))</f>
        <v>9.9578231292516892E-6</v>
      </c>
      <c r="V81" s="23">
        <f>$R81*INDEX('Byproduct Conc'!$E:$E, MATCH(Water_DMR!V$2,'Byproduct Conc'!$C:$C, 0))</f>
        <v>6.6319102040816253E-5</v>
      </c>
      <c r="W81" s="150">
        <f>$R81*INDEX('Byproduct Conc'!$E:$E, MATCH(Water_DMR!W$2,'Byproduct Conc'!$C:$C, 0))</f>
        <v>9.9578231292516892E-5</v>
      </c>
      <c r="X81" s="149">
        <f t="shared" si="7"/>
        <v>5.5194791059280787E-7</v>
      </c>
      <c r="Y81" s="23">
        <f t="shared" si="8"/>
        <v>6.6385487528344601E-9</v>
      </c>
      <c r="Z81" s="23">
        <f t="shared" si="9"/>
        <v>2.8450923226433397E-8</v>
      </c>
      <c r="AA81" s="23">
        <f t="shared" si="10"/>
        <v>1.8948314868804644E-7</v>
      </c>
      <c r="AB81" s="115">
        <f t="shared" si="11"/>
        <v>2.8450923226433396E-7</v>
      </c>
      <c r="AC81" s="315">
        <v>0</v>
      </c>
      <c r="AD81" s="2" t="s">
        <v>5107</v>
      </c>
      <c r="AE81" s="2" t="s">
        <v>5098</v>
      </c>
      <c r="AF81" s="2" t="s">
        <v>5098</v>
      </c>
      <c r="AG81" s="61" t="s">
        <v>1308</v>
      </c>
      <c r="AH81" s="69" t="s">
        <v>1262</v>
      </c>
      <c r="AI81" s="21">
        <v>5090101001861</v>
      </c>
    </row>
    <row r="82" spans="1:36" x14ac:dyDescent="0.25">
      <c r="A82" s="2">
        <v>2016</v>
      </c>
      <c r="B82" s="4">
        <v>42370</v>
      </c>
      <c r="C82" s="2" t="s">
        <v>1303</v>
      </c>
      <c r="D82" s="2" t="s">
        <v>1304</v>
      </c>
      <c r="E82" s="2" t="s">
        <v>1305</v>
      </c>
      <c r="F82" s="2" t="s">
        <v>1230</v>
      </c>
      <c r="G82" s="2" t="s">
        <v>1306</v>
      </c>
      <c r="H82" s="2">
        <v>38.772219999999997</v>
      </c>
      <c r="I82" s="2">
        <v>-82.205560000000006</v>
      </c>
      <c r="J82" s="2" t="s">
        <v>1307</v>
      </c>
      <c r="K82" s="21">
        <v>110000607772</v>
      </c>
      <c r="L82" s="2" t="s">
        <v>1140</v>
      </c>
      <c r="M82" s="2">
        <v>2869</v>
      </c>
      <c r="N82" s="2" t="s">
        <v>5086</v>
      </c>
      <c r="R82" s="310">
        <v>7.0469387755102003E-2</v>
      </c>
      <c r="S82" s="307">
        <f>$R82*INDEX('Byproduct Conc'!$E:$E, MATCH(Water_DMR!S$2,'Byproduct Conc'!$C:$C, 0))</f>
        <v>2.0506591836734681E-4</v>
      </c>
      <c r="T82" s="23">
        <f>$R82*INDEX('Byproduct Conc'!$E:$E, MATCH(Water_DMR!T$2,'Byproduct Conc'!$C:$C, 0))</f>
        <v>2.4664285714285701E-6</v>
      </c>
      <c r="U82" s="23">
        <f>$R82*INDEX('Byproduct Conc'!$E:$E, MATCH(Water_DMR!U$2,'Byproduct Conc'!$C:$C, 0))</f>
        <v>1.0570408163265299E-5</v>
      </c>
      <c r="V82" s="23">
        <f>$R82*INDEX('Byproduct Conc'!$E:$E, MATCH(Water_DMR!V$2,'Byproduct Conc'!$C:$C, 0))</f>
        <v>7.0398918367346904E-5</v>
      </c>
      <c r="W82" s="150">
        <f>$R82*INDEX('Byproduct Conc'!$E:$E, MATCH(Water_DMR!W$2,'Byproduct Conc'!$C:$C, 0))</f>
        <v>1.0570408163265301E-4</v>
      </c>
      <c r="X82" s="149">
        <f t="shared" si="7"/>
        <v>5.8590262390670521E-7</v>
      </c>
      <c r="Y82" s="23">
        <f t="shared" si="8"/>
        <v>7.0469387755102001E-9</v>
      </c>
      <c r="Z82" s="23">
        <f t="shared" si="9"/>
        <v>3.0201166180757996E-8</v>
      </c>
      <c r="AA82" s="23">
        <f t="shared" si="10"/>
        <v>2.0113976676384829E-7</v>
      </c>
      <c r="AB82" s="115">
        <f t="shared" si="11"/>
        <v>3.0201166180758004E-7</v>
      </c>
      <c r="AC82" s="315">
        <v>0</v>
      </c>
      <c r="AD82" s="2" t="s">
        <v>5107</v>
      </c>
      <c r="AE82" s="2" t="s">
        <v>5098</v>
      </c>
      <c r="AF82" s="2" t="s">
        <v>5098</v>
      </c>
      <c r="AG82" s="61" t="s">
        <v>1308</v>
      </c>
      <c r="AH82" s="69" t="s">
        <v>1262</v>
      </c>
      <c r="AI82" s="21">
        <v>5090101001861</v>
      </c>
    </row>
    <row r="83" spans="1:36" x14ac:dyDescent="0.25">
      <c r="A83" s="2">
        <v>2017</v>
      </c>
      <c r="B83" s="4">
        <v>42736</v>
      </c>
      <c r="C83" s="2" t="s">
        <v>1303</v>
      </c>
      <c r="D83" s="2" t="s">
        <v>1304</v>
      </c>
      <c r="E83" s="2" t="s">
        <v>1305</v>
      </c>
      <c r="F83" s="2" t="s">
        <v>1230</v>
      </c>
      <c r="G83" s="2" t="s">
        <v>1306</v>
      </c>
      <c r="H83" s="2">
        <v>38.772219999999997</v>
      </c>
      <c r="I83" s="2">
        <v>-82.205560000000006</v>
      </c>
      <c r="J83" s="2" t="s">
        <v>1307</v>
      </c>
      <c r="K83" s="21">
        <v>110000607772</v>
      </c>
      <c r="L83" s="2" t="s">
        <v>1140</v>
      </c>
      <c r="M83" s="2">
        <v>2869</v>
      </c>
      <c r="N83" s="2" t="s">
        <v>5086</v>
      </c>
      <c r="R83" s="310">
        <v>3.8231292517006701E-2</v>
      </c>
      <c r="S83" s="307">
        <f>$R83*INDEX('Byproduct Conc'!$E:$E, MATCH(Water_DMR!S$2,'Byproduct Conc'!$C:$C, 0))</f>
        <v>1.1125306122448949E-4</v>
      </c>
      <c r="T83" s="23">
        <f>$R83*INDEX('Byproduct Conc'!$E:$E, MATCH(Water_DMR!T$2,'Byproduct Conc'!$C:$C, 0))</f>
        <v>1.3380952380952345E-6</v>
      </c>
      <c r="U83" s="23">
        <f>$R83*INDEX('Byproduct Conc'!$E:$E, MATCH(Water_DMR!U$2,'Byproduct Conc'!$C:$C, 0))</f>
        <v>5.7346938775510043E-6</v>
      </c>
      <c r="V83" s="23">
        <f>$R83*INDEX('Byproduct Conc'!$E:$E, MATCH(Water_DMR!V$2,'Byproduct Conc'!$C:$C, 0))</f>
        <v>3.8193061224489696E-5</v>
      </c>
      <c r="W83" s="150">
        <f>$R83*INDEX('Byproduct Conc'!$E:$E, MATCH(Water_DMR!W$2,'Byproduct Conc'!$C:$C, 0))</f>
        <v>5.7346938775510056E-5</v>
      </c>
      <c r="X83" s="149">
        <f t="shared" si="7"/>
        <v>3.1786588921282713E-7</v>
      </c>
      <c r="Y83" s="23">
        <f t="shared" si="8"/>
        <v>3.8231292517006697E-9</v>
      </c>
      <c r="Z83" s="23">
        <f t="shared" si="9"/>
        <v>1.6384839650145726E-8</v>
      </c>
      <c r="AA83" s="23">
        <f t="shared" si="10"/>
        <v>1.0912303206997056E-7</v>
      </c>
      <c r="AB83" s="115">
        <f t="shared" si="11"/>
        <v>1.638483965014573E-7</v>
      </c>
      <c r="AC83" s="315">
        <v>0</v>
      </c>
      <c r="AD83" s="2" t="s">
        <v>5107</v>
      </c>
      <c r="AE83" s="2" t="s">
        <v>5098</v>
      </c>
      <c r="AF83" s="2" t="s">
        <v>5098</v>
      </c>
      <c r="AG83" s="61" t="s">
        <v>1308</v>
      </c>
      <c r="AH83" s="69" t="s">
        <v>1262</v>
      </c>
      <c r="AI83" s="21">
        <v>5090101001861</v>
      </c>
    </row>
    <row r="84" spans="1:36" x14ac:dyDescent="0.25">
      <c r="A84" s="2">
        <v>2018</v>
      </c>
      <c r="B84" s="4">
        <v>43101</v>
      </c>
      <c r="C84" s="2" t="s">
        <v>1303</v>
      </c>
      <c r="D84" s="2" t="s">
        <v>1304</v>
      </c>
      <c r="E84" s="2" t="s">
        <v>1305</v>
      </c>
      <c r="F84" s="2" t="s">
        <v>1230</v>
      </c>
      <c r="G84" s="2" t="s">
        <v>1306</v>
      </c>
      <c r="H84" s="2">
        <v>38.772219999999997</v>
      </c>
      <c r="I84" s="2">
        <v>-82.205560000000006</v>
      </c>
      <c r="J84" s="2" t="s">
        <v>1307</v>
      </c>
      <c r="K84" s="21">
        <v>110000607772</v>
      </c>
      <c r="L84" s="2" t="s">
        <v>1140</v>
      </c>
      <c r="M84" s="2">
        <v>2869</v>
      </c>
      <c r="N84" s="2" t="s">
        <v>5086</v>
      </c>
      <c r="R84" s="310">
        <v>3.0263038548752799E-2</v>
      </c>
      <c r="S84" s="307">
        <f>$R84*INDEX('Byproduct Conc'!$E:$E, MATCH(Water_DMR!S$2,'Byproduct Conc'!$C:$C, 0))</f>
        <v>8.8065442176870644E-5</v>
      </c>
      <c r="T84" s="23">
        <f>$R84*INDEX('Byproduct Conc'!$E:$E, MATCH(Water_DMR!T$2,'Byproduct Conc'!$C:$C, 0))</f>
        <v>1.0592063492063478E-6</v>
      </c>
      <c r="U84" s="23">
        <f>$R84*INDEX('Byproduct Conc'!$E:$E, MATCH(Water_DMR!U$2,'Byproduct Conc'!$C:$C, 0))</f>
        <v>4.5394557823129196E-6</v>
      </c>
      <c r="V84" s="23">
        <f>$R84*INDEX('Byproduct Conc'!$E:$E, MATCH(Water_DMR!V$2,'Byproduct Conc'!$C:$C, 0))</f>
        <v>3.0232775510204049E-5</v>
      </c>
      <c r="W84" s="150">
        <f>$R84*INDEX('Byproduct Conc'!$E:$E, MATCH(Water_DMR!W$2,'Byproduct Conc'!$C:$C, 0))</f>
        <v>4.5394557823129199E-5</v>
      </c>
      <c r="X84" s="149">
        <f t="shared" si="7"/>
        <v>2.5161554907677329E-7</v>
      </c>
      <c r="Y84" s="23">
        <f t="shared" si="8"/>
        <v>3.0263038548752795E-9</v>
      </c>
      <c r="Z84" s="23">
        <f t="shared" si="9"/>
        <v>1.2969873663751199E-8</v>
      </c>
      <c r="AA84" s="23">
        <f t="shared" si="10"/>
        <v>8.6379358600583004E-8</v>
      </c>
      <c r="AB84" s="115">
        <f t="shared" si="11"/>
        <v>1.2969873663751199E-7</v>
      </c>
      <c r="AC84" s="315">
        <v>0</v>
      </c>
      <c r="AD84" s="2" t="s">
        <v>5107</v>
      </c>
      <c r="AE84" s="2" t="s">
        <v>5098</v>
      </c>
      <c r="AF84" s="2" t="s">
        <v>5098</v>
      </c>
      <c r="AG84" s="61" t="s">
        <v>1308</v>
      </c>
      <c r="AH84" s="69" t="s">
        <v>1262</v>
      </c>
      <c r="AI84" s="21">
        <v>5090101001861</v>
      </c>
    </row>
    <row r="85" spans="1:36" x14ac:dyDescent="0.25">
      <c r="A85" s="2">
        <v>2019</v>
      </c>
      <c r="B85" s="4">
        <v>43466</v>
      </c>
      <c r="C85" s="2" t="s">
        <v>1303</v>
      </c>
      <c r="D85" s="2" t="s">
        <v>1304</v>
      </c>
      <c r="E85" s="2" t="s">
        <v>1305</v>
      </c>
      <c r="F85" s="2" t="s">
        <v>1230</v>
      </c>
      <c r="G85" s="2" t="s">
        <v>1306</v>
      </c>
      <c r="H85" s="2">
        <v>38.772219999999997</v>
      </c>
      <c r="I85" s="2">
        <v>-82.205560000000006</v>
      </c>
      <c r="J85" s="2" t="s">
        <v>1307</v>
      </c>
      <c r="K85" s="21">
        <v>110000607772</v>
      </c>
      <c r="L85" s="2" t="s">
        <v>1140</v>
      </c>
      <c r="M85" s="2">
        <v>2869</v>
      </c>
      <c r="N85" s="2" t="s">
        <v>5086</v>
      </c>
      <c r="R85" s="310">
        <v>0.82587301587301498</v>
      </c>
      <c r="S85" s="307">
        <f>$R85*INDEX('Byproduct Conc'!$E:$E, MATCH(Water_DMR!S$2,'Byproduct Conc'!$C:$C, 0))</f>
        <v>2.4032904761904735E-3</v>
      </c>
      <c r="T85" s="23">
        <f>$R85*INDEX('Byproduct Conc'!$E:$E, MATCH(Water_DMR!T$2,'Byproduct Conc'!$C:$C, 0))</f>
        <v>2.890555555555552E-5</v>
      </c>
      <c r="U85" s="23">
        <f>$R85*INDEX('Byproduct Conc'!$E:$E, MATCH(Water_DMR!U$2,'Byproduct Conc'!$C:$C, 0))</f>
        <v>1.2388095238095225E-4</v>
      </c>
      <c r="V85" s="23">
        <f>$R85*INDEX('Byproduct Conc'!$E:$E, MATCH(Water_DMR!V$2,'Byproduct Conc'!$C:$C, 0))</f>
        <v>8.25047142857142E-4</v>
      </c>
      <c r="W85" s="150">
        <f>$R85*INDEX('Byproduct Conc'!$E:$E, MATCH(Water_DMR!W$2,'Byproduct Conc'!$C:$C, 0))</f>
        <v>1.2388095238095225E-3</v>
      </c>
      <c r="X85" s="149">
        <f t="shared" si="7"/>
        <v>6.8665442176870674E-6</v>
      </c>
      <c r="Y85" s="23">
        <f t="shared" si="8"/>
        <v>8.2587301587301481E-8</v>
      </c>
      <c r="Z85" s="23">
        <f t="shared" si="9"/>
        <v>3.539455782312921E-7</v>
      </c>
      <c r="AA85" s="23">
        <f t="shared" si="10"/>
        <v>2.3572775510204057E-6</v>
      </c>
      <c r="AB85" s="115">
        <f t="shared" si="11"/>
        <v>3.5394557823129211E-6</v>
      </c>
      <c r="AC85" s="315">
        <v>0</v>
      </c>
      <c r="AD85" s="2" t="s">
        <v>5107</v>
      </c>
      <c r="AE85" s="2" t="s">
        <v>5098</v>
      </c>
      <c r="AF85" s="2" t="s">
        <v>5098</v>
      </c>
      <c r="AG85" s="61" t="s">
        <v>1308</v>
      </c>
      <c r="AH85" s="69" t="s">
        <v>1262</v>
      </c>
      <c r="AI85" s="21">
        <v>5090101001861</v>
      </c>
      <c r="AJ85" s="2"/>
    </row>
    <row r="86" spans="1:36" x14ac:dyDescent="0.25">
      <c r="A86" s="2">
        <v>2020</v>
      </c>
      <c r="B86" s="4">
        <v>43831</v>
      </c>
      <c r="C86" s="2" t="s">
        <v>1303</v>
      </c>
      <c r="D86" s="2" t="s">
        <v>1304</v>
      </c>
      <c r="E86" s="2" t="s">
        <v>1305</v>
      </c>
      <c r="F86" s="2" t="s">
        <v>1230</v>
      </c>
      <c r="G86" s="2" t="s">
        <v>1306</v>
      </c>
      <c r="H86" s="2">
        <v>38.772219999999997</v>
      </c>
      <c r="I86" s="2">
        <v>-82.205560000000006</v>
      </c>
      <c r="J86" s="2" t="s">
        <v>1307</v>
      </c>
      <c r="K86" s="21">
        <v>110000607772</v>
      </c>
      <c r="L86" s="2" t="s">
        <v>1140</v>
      </c>
      <c r="M86" s="2">
        <v>2869</v>
      </c>
      <c r="N86" s="2" t="s">
        <v>5086</v>
      </c>
      <c r="R86" s="310">
        <v>0.14979591836734599</v>
      </c>
      <c r="S86" s="307">
        <f>$R86*INDEX('Byproduct Conc'!$E:$E, MATCH(Water_DMR!S$2,'Byproduct Conc'!$C:$C, 0))</f>
        <v>4.359061224489768E-4</v>
      </c>
      <c r="T86" s="23">
        <f>$R86*INDEX('Byproduct Conc'!$E:$E, MATCH(Water_DMR!T$2,'Byproduct Conc'!$C:$C, 0))</f>
        <v>5.2428571428571092E-6</v>
      </c>
      <c r="U86" s="23">
        <f>$R86*INDEX('Byproduct Conc'!$E:$E, MATCH(Water_DMR!U$2,'Byproduct Conc'!$C:$C, 0))</f>
        <v>2.2469387755101896E-5</v>
      </c>
      <c r="V86" s="23">
        <f>$R86*INDEX('Byproduct Conc'!$E:$E, MATCH(Water_DMR!V$2,'Byproduct Conc'!$C:$C, 0))</f>
        <v>1.4964612244897866E-4</v>
      </c>
      <c r="W86" s="150">
        <f>$R86*INDEX('Byproduct Conc'!$E:$E, MATCH(Water_DMR!W$2,'Byproduct Conc'!$C:$C, 0))</f>
        <v>2.2469387755101898E-4</v>
      </c>
      <c r="X86" s="149">
        <f t="shared" si="7"/>
        <v>1.2454460641399336E-6</v>
      </c>
      <c r="Y86" s="23">
        <f t="shared" si="8"/>
        <v>1.4979591836734599E-8</v>
      </c>
      <c r="Z86" s="23">
        <f t="shared" si="9"/>
        <v>6.4198250728862557E-8</v>
      </c>
      <c r="AA86" s="23">
        <f t="shared" si="10"/>
        <v>4.2756034985422473E-7</v>
      </c>
      <c r="AB86" s="115">
        <f t="shared" si="11"/>
        <v>6.4198250728862565E-7</v>
      </c>
      <c r="AC86" s="315">
        <v>0</v>
      </c>
      <c r="AD86" s="2" t="s">
        <v>5107</v>
      </c>
      <c r="AE86" s="2" t="s">
        <v>5098</v>
      </c>
      <c r="AF86" s="2" t="s">
        <v>5098</v>
      </c>
      <c r="AG86" s="61" t="s">
        <v>1308</v>
      </c>
      <c r="AH86" s="69" t="s">
        <v>1262</v>
      </c>
      <c r="AI86" s="21">
        <v>5090101001861</v>
      </c>
      <c r="AJ86" s="2"/>
    </row>
    <row r="87" spans="1:36" x14ac:dyDescent="0.25">
      <c r="A87" s="2">
        <v>2015</v>
      </c>
      <c r="B87" s="4">
        <v>42005</v>
      </c>
      <c r="C87" s="2" t="s">
        <v>1309</v>
      </c>
      <c r="D87" s="2" t="s">
        <v>1310</v>
      </c>
      <c r="E87" s="2" t="s">
        <v>1311</v>
      </c>
      <c r="F87" s="2" t="s">
        <v>1138</v>
      </c>
      <c r="G87" s="2">
        <v>70665</v>
      </c>
      <c r="H87" s="2">
        <v>30.190567999999999</v>
      </c>
      <c r="I87" s="2">
        <v>-93.325823</v>
      </c>
      <c r="J87" s="2" t="s">
        <v>1312</v>
      </c>
      <c r="K87" s="21">
        <v>110000748040</v>
      </c>
      <c r="L87" s="2" t="s">
        <v>1140</v>
      </c>
      <c r="M87" s="2">
        <v>2869</v>
      </c>
      <c r="N87" s="2" t="s">
        <v>5086</v>
      </c>
      <c r="R87" s="310">
        <v>4.8353375000000001E-3</v>
      </c>
      <c r="S87" s="307">
        <f>$R87*INDEX('Byproduct Conc'!$E:$E, MATCH(Water_DMR!S$2,'Byproduct Conc'!$C:$C, 0))</f>
        <v>1.4070832125E-5</v>
      </c>
      <c r="T87" s="23">
        <f>$R87*INDEX('Byproduct Conc'!$E:$E, MATCH(Water_DMR!T$2,'Byproduct Conc'!$C:$C, 0))</f>
        <v>1.6923681249999998E-7</v>
      </c>
      <c r="U87" s="23">
        <f>$R87*INDEX('Byproduct Conc'!$E:$E, MATCH(Water_DMR!U$2,'Byproduct Conc'!$C:$C, 0))</f>
        <v>7.253006249999999E-7</v>
      </c>
      <c r="V87" s="23">
        <f>$R87*INDEX('Byproduct Conc'!$E:$E, MATCH(Water_DMR!V$2,'Byproduct Conc'!$C:$C, 0))</f>
        <v>4.8305021625000008E-6</v>
      </c>
      <c r="W87" s="150">
        <f>$R87*INDEX('Byproduct Conc'!$E:$E, MATCH(Water_DMR!W$2,'Byproduct Conc'!$C:$C, 0))</f>
        <v>7.2530062500000003E-6</v>
      </c>
      <c r="X87" s="149">
        <f t="shared" si="7"/>
        <v>4.0202377499999998E-8</v>
      </c>
      <c r="Y87" s="23">
        <f t="shared" si="8"/>
        <v>4.8353374999999994E-10</v>
      </c>
      <c r="Z87" s="23">
        <f t="shared" si="9"/>
        <v>2.0722874999999997E-9</v>
      </c>
      <c r="AA87" s="23">
        <f t="shared" si="10"/>
        <v>1.3801434750000003E-8</v>
      </c>
      <c r="AB87" s="115">
        <f t="shared" si="11"/>
        <v>2.0722875E-8</v>
      </c>
      <c r="AC87" s="315">
        <v>0</v>
      </c>
      <c r="AD87" s="2" t="s">
        <v>5107</v>
      </c>
      <c r="AE87" s="2" t="s">
        <v>5098</v>
      </c>
      <c r="AF87" s="2" t="s">
        <v>5098</v>
      </c>
      <c r="AG87" s="61" t="s">
        <v>1313</v>
      </c>
      <c r="AH87" s="69" t="s">
        <v>1314</v>
      </c>
      <c r="AI87" s="21">
        <v>8080206000067</v>
      </c>
    </row>
    <row r="88" spans="1:36" x14ac:dyDescent="0.25">
      <c r="A88" s="2">
        <v>2016</v>
      </c>
      <c r="B88" s="4">
        <v>42370</v>
      </c>
      <c r="C88" s="2" t="s">
        <v>1309</v>
      </c>
      <c r="D88" s="2" t="s">
        <v>1310</v>
      </c>
      <c r="E88" s="2" t="s">
        <v>1311</v>
      </c>
      <c r="F88" s="2" t="s">
        <v>1138</v>
      </c>
      <c r="G88" s="2">
        <v>70665</v>
      </c>
      <c r="H88" s="2">
        <v>30.190567999999999</v>
      </c>
      <c r="I88" s="2">
        <v>-93.325823</v>
      </c>
      <c r="J88" s="2" t="s">
        <v>1312</v>
      </c>
      <c r="K88" s="21">
        <v>110000748040</v>
      </c>
      <c r="L88" s="2" t="s">
        <v>1140</v>
      </c>
      <c r="M88" s="2">
        <v>2869</v>
      </c>
      <c r="N88" s="2" t="s">
        <v>5086</v>
      </c>
      <c r="R88" s="310">
        <v>4.6754212499999998E-4</v>
      </c>
      <c r="S88" s="307">
        <f>$R88*INDEX('Byproduct Conc'!$E:$E, MATCH(Water_DMR!S$2,'Byproduct Conc'!$C:$C, 0))</f>
        <v>1.3605475837499999E-6</v>
      </c>
      <c r="T88" s="23">
        <f>$R88*INDEX('Byproduct Conc'!$E:$E, MATCH(Water_DMR!T$2,'Byproduct Conc'!$C:$C, 0))</f>
        <v>1.6363974374999997E-8</v>
      </c>
      <c r="U88" s="23">
        <f>$R88*INDEX('Byproduct Conc'!$E:$E, MATCH(Water_DMR!U$2,'Byproduct Conc'!$C:$C, 0))</f>
        <v>7.0131318749999986E-8</v>
      </c>
      <c r="V88" s="23">
        <f>$R88*INDEX('Byproduct Conc'!$E:$E, MATCH(Water_DMR!V$2,'Byproduct Conc'!$C:$C, 0))</f>
        <v>4.6707458287500003E-7</v>
      </c>
      <c r="W88" s="150">
        <f>$R88*INDEX('Byproduct Conc'!$E:$E, MATCH(Water_DMR!W$2,'Byproduct Conc'!$C:$C, 0))</f>
        <v>7.0131318749999999E-7</v>
      </c>
      <c r="X88" s="149">
        <f t="shared" si="7"/>
        <v>3.8872788107142851E-9</v>
      </c>
      <c r="Y88" s="23">
        <f t="shared" si="8"/>
        <v>4.6754212499999992E-11</v>
      </c>
      <c r="Z88" s="23">
        <f t="shared" si="9"/>
        <v>2.0037519642857138E-10</v>
      </c>
      <c r="AA88" s="23">
        <f t="shared" si="10"/>
        <v>1.3344988082142858E-9</v>
      </c>
      <c r="AB88" s="115">
        <f t="shared" si="11"/>
        <v>2.0037519642857144E-9</v>
      </c>
      <c r="AC88" s="315">
        <v>0</v>
      </c>
      <c r="AD88" s="2" t="s">
        <v>5107</v>
      </c>
      <c r="AE88" s="2" t="s">
        <v>5098</v>
      </c>
      <c r="AF88" s="2" t="s">
        <v>5098</v>
      </c>
      <c r="AG88" s="61" t="s">
        <v>1313</v>
      </c>
      <c r="AH88" s="69" t="s">
        <v>1314</v>
      </c>
      <c r="AI88" s="21">
        <v>8080206000067</v>
      </c>
      <c r="AJ88" s="2"/>
    </row>
    <row r="89" spans="1:36" x14ac:dyDescent="0.25">
      <c r="A89" s="2">
        <v>2017</v>
      </c>
      <c r="B89" s="4">
        <v>42736</v>
      </c>
      <c r="C89" s="2" t="s">
        <v>1309</v>
      </c>
      <c r="D89" s="2" t="s">
        <v>1310</v>
      </c>
      <c r="E89" s="2" t="s">
        <v>1311</v>
      </c>
      <c r="F89" s="2" t="s">
        <v>1138</v>
      </c>
      <c r="G89" s="2">
        <v>70665</v>
      </c>
      <c r="H89" s="2">
        <v>30.190567999999999</v>
      </c>
      <c r="I89" s="2">
        <v>-93.325823</v>
      </c>
      <c r="J89" s="2" t="s">
        <v>1312</v>
      </c>
      <c r="K89" s="21">
        <v>110000748040</v>
      </c>
      <c r="L89" s="2" t="s">
        <v>1140</v>
      </c>
      <c r="M89" s="2">
        <v>2869</v>
      </c>
      <c r="N89" s="2" t="s">
        <v>5086</v>
      </c>
      <c r="R89" s="310">
        <v>0.43038548752834399</v>
      </c>
      <c r="S89" s="307">
        <f>$R89*INDEX('Byproduct Conc'!$E:$E, MATCH(Water_DMR!S$2,'Byproduct Conc'!$C:$C, 0))</f>
        <v>1.252421768707481E-3</v>
      </c>
      <c r="T89" s="23">
        <f>$R89*INDEX('Byproduct Conc'!$E:$E, MATCH(Water_DMR!T$2,'Byproduct Conc'!$C:$C, 0))</f>
        <v>1.5063492063492038E-5</v>
      </c>
      <c r="U89" s="23">
        <f>$R89*INDEX('Byproduct Conc'!$E:$E, MATCH(Water_DMR!U$2,'Byproduct Conc'!$C:$C, 0))</f>
        <v>6.4557823129251593E-5</v>
      </c>
      <c r="V89" s="23">
        <f>$R89*INDEX('Byproduct Conc'!$E:$E, MATCH(Water_DMR!V$2,'Byproduct Conc'!$C:$C, 0))</f>
        <v>4.2995510204081567E-4</v>
      </c>
      <c r="W89" s="150">
        <f>$R89*INDEX('Byproduct Conc'!$E:$E, MATCH(Water_DMR!W$2,'Byproduct Conc'!$C:$C, 0))</f>
        <v>6.4557823129251601E-4</v>
      </c>
      <c r="X89" s="149">
        <f t="shared" si="7"/>
        <v>3.5783479105928028E-6</v>
      </c>
      <c r="Y89" s="23">
        <f t="shared" si="8"/>
        <v>4.3038548752834394E-8</v>
      </c>
      <c r="Z89" s="23">
        <f t="shared" si="9"/>
        <v>1.8445092322643314E-7</v>
      </c>
      <c r="AA89" s="23">
        <f t="shared" si="10"/>
        <v>1.2284431486880449E-6</v>
      </c>
      <c r="AB89" s="115">
        <f t="shared" si="11"/>
        <v>1.8445092322643316E-6</v>
      </c>
      <c r="AC89" s="315">
        <v>0</v>
      </c>
      <c r="AD89" s="2" t="s">
        <v>5107</v>
      </c>
      <c r="AE89" s="2" t="s">
        <v>5098</v>
      </c>
      <c r="AF89" s="2" t="s">
        <v>5098</v>
      </c>
      <c r="AG89" s="61" t="s">
        <v>1313</v>
      </c>
      <c r="AH89" s="69" t="s">
        <v>1314</v>
      </c>
      <c r="AI89" s="21">
        <v>8080206000067</v>
      </c>
    </row>
    <row r="90" spans="1:36" x14ac:dyDescent="0.25">
      <c r="A90" s="2">
        <v>2015</v>
      </c>
      <c r="B90" s="4">
        <v>42005</v>
      </c>
      <c r="C90" s="2" t="s">
        <v>1315</v>
      </c>
      <c r="D90" s="2" t="s">
        <v>1316</v>
      </c>
      <c r="E90" s="2" t="s">
        <v>1317</v>
      </c>
      <c r="F90" s="2" t="s">
        <v>1160</v>
      </c>
      <c r="G90" s="2">
        <v>77578</v>
      </c>
      <c r="H90" s="2">
        <v>29.458400000000001</v>
      </c>
      <c r="I90" s="2">
        <v>-95.330399999999997</v>
      </c>
      <c r="J90" s="2" t="s">
        <v>1318</v>
      </c>
      <c r="K90" s="21">
        <v>110000599479</v>
      </c>
      <c r="L90" s="2" t="s">
        <v>1140</v>
      </c>
      <c r="M90" s="2">
        <v>2869</v>
      </c>
      <c r="N90" s="2" t="s">
        <v>5086</v>
      </c>
      <c r="R90" s="310">
        <v>1.6553287981859399E-2</v>
      </c>
      <c r="S90" s="307">
        <f>$R90*INDEX('Byproduct Conc'!$E:$E, MATCH(Water_DMR!S$2,'Byproduct Conc'!$C:$C, 0))</f>
        <v>4.8170068027210846E-5</v>
      </c>
      <c r="T90" s="23">
        <f>$R90*INDEX('Byproduct Conc'!$E:$E, MATCH(Water_DMR!T$2,'Byproduct Conc'!$C:$C, 0))</f>
        <v>5.793650793650789E-7</v>
      </c>
      <c r="U90" s="23">
        <f>$R90*INDEX('Byproduct Conc'!$E:$E, MATCH(Water_DMR!U$2,'Byproduct Conc'!$C:$C, 0))</f>
        <v>2.4829931972789097E-6</v>
      </c>
      <c r="V90" s="23">
        <f>$R90*INDEX('Byproduct Conc'!$E:$E, MATCH(Water_DMR!V$2,'Byproduct Conc'!$C:$C, 0))</f>
        <v>1.6536734693877542E-5</v>
      </c>
      <c r="W90" s="150">
        <f>$R90*INDEX('Byproduct Conc'!$E:$E, MATCH(Water_DMR!W$2,'Byproduct Conc'!$C:$C, 0))</f>
        <v>2.4829931972789099E-5</v>
      </c>
      <c r="X90" s="149">
        <f t="shared" si="7"/>
        <v>1.3762876579203098E-7</v>
      </c>
      <c r="Y90" s="23">
        <f t="shared" si="8"/>
        <v>1.6553287981859397E-9</v>
      </c>
      <c r="Z90" s="23">
        <f t="shared" si="9"/>
        <v>7.0942662779397418E-9</v>
      </c>
      <c r="AA90" s="23">
        <f t="shared" si="10"/>
        <v>4.7247813411078692E-8</v>
      </c>
      <c r="AB90" s="115">
        <f t="shared" si="11"/>
        <v>7.0942662779397426E-8</v>
      </c>
      <c r="AC90" s="315">
        <v>0</v>
      </c>
      <c r="AD90" s="2" t="s">
        <v>5107</v>
      </c>
      <c r="AE90" s="2" t="s">
        <v>5098</v>
      </c>
      <c r="AF90" s="2" t="s">
        <v>5098</v>
      </c>
      <c r="AG90" s="61" t="s">
        <v>1319</v>
      </c>
      <c r="AH90" s="69" t="s">
        <v>1320</v>
      </c>
      <c r="AI90" s="21">
        <v>12040204000953</v>
      </c>
      <c r="AJ90" s="2"/>
    </row>
    <row r="91" spans="1:36" x14ac:dyDescent="0.25">
      <c r="A91" s="2">
        <v>2016</v>
      </c>
      <c r="B91" s="4">
        <v>42370</v>
      </c>
      <c r="C91" s="2" t="s">
        <v>1315</v>
      </c>
      <c r="D91" s="2" t="s">
        <v>1316</v>
      </c>
      <c r="E91" s="2" t="s">
        <v>1317</v>
      </c>
      <c r="F91" s="2" t="s">
        <v>1160</v>
      </c>
      <c r="G91" s="2">
        <v>77578</v>
      </c>
      <c r="H91" s="2">
        <v>29.458400000000001</v>
      </c>
      <c r="I91" s="2">
        <v>-95.330399999999997</v>
      </c>
      <c r="J91" s="2" t="s">
        <v>1318</v>
      </c>
      <c r="K91" s="21">
        <v>110000599479</v>
      </c>
      <c r="L91" s="2" t="s">
        <v>1140</v>
      </c>
      <c r="M91" s="2">
        <v>2869</v>
      </c>
      <c r="N91" s="2" t="s">
        <v>5086</v>
      </c>
      <c r="R91" s="310">
        <v>1.6553287981859399E-2</v>
      </c>
      <c r="S91" s="307">
        <f>$R91*INDEX('Byproduct Conc'!$E:$E, MATCH(Water_DMR!S$2,'Byproduct Conc'!$C:$C, 0))</f>
        <v>4.8170068027210846E-5</v>
      </c>
      <c r="T91" s="23">
        <f>$R91*INDEX('Byproduct Conc'!$E:$E, MATCH(Water_DMR!T$2,'Byproduct Conc'!$C:$C, 0))</f>
        <v>5.793650793650789E-7</v>
      </c>
      <c r="U91" s="23">
        <f>$R91*INDEX('Byproduct Conc'!$E:$E, MATCH(Water_DMR!U$2,'Byproduct Conc'!$C:$C, 0))</f>
        <v>2.4829931972789097E-6</v>
      </c>
      <c r="V91" s="23">
        <f>$R91*INDEX('Byproduct Conc'!$E:$E, MATCH(Water_DMR!V$2,'Byproduct Conc'!$C:$C, 0))</f>
        <v>1.6536734693877542E-5</v>
      </c>
      <c r="W91" s="150">
        <f>$R91*INDEX('Byproduct Conc'!$E:$E, MATCH(Water_DMR!W$2,'Byproduct Conc'!$C:$C, 0))</f>
        <v>2.4829931972789099E-5</v>
      </c>
      <c r="X91" s="149">
        <f t="shared" si="7"/>
        <v>1.3762876579203098E-7</v>
      </c>
      <c r="Y91" s="23">
        <f t="shared" si="8"/>
        <v>1.6553287981859397E-9</v>
      </c>
      <c r="Z91" s="23">
        <f t="shared" si="9"/>
        <v>7.0942662779397418E-9</v>
      </c>
      <c r="AA91" s="23">
        <f t="shared" si="10"/>
        <v>4.7247813411078692E-8</v>
      </c>
      <c r="AB91" s="115">
        <f t="shared" si="11"/>
        <v>7.0942662779397426E-8</v>
      </c>
      <c r="AC91" s="315">
        <v>0</v>
      </c>
      <c r="AD91" s="2" t="s">
        <v>5107</v>
      </c>
      <c r="AE91" s="2" t="s">
        <v>5098</v>
      </c>
      <c r="AF91" s="2" t="s">
        <v>5098</v>
      </c>
      <c r="AG91" s="61" t="s">
        <v>1319</v>
      </c>
      <c r="AH91" s="69" t="s">
        <v>1320</v>
      </c>
      <c r="AI91" s="21">
        <v>12040204000953</v>
      </c>
    </row>
    <row r="92" spans="1:36" x14ac:dyDescent="0.25">
      <c r="A92" s="2">
        <v>2016</v>
      </c>
      <c r="B92" s="4">
        <v>42370</v>
      </c>
      <c r="C92" s="2" t="s">
        <v>1315</v>
      </c>
      <c r="D92" s="2" t="s">
        <v>1316</v>
      </c>
      <c r="E92" s="2" t="s">
        <v>1317</v>
      </c>
      <c r="F92" s="2" t="s">
        <v>1160</v>
      </c>
      <c r="G92" s="2">
        <v>77578</v>
      </c>
      <c r="H92" s="2">
        <v>29.458400000000001</v>
      </c>
      <c r="I92" s="2">
        <v>-95.330399999999997</v>
      </c>
      <c r="J92" s="2" t="s">
        <v>1318</v>
      </c>
      <c r="K92" s="21">
        <v>110000599479</v>
      </c>
      <c r="L92" s="2" t="s">
        <v>1140</v>
      </c>
      <c r="M92" s="2">
        <v>2869</v>
      </c>
      <c r="N92" s="2" t="s">
        <v>5086</v>
      </c>
      <c r="R92" s="310">
        <v>1.6553287981859399E-2</v>
      </c>
      <c r="S92" s="307">
        <f>$R92*INDEX('Byproduct Conc'!$E:$E, MATCH(Water_DMR!S$2,'Byproduct Conc'!$C:$C, 0))</f>
        <v>4.8170068027210846E-5</v>
      </c>
      <c r="T92" s="23">
        <f>$R92*INDEX('Byproduct Conc'!$E:$E, MATCH(Water_DMR!T$2,'Byproduct Conc'!$C:$C, 0))</f>
        <v>5.793650793650789E-7</v>
      </c>
      <c r="U92" s="23">
        <f>$R92*INDEX('Byproduct Conc'!$E:$E, MATCH(Water_DMR!U$2,'Byproduct Conc'!$C:$C, 0))</f>
        <v>2.4829931972789097E-6</v>
      </c>
      <c r="V92" s="23">
        <f>$R92*INDEX('Byproduct Conc'!$E:$E, MATCH(Water_DMR!V$2,'Byproduct Conc'!$C:$C, 0))</f>
        <v>1.6536734693877542E-5</v>
      </c>
      <c r="W92" s="150">
        <f>$R92*INDEX('Byproduct Conc'!$E:$E, MATCH(Water_DMR!W$2,'Byproduct Conc'!$C:$C, 0))</f>
        <v>2.4829931972789099E-5</v>
      </c>
      <c r="X92" s="149">
        <f t="shared" si="7"/>
        <v>1.3762876579203098E-7</v>
      </c>
      <c r="Y92" s="23">
        <f t="shared" si="8"/>
        <v>1.6553287981859397E-9</v>
      </c>
      <c r="Z92" s="23">
        <f t="shared" si="9"/>
        <v>7.0942662779397418E-9</v>
      </c>
      <c r="AA92" s="23">
        <f t="shared" si="10"/>
        <v>4.7247813411078692E-8</v>
      </c>
      <c r="AB92" s="115">
        <f t="shared" si="11"/>
        <v>7.0942662779397426E-8</v>
      </c>
      <c r="AC92" s="315">
        <v>0</v>
      </c>
      <c r="AD92" s="2" t="s">
        <v>5107</v>
      </c>
      <c r="AE92" s="2" t="s">
        <v>5098</v>
      </c>
      <c r="AF92" s="2" t="s">
        <v>5098</v>
      </c>
      <c r="AG92" s="61" t="s">
        <v>1319</v>
      </c>
      <c r="AH92" s="69" t="s">
        <v>1320</v>
      </c>
      <c r="AI92" s="21">
        <v>12040204000953</v>
      </c>
      <c r="AJ92" s="2"/>
    </row>
    <row r="93" spans="1:36" x14ac:dyDescent="0.25">
      <c r="A93" s="2">
        <v>2017</v>
      </c>
      <c r="B93" s="4">
        <v>42736</v>
      </c>
      <c r="C93" s="2" t="s">
        <v>1315</v>
      </c>
      <c r="D93" s="2" t="s">
        <v>1316</v>
      </c>
      <c r="E93" s="2" t="s">
        <v>1317</v>
      </c>
      <c r="F93" s="2" t="s">
        <v>1160</v>
      </c>
      <c r="G93" s="2">
        <v>77578</v>
      </c>
      <c r="H93" s="2">
        <v>29.458400000000001</v>
      </c>
      <c r="I93" s="2">
        <v>-95.330399999999997</v>
      </c>
      <c r="J93" s="2" t="s">
        <v>1318</v>
      </c>
      <c r="K93" s="21">
        <v>110000599479</v>
      </c>
      <c r="L93" s="2" t="s">
        <v>1140</v>
      </c>
      <c r="M93" s="2">
        <v>2869</v>
      </c>
      <c r="N93" s="2" t="s">
        <v>5086</v>
      </c>
      <c r="R93" s="310">
        <v>1.6553287981859399E-2</v>
      </c>
      <c r="S93" s="307">
        <f>$R93*INDEX('Byproduct Conc'!$E:$E, MATCH(Water_DMR!S$2,'Byproduct Conc'!$C:$C, 0))</f>
        <v>4.8170068027210846E-5</v>
      </c>
      <c r="T93" s="23">
        <f>$R93*INDEX('Byproduct Conc'!$E:$E, MATCH(Water_DMR!T$2,'Byproduct Conc'!$C:$C, 0))</f>
        <v>5.793650793650789E-7</v>
      </c>
      <c r="U93" s="23">
        <f>$R93*INDEX('Byproduct Conc'!$E:$E, MATCH(Water_DMR!U$2,'Byproduct Conc'!$C:$C, 0))</f>
        <v>2.4829931972789097E-6</v>
      </c>
      <c r="V93" s="23">
        <f>$R93*INDEX('Byproduct Conc'!$E:$E, MATCH(Water_DMR!V$2,'Byproduct Conc'!$C:$C, 0))</f>
        <v>1.6536734693877542E-5</v>
      </c>
      <c r="W93" s="150">
        <f>$R93*INDEX('Byproduct Conc'!$E:$E, MATCH(Water_DMR!W$2,'Byproduct Conc'!$C:$C, 0))</f>
        <v>2.4829931972789099E-5</v>
      </c>
      <c r="X93" s="149">
        <f t="shared" si="7"/>
        <v>1.3762876579203098E-7</v>
      </c>
      <c r="Y93" s="23">
        <f t="shared" si="8"/>
        <v>1.6553287981859397E-9</v>
      </c>
      <c r="Z93" s="23">
        <f t="shared" si="9"/>
        <v>7.0942662779397418E-9</v>
      </c>
      <c r="AA93" s="23">
        <f t="shared" si="10"/>
        <v>4.7247813411078692E-8</v>
      </c>
      <c r="AB93" s="115">
        <f t="shared" si="11"/>
        <v>7.0942662779397426E-8</v>
      </c>
      <c r="AC93" s="315">
        <v>0</v>
      </c>
      <c r="AD93" s="2" t="s">
        <v>5107</v>
      </c>
      <c r="AE93" s="2" t="s">
        <v>5098</v>
      </c>
      <c r="AF93" s="2" t="s">
        <v>5098</v>
      </c>
      <c r="AG93" s="61" t="s">
        <v>1319</v>
      </c>
      <c r="AH93" s="69" t="s">
        <v>1320</v>
      </c>
      <c r="AI93" s="21">
        <v>12040204000953</v>
      </c>
      <c r="AJ93" s="2"/>
    </row>
    <row r="94" spans="1:36" x14ac:dyDescent="0.25">
      <c r="A94" s="2">
        <v>2017</v>
      </c>
      <c r="B94" s="4">
        <v>42736</v>
      </c>
      <c r="C94" s="2" t="s">
        <v>1315</v>
      </c>
      <c r="D94" s="2" t="s">
        <v>1316</v>
      </c>
      <c r="E94" s="2" t="s">
        <v>1317</v>
      </c>
      <c r="F94" s="2" t="s">
        <v>1160</v>
      </c>
      <c r="G94" s="2">
        <v>77578</v>
      </c>
      <c r="H94" s="2">
        <v>29.458400000000001</v>
      </c>
      <c r="I94" s="2">
        <v>-95.330399999999997</v>
      </c>
      <c r="J94" s="2" t="s">
        <v>1318</v>
      </c>
      <c r="K94" s="21">
        <v>110000599479</v>
      </c>
      <c r="L94" s="2" t="s">
        <v>1140</v>
      </c>
      <c r="M94" s="2">
        <v>2869</v>
      </c>
      <c r="N94" s="2" t="s">
        <v>5086</v>
      </c>
      <c r="R94" s="310">
        <v>1.6553287981859399E-2</v>
      </c>
      <c r="S94" s="307">
        <f>$R94*INDEX('Byproduct Conc'!$E:$E, MATCH(Water_DMR!S$2,'Byproduct Conc'!$C:$C, 0))</f>
        <v>4.8170068027210846E-5</v>
      </c>
      <c r="T94" s="23">
        <f>$R94*INDEX('Byproduct Conc'!$E:$E, MATCH(Water_DMR!T$2,'Byproduct Conc'!$C:$C, 0))</f>
        <v>5.793650793650789E-7</v>
      </c>
      <c r="U94" s="23">
        <f>$R94*INDEX('Byproduct Conc'!$E:$E, MATCH(Water_DMR!U$2,'Byproduct Conc'!$C:$C, 0))</f>
        <v>2.4829931972789097E-6</v>
      </c>
      <c r="V94" s="23">
        <f>$R94*INDEX('Byproduct Conc'!$E:$E, MATCH(Water_DMR!V$2,'Byproduct Conc'!$C:$C, 0))</f>
        <v>1.6536734693877542E-5</v>
      </c>
      <c r="W94" s="150">
        <f>$R94*INDEX('Byproduct Conc'!$E:$E, MATCH(Water_DMR!W$2,'Byproduct Conc'!$C:$C, 0))</f>
        <v>2.4829931972789099E-5</v>
      </c>
      <c r="X94" s="149">
        <f t="shared" si="7"/>
        <v>1.3762876579203098E-7</v>
      </c>
      <c r="Y94" s="23">
        <f t="shared" si="8"/>
        <v>1.6553287981859397E-9</v>
      </c>
      <c r="Z94" s="23">
        <f t="shared" si="9"/>
        <v>7.0942662779397418E-9</v>
      </c>
      <c r="AA94" s="23">
        <f t="shared" si="10"/>
        <v>4.7247813411078692E-8</v>
      </c>
      <c r="AB94" s="115">
        <f t="shared" si="11"/>
        <v>7.0942662779397426E-8</v>
      </c>
      <c r="AC94" s="315">
        <v>0</v>
      </c>
      <c r="AD94" s="2" t="s">
        <v>5107</v>
      </c>
      <c r="AE94" s="2" t="s">
        <v>5098</v>
      </c>
      <c r="AF94" s="2" t="s">
        <v>5098</v>
      </c>
      <c r="AG94" s="61" t="s">
        <v>1319</v>
      </c>
      <c r="AH94" s="69" t="s">
        <v>1320</v>
      </c>
      <c r="AI94" s="21">
        <v>12040204000953</v>
      </c>
      <c r="AJ94" s="2"/>
    </row>
    <row r="95" spans="1:36" x14ac:dyDescent="0.25">
      <c r="A95" s="2">
        <v>2018</v>
      </c>
      <c r="B95" s="4">
        <v>43101</v>
      </c>
      <c r="C95" s="2" t="s">
        <v>1315</v>
      </c>
      <c r="D95" s="2" t="s">
        <v>1316</v>
      </c>
      <c r="E95" s="2" t="s">
        <v>1317</v>
      </c>
      <c r="F95" s="2" t="s">
        <v>1160</v>
      </c>
      <c r="G95" s="2">
        <v>77578</v>
      </c>
      <c r="H95" s="2">
        <v>29.458400000000001</v>
      </c>
      <c r="I95" s="2">
        <v>-95.330399999999997</v>
      </c>
      <c r="J95" s="2" t="s">
        <v>1318</v>
      </c>
      <c r="K95" s="21">
        <v>110000599479</v>
      </c>
      <c r="L95" s="2" t="s">
        <v>1140</v>
      </c>
      <c r="M95" s="2">
        <v>2869</v>
      </c>
      <c r="N95" s="2" t="s">
        <v>5086</v>
      </c>
      <c r="R95" s="310">
        <v>1.6553287981859399E-2</v>
      </c>
      <c r="S95" s="307">
        <f>$R95*INDEX('Byproduct Conc'!$E:$E, MATCH(Water_DMR!S$2,'Byproduct Conc'!$C:$C, 0))</f>
        <v>4.8170068027210846E-5</v>
      </c>
      <c r="T95" s="23">
        <f>$R95*INDEX('Byproduct Conc'!$E:$E, MATCH(Water_DMR!T$2,'Byproduct Conc'!$C:$C, 0))</f>
        <v>5.793650793650789E-7</v>
      </c>
      <c r="U95" s="23">
        <f>$R95*INDEX('Byproduct Conc'!$E:$E, MATCH(Water_DMR!U$2,'Byproduct Conc'!$C:$C, 0))</f>
        <v>2.4829931972789097E-6</v>
      </c>
      <c r="V95" s="23">
        <f>$R95*INDEX('Byproduct Conc'!$E:$E, MATCH(Water_DMR!V$2,'Byproduct Conc'!$C:$C, 0))</f>
        <v>1.6536734693877542E-5</v>
      </c>
      <c r="W95" s="150">
        <f>$R95*INDEX('Byproduct Conc'!$E:$E, MATCH(Water_DMR!W$2,'Byproduct Conc'!$C:$C, 0))</f>
        <v>2.4829931972789099E-5</v>
      </c>
      <c r="X95" s="149">
        <f t="shared" si="7"/>
        <v>1.3762876579203098E-7</v>
      </c>
      <c r="Y95" s="23">
        <f t="shared" si="8"/>
        <v>1.6553287981859397E-9</v>
      </c>
      <c r="Z95" s="23">
        <f t="shared" si="9"/>
        <v>7.0942662779397418E-9</v>
      </c>
      <c r="AA95" s="23">
        <f t="shared" si="10"/>
        <v>4.7247813411078692E-8</v>
      </c>
      <c r="AB95" s="115">
        <f t="shared" si="11"/>
        <v>7.0942662779397426E-8</v>
      </c>
      <c r="AC95" s="315">
        <v>0</v>
      </c>
      <c r="AD95" s="2" t="s">
        <v>5107</v>
      </c>
      <c r="AE95" s="2" t="s">
        <v>5098</v>
      </c>
      <c r="AF95" s="2" t="s">
        <v>5098</v>
      </c>
      <c r="AG95" s="61" t="s">
        <v>1319</v>
      </c>
      <c r="AH95" s="69" t="s">
        <v>1320</v>
      </c>
      <c r="AI95" s="21">
        <v>12040204000953</v>
      </c>
      <c r="AJ95" s="2"/>
    </row>
    <row r="96" spans="1:36" x14ac:dyDescent="0.25">
      <c r="A96" s="2">
        <v>2018</v>
      </c>
      <c r="B96" s="4">
        <v>43101</v>
      </c>
      <c r="C96" s="2" t="s">
        <v>1315</v>
      </c>
      <c r="D96" s="2" t="s">
        <v>1316</v>
      </c>
      <c r="E96" s="2" t="s">
        <v>1317</v>
      </c>
      <c r="F96" s="2" t="s">
        <v>1160</v>
      </c>
      <c r="G96" s="2">
        <v>77578</v>
      </c>
      <c r="H96" s="2">
        <v>29.458400000000001</v>
      </c>
      <c r="I96" s="2">
        <v>-95.330399999999997</v>
      </c>
      <c r="J96" s="2" t="s">
        <v>1318</v>
      </c>
      <c r="K96" s="21">
        <v>110000599479</v>
      </c>
      <c r="L96" s="2" t="s">
        <v>1140</v>
      </c>
      <c r="M96" s="2">
        <v>2869</v>
      </c>
      <c r="N96" s="2" t="s">
        <v>5086</v>
      </c>
      <c r="R96" s="310">
        <v>1.6553287981859399E-2</v>
      </c>
      <c r="S96" s="307">
        <f>$R96*INDEX('Byproduct Conc'!$E:$E, MATCH(Water_DMR!S$2,'Byproduct Conc'!$C:$C, 0))</f>
        <v>4.8170068027210846E-5</v>
      </c>
      <c r="T96" s="23">
        <f>$R96*INDEX('Byproduct Conc'!$E:$E, MATCH(Water_DMR!T$2,'Byproduct Conc'!$C:$C, 0))</f>
        <v>5.793650793650789E-7</v>
      </c>
      <c r="U96" s="23">
        <f>$R96*INDEX('Byproduct Conc'!$E:$E, MATCH(Water_DMR!U$2,'Byproduct Conc'!$C:$C, 0))</f>
        <v>2.4829931972789097E-6</v>
      </c>
      <c r="V96" s="23">
        <f>$R96*INDEX('Byproduct Conc'!$E:$E, MATCH(Water_DMR!V$2,'Byproduct Conc'!$C:$C, 0))</f>
        <v>1.6536734693877542E-5</v>
      </c>
      <c r="W96" s="150">
        <f>$R96*INDEX('Byproduct Conc'!$E:$E, MATCH(Water_DMR!W$2,'Byproduct Conc'!$C:$C, 0))</f>
        <v>2.4829931972789099E-5</v>
      </c>
      <c r="X96" s="149">
        <f t="shared" si="7"/>
        <v>1.3762876579203098E-7</v>
      </c>
      <c r="Y96" s="23">
        <f t="shared" si="8"/>
        <v>1.6553287981859397E-9</v>
      </c>
      <c r="Z96" s="23">
        <f t="shared" si="9"/>
        <v>7.0942662779397418E-9</v>
      </c>
      <c r="AA96" s="23">
        <f t="shared" si="10"/>
        <v>4.7247813411078692E-8</v>
      </c>
      <c r="AB96" s="115">
        <f t="shared" si="11"/>
        <v>7.0942662779397426E-8</v>
      </c>
      <c r="AC96" s="315">
        <v>0</v>
      </c>
      <c r="AD96" s="2" t="s">
        <v>5107</v>
      </c>
      <c r="AE96" s="2" t="s">
        <v>5098</v>
      </c>
      <c r="AF96" s="2" t="s">
        <v>5098</v>
      </c>
      <c r="AG96" s="61" t="s">
        <v>1319</v>
      </c>
      <c r="AH96" s="69" t="s">
        <v>1320</v>
      </c>
      <c r="AI96" s="21">
        <v>12040204000953</v>
      </c>
    </row>
    <row r="97" spans="1:36" x14ac:dyDescent="0.25">
      <c r="A97" s="2">
        <v>2020</v>
      </c>
      <c r="B97" s="4">
        <v>43831</v>
      </c>
      <c r="C97" s="2" t="s">
        <v>1315</v>
      </c>
      <c r="D97" s="2" t="s">
        <v>1316</v>
      </c>
      <c r="E97" s="2" t="s">
        <v>1317</v>
      </c>
      <c r="F97" s="2" t="s">
        <v>1160</v>
      </c>
      <c r="G97" s="2">
        <v>77578</v>
      </c>
      <c r="H97" s="2">
        <v>29.458400000000001</v>
      </c>
      <c r="I97" s="2">
        <v>-95.330399999999997</v>
      </c>
      <c r="J97" s="2" t="s">
        <v>1318</v>
      </c>
      <c r="K97" s="21">
        <v>110000599479</v>
      </c>
      <c r="L97" s="2" t="s">
        <v>1140</v>
      </c>
      <c r="M97" s="2">
        <v>2869</v>
      </c>
      <c r="N97" s="2" t="s">
        <v>5086</v>
      </c>
      <c r="R97" s="310">
        <v>1.6553287981859399E-2</v>
      </c>
      <c r="S97" s="307">
        <f>$R97*INDEX('Byproduct Conc'!$E:$E, MATCH(Water_DMR!S$2,'Byproduct Conc'!$C:$C, 0))</f>
        <v>4.8170068027210846E-5</v>
      </c>
      <c r="T97" s="23">
        <f>$R97*INDEX('Byproduct Conc'!$E:$E, MATCH(Water_DMR!T$2,'Byproduct Conc'!$C:$C, 0))</f>
        <v>5.793650793650789E-7</v>
      </c>
      <c r="U97" s="23">
        <f>$R97*INDEX('Byproduct Conc'!$E:$E, MATCH(Water_DMR!U$2,'Byproduct Conc'!$C:$C, 0))</f>
        <v>2.4829931972789097E-6</v>
      </c>
      <c r="V97" s="23">
        <f>$R97*INDEX('Byproduct Conc'!$E:$E, MATCH(Water_DMR!V$2,'Byproduct Conc'!$C:$C, 0))</f>
        <v>1.6536734693877542E-5</v>
      </c>
      <c r="W97" s="150">
        <f>$R97*INDEX('Byproduct Conc'!$E:$E, MATCH(Water_DMR!W$2,'Byproduct Conc'!$C:$C, 0))</f>
        <v>2.4829931972789099E-5</v>
      </c>
      <c r="X97" s="149">
        <f t="shared" si="7"/>
        <v>1.3762876579203098E-7</v>
      </c>
      <c r="Y97" s="23">
        <f t="shared" si="8"/>
        <v>1.6553287981859397E-9</v>
      </c>
      <c r="Z97" s="23">
        <f t="shared" si="9"/>
        <v>7.0942662779397418E-9</v>
      </c>
      <c r="AA97" s="23">
        <f t="shared" si="10"/>
        <v>4.7247813411078692E-8</v>
      </c>
      <c r="AB97" s="115">
        <f t="shared" si="11"/>
        <v>7.0942662779397426E-8</v>
      </c>
      <c r="AC97" s="315">
        <v>0</v>
      </c>
      <c r="AD97" s="2" t="s">
        <v>5107</v>
      </c>
      <c r="AE97" s="2" t="s">
        <v>5098</v>
      </c>
      <c r="AF97" s="2" t="s">
        <v>5098</v>
      </c>
      <c r="AG97" s="61" t="s">
        <v>1319</v>
      </c>
      <c r="AH97" s="69" t="s">
        <v>1320</v>
      </c>
      <c r="AI97" s="21">
        <v>12040204000953</v>
      </c>
    </row>
    <row r="98" spans="1:36" x14ac:dyDescent="0.25">
      <c r="A98" s="2">
        <v>2020</v>
      </c>
      <c r="B98" s="4">
        <v>43831</v>
      </c>
      <c r="C98" s="2" t="s">
        <v>1315</v>
      </c>
      <c r="D98" s="2" t="s">
        <v>1316</v>
      </c>
      <c r="E98" s="2" t="s">
        <v>1317</v>
      </c>
      <c r="F98" s="2" t="s">
        <v>1160</v>
      </c>
      <c r="G98" s="2">
        <v>77578</v>
      </c>
      <c r="H98" s="2">
        <v>29.458400000000001</v>
      </c>
      <c r="I98" s="2">
        <v>-95.330399999999997</v>
      </c>
      <c r="J98" s="2" t="s">
        <v>1318</v>
      </c>
      <c r="K98" s="21">
        <v>110000599479</v>
      </c>
      <c r="L98" s="2" t="s">
        <v>1140</v>
      </c>
      <c r="M98" s="2">
        <v>2869</v>
      </c>
      <c r="N98" s="2" t="s">
        <v>5086</v>
      </c>
      <c r="R98" s="310">
        <v>1.48979591836734E-2</v>
      </c>
      <c r="S98" s="307">
        <f>$R98*INDEX('Byproduct Conc'!$E:$E, MATCH(Water_DMR!S$2,'Byproduct Conc'!$C:$C, 0))</f>
        <v>4.3353061224489593E-5</v>
      </c>
      <c r="T98" s="23">
        <f>$R98*INDEX('Byproduct Conc'!$E:$E, MATCH(Water_DMR!T$2,'Byproduct Conc'!$C:$C, 0))</f>
        <v>5.214285714285689E-7</v>
      </c>
      <c r="U98" s="23">
        <f>$R98*INDEX('Byproduct Conc'!$E:$E, MATCH(Water_DMR!U$2,'Byproduct Conc'!$C:$C, 0))</f>
        <v>2.2346938775510099E-6</v>
      </c>
      <c r="V98" s="23">
        <f>$R98*INDEX('Byproduct Conc'!$E:$E, MATCH(Water_DMR!V$2,'Byproduct Conc'!$C:$C, 0))</f>
        <v>1.4883061224489728E-5</v>
      </c>
      <c r="W98" s="150">
        <f>$R98*INDEX('Byproduct Conc'!$E:$E, MATCH(Water_DMR!W$2,'Byproduct Conc'!$C:$C, 0))</f>
        <v>2.23469387755101E-5</v>
      </c>
      <c r="X98" s="149">
        <f t="shared" si="7"/>
        <v>1.238658892128274E-7</v>
      </c>
      <c r="Y98" s="23">
        <f t="shared" si="8"/>
        <v>1.4897959183673396E-9</v>
      </c>
      <c r="Z98" s="23">
        <f t="shared" si="9"/>
        <v>6.3848396501457425E-9</v>
      </c>
      <c r="AA98" s="23">
        <f t="shared" si="10"/>
        <v>4.2523032069970652E-8</v>
      </c>
      <c r="AB98" s="115">
        <f t="shared" si="11"/>
        <v>6.3848396501457425E-8</v>
      </c>
      <c r="AC98" s="315">
        <v>0</v>
      </c>
      <c r="AD98" s="2" t="s">
        <v>5107</v>
      </c>
      <c r="AE98" s="2" t="s">
        <v>5098</v>
      </c>
      <c r="AF98" s="2" t="s">
        <v>5098</v>
      </c>
      <c r="AG98" s="61" t="s">
        <v>1319</v>
      </c>
      <c r="AH98" s="69" t="s">
        <v>1320</v>
      </c>
      <c r="AI98" s="21">
        <v>12040204000953</v>
      </c>
    </row>
    <row r="99" spans="1:36" x14ac:dyDescent="0.25">
      <c r="A99" s="2">
        <v>2020</v>
      </c>
      <c r="B99" s="4">
        <v>43831</v>
      </c>
      <c r="C99" s="2" t="s">
        <v>1321</v>
      </c>
      <c r="D99" s="2" t="s">
        <v>1322</v>
      </c>
      <c r="E99" s="2" t="s">
        <v>1323</v>
      </c>
      <c r="F99" s="2" t="s">
        <v>1160</v>
      </c>
      <c r="G99" s="2">
        <v>77015</v>
      </c>
      <c r="H99" s="2">
        <v>29.75487</v>
      </c>
      <c r="I99" s="2">
        <v>-95.103269999999995</v>
      </c>
      <c r="J99" s="2" t="s">
        <v>1324</v>
      </c>
      <c r="K99" s="21">
        <v>110000460983</v>
      </c>
      <c r="L99" s="2" t="s">
        <v>1140</v>
      </c>
      <c r="M99" s="2">
        <v>2869</v>
      </c>
      <c r="N99" s="2" t="s">
        <v>5086</v>
      </c>
      <c r="R99" s="310">
        <v>0.107596371882086</v>
      </c>
      <c r="S99" s="307">
        <f>$R99*INDEX('Byproduct Conc'!$E:$E, MATCH(Water_DMR!S$2,'Byproduct Conc'!$C:$C, 0))</f>
        <v>3.1310544217687025E-4</v>
      </c>
      <c r="T99" s="23">
        <f>$R99*INDEX('Byproduct Conc'!$E:$E, MATCH(Water_DMR!T$2,'Byproduct Conc'!$C:$C, 0))</f>
        <v>3.7658730158730096E-6</v>
      </c>
      <c r="U99" s="23">
        <f>$R99*INDEX('Byproduct Conc'!$E:$E, MATCH(Water_DMR!U$2,'Byproduct Conc'!$C:$C, 0))</f>
        <v>1.6139455782312898E-5</v>
      </c>
      <c r="V99" s="23">
        <f>$R99*INDEX('Byproduct Conc'!$E:$E, MATCH(Water_DMR!V$2,'Byproduct Conc'!$C:$C, 0))</f>
        <v>1.0748877551020392E-4</v>
      </c>
      <c r="W99" s="150">
        <f>$R99*INDEX('Byproduct Conc'!$E:$E, MATCH(Water_DMR!W$2,'Byproduct Conc'!$C:$C, 0))</f>
        <v>1.61394557823129E-4</v>
      </c>
      <c r="X99" s="149">
        <f t="shared" si="7"/>
        <v>8.9458697764820071E-7</v>
      </c>
      <c r="Y99" s="23">
        <f t="shared" si="8"/>
        <v>1.0759637188208598E-8</v>
      </c>
      <c r="Z99" s="23">
        <f t="shared" si="9"/>
        <v>4.6112730806608284E-8</v>
      </c>
      <c r="AA99" s="23">
        <f t="shared" si="10"/>
        <v>3.0711078717201121E-7</v>
      </c>
      <c r="AB99" s="115">
        <f t="shared" si="11"/>
        <v>4.6112730806608289E-7</v>
      </c>
      <c r="AC99" s="315">
        <v>0</v>
      </c>
      <c r="AD99" s="2" t="s">
        <v>5107</v>
      </c>
      <c r="AE99" s="2" t="s">
        <v>5098</v>
      </c>
      <c r="AF99" s="2" t="s">
        <v>5098</v>
      </c>
      <c r="AG99" s="61" t="s">
        <v>1325</v>
      </c>
      <c r="AH99" s="69" t="s">
        <v>1326</v>
      </c>
      <c r="AI99" s="21">
        <v>12040104000012</v>
      </c>
    </row>
    <row r="100" spans="1:36" x14ac:dyDescent="0.25">
      <c r="A100" s="2">
        <v>2015</v>
      </c>
      <c r="B100" s="4">
        <v>42005</v>
      </c>
      <c r="C100" s="2" t="s">
        <v>1327</v>
      </c>
      <c r="D100" s="2" t="s">
        <v>1328</v>
      </c>
      <c r="E100" s="2" t="s">
        <v>1329</v>
      </c>
      <c r="F100" s="2" t="s">
        <v>1230</v>
      </c>
      <c r="G100" s="2">
        <v>26146</v>
      </c>
      <c r="H100" s="2">
        <v>39.484572</v>
      </c>
      <c r="I100" s="2">
        <v>-81.093402999999995</v>
      </c>
      <c r="J100" s="2" t="s">
        <v>1330</v>
      </c>
      <c r="K100" s="21">
        <v>110000344814</v>
      </c>
      <c r="L100" s="2" t="s">
        <v>1140</v>
      </c>
      <c r="M100" s="2">
        <v>2869</v>
      </c>
      <c r="N100" s="2" t="s">
        <v>5086</v>
      </c>
      <c r="R100" s="310">
        <v>1.5977324263038499</v>
      </c>
      <c r="S100" s="307">
        <f>$R100*INDEX('Byproduct Conc'!$E:$E, MATCH(Water_DMR!S$2,'Byproduct Conc'!$C:$C, 0))</f>
        <v>4.6494013605442031E-3</v>
      </c>
      <c r="T100" s="23">
        <f>$R100*INDEX('Byproduct Conc'!$E:$E, MATCH(Water_DMR!T$2,'Byproduct Conc'!$C:$C, 0))</f>
        <v>5.5920634920634744E-5</v>
      </c>
      <c r="U100" s="23">
        <f>$R100*INDEX('Byproduct Conc'!$E:$E, MATCH(Water_DMR!U$2,'Byproduct Conc'!$C:$C, 0))</f>
        <v>2.3965986394557746E-4</v>
      </c>
      <c r="V100" s="23">
        <f>$R100*INDEX('Byproduct Conc'!$E:$E, MATCH(Water_DMR!V$2,'Byproduct Conc'!$C:$C, 0))</f>
        <v>1.5961346938775463E-3</v>
      </c>
      <c r="W100" s="150">
        <f>$R100*INDEX('Byproduct Conc'!$E:$E, MATCH(Water_DMR!W$2,'Byproduct Conc'!$C:$C, 0))</f>
        <v>2.396598639455775E-3</v>
      </c>
      <c r="X100" s="149">
        <f t="shared" si="7"/>
        <v>1.3284003887269152E-5</v>
      </c>
      <c r="Y100" s="23">
        <f t="shared" si="8"/>
        <v>1.5977324263038499E-7</v>
      </c>
      <c r="Z100" s="23">
        <f t="shared" si="9"/>
        <v>6.8474246841593562E-7</v>
      </c>
      <c r="AA100" s="23">
        <f t="shared" si="10"/>
        <v>4.5603848396501318E-6</v>
      </c>
      <c r="AB100" s="115">
        <f t="shared" si="11"/>
        <v>6.8474246841593574E-6</v>
      </c>
      <c r="AC100" s="315">
        <v>0</v>
      </c>
      <c r="AD100" s="2" t="s">
        <v>5107</v>
      </c>
      <c r="AE100" s="2" t="s">
        <v>5098</v>
      </c>
      <c r="AF100" s="2" t="s">
        <v>5098</v>
      </c>
      <c r="AG100" s="61" t="s">
        <v>1331</v>
      </c>
      <c r="AH100" s="69" t="s">
        <v>1332</v>
      </c>
      <c r="AI100" s="21">
        <v>5030201001622</v>
      </c>
    </row>
    <row r="101" spans="1:36" x14ac:dyDescent="0.25">
      <c r="A101" s="2">
        <v>2016</v>
      </c>
      <c r="B101" s="4">
        <v>42370</v>
      </c>
      <c r="C101" s="2" t="s">
        <v>1327</v>
      </c>
      <c r="D101" s="2" t="s">
        <v>1328</v>
      </c>
      <c r="E101" s="2" t="s">
        <v>1329</v>
      </c>
      <c r="F101" s="2" t="s">
        <v>1230</v>
      </c>
      <c r="G101" s="2">
        <v>26146</v>
      </c>
      <c r="H101" s="2">
        <v>39.484572</v>
      </c>
      <c r="I101" s="2">
        <v>-81.093402999999995</v>
      </c>
      <c r="J101" s="2" t="s">
        <v>1330</v>
      </c>
      <c r="K101" s="21">
        <v>110000344814</v>
      </c>
      <c r="L101" s="2" t="s">
        <v>1140</v>
      </c>
      <c r="M101" s="2">
        <v>2869</v>
      </c>
      <c r="N101" s="2" t="s">
        <v>5086</v>
      </c>
      <c r="R101" s="310">
        <v>2.1282539682539601</v>
      </c>
      <c r="S101" s="307">
        <f>$R101*INDEX('Byproduct Conc'!$E:$E, MATCH(Water_DMR!S$2,'Byproduct Conc'!$C:$C, 0))</f>
        <v>6.1932190476190231E-3</v>
      </c>
      <c r="T101" s="23">
        <f>$R101*INDEX('Byproduct Conc'!$E:$E, MATCH(Water_DMR!T$2,'Byproduct Conc'!$C:$C, 0))</f>
        <v>7.4488888888888597E-5</v>
      </c>
      <c r="U101" s="23">
        <f>$R101*INDEX('Byproduct Conc'!$E:$E, MATCH(Water_DMR!U$2,'Byproduct Conc'!$C:$C, 0))</f>
        <v>3.19238095238094E-4</v>
      </c>
      <c r="V101" s="23">
        <f>$R101*INDEX('Byproduct Conc'!$E:$E, MATCH(Water_DMR!V$2,'Byproduct Conc'!$C:$C, 0))</f>
        <v>2.1261257142857065E-3</v>
      </c>
      <c r="W101" s="150">
        <f>$R101*INDEX('Byproduct Conc'!$E:$E, MATCH(Water_DMR!W$2,'Byproduct Conc'!$C:$C, 0))</f>
        <v>3.19238095238094E-3</v>
      </c>
      <c r="X101" s="149">
        <f t="shared" si="7"/>
        <v>1.7694911564625782E-5</v>
      </c>
      <c r="Y101" s="23">
        <f t="shared" si="8"/>
        <v>2.12825396825396E-7</v>
      </c>
      <c r="Z101" s="23">
        <f t="shared" si="9"/>
        <v>9.121088435374114E-7</v>
      </c>
      <c r="AA101" s="23">
        <f t="shared" si="10"/>
        <v>6.0746448979591614E-6</v>
      </c>
      <c r="AB101" s="115">
        <f t="shared" si="11"/>
        <v>9.1210884353741136E-6</v>
      </c>
      <c r="AC101" s="315">
        <v>0</v>
      </c>
      <c r="AD101" s="2" t="s">
        <v>5107</v>
      </c>
      <c r="AE101" s="2" t="s">
        <v>5098</v>
      </c>
      <c r="AF101" s="2" t="s">
        <v>5098</v>
      </c>
      <c r="AG101" s="61" t="s">
        <v>1331</v>
      </c>
      <c r="AH101" s="69" t="s">
        <v>1332</v>
      </c>
      <c r="AI101" s="21">
        <v>5030201001622</v>
      </c>
    </row>
    <row r="102" spans="1:36" x14ac:dyDescent="0.25">
      <c r="A102" s="2">
        <v>2017</v>
      </c>
      <c r="B102" s="4">
        <v>42736</v>
      </c>
      <c r="C102" s="2" t="s">
        <v>1327</v>
      </c>
      <c r="D102" s="2" t="s">
        <v>1328</v>
      </c>
      <c r="E102" s="2" t="s">
        <v>1329</v>
      </c>
      <c r="F102" s="2" t="s">
        <v>1230</v>
      </c>
      <c r="G102" s="2">
        <v>26146</v>
      </c>
      <c r="H102" s="2">
        <v>39.484572</v>
      </c>
      <c r="I102" s="2">
        <v>-81.093402999999995</v>
      </c>
      <c r="J102" s="2" t="s">
        <v>1330</v>
      </c>
      <c r="K102" s="21">
        <v>110000344814</v>
      </c>
      <c r="L102" s="2" t="s">
        <v>1140</v>
      </c>
      <c r="M102" s="2">
        <v>2869</v>
      </c>
      <c r="N102" s="2" t="s">
        <v>5086</v>
      </c>
      <c r="R102" s="310">
        <v>1.3446712018140501</v>
      </c>
      <c r="S102" s="307">
        <f>$R102*INDEX('Byproduct Conc'!$E:$E, MATCH(Water_DMR!S$2,'Byproduct Conc'!$C:$C, 0))</f>
        <v>3.9129931972788851E-3</v>
      </c>
      <c r="T102" s="23">
        <f>$R102*INDEX('Byproduct Conc'!$E:$E, MATCH(Water_DMR!T$2,'Byproduct Conc'!$C:$C, 0))</f>
        <v>4.7063492063491746E-5</v>
      </c>
      <c r="U102" s="23">
        <f>$R102*INDEX('Byproduct Conc'!$E:$E, MATCH(Water_DMR!U$2,'Byproduct Conc'!$C:$C, 0))</f>
        <v>2.0170068027210749E-4</v>
      </c>
      <c r="V102" s="23">
        <f>$R102*INDEX('Byproduct Conc'!$E:$E, MATCH(Water_DMR!V$2,'Byproduct Conc'!$C:$C, 0))</f>
        <v>1.3433265306122362E-3</v>
      </c>
      <c r="W102" s="150">
        <f>$R102*INDEX('Byproduct Conc'!$E:$E, MATCH(Water_DMR!W$2,'Byproduct Conc'!$C:$C, 0))</f>
        <v>2.0170068027210754E-3</v>
      </c>
      <c r="X102" s="149">
        <f t="shared" si="7"/>
        <v>1.1179980563653958E-5</v>
      </c>
      <c r="Y102" s="23">
        <f t="shared" si="8"/>
        <v>1.3446712018140499E-7</v>
      </c>
      <c r="Z102" s="23">
        <f t="shared" si="9"/>
        <v>5.7628765792030713E-7</v>
      </c>
      <c r="AA102" s="23">
        <f t="shared" si="10"/>
        <v>3.8380758017492459E-6</v>
      </c>
      <c r="AB102" s="115">
        <f t="shared" si="11"/>
        <v>5.7628765792030721E-6</v>
      </c>
      <c r="AC102" s="315">
        <v>0</v>
      </c>
      <c r="AD102" s="2" t="s">
        <v>5107</v>
      </c>
      <c r="AE102" s="2" t="s">
        <v>5098</v>
      </c>
      <c r="AF102" s="2" t="s">
        <v>5098</v>
      </c>
      <c r="AG102" s="61" t="s">
        <v>1331</v>
      </c>
      <c r="AH102" s="69" t="s">
        <v>1332</v>
      </c>
      <c r="AI102" s="21">
        <v>5030201001622</v>
      </c>
      <c r="AJ102" s="2"/>
    </row>
    <row r="103" spans="1:36" x14ac:dyDescent="0.25">
      <c r="A103" s="2">
        <v>2018</v>
      </c>
      <c r="B103" s="4">
        <v>43101</v>
      </c>
      <c r="C103" s="2" t="s">
        <v>1327</v>
      </c>
      <c r="D103" s="2" t="s">
        <v>1328</v>
      </c>
      <c r="E103" s="2" t="s">
        <v>1329</v>
      </c>
      <c r="F103" s="2" t="s">
        <v>1230</v>
      </c>
      <c r="G103" s="2">
        <v>26146</v>
      </c>
      <c r="H103" s="2">
        <v>39.484572</v>
      </c>
      <c r="I103" s="2">
        <v>-81.093402999999995</v>
      </c>
      <c r="J103" s="2" t="s">
        <v>1330</v>
      </c>
      <c r="K103" s="21">
        <v>110000344814</v>
      </c>
      <c r="L103" s="2" t="s">
        <v>1140</v>
      </c>
      <c r="M103" s="2">
        <v>2869</v>
      </c>
      <c r="N103" s="2" t="s">
        <v>5086</v>
      </c>
      <c r="R103" s="310">
        <v>1.59319727891156</v>
      </c>
      <c r="S103" s="307">
        <f>$R103*INDEX('Byproduct Conc'!$E:$E, MATCH(Water_DMR!S$2,'Byproduct Conc'!$C:$C, 0))</f>
        <v>4.6362040816326396E-3</v>
      </c>
      <c r="T103" s="23">
        <f>$R103*INDEX('Byproduct Conc'!$E:$E, MATCH(Water_DMR!T$2,'Byproduct Conc'!$C:$C, 0))</f>
        <v>5.5761904761904594E-5</v>
      </c>
      <c r="U103" s="23">
        <f>$R103*INDEX('Byproduct Conc'!$E:$E, MATCH(Water_DMR!U$2,'Byproduct Conc'!$C:$C, 0))</f>
        <v>2.3897959183673398E-4</v>
      </c>
      <c r="V103" s="23">
        <f>$R103*INDEX('Byproduct Conc'!$E:$E, MATCH(Water_DMR!V$2,'Byproduct Conc'!$C:$C, 0))</f>
        <v>1.5916040816326487E-3</v>
      </c>
      <c r="W103" s="150">
        <f>$R103*INDEX('Byproduct Conc'!$E:$E, MATCH(Water_DMR!W$2,'Byproduct Conc'!$C:$C, 0))</f>
        <v>2.3897959183673402E-3</v>
      </c>
      <c r="X103" s="149">
        <f t="shared" si="7"/>
        <v>1.3246297376093256E-5</v>
      </c>
      <c r="Y103" s="23">
        <f t="shared" si="8"/>
        <v>1.5931972789115599E-7</v>
      </c>
      <c r="Z103" s="23">
        <f t="shared" si="9"/>
        <v>6.8279883381923994E-7</v>
      </c>
      <c r="AA103" s="23">
        <f t="shared" si="10"/>
        <v>4.5474402332361388E-6</v>
      </c>
      <c r="AB103" s="115">
        <f t="shared" si="11"/>
        <v>6.8279883381924005E-6</v>
      </c>
      <c r="AC103" s="315">
        <v>0</v>
      </c>
      <c r="AD103" s="2" t="s">
        <v>5107</v>
      </c>
      <c r="AE103" s="2" t="s">
        <v>5098</v>
      </c>
      <c r="AF103" s="2" t="s">
        <v>5098</v>
      </c>
      <c r="AG103" s="61" t="s">
        <v>1331</v>
      </c>
      <c r="AH103" s="69" t="s">
        <v>1332</v>
      </c>
      <c r="AI103" s="21">
        <v>5030201001622</v>
      </c>
      <c r="AJ103" s="2"/>
    </row>
    <row r="104" spans="1:36" x14ac:dyDescent="0.25">
      <c r="A104" s="2">
        <v>2019</v>
      </c>
      <c r="B104" s="4">
        <v>43466</v>
      </c>
      <c r="C104" s="2" t="s">
        <v>1327</v>
      </c>
      <c r="D104" s="2" t="s">
        <v>1328</v>
      </c>
      <c r="E104" s="2" t="s">
        <v>1329</v>
      </c>
      <c r="F104" s="2" t="s">
        <v>1230</v>
      </c>
      <c r="G104" s="2">
        <v>26146</v>
      </c>
      <c r="H104" s="2">
        <v>39.484572</v>
      </c>
      <c r="I104" s="2">
        <v>-81.093402999999995</v>
      </c>
      <c r="J104" s="2" t="s">
        <v>1330</v>
      </c>
      <c r="K104" s="21">
        <v>110000344814</v>
      </c>
      <c r="L104" s="2" t="s">
        <v>1140</v>
      </c>
      <c r="M104" s="2">
        <v>2869</v>
      </c>
      <c r="N104" s="2" t="s">
        <v>5086</v>
      </c>
      <c r="R104" s="310">
        <v>1.1286848072562301</v>
      </c>
      <c r="S104" s="307">
        <f>$R104*INDEX('Byproduct Conc'!$E:$E, MATCH(Water_DMR!S$2,'Byproduct Conc'!$C:$C, 0))</f>
        <v>3.2844727891156293E-3</v>
      </c>
      <c r="T104" s="23">
        <f>$R104*INDEX('Byproduct Conc'!$E:$E, MATCH(Water_DMR!T$2,'Byproduct Conc'!$C:$C, 0))</f>
        <v>3.9503968253968049E-5</v>
      </c>
      <c r="U104" s="23">
        <f>$R104*INDEX('Byproduct Conc'!$E:$E, MATCH(Water_DMR!U$2,'Byproduct Conc'!$C:$C, 0))</f>
        <v>1.6930272108843451E-4</v>
      </c>
      <c r="V104" s="23">
        <f>$R104*INDEX('Byproduct Conc'!$E:$E, MATCH(Water_DMR!V$2,'Byproduct Conc'!$C:$C, 0))</f>
        <v>1.127556122448974E-3</v>
      </c>
      <c r="W104" s="150">
        <f>$R104*INDEX('Byproduct Conc'!$E:$E, MATCH(Water_DMR!W$2,'Byproduct Conc'!$C:$C, 0))</f>
        <v>1.6930272108843451E-3</v>
      </c>
      <c r="X104" s="149">
        <f t="shared" si="7"/>
        <v>9.3842079689017978E-6</v>
      </c>
      <c r="Y104" s="23">
        <f t="shared" si="8"/>
        <v>1.12868480725623E-7</v>
      </c>
      <c r="Z104" s="23">
        <f t="shared" si="9"/>
        <v>4.8372206025267004E-7</v>
      </c>
      <c r="AA104" s="23">
        <f t="shared" si="10"/>
        <v>3.2215889212827829E-6</v>
      </c>
      <c r="AB104" s="115">
        <f t="shared" si="11"/>
        <v>4.8372206025267004E-6</v>
      </c>
      <c r="AC104" s="315">
        <v>0</v>
      </c>
      <c r="AD104" s="2" t="s">
        <v>5107</v>
      </c>
      <c r="AE104" s="2" t="s">
        <v>5098</v>
      </c>
      <c r="AF104" s="2" t="s">
        <v>5098</v>
      </c>
      <c r="AG104" s="61" t="s">
        <v>1331</v>
      </c>
      <c r="AH104" s="69" t="s">
        <v>1332</v>
      </c>
      <c r="AI104" s="21">
        <v>5030201001622</v>
      </c>
    </row>
    <row r="105" spans="1:36" x14ac:dyDescent="0.25">
      <c r="A105" s="2">
        <v>2020</v>
      </c>
      <c r="B105" s="4">
        <v>43831</v>
      </c>
      <c r="C105" s="2" t="s">
        <v>1327</v>
      </c>
      <c r="D105" s="2" t="s">
        <v>1328</v>
      </c>
      <c r="E105" s="2" t="s">
        <v>1329</v>
      </c>
      <c r="F105" s="2" t="s">
        <v>1230</v>
      </c>
      <c r="G105" s="2">
        <v>26146</v>
      </c>
      <c r="H105" s="2">
        <v>39.484572</v>
      </c>
      <c r="I105" s="2">
        <v>-81.093402999999995</v>
      </c>
      <c r="J105" s="2" t="s">
        <v>1330</v>
      </c>
      <c r="K105" s="21">
        <v>110000344814</v>
      </c>
      <c r="L105" s="2" t="s">
        <v>1140</v>
      </c>
      <c r="M105" s="2">
        <v>2869</v>
      </c>
      <c r="N105" s="2" t="s">
        <v>5086</v>
      </c>
      <c r="R105" s="310">
        <v>0.81270748299319695</v>
      </c>
      <c r="S105" s="307">
        <f>$R105*INDEX('Byproduct Conc'!$E:$E, MATCH(Water_DMR!S$2,'Byproduct Conc'!$C:$C, 0))</f>
        <v>2.3649787755102031E-3</v>
      </c>
      <c r="T105" s="23">
        <f>$R105*INDEX('Byproduct Conc'!$E:$E, MATCH(Water_DMR!T$2,'Byproduct Conc'!$C:$C, 0))</f>
        <v>2.8444761904761891E-5</v>
      </c>
      <c r="U105" s="23">
        <f>$R105*INDEX('Byproduct Conc'!$E:$E, MATCH(Water_DMR!U$2,'Byproduct Conc'!$C:$C, 0))</f>
        <v>1.2190612244897953E-4</v>
      </c>
      <c r="V105" s="23">
        <f>$R105*INDEX('Byproduct Conc'!$E:$E, MATCH(Water_DMR!V$2,'Byproduct Conc'!$C:$C, 0))</f>
        <v>8.1189477551020387E-4</v>
      </c>
      <c r="W105" s="150">
        <f>$R105*INDEX('Byproduct Conc'!$E:$E, MATCH(Water_DMR!W$2,'Byproduct Conc'!$C:$C, 0))</f>
        <v>1.2190612244897955E-3</v>
      </c>
      <c r="X105" s="149">
        <f t="shared" si="7"/>
        <v>6.7570822157434379E-6</v>
      </c>
      <c r="Y105" s="23">
        <f t="shared" si="8"/>
        <v>8.1270748299319685E-8</v>
      </c>
      <c r="Z105" s="23">
        <f t="shared" si="9"/>
        <v>3.4830320699708436E-7</v>
      </c>
      <c r="AA105" s="23">
        <f t="shared" si="10"/>
        <v>2.3196993586005824E-6</v>
      </c>
      <c r="AB105" s="115">
        <f t="shared" si="11"/>
        <v>3.4830320699708443E-6</v>
      </c>
      <c r="AC105" s="315">
        <v>0</v>
      </c>
      <c r="AD105" s="2" t="s">
        <v>5107</v>
      </c>
      <c r="AE105" s="2" t="s">
        <v>5098</v>
      </c>
      <c r="AF105" s="2" t="s">
        <v>5098</v>
      </c>
      <c r="AG105" s="61" t="s">
        <v>1331</v>
      </c>
      <c r="AH105" s="69" t="s">
        <v>1332</v>
      </c>
      <c r="AI105" s="21">
        <v>5030201001622</v>
      </c>
    </row>
    <row r="106" spans="1:36" x14ac:dyDescent="0.25">
      <c r="A106" s="2">
        <v>2015</v>
      </c>
      <c r="B106" s="4">
        <v>42005</v>
      </c>
      <c r="C106" s="2" t="s">
        <v>1333</v>
      </c>
      <c r="D106" s="2" t="s">
        <v>1334</v>
      </c>
      <c r="E106" s="2" t="s">
        <v>1335</v>
      </c>
      <c r="F106" s="2" t="s">
        <v>1138</v>
      </c>
      <c r="G106" s="2">
        <v>70051</v>
      </c>
      <c r="H106" s="2">
        <v>30.048590999999998</v>
      </c>
      <c r="I106" s="2">
        <v>-90.630941000000007</v>
      </c>
      <c r="J106" s="2" t="s">
        <v>1336</v>
      </c>
      <c r="K106" s="21">
        <v>110007015871</v>
      </c>
      <c r="L106" s="2" t="s">
        <v>1140</v>
      </c>
      <c r="M106" s="2">
        <v>2869</v>
      </c>
      <c r="N106" s="2" t="s">
        <v>5086</v>
      </c>
      <c r="R106" s="310">
        <v>0.16553287981859399</v>
      </c>
      <c r="S106" s="307">
        <f>$R106*INDEX('Byproduct Conc'!$E:$E, MATCH(Water_DMR!S$2,'Byproduct Conc'!$C:$C, 0))</f>
        <v>4.817006802721085E-4</v>
      </c>
      <c r="T106" s="23">
        <f>$R106*INDEX('Byproduct Conc'!$E:$E, MATCH(Water_DMR!T$2,'Byproduct Conc'!$C:$C, 0))</f>
        <v>5.7936507936507896E-6</v>
      </c>
      <c r="U106" s="23">
        <f>$R106*INDEX('Byproduct Conc'!$E:$E, MATCH(Water_DMR!U$2,'Byproduct Conc'!$C:$C, 0))</f>
        <v>2.4829931972789095E-5</v>
      </c>
      <c r="V106" s="23">
        <f>$R106*INDEX('Byproduct Conc'!$E:$E, MATCH(Water_DMR!V$2,'Byproduct Conc'!$C:$C, 0))</f>
        <v>1.6536734693877543E-4</v>
      </c>
      <c r="W106" s="150">
        <f>$R106*INDEX('Byproduct Conc'!$E:$E, MATCH(Water_DMR!W$2,'Byproduct Conc'!$C:$C, 0))</f>
        <v>2.4829931972789098E-4</v>
      </c>
      <c r="X106" s="149">
        <f t="shared" si="7"/>
        <v>1.3762876579203101E-6</v>
      </c>
      <c r="Y106" s="23">
        <f t="shared" si="8"/>
        <v>1.6553287981859398E-8</v>
      </c>
      <c r="Z106" s="23">
        <f t="shared" si="9"/>
        <v>7.0942662779397413E-8</v>
      </c>
      <c r="AA106" s="23">
        <f t="shared" si="10"/>
        <v>4.7247813411078695E-7</v>
      </c>
      <c r="AB106" s="115">
        <f t="shared" si="11"/>
        <v>7.0942662779397423E-7</v>
      </c>
      <c r="AC106" s="315">
        <v>0</v>
      </c>
      <c r="AD106" s="2" t="s">
        <v>5107</v>
      </c>
      <c r="AE106" s="2" t="s">
        <v>5098</v>
      </c>
      <c r="AF106" s="2" t="s">
        <v>5098</v>
      </c>
      <c r="AG106" s="61" t="s">
        <v>1337</v>
      </c>
      <c r="AH106" s="69" t="s">
        <v>1256</v>
      </c>
      <c r="AI106" s="21">
        <v>8070204000715</v>
      </c>
    </row>
    <row r="107" spans="1:36" x14ac:dyDescent="0.25">
      <c r="A107" s="2">
        <v>2015</v>
      </c>
      <c r="B107" s="4">
        <v>42005</v>
      </c>
      <c r="C107" s="2" t="s">
        <v>1338</v>
      </c>
      <c r="D107" s="2" t="s">
        <v>1339</v>
      </c>
      <c r="E107" s="2" t="s">
        <v>1340</v>
      </c>
      <c r="F107" s="2" t="s">
        <v>1160</v>
      </c>
      <c r="G107" s="2">
        <v>78362</v>
      </c>
      <c r="H107" s="2">
        <v>27.883610999999998</v>
      </c>
      <c r="I107" s="2">
        <v>-97.241382999999999</v>
      </c>
      <c r="J107" s="2" t="s">
        <v>1161</v>
      </c>
      <c r="K107" s="21">
        <v>110000599807</v>
      </c>
      <c r="L107" s="2" t="s">
        <v>1140</v>
      </c>
      <c r="M107" s="2">
        <v>2869</v>
      </c>
      <c r="N107" s="2" t="s">
        <v>5086</v>
      </c>
      <c r="R107" s="310">
        <v>24.4625850340136</v>
      </c>
      <c r="S107" s="307">
        <f>$R107*INDEX('Byproduct Conc'!$E:$E, MATCH(Water_DMR!S$2,'Byproduct Conc'!$C:$C, 0))</f>
        <v>7.1186122448979566E-2</v>
      </c>
      <c r="T107" s="23">
        <f>$R107*INDEX('Byproduct Conc'!$E:$E, MATCH(Water_DMR!T$2,'Byproduct Conc'!$C:$C, 0))</f>
        <v>8.5619047619047589E-4</v>
      </c>
      <c r="U107" s="23">
        <f>$R107*INDEX('Byproduct Conc'!$E:$E, MATCH(Water_DMR!U$2,'Byproduct Conc'!$C:$C, 0))</f>
        <v>3.6693877551020396E-3</v>
      </c>
      <c r="V107" s="23">
        <f>$R107*INDEX('Byproduct Conc'!$E:$E, MATCH(Water_DMR!V$2,'Byproduct Conc'!$C:$C, 0))</f>
        <v>2.4438122448979589E-2</v>
      </c>
      <c r="W107" s="150">
        <f>$R107*INDEX('Byproduct Conc'!$E:$E, MATCH(Water_DMR!W$2,'Byproduct Conc'!$C:$C, 0))</f>
        <v>3.6693877551020403E-2</v>
      </c>
      <c r="X107" s="149">
        <f t="shared" si="7"/>
        <v>2.0338892128279876E-4</v>
      </c>
      <c r="Y107" s="23">
        <f t="shared" si="8"/>
        <v>2.4462585034013595E-6</v>
      </c>
      <c r="Z107" s="23">
        <f t="shared" si="9"/>
        <v>1.0483965014577257E-5</v>
      </c>
      <c r="AA107" s="23">
        <f t="shared" si="10"/>
        <v>6.9823206997084538E-5</v>
      </c>
      <c r="AB107" s="115">
        <f t="shared" si="11"/>
        <v>1.0483965014577258E-4</v>
      </c>
      <c r="AC107" s="315">
        <v>0</v>
      </c>
      <c r="AD107" s="2" t="s">
        <v>5107</v>
      </c>
      <c r="AE107" s="2" t="s">
        <v>5098</v>
      </c>
      <c r="AF107" s="2" t="s">
        <v>5098</v>
      </c>
      <c r="AG107" s="61" t="s">
        <v>1162</v>
      </c>
      <c r="AH107" s="69" t="s">
        <v>1341</v>
      </c>
      <c r="AI107" s="21">
        <v>12110201000002</v>
      </c>
    </row>
    <row r="108" spans="1:36" x14ac:dyDescent="0.25">
      <c r="A108" s="2">
        <v>2017</v>
      </c>
      <c r="B108" s="4">
        <v>42736</v>
      </c>
      <c r="C108" s="2" t="s">
        <v>1338</v>
      </c>
      <c r="D108" s="2" t="s">
        <v>1339</v>
      </c>
      <c r="E108" s="2" t="s">
        <v>1340</v>
      </c>
      <c r="F108" s="2" t="s">
        <v>1160</v>
      </c>
      <c r="G108" s="2">
        <v>78362</v>
      </c>
      <c r="H108" s="2">
        <v>27.883610999999998</v>
      </c>
      <c r="I108" s="2">
        <v>-97.241382999999999</v>
      </c>
      <c r="J108" s="2" t="s">
        <v>1161</v>
      </c>
      <c r="K108" s="21">
        <v>110000599807</v>
      </c>
      <c r="L108" s="2" t="s">
        <v>1140</v>
      </c>
      <c r="M108" s="2">
        <v>2869</v>
      </c>
      <c r="N108" s="2" t="s">
        <v>5086</v>
      </c>
      <c r="R108" s="310">
        <v>76.734693877550995</v>
      </c>
      <c r="S108" s="307">
        <f>$R108*INDEX('Byproduct Conc'!$E:$E, MATCH(Water_DMR!S$2,'Byproduct Conc'!$C:$C, 0))</f>
        <v>0.22329795918367337</v>
      </c>
      <c r="T108" s="23">
        <f>$R108*INDEX('Byproduct Conc'!$E:$E, MATCH(Water_DMR!T$2,'Byproduct Conc'!$C:$C, 0))</f>
        <v>2.6857142857142848E-3</v>
      </c>
      <c r="U108" s="23">
        <f>$R108*INDEX('Byproduct Conc'!$E:$E, MATCH(Water_DMR!U$2,'Byproduct Conc'!$C:$C, 0))</f>
        <v>1.1510204081632648E-2</v>
      </c>
      <c r="V108" s="23">
        <f>$R108*INDEX('Byproduct Conc'!$E:$E, MATCH(Water_DMR!V$2,'Byproduct Conc'!$C:$C, 0))</f>
        <v>7.6657959183673449E-2</v>
      </c>
      <c r="W108" s="150">
        <f>$R108*INDEX('Byproduct Conc'!$E:$E, MATCH(Water_DMR!W$2,'Byproduct Conc'!$C:$C, 0))</f>
        <v>0.1151020408163265</v>
      </c>
      <c r="X108" s="149">
        <f t="shared" si="7"/>
        <v>6.379941690962096E-4</v>
      </c>
      <c r="Y108" s="23">
        <f t="shared" si="8"/>
        <v>7.6734693877550989E-6</v>
      </c>
      <c r="Z108" s="23">
        <f t="shared" si="9"/>
        <v>3.2886297376093283E-5</v>
      </c>
      <c r="AA108" s="23">
        <f t="shared" si="10"/>
        <v>2.1902274052478128E-4</v>
      </c>
      <c r="AB108" s="115">
        <f t="shared" si="11"/>
        <v>3.2886297376093286E-4</v>
      </c>
      <c r="AC108" s="315">
        <v>0</v>
      </c>
      <c r="AD108" s="2" t="s">
        <v>5107</v>
      </c>
      <c r="AE108" s="2" t="s">
        <v>5098</v>
      </c>
      <c r="AF108" s="2" t="s">
        <v>5098</v>
      </c>
      <c r="AG108" s="61" t="s">
        <v>1162</v>
      </c>
      <c r="AH108" s="69" t="s">
        <v>1341</v>
      </c>
      <c r="AI108" s="21">
        <v>12110201000002</v>
      </c>
      <c r="AJ108" s="2"/>
    </row>
    <row r="109" spans="1:36" x14ac:dyDescent="0.25">
      <c r="A109" s="2">
        <v>2015</v>
      </c>
      <c r="B109" s="4">
        <v>42005</v>
      </c>
      <c r="C109" s="2" t="s">
        <v>1342</v>
      </c>
      <c r="D109" s="2" t="s">
        <v>1343</v>
      </c>
      <c r="E109" s="2" t="s">
        <v>1137</v>
      </c>
      <c r="F109" s="2" t="s">
        <v>1138</v>
      </c>
      <c r="G109" s="2">
        <v>70734</v>
      </c>
      <c r="H109" s="2">
        <v>30.185099999999998</v>
      </c>
      <c r="I109" s="2">
        <v>-90.980400000000003</v>
      </c>
      <c r="J109" s="2" t="s">
        <v>1139</v>
      </c>
      <c r="K109" s="21">
        <v>110000449774</v>
      </c>
      <c r="L109" s="2" t="s">
        <v>1140</v>
      </c>
      <c r="M109" s="2">
        <v>2812</v>
      </c>
      <c r="N109" s="2" t="s">
        <v>5089</v>
      </c>
      <c r="R109" s="310">
        <v>9.1700680272108794</v>
      </c>
      <c r="S109" s="307">
        <f>$R109*INDEX('Byproduct Conc'!$E:$E, MATCH(Water_DMR!S$2,'Byproduct Conc'!$C:$C, 0))</f>
        <v>2.6684897959183659E-2</v>
      </c>
      <c r="T109" s="23">
        <f>$R109*INDEX('Byproduct Conc'!$E:$E, MATCH(Water_DMR!T$2,'Byproduct Conc'!$C:$C, 0))</f>
        <v>3.2095238095238075E-4</v>
      </c>
      <c r="U109" s="23">
        <f>$R109*INDEX('Byproduct Conc'!$E:$E, MATCH(Water_DMR!U$2,'Byproduct Conc'!$C:$C, 0))</f>
        <v>1.3755102040816317E-3</v>
      </c>
      <c r="V109" s="23">
        <f>$R109*INDEX('Byproduct Conc'!$E:$E, MATCH(Water_DMR!V$2,'Byproduct Conc'!$C:$C, 0))</f>
        <v>9.1608979591836694E-3</v>
      </c>
      <c r="W109" s="150">
        <f>$R109*INDEX('Byproduct Conc'!$E:$E, MATCH(Water_DMR!W$2,'Byproduct Conc'!$C:$C, 0))</f>
        <v>1.3755102040816319E-2</v>
      </c>
      <c r="X109" s="149">
        <f t="shared" si="7"/>
        <v>7.6242565597667598E-5</v>
      </c>
      <c r="Y109" s="23">
        <f t="shared" si="8"/>
        <v>9.1700680272108791E-7</v>
      </c>
      <c r="Z109" s="23">
        <f t="shared" si="9"/>
        <v>3.9300291545189476E-6</v>
      </c>
      <c r="AA109" s="23">
        <f t="shared" si="10"/>
        <v>2.61739941690962E-5</v>
      </c>
      <c r="AB109" s="115">
        <f t="shared" si="11"/>
        <v>3.9300291545189486E-5</v>
      </c>
      <c r="AC109" s="315">
        <v>0</v>
      </c>
      <c r="AD109" s="2" t="s">
        <v>5107</v>
      </c>
      <c r="AE109" s="2" t="s">
        <v>5098</v>
      </c>
      <c r="AF109" s="2" t="s">
        <v>5098</v>
      </c>
      <c r="AG109" s="61" t="s">
        <v>1141</v>
      </c>
      <c r="AH109" s="69">
        <v>701</v>
      </c>
      <c r="AI109" s="21">
        <v>8090302006735</v>
      </c>
    </row>
    <row r="110" spans="1:36" x14ac:dyDescent="0.25">
      <c r="A110" s="2">
        <v>2016</v>
      </c>
      <c r="B110" s="4">
        <v>42370</v>
      </c>
      <c r="C110" s="2" t="s">
        <v>1342</v>
      </c>
      <c r="D110" s="2" t="s">
        <v>1343</v>
      </c>
      <c r="E110" s="2" t="s">
        <v>1137</v>
      </c>
      <c r="F110" s="2" t="s">
        <v>1138</v>
      </c>
      <c r="G110" s="2">
        <v>70734</v>
      </c>
      <c r="H110" s="2">
        <v>30.185099999999998</v>
      </c>
      <c r="I110" s="2">
        <v>-90.980400000000003</v>
      </c>
      <c r="J110" s="2" t="s">
        <v>1139</v>
      </c>
      <c r="K110" s="21">
        <v>110000449774</v>
      </c>
      <c r="L110" s="2" t="s">
        <v>1140</v>
      </c>
      <c r="M110" s="2">
        <v>2812</v>
      </c>
      <c r="N110" s="2" t="s">
        <v>5089</v>
      </c>
      <c r="R110" s="310">
        <v>13.841269841269799</v>
      </c>
      <c r="S110" s="307">
        <f>$R110*INDEX('Byproduct Conc'!$E:$E, MATCH(Water_DMR!S$2,'Byproduct Conc'!$C:$C, 0))</f>
        <v>4.0278095238095113E-2</v>
      </c>
      <c r="T110" s="23">
        <f>$R110*INDEX('Byproduct Conc'!$E:$E, MATCH(Water_DMR!T$2,'Byproduct Conc'!$C:$C, 0))</f>
        <v>4.8444444444444294E-4</v>
      </c>
      <c r="U110" s="23">
        <f>$R110*INDEX('Byproduct Conc'!$E:$E, MATCH(Water_DMR!U$2,'Byproduct Conc'!$C:$C, 0))</f>
        <v>2.0761904761904698E-3</v>
      </c>
      <c r="V110" s="23">
        <f>$R110*INDEX('Byproduct Conc'!$E:$E, MATCH(Water_DMR!V$2,'Byproduct Conc'!$C:$C, 0))</f>
        <v>1.382742857142853E-2</v>
      </c>
      <c r="W110" s="150">
        <f>$R110*INDEX('Byproduct Conc'!$E:$E, MATCH(Water_DMR!W$2,'Byproduct Conc'!$C:$C, 0))</f>
        <v>2.07619047619047E-2</v>
      </c>
      <c r="X110" s="149">
        <f t="shared" si="7"/>
        <v>1.1508027210884318E-4</v>
      </c>
      <c r="Y110" s="23">
        <f t="shared" si="8"/>
        <v>1.3841269841269798E-6</v>
      </c>
      <c r="Z110" s="23">
        <f t="shared" si="9"/>
        <v>5.931972789115628E-6</v>
      </c>
      <c r="AA110" s="23">
        <f t="shared" si="10"/>
        <v>3.9506938775510085E-5</v>
      </c>
      <c r="AB110" s="115">
        <f t="shared" si="11"/>
        <v>5.9319727891156284E-5</v>
      </c>
      <c r="AC110" s="315">
        <v>0</v>
      </c>
      <c r="AD110" s="2" t="s">
        <v>5107</v>
      </c>
      <c r="AE110" s="2" t="s">
        <v>5098</v>
      </c>
      <c r="AF110" s="2" t="s">
        <v>5098</v>
      </c>
      <c r="AG110" s="61" t="s">
        <v>1141</v>
      </c>
      <c r="AH110" s="69">
        <v>701</v>
      </c>
      <c r="AI110" s="21">
        <v>8090302006735</v>
      </c>
    </row>
    <row r="111" spans="1:36" x14ac:dyDescent="0.25">
      <c r="A111" s="2">
        <v>2017</v>
      </c>
      <c r="B111" s="4">
        <v>42736</v>
      </c>
      <c r="C111" s="2" t="s">
        <v>1342</v>
      </c>
      <c r="D111" s="2" t="s">
        <v>1343</v>
      </c>
      <c r="E111" s="2" t="s">
        <v>1137</v>
      </c>
      <c r="F111" s="2" t="s">
        <v>1138</v>
      </c>
      <c r="G111" s="2">
        <v>70734</v>
      </c>
      <c r="H111" s="2">
        <v>30.185099999999998</v>
      </c>
      <c r="I111" s="2">
        <v>-90.980400000000003</v>
      </c>
      <c r="J111" s="2" t="s">
        <v>1139</v>
      </c>
      <c r="K111" s="21">
        <v>110000449774</v>
      </c>
      <c r="L111" s="2" t="s">
        <v>1140</v>
      </c>
      <c r="M111" s="2">
        <v>2812</v>
      </c>
      <c r="N111" s="2" t="s">
        <v>5089</v>
      </c>
      <c r="R111" s="310">
        <v>15.183673469387699</v>
      </c>
      <c r="S111" s="307">
        <f>$R111*INDEX('Byproduct Conc'!$E:$E, MATCH(Water_DMR!S$2,'Byproduct Conc'!$C:$C, 0))</f>
        <v>4.41844897959182E-2</v>
      </c>
      <c r="T111" s="23">
        <f>$R111*INDEX('Byproduct Conc'!$E:$E, MATCH(Water_DMR!T$2,'Byproduct Conc'!$C:$C, 0))</f>
        <v>5.3142857142856941E-4</v>
      </c>
      <c r="U111" s="23">
        <f>$R111*INDEX('Byproduct Conc'!$E:$E, MATCH(Water_DMR!U$2,'Byproduct Conc'!$C:$C, 0))</f>
        <v>2.2775510204081548E-3</v>
      </c>
      <c r="V111" s="23">
        <f>$R111*INDEX('Byproduct Conc'!$E:$E, MATCH(Water_DMR!V$2,'Byproduct Conc'!$C:$C, 0))</f>
        <v>1.5168489795918312E-2</v>
      </c>
      <c r="W111" s="150">
        <f>$R111*INDEX('Byproduct Conc'!$E:$E, MATCH(Water_DMR!W$2,'Byproduct Conc'!$C:$C, 0))</f>
        <v>2.2775510204081549E-2</v>
      </c>
      <c r="X111" s="149">
        <f t="shared" si="7"/>
        <v>1.2624139941690913E-4</v>
      </c>
      <c r="Y111" s="23">
        <f t="shared" si="8"/>
        <v>1.5183673469387699E-6</v>
      </c>
      <c r="Z111" s="23">
        <f t="shared" si="9"/>
        <v>6.5072886297375849E-6</v>
      </c>
      <c r="AA111" s="23">
        <f t="shared" si="10"/>
        <v>4.333854227405232E-5</v>
      </c>
      <c r="AB111" s="115">
        <f t="shared" si="11"/>
        <v>6.5072886297375853E-5</v>
      </c>
      <c r="AC111" s="315">
        <v>0</v>
      </c>
      <c r="AD111" s="2" t="s">
        <v>5107</v>
      </c>
      <c r="AE111" s="2" t="s">
        <v>5098</v>
      </c>
      <c r="AF111" s="2" t="s">
        <v>5098</v>
      </c>
      <c r="AG111" s="61" t="s">
        <v>1141</v>
      </c>
      <c r="AH111" s="69">
        <v>701</v>
      </c>
      <c r="AI111" s="21">
        <v>8090302006735</v>
      </c>
    </row>
    <row r="112" spans="1:36" x14ac:dyDescent="0.25">
      <c r="A112" s="2">
        <v>2018</v>
      </c>
      <c r="B112" s="4">
        <v>43101</v>
      </c>
      <c r="C112" s="2" t="s">
        <v>1342</v>
      </c>
      <c r="D112" s="2" t="s">
        <v>1343</v>
      </c>
      <c r="E112" s="2" t="s">
        <v>1137</v>
      </c>
      <c r="F112" s="2" t="s">
        <v>1138</v>
      </c>
      <c r="G112" s="2">
        <v>70734</v>
      </c>
      <c r="H112" s="2">
        <v>30.185099999999998</v>
      </c>
      <c r="I112" s="2">
        <v>-90.980400000000003</v>
      </c>
      <c r="J112" s="2" t="s">
        <v>1139</v>
      </c>
      <c r="K112" s="21">
        <v>110000449774</v>
      </c>
      <c r="L112" s="2" t="s">
        <v>1140</v>
      </c>
      <c r="M112" s="2">
        <v>2812</v>
      </c>
      <c r="N112" s="2" t="s">
        <v>5089</v>
      </c>
      <c r="R112" s="310">
        <v>25.306122448979501</v>
      </c>
      <c r="S112" s="307">
        <f>$R112*INDEX('Byproduct Conc'!$E:$E, MATCH(Water_DMR!S$2,'Byproduct Conc'!$C:$C, 0))</f>
        <v>7.3640816326530342E-2</v>
      </c>
      <c r="T112" s="23">
        <f>$R112*INDEX('Byproduct Conc'!$E:$E, MATCH(Water_DMR!T$2,'Byproduct Conc'!$C:$C, 0))</f>
        <v>8.8571428571428243E-4</v>
      </c>
      <c r="U112" s="23">
        <f>$R112*INDEX('Byproduct Conc'!$E:$E, MATCH(Water_DMR!U$2,'Byproduct Conc'!$C:$C, 0))</f>
        <v>3.7959183673469247E-3</v>
      </c>
      <c r="V112" s="23">
        <f>$R112*INDEX('Byproduct Conc'!$E:$E, MATCH(Water_DMR!V$2,'Byproduct Conc'!$C:$C, 0))</f>
        <v>2.5280816326530522E-2</v>
      </c>
      <c r="W112" s="150">
        <f>$R112*INDEX('Byproduct Conc'!$E:$E, MATCH(Water_DMR!W$2,'Byproduct Conc'!$C:$C, 0))</f>
        <v>3.7959183673469253E-2</v>
      </c>
      <c r="X112" s="149">
        <f t="shared" si="7"/>
        <v>2.1040233236151526E-4</v>
      </c>
      <c r="Y112" s="23">
        <f t="shared" si="8"/>
        <v>2.5306122448979497E-6</v>
      </c>
      <c r="Z112" s="23">
        <f t="shared" si="9"/>
        <v>1.0845481049562642E-5</v>
      </c>
      <c r="AA112" s="23">
        <f t="shared" si="10"/>
        <v>7.2230903790087208E-5</v>
      </c>
      <c r="AB112" s="115">
        <f t="shared" si="11"/>
        <v>1.0845481049562644E-4</v>
      </c>
      <c r="AC112" s="315">
        <v>0.3972520070511788</v>
      </c>
      <c r="AD112" s="2">
        <v>0.33050619999999997</v>
      </c>
      <c r="AE112" s="2">
        <v>31</v>
      </c>
      <c r="AF112" s="2">
        <v>0.35730400000000001</v>
      </c>
      <c r="AG112" s="61" t="s">
        <v>1141</v>
      </c>
      <c r="AH112" s="69">
        <v>701</v>
      </c>
      <c r="AI112" s="21">
        <v>8090302006735</v>
      </c>
      <c r="AJ112" s="2"/>
    </row>
    <row r="113" spans="1:36" x14ac:dyDescent="0.25">
      <c r="A113" s="2">
        <v>2019</v>
      </c>
      <c r="B113" s="4">
        <v>43466</v>
      </c>
      <c r="C113" s="2" t="s">
        <v>1342</v>
      </c>
      <c r="D113" s="2" t="s">
        <v>1343</v>
      </c>
      <c r="E113" s="2" t="s">
        <v>1137</v>
      </c>
      <c r="F113" s="2" t="s">
        <v>1138</v>
      </c>
      <c r="G113" s="2">
        <v>70734</v>
      </c>
      <c r="H113" s="2">
        <v>30.185099999999998</v>
      </c>
      <c r="I113" s="2">
        <v>-90.980400000000003</v>
      </c>
      <c r="J113" s="2" t="s">
        <v>1139</v>
      </c>
      <c r="K113" s="21">
        <v>110000449774</v>
      </c>
      <c r="L113" s="2" t="s">
        <v>1140</v>
      </c>
      <c r="M113" s="2">
        <v>2812</v>
      </c>
      <c r="N113" s="2" t="s">
        <v>5089</v>
      </c>
      <c r="R113" s="310">
        <v>74.231292517006693</v>
      </c>
      <c r="S113" s="307">
        <f>$R113*INDEX('Byproduct Conc'!$E:$E, MATCH(Water_DMR!S$2,'Byproduct Conc'!$C:$C, 0))</f>
        <v>0.21601306122448946</v>
      </c>
      <c r="T113" s="23">
        <f>$R113*INDEX('Byproduct Conc'!$E:$E, MATCH(Water_DMR!T$2,'Byproduct Conc'!$C:$C, 0))</f>
        <v>2.598095238095234E-3</v>
      </c>
      <c r="U113" s="23">
        <f>$R113*INDEX('Byproduct Conc'!$E:$E, MATCH(Water_DMR!U$2,'Byproduct Conc'!$C:$C, 0))</f>
        <v>1.1134693877551003E-2</v>
      </c>
      <c r="V113" s="23">
        <f>$R113*INDEX('Byproduct Conc'!$E:$E, MATCH(Water_DMR!V$2,'Byproduct Conc'!$C:$C, 0))</f>
        <v>7.4157061224489701E-2</v>
      </c>
      <c r="W113" s="150">
        <f>$R113*INDEX('Byproduct Conc'!$E:$E, MATCH(Water_DMR!W$2,'Byproduct Conc'!$C:$C, 0))</f>
        <v>0.11134693877551004</v>
      </c>
      <c r="X113" s="149">
        <f t="shared" si="7"/>
        <v>6.1718017492711278E-4</v>
      </c>
      <c r="Y113" s="23">
        <f t="shared" si="8"/>
        <v>7.4231292517006687E-6</v>
      </c>
      <c r="Z113" s="23">
        <f t="shared" si="9"/>
        <v>3.181341107871715E-5</v>
      </c>
      <c r="AA113" s="23">
        <f t="shared" si="10"/>
        <v>2.1187731778425628E-4</v>
      </c>
      <c r="AB113" s="115">
        <f t="shared" si="11"/>
        <v>3.1813411078717151E-4</v>
      </c>
      <c r="AC113" s="315">
        <v>0</v>
      </c>
      <c r="AD113" s="2" t="s">
        <v>5107</v>
      </c>
      <c r="AE113" s="2" t="s">
        <v>5098</v>
      </c>
      <c r="AF113" s="2" t="s">
        <v>5098</v>
      </c>
      <c r="AG113" s="61" t="s">
        <v>1141</v>
      </c>
      <c r="AH113" s="69">
        <v>701</v>
      </c>
      <c r="AI113" s="21">
        <v>8090302006735</v>
      </c>
      <c r="AJ113" s="2"/>
    </row>
    <row r="114" spans="1:36" x14ac:dyDescent="0.25">
      <c r="A114" s="2">
        <v>2020</v>
      </c>
      <c r="B114" s="4">
        <v>43831</v>
      </c>
      <c r="C114" s="2" t="s">
        <v>1342</v>
      </c>
      <c r="D114" s="2" t="s">
        <v>1343</v>
      </c>
      <c r="E114" s="2" t="s">
        <v>1137</v>
      </c>
      <c r="F114" s="2" t="s">
        <v>1138</v>
      </c>
      <c r="G114" s="2">
        <v>70734</v>
      </c>
      <c r="H114" s="2">
        <v>30.185099999999998</v>
      </c>
      <c r="I114" s="2">
        <v>-90.980400000000003</v>
      </c>
      <c r="J114" s="2" t="s">
        <v>1139</v>
      </c>
      <c r="K114" s="21">
        <v>110000449774</v>
      </c>
      <c r="L114" s="2" t="s">
        <v>1140</v>
      </c>
      <c r="M114" s="2">
        <v>2812</v>
      </c>
      <c r="N114" s="2" t="s">
        <v>5089</v>
      </c>
      <c r="R114" s="310">
        <v>94.693877551020407</v>
      </c>
      <c r="S114" s="307">
        <f>$R114*INDEX('Byproduct Conc'!$E:$E, MATCH(Water_DMR!S$2,'Byproduct Conc'!$C:$C, 0))</f>
        <v>0.27555918367346938</v>
      </c>
      <c r="T114" s="23">
        <f>$R114*INDEX('Byproduct Conc'!$E:$E, MATCH(Water_DMR!T$2,'Byproduct Conc'!$C:$C, 0))</f>
        <v>3.3142857142857141E-3</v>
      </c>
      <c r="U114" s="23">
        <f>$R114*INDEX('Byproduct Conc'!$E:$E, MATCH(Water_DMR!U$2,'Byproduct Conc'!$C:$C, 0))</f>
        <v>1.420408163265306E-2</v>
      </c>
      <c r="V114" s="23">
        <f>$R114*INDEX('Byproduct Conc'!$E:$E, MATCH(Water_DMR!V$2,'Byproduct Conc'!$C:$C, 0))</f>
        <v>9.4599183673469395E-2</v>
      </c>
      <c r="W114" s="150">
        <f>$R114*INDEX('Byproduct Conc'!$E:$E, MATCH(Water_DMR!W$2,'Byproduct Conc'!$C:$C, 0))</f>
        <v>0.14204081632653062</v>
      </c>
      <c r="X114" s="149">
        <f t="shared" si="7"/>
        <v>7.8731195335276962E-4</v>
      </c>
      <c r="Y114" s="23">
        <f t="shared" si="8"/>
        <v>9.4693877551020396E-6</v>
      </c>
      <c r="Z114" s="23">
        <f t="shared" si="9"/>
        <v>4.0583090379008742E-5</v>
      </c>
      <c r="AA114" s="23">
        <f t="shared" si="10"/>
        <v>2.7028338192419828E-4</v>
      </c>
      <c r="AB114" s="115">
        <f t="shared" si="11"/>
        <v>4.0583090379008751E-4</v>
      </c>
      <c r="AC114" s="315">
        <v>0</v>
      </c>
      <c r="AD114" s="2" t="s">
        <v>5107</v>
      </c>
      <c r="AE114" s="2" t="s">
        <v>5098</v>
      </c>
      <c r="AF114" s="2" t="s">
        <v>5098</v>
      </c>
      <c r="AG114" s="61" t="s">
        <v>1141</v>
      </c>
      <c r="AH114" s="69">
        <v>701</v>
      </c>
      <c r="AI114" s="21">
        <v>8090302006735</v>
      </c>
    </row>
    <row r="115" spans="1:36" x14ac:dyDescent="0.25">
      <c r="A115" s="2">
        <v>2017</v>
      </c>
      <c r="B115" s="4">
        <v>42736</v>
      </c>
      <c r="C115" s="2" t="s">
        <v>1346</v>
      </c>
      <c r="D115" s="2" t="s">
        <v>1347</v>
      </c>
      <c r="E115" s="2" t="s">
        <v>1348</v>
      </c>
      <c r="F115" s="2" t="s">
        <v>1349</v>
      </c>
      <c r="G115" s="2">
        <v>6473</v>
      </c>
      <c r="H115" s="2">
        <v>41.375383999999997</v>
      </c>
      <c r="I115" s="2">
        <v>-72.878625999999997</v>
      </c>
      <c r="K115" s="21">
        <v>110000748273</v>
      </c>
      <c r="L115" s="2" t="s">
        <v>1140</v>
      </c>
      <c r="M115" s="2">
        <v>2869</v>
      </c>
      <c r="N115" s="2" t="s">
        <v>5086</v>
      </c>
      <c r="R115" s="310">
        <v>0.30343887014999898</v>
      </c>
      <c r="S115" s="307">
        <f>$R115*INDEX('Byproduct Conc'!$E:$E, MATCH(Water_DMR!S$2,'Byproduct Conc'!$C:$C, 0))</f>
        <v>8.8300711213649703E-4</v>
      </c>
      <c r="T115" s="23">
        <f>$R115*INDEX('Byproduct Conc'!$E:$E, MATCH(Water_DMR!T$2,'Byproduct Conc'!$C:$C, 0))</f>
        <v>1.0620360455249963E-5</v>
      </c>
      <c r="U115" s="23">
        <f>$R115*INDEX('Byproduct Conc'!$E:$E, MATCH(Water_DMR!U$2,'Byproduct Conc'!$C:$C, 0))</f>
        <v>4.5515830522499847E-5</v>
      </c>
      <c r="V115" s="23">
        <f>$R115*INDEX('Byproduct Conc'!$E:$E, MATCH(Water_DMR!V$2,'Byproduct Conc'!$C:$C, 0))</f>
        <v>3.0313543127984902E-4</v>
      </c>
      <c r="W115" s="150">
        <f>$R115*INDEX('Byproduct Conc'!$E:$E, MATCH(Water_DMR!W$2,'Byproduct Conc'!$C:$C, 0))</f>
        <v>4.5515830522499848E-4</v>
      </c>
      <c r="X115" s="149">
        <f t="shared" si="7"/>
        <v>2.5228774632471343E-6</v>
      </c>
      <c r="Y115" s="23">
        <f t="shared" si="8"/>
        <v>3.0343887014999892E-8</v>
      </c>
      <c r="Z115" s="23">
        <f t="shared" si="9"/>
        <v>1.3004523006428529E-7</v>
      </c>
      <c r="AA115" s="23">
        <f t="shared" si="10"/>
        <v>8.6610123222814004E-7</v>
      </c>
      <c r="AB115" s="115">
        <f t="shared" si="11"/>
        <v>1.3004523006428528E-6</v>
      </c>
      <c r="AC115" s="315">
        <v>0</v>
      </c>
      <c r="AD115" s="2" t="s">
        <v>5107</v>
      </c>
      <c r="AE115" s="2" t="s">
        <v>5098</v>
      </c>
      <c r="AF115" s="2" t="s">
        <v>5098</v>
      </c>
      <c r="AG115" s="61" t="s">
        <v>1350</v>
      </c>
      <c r="AH115" s="69" t="s">
        <v>1351</v>
      </c>
      <c r="AI115" s="21">
        <v>1100004000144</v>
      </c>
    </row>
    <row r="116" spans="1:36" x14ac:dyDescent="0.25">
      <c r="A116" s="2">
        <v>2019</v>
      </c>
      <c r="B116" s="4">
        <v>43466</v>
      </c>
      <c r="C116" s="2" t="s">
        <v>1352</v>
      </c>
      <c r="D116" s="2" t="s">
        <v>1353</v>
      </c>
      <c r="E116" s="2" t="s">
        <v>1354</v>
      </c>
      <c r="F116" s="2" t="s">
        <v>1160</v>
      </c>
      <c r="G116" s="2">
        <v>77520</v>
      </c>
      <c r="H116" s="2">
        <v>29.771018000000002</v>
      </c>
      <c r="I116" s="2">
        <v>-95.018456</v>
      </c>
      <c r="J116" s="2" t="s">
        <v>1355</v>
      </c>
      <c r="K116" s="21">
        <v>110000501519</v>
      </c>
      <c r="L116" s="2" t="s">
        <v>1140</v>
      </c>
      <c r="M116" s="2">
        <v>2869</v>
      </c>
      <c r="N116" s="2" t="s">
        <v>5086</v>
      </c>
      <c r="R116" s="310">
        <v>9.8364579999999995E-5</v>
      </c>
      <c r="S116" s="307">
        <f>$R116*INDEX('Byproduct Conc'!$E:$E, MATCH(Water_DMR!S$2,'Byproduct Conc'!$C:$C, 0))</f>
        <v>2.8624092779999999E-7</v>
      </c>
      <c r="T116" s="23">
        <f>$R116*INDEX('Byproduct Conc'!$E:$E, MATCH(Water_DMR!T$2,'Byproduct Conc'!$C:$C, 0))</f>
        <v>3.4427602999999995E-9</v>
      </c>
      <c r="U116" s="23">
        <f>$R116*INDEX('Byproduct Conc'!$E:$E, MATCH(Water_DMR!U$2,'Byproduct Conc'!$C:$C, 0))</f>
        <v>1.4754686999999998E-8</v>
      </c>
      <c r="V116" s="23">
        <f>$R116*INDEX('Byproduct Conc'!$E:$E, MATCH(Water_DMR!V$2,'Byproduct Conc'!$C:$C, 0))</f>
        <v>9.8266215420000003E-8</v>
      </c>
      <c r="W116" s="150">
        <f>$R116*INDEX('Byproduct Conc'!$E:$E, MATCH(Water_DMR!W$2,'Byproduct Conc'!$C:$C, 0))</f>
        <v>1.4754687E-7</v>
      </c>
      <c r="X116" s="149">
        <f t="shared" si="7"/>
        <v>8.1783122228571429E-10</v>
      </c>
      <c r="Y116" s="23">
        <f t="shared" si="8"/>
        <v>9.8364579999999991E-12</v>
      </c>
      <c r="Z116" s="23">
        <f t="shared" si="9"/>
        <v>4.2156248571428567E-11</v>
      </c>
      <c r="AA116" s="23">
        <f t="shared" si="10"/>
        <v>2.8076061548571427E-10</v>
      </c>
      <c r="AB116" s="115">
        <f t="shared" si="11"/>
        <v>4.2156248571428571E-10</v>
      </c>
      <c r="AC116" s="315">
        <v>0</v>
      </c>
      <c r="AD116" s="2" t="s">
        <v>5107</v>
      </c>
      <c r="AE116" s="2" t="s">
        <v>5098</v>
      </c>
      <c r="AF116" s="2" t="s">
        <v>5098</v>
      </c>
      <c r="AG116" s="61" t="s">
        <v>1356</v>
      </c>
      <c r="AH116" s="69" t="s">
        <v>1357</v>
      </c>
      <c r="AI116" s="21">
        <v>12040104015035</v>
      </c>
    </row>
    <row r="117" spans="1:36" x14ac:dyDescent="0.25">
      <c r="A117" s="2">
        <v>2020</v>
      </c>
      <c r="B117" s="4">
        <v>43831</v>
      </c>
      <c r="C117" s="2" t="s">
        <v>1352</v>
      </c>
      <c r="D117" s="2" t="s">
        <v>1353</v>
      </c>
      <c r="E117" s="2" t="s">
        <v>1354</v>
      </c>
      <c r="F117" s="2" t="s">
        <v>1160</v>
      </c>
      <c r="G117" s="2">
        <v>77520</v>
      </c>
      <c r="H117" s="2">
        <v>29.771018000000002</v>
      </c>
      <c r="I117" s="2">
        <v>-95.018456</v>
      </c>
      <c r="J117" s="2" t="s">
        <v>1355</v>
      </c>
      <c r="K117" s="21">
        <v>110000501519</v>
      </c>
      <c r="L117" s="2" t="s">
        <v>1140</v>
      </c>
      <c r="M117" s="2">
        <v>2869</v>
      </c>
      <c r="N117" s="2" t="s">
        <v>5086</v>
      </c>
      <c r="R117" s="310">
        <v>4.9513856E-5</v>
      </c>
      <c r="S117" s="307">
        <f>$R117*INDEX('Byproduct Conc'!$E:$E, MATCH(Water_DMR!S$2,'Byproduct Conc'!$C:$C, 0))</f>
        <v>1.4408532095999999E-7</v>
      </c>
      <c r="T117" s="23">
        <f>$R117*INDEX('Byproduct Conc'!$E:$E, MATCH(Water_DMR!T$2,'Byproduct Conc'!$C:$C, 0))</f>
        <v>1.7329849599999999E-9</v>
      </c>
      <c r="U117" s="23">
        <f>$R117*INDEX('Byproduct Conc'!$E:$E, MATCH(Water_DMR!U$2,'Byproduct Conc'!$C:$C, 0))</f>
        <v>7.4270783999999994E-9</v>
      </c>
      <c r="V117" s="23">
        <f>$R117*INDEX('Byproduct Conc'!$E:$E, MATCH(Water_DMR!V$2,'Byproduct Conc'!$C:$C, 0))</f>
        <v>4.9464342144000004E-8</v>
      </c>
      <c r="W117" s="150">
        <f>$R117*INDEX('Byproduct Conc'!$E:$E, MATCH(Water_DMR!W$2,'Byproduct Conc'!$C:$C, 0))</f>
        <v>7.4270784000000001E-8</v>
      </c>
      <c r="X117" s="149">
        <f t="shared" si="7"/>
        <v>4.116723456E-10</v>
      </c>
      <c r="Y117" s="23">
        <f t="shared" si="8"/>
        <v>4.9513855999999999E-12</v>
      </c>
      <c r="Z117" s="23">
        <f t="shared" si="9"/>
        <v>2.1220223999999999E-11</v>
      </c>
      <c r="AA117" s="23">
        <f t="shared" si="10"/>
        <v>1.4132669184E-10</v>
      </c>
      <c r="AB117" s="115">
        <f t="shared" si="11"/>
        <v>2.1220224E-10</v>
      </c>
      <c r="AC117" s="315">
        <v>0</v>
      </c>
      <c r="AD117" s="2" t="s">
        <v>5107</v>
      </c>
      <c r="AE117" s="2" t="s">
        <v>5098</v>
      </c>
      <c r="AF117" s="2" t="s">
        <v>5098</v>
      </c>
      <c r="AG117" s="61" t="s">
        <v>1356</v>
      </c>
      <c r="AH117" s="69" t="s">
        <v>1357</v>
      </c>
      <c r="AI117" s="21">
        <v>12040104015035</v>
      </c>
      <c r="AJ117" s="2"/>
    </row>
    <row r="118" spans="1:36" x14ac:dyDescent="0.25">
      <c r="A118" s="2">
        <v>2015</v>
      </c>
      <c r="B118" s="4">
        <v>42005</v>
      </c>
      <c r="C118" s="2" t="s">
        <v>1358</v>
      </c>
      <c r="D118" s="2" t="s">
        <v>1359</v>
      </c>
      <c r="E118" s="2" t="s">
        <v>1360</v>
      </c>
      <c r="F118" s="2" t="s">
        <v>1230</v>
      </c>
      <c r="G118" s="2">
        <v>265019624</v>
      </c>
      <c r="H118" s="2">
        <v>39.599829999999997</v>
      </c>
      <c r="I118" s="2">
        <v>-79.97148</v>
      </c>
      <c r="J118" s="2" t="s">
        <v>1361</v>
      </c>
      <c r="K118" s="21">
        <v>110000572782</v>
      </c>
      <c r="L118" s="2" t="s">
        <v>1140</v>
      </c>
      <c r="M118" s="2">
        <v>2869</v>
      </c>
      <c r="N118" s="2" t="s">
        <v>5086</v>
      </c>
      <c r="R118" s="310">
        <v>2.3259637188208601E-2</v>
      </c>
      <c r="S118" s="307">
        <f>$R118*INDEX('Byproduct Conc'!$E:$E, MATCH(Water_DMR!S$2,'Byproduct Conc'!$C:$C, 0))</f>
        <v>6.7685544217687028E-5</v>
      </c>
      <c r="T118" s="23">
        <f>$R118*INDEX('Byproduct Conc'!$E:$E, MATCH(Water_DMR!T$2,'Byproduct Conc'!$C:$C, 0))</f>
        <v>8.1408730158730094E-7</v>
      </c>
      <c r="U118" s="23">
        <f>$R118*INDEX('Byproduct Conc'!$E:$E, MATCH(Water_DMR!U$2,'Byproduct Conc'!$C:$C, 0))</f>
        <v>3.4889455782312897E-6</v>
      </c>
      <c r="V118" s="23">
        <f>$R118*INDEX('Byproduct Conc'!$E:$E, MATCH(Water_DMR!V$2,'Byproduct Conc'!$C:$C, 0))</f>
        <v>2.3236377551020394E-5</v>
      </c>
      <c r="W118" s="150">
        <f>$R118*INDEX('Byproduct Conc'!$E:$E, MATCH(Water_DMR!W$2,'Byproduct Conc'!$C:$C, 0))</f>
        <v>3.4889455782312903E-5</v>
      </c>
      <c r="X118" s="149">
        <f t="shared" si="7"/>
        <v>1.933872691933915E-7</v>
      </c>
      <c r="Y118" s="23">
        <f t="shared" si="8"/>
        <v>2.32596371882086E-9</v>
      </c>
      <c r="Z118" s="23">
        <f t="shared" si="9"/>
        <v>9.9684159378036848E-9</v>
      </c>
      <c r="AA118" s="23">
        <f t="shared" si="10"/>
        <v>6.6389650145772559E-8</v>
      </c>
      <c r="AB118" s="115">
        <f t="shared" si="11"/>
        <v>9.9684159378036868E-8</v>
      </c>
      <c r="AC118" s="315">
        <v>0</v>
      </c>
      <c r="AD118" s="2" t="s">
        <v>5107</v>
      </c>
      <c r="AE118" s="2" t="s">
        <v>5098</v>
      </c>
      <c r="AF118" s="2" t="s">
        <v>5098</v>
      </c>
      <c r="AG118" s="61" t="s">
        <v>1362</v>
      </c>
      <c r="AH118" s="69" t="s">
        <v>1363</v>
      </c>
      <c r="AI118" s="21">
        <v>5020003000026</v>
      </c>
      <c r="AJ118" s="2"/>
    </row>
    <row r="119" spans="1:36" x14ac:dyDescent="0.25">
      <c r="A119" s="2">
        <v>2015</v>
      </c>
      <c r="B119" s="4">
        <v>42005</v>
      </c>
      <c r="C119" s="2" t="s">
        <v>1358</v>
      </c>
      <c r="D119" s="2" t="s">
        <v>1359</v>
      </c>
      <c r="E119" s="2" t="s">
        <v>1360</v>
      </c>
      <c r="F119" s="2" t="s">
        <v>1230</v>
      </c>
      <c r="G119" s="2">
        <v>265019624</v>
      </c>
      <c r="H119" s="2">
        <v>39.599829999999997</v>
      </c>
      <c r="I119" s="2">
        <v>-79.97148</v>
      </c>
      <c r="J119" s="2" t="s">
        <v>1361</v>
      </c>
      <c r="K119" s="21">
        <v>110000572782</v>
      </c>
      <c r="L119" s="2" t="s">
        <v>1140</v>
      </c>
      <c r="M119" s="2">
        <v>2869</v>
      </c>
      <c r="N119" s="2" t="s">
        <v>5086</v>
      </c>
      <c r="R119" s="310">
        <v>4.3130075000000004E-3</v>
      </c>
      <c r="S119" s="307">
        <f>$R119*INDEX('Byproduct Conc'!$E:$E, MATCH(Water_DMR!S$2,'Byproduct Conc'!$C:$C, 0))</f>
        <v>1.2550851825E-5</v>
      </c>
      <c r="T119" s="23">
        <f>$R119*INDEX('Byproduct Conc'!$E:$E, MATCH(Water_DMR!T$2,'Byproduct Conc'!$C:$C, 0))</f>
        <v>1.5095526249999999E-7</v>
      </c>
      <c r="U119" s="23">
        <f>$R119*INDEX('Byproduct Conc'!$E:$E, MATCH(Water_DMR!U$2,'Byproduct Conc'!$C:$C, 0))</f>
        <v>6.4695112499999996E-7</v>
      </c>
      <c r="V119" s="23">
        <f>$R119*INDEX('Byproduct Conc'!$E:$E, MATCH(Water_DMR!V$2,'Byproduct Conc'!$C:$C, 0))</f>
        <v>4.3086944925000009E-6</v>
      </c>
      <c r="W119" s="150">
        <f>$R119*INDEX('Byproduct Conc'!$E:$E, MATCH(Water_DMR!W$2,'Byproduct Conc'!$C:$C, 0))</f>
        <v>6.4695112500000004E-6</v>
      </c>
      <c r="X119" s="149">
        <f t="shared" si="7"/>
        <v>3.5859576642857146E-8</v>
      </c>
      <c r="Y119" s="23">
        <f t="shared" si="8"/>
        <v>4.3130074999999998E-10</v>
      </c>
      <c r="Z119" s="23">
        <f t="shared" si="9"/>
        <v>1.8484317857142855E-9</v>
      </c>
      <c r="AA119" s="23">
        <f t="shared" si="10"/>
        <v>1.2310555692857146E-8</v>
      </c>
      <c r="AB119" s="115">
        <f t="shared" si="11"/>
        <v>1.8484317857142858E-8</v>
      </c>
      <c r="AC119" s="315">
        <v>0</v>
      </c>
      <c r="AD119" s="2" t="s">
        <v>5107</v>
      </c>
      <c r="AE119" s="2" t="s">
        <v>5098</v>
      </c>
      <c r="AF119" s="2" t="s">
        <v>5098</v>
      </c>
      <c r="AG119" s="61" t="s">
        <v>1362</v>
      </c>
      <c r="AH119" s="69" t="s">
        <v>1363</v>
      </c>
      <c r="AI119" s="21">
        <v>5020003000026</v>
      </c>
    </row>
    <row r="120" spans="1:36" x14ac:dyDescent="0.25">
      <c r="A120" s="2">
        <v>2016</v>
      </c>
      <c r="B120" s="4">
        <v>42370</v>
      </c>
      <c r="C120" s="2" t="s">
        <v>1358</v>
      </c>
      <c r="D120" s="2" t="s">
        <v>1359</v>
      </c>
      <c r="E120" s="2" t="s">
        <v>1360</v>
      </c>
      <c r="F120" s="2" t="s">
        <v>1230</v>
      </c>
      <c r="G120" s="2">
        <v>265019624</v>
      </c>
      <c r="H120" s="2">
        <v>39.599829999999997</v>
      </c>
      <c r="I120" s="2">
        <v>-79.97148</v>
      </c>
      <c r="J120" s="2" t="s">
        <v>1361</v>
      </c>
      <c r="K120" s="21">
        <v>110000572782</v>
      </c>
      <c r="L120" s="2" t="s">
        <v>1140</v>
      </c>
      <c r="M120" s="2">
        <v>2869</v>
      </c>
      <c r="N120" s="2" t="s">
        <v>5086</v>
      </c>
      <c r="R120" s="310">
        <v>2.1519274376417201E-2</v>
      </c>
      <c r="S120" s="307">
        <f>$R120*INDEX('Byproduct Conc'!$E:$E, MATCH(Water_DMR!S$2,'Byproduct Conc'!$C:$C, 0))</f>
        <v>6.262108843537405E-5</v>
      </c>
      <c r="T120" s="23">
        <f>$R120*INDEX('Byproduct Conc'!$E:$E, MATCH(Water_DMR!T$2,'Byproduct Conc'!$C:$C, 0))</f>
        <v>7.5317460317460201E-7</v>
      </c>
      <c r="U120" s="23">
        <f>$R120*INDEX('Byproduct Conc'!$E:$E, MATCH(Water_DMR!U$2,'Byproduct Conc'!$C:$C, 0))</f>
        <v>3.2278911564625797E-6</v>
      </c>
      <c r="V120" s="23">
        <f>$R120*INDEX('Byproduct Conc'!$E:$E, MATCH(Water_DMR!V$2,'Byproduct Conc'!$C:$C, 0))</f>
        <v>2.1497755102040785E-5</v>
      </c>
      <c r="W120" s="150">
        <f>$R120*INDEX('Byproduct Conc'!$E:$E, MATCH(Water_DMR!W$2,'Byproduct Conc'!$C:$C, 0))</f>
        <v>3.2278911564625803E-5</v>
      </c>
      <c r="X120" s="149">
        <f t="shared" si="7"/>
        <v>1.7891739552964014E-7</v>
      </c>
      <c r="Y120" s="23">
        <f t="shared" si="8"/>
        <v>2.1519274376417199E-9</v>
      </c>
      <c r="Z120" s="23">
        <f t="shared" si="9"/>
        <v>9.2225461613216568E-9</v>
      </c>
      <c r="AA120" s="23">
        <f t="shared" si="10"/>
        <v>6.1422157434402243E-8</v>
      </c>
      <c r="AB120" s="115">
        <f t="shared" si="11"/>
        <v>9.2225461613216581E-8</v>
      </c>
      <c r="AC120" s="315">
        <v>0</v>
      </c>
      <c r="AD120" s="2" t="s">
        <v>5107</v>
      </c>
      <c r="AE120" s="2" t="s">
        <v>5098</v>
      </c>
      <c r="AF120" s="2" t="s">
        <v>5098</v>
      </c>
      <c r="AG120" s="61" t="s">
        <v>1362</v>
      </c>
      <c r="AH120" s="69" t="s">
        <v>1363</v>
      </c>
      <c r="AI120" s="21">
        <v>5020003000026</v>
      </c>
    </row>
    <row r="121" spans="1:36" x14ac:dyDescent="0.25">
      <c r="A121" s="2">
        <v>2016</v>
      </c>
      <c r="B121" s="4">
        <v>42370</v>
      </c>
      <c r="C121" s="2" t="s">
        <v>1358</v>
      </c>
      <c r="D121" s="2" t="s">
        <v>1359</v>
      </c>
      <c r="E121" s="2" t="s">
        <v>1360</v>
      </c>
      <c r="F121" s="2" t="s">
        <v>1230</v>
      </c>
      <c r="G121" s="2">
        <v>265019624</v>
      </c>
      <c r="H121" s="2">
        <v>39.599829999999997</v>
      </c>
      <c r="I121" s="2">
        <v>-79.97148</v>
      </c>
      <c r="J121" s="2" t="s">
        <v>1361</v>
      </c>
      <c r="K121" s="21">
        <v>110000572782</v>
      </c>
      <c r="L121" s="2" t="s">
        <v>1140</v>
      </c>
      <c r="M121" s="2">
        <v>2869</v>
      </c>
      <c r="N121" s="2" t="s">
        <v>5086</v>
      </c>
      <c r="R121" s="310">
        <v>1.152332652E-2</v>
      </c>
      <c r="S121" s="307">
        <f>$R121*INDEX('Byproduct Conc'!$E:$E, MATCH(Water_DMR!S$2,'Byproduct Conc'!$C:$C, 0))</f>
        <v>3.35328801732E-5</v>
      </c>
      <c r="T121" s="23">
        <f>$R121*INDEX('Byproduct Conc'!$E:$E, MATCH(Water_DMR!T$2,'Byproduct Conc'!$C:$C, 0))</f>
        <v>4.0331642819999999E-7</v>
      </c>
      <c r="U121" s="23">
        <f>$R121*INDEX('Byproduct Conc'!$E:$E, MATCH(Water_DMR!U$2,'Byproduct Conc'!$C:$C, 0))</f>
        <v>1.7284989779999999E-6</v>
      </c>
      <c r="V121" s="23">
        <f>$R121*INDEX('Byproduct Conc'!$E:$E, MATCH(Water_DMR!V$2,'Byproduct Conc'!$C:$C, 0))</f>
        <v>1.1511803193480001E-5</v>
      </c>
      <c r="W121" s="150">
        <f>$R121*INDEX('Byproduct Conc'!$E:$E, MATCH(Water_DMR!W$2,'Byproduct Conc'!$C:$C, 0))</f>
        <v>1.7284989780000001E-5</v>
      </c>
      <c r="X121" s="149">
        <f t="shared" si="7"/>
        <v>9.5808229066285718E-8</v>
      </c>
      <c r="Y121" s="23">
        <f t="shared" si="8"/>
        <v>1.152332652E-9</v>
      </c>
      <c r="Z121" s="23">
        <f t="shared" si="9"/>
        <v>4.9385685085714285E-9</v>
      </c>
      <c r="AA121" s="23">
        <f t="shared" si="10"/>
        <v>3.2890866267085718E-8</v>
      </c>
      <c r="AB121" s="115">
        <f t="shared" si="11"/>
        <v>4.9385685085714287E-8</v>
      </c>
      <c r="AC121" s="315">
        <v>0</v>
      </c>
      <c r="AD121" s="2" t="s">
        <v>5107</v>
      </c>
      <c r="AE121" s="2" t="s">
        <v>5098</v>
      </c>
      <c r="AF121" s="2" t="s">
        <v>5098</v>
      </c>
      <c r="AG121" s="61" t="s">
        <v>1362</v>
      </c>
      <c r="AH121" s="69" t="s">
        <v>1363</v>
      </c>
      <c r="AI121" s="21">
        <v>5020003000026</v>
      </c>
      <c r="AJ121" s="2"/>
    </row>
    <row r="122" spans="1:36" x14ac:dyDescent="0.25">
      <c r="A122" s="2">
        <v>2017</v>
      </c>
      <c r="B122" s="4">
        <v>42736</v>
      </c>
      <c r="C122" s="2" t="s">
        <v>1358</v>
      </c>
      <c r="D122" s="2" t="s">
        <v>1359</v>
      </c>
      <c r="E122" s="2" t="s">
        <v>1360</v>
      </c>
      <c r="F122" s="2" t="s">
        <v>1230</v>
      </c>
      <c r="G122" s="2">
        <v>265019624</v>
      </c>
      <c r="H122" s="2">
        <v>39.599829999999997</v>
      </c>
      <c r="I122" s="2">
        <v>-79.97148</v>
      </c>
      <c r="J122" s="2" t="s">
        <v>1361</v>
      </c>
      <c r="K122" s="21">
        <v>110000572782</v>
      </c>
      <c r="L122" s="2" t="s">
        <v>1140</v>
      </c>
      <c r="M122" s="2">
        <v>2869</v>
      </c>
      <c r="N122" s="2" t="s">
        <v>5086</v>
      </c>
      <c r="R122" s="310">
        <v>2.3356009070294701E-2</v>
      </c>
      <c r="S122" s="307">
        <f>$R122*INDEX('Byproduct Conc'!$E:$E, MATCH(Water_DMR!S$2,'Byproduct Conc'!$C:$C, 0))</f>
        <v>6.7965986394557577E-5</v>
      </c>
      <c r="T122" s="23">
        <f>$R122*INDEX('Byproduct Conc'!$E:$E, MATCH(Water_DMR!T$2,'Byproduct Conc'!$C:$C, 0))</f>
        <v>8.174603174603145E-7</v>
      </c>
      <c r="U122" s="23">
        <f>$R122*INDEX('Byproduct Conc'!$E:$E, MATCH(Water_DMR!U$2,'Byproduct Conc'!$C:$C, 0))</f>
        <v>3.5034013605442047E-6</v>
      </c>
      <c r="V122" s="23">
        <f>$R122*INDEX('Byproduct Conc'!$E:$E, MATCH(Water_DMR!V$2,'Byproduct Conc'!$C:$C, 0))</f>
        <v>2.3332653061224408E-5</v>
      </c>
      <c r="W122" s="150">
        <f>$R122*INDEX('Byproduct Conc'!$E:$E, MATCH(Water_DMR!W$2,'Byproduct Conc'!$C:$C, 0))</f>
        <v>3.5034013605442053E-5</v>
      </c>
      <c r="X122" s="149">
        <f t="shared" si="7"/>
        <v>1.9418853255587878E-7</v>
      </c>
      <c r="Y122" s="23">
        <f t="shared" si="8"/>
        <v>2.3356009070294701E-9</v>
      </c>
      <c r="Z122" s="23">
        <f t="shared" si="9"/>
        <v>1.0009718172983442E-8</v>
      </c>
      <c r="AA122" s="23">
        <f t="shared" si="10"/>
        <v>6.6664723032069736E-8</v>
      </c>
      <c r="AB122" s="115">
        <f t="shared" si="11"/>
        <v>1.0009718172983443E-7</v>
      </c>
      <c r="AC122" s="315">
        <v>0</v>
      </c>
      <c r="AD122" s="2" t="s">
        <v>5107</v>
      </c>
      <c r="AE122" s="2" t="s">
        <v>5098</v>
      </c>
      <c r="AF122" s="2" t="s">
        <v>5098</v>
      </c>
      <c r="AG122" s="61" t="s">
        <v>1362</v>
      </c>
      <c r="AH122" s="69" t="s">
        <v>1363</v>
      </c>
      <c r="AI122" s="21">
        <v>5020003000026</v>
      </c>
    </row>
    <row r="123" spans="1:36" x14ac:dyDescent="0.25">
      <c r="A123" s="2">
        <v>2017</v>
      </c>
      <c r="B123" s="4">
        <v>42736</v>
      </c>
      <c r="C123" s="2" t="s">
        <v>1358</v>
      </c>
      <c r="D123" s="2" t="s">
        <v>1359</v>
      </c>
      <c r="E123" s="2" t="s">
        <v>1360</v>
      </c>
      <c r="F123" s="2" t="s">
        <v>1230</v>
      </c>
      <c r="G123" s="2">
        <v>265019624</v>
      </c>
      <c r="H123" s="2">
        <v>39.599829999999997</v>
      </c>
      <c r="I123" s="2">
        <v>-79.97148</v>
      </c>
      <c r="J123" s="2" t="s">
        <v>1361</v>
      </c>
      <c r="K123" s="21">
        <v>110000572782</v>
      </c>
      <c r="L123" s="2" t="s">
        <v>1140</v>
      </c>
      <c r="M123" s="2">
        <v>2869</v>
      </c>
      <c r="N123" s="2" t="s">
        <v>5086</v>
      </c>
      <c r="R123" s="310">
        <v>8.3365571249999996E-3</v>
      </c>
      <c r="S123" s="307">
        <f>$R123*INDEX('Byproduct Conc'!$E:$E, MATCH(Water_DMR!S$2,'Byproduct Conc'!$C:$C, 0))</f>
        <v>2.4259381233749999E-5</v>
      </c>
      <c r="T123" s="23">
        <f>$R123*INDEX('Byproduct Conc'!$E:$E, MATCH(Water_DMR!T$2,'Byproduct Conc'!$C:$C, 0))</f>
        <v>2.9177949937499998E-7</v>
      </c>
      <c r="U123" s="23">
        <f>$R123*INDEX('Byproduct Conc'!$E:$E, MATCH(Water_DMR!U$2,'Byproduct Conc'!$C:$C, 0))</f>
        <v>1.2504835687499999E-6</v>
      </c>
      <c r="V123" s="23">
        <f>$R123*INDEX('Byproduct Conc'!$E:$E, MATCH(Water_DMR!V$2,'Byproduct Conc'!$C:$C, 0))</f>
        <v>8.3282205678750002E-6</v>
      </c>
      <c r="W123" s="150">
        <f>$R123*INDEX('Byproduct Conc'!$E:$E, MATCH(Water_DMR!W$2,'Byproduct Conc'!$C:$C, 0))</f>
        <v>1.2504835687499999E-5</v>
      </c>
      <c r="X123" s="149">
        <f t="shared" si="7"/>
        <v>6.931251781071428E-8</v>
      </c>
      <c r="Y123" s="23">
        <f t="shared" si="8"/>
        <v>8.3365571249999997E-10</v>
      </c>
      <c r="Z123" s="23">
        <f t="shared" si="9"/>
        <v>3.572810196428571E-9</v>
      </c>
      <c r="AA123" s="23">
        <f t="shared" si="10"/>
        <v>2.3794915908214288E-8</v>
      </c>
      <c r="AB123" s="115">
        <f t="shared" si="11"/>
        <v>3.572810196428571E-8</v>
      </c>
      <c r="AC123" s="315">
        <v>0</v>
      </c>
      <c r="AD123" s="2" t="s">
        <v>5107</v>
      </c>
      <c r="AE123" s="2" t="s">
        <v>5098</v>
      </c>
      <c r="AF123" s="2" t="s">
        <v>5098</v>
      </c>
      <c r="AG123" s="61" t="s">
        <v>1362</v>
      </c>
      <c r="AH123" s="69" t="s">
        <v>1363</v>
      </c>
      <c r="AI123" s="21">
        <v>5020003000026</v>
      </c>
    </row>
    <row r="124" spans="1:36" x14ac:dyDescent="0.25">
      <c r="A124" s="2">
        <v>2018</v>
      </c>
      <c r="B124" s="4">
        <v>43101</v>
      </c>
      <c r="C124" s="2" t="s">
        <v>1358</v>
      </c>
      <c r="D124" s="2" t="s">
        <v>1359</v>
      </c>
      <c r="E124" s="2" t="s">
        <v>1360</v>
      </c>
      <c r="F124" s="2" t="s">
        <v>1230</v>
      </c>
      <c r="G124" s="2">
        <v>265019624</v>
      </c>
      <c r="H124" s="2">
        <v>39.599829999999997</v>
      </c>
      <c r="I124" s="2">
        <v>-79.97148</v>
      </c>
      <c r="J124" s="2" t="s">
        <v>1361</v>
      </c>
      <c r="K124" s="21">
        <v>110000572782</v>
      </c>
      <c r="L124" s="2" t="s">
        <v>1140</v>
      </c>
      <c r="M124" s="2">
        <v>2869</v>
      </c>
      <c r="N124" s="2" t="s">
        <v>5086</v>
      </c>
      <c r="R124" s="310">
        <v>1.09750566893424E-2</v>
      </c>
      <c r="S124" s="307">
        <f>$R124*INDEX('Byproduct Conc'!$E:$E, MATCH(Water_DMR!S$2,'Byproduct Conc'!$C:$C, 0))</f>
        <v>3.193741496598638E-5</v>
      </c>
      <c r="T124" s="23">
        <f>$R124*INDEX('Byproduct Conc'!$E:$E, MATCH(Water_DMR!T$2,'Byproduct Conc'!$C:$C, 0))</f>
        <v>3.8412698412698395E-7</v>
      </c>
      <c r="U124" s="23">
        <f>$R124*INDEX('Byproduct Conc'!$E:$E, MATCH(Water_DMR!U$2,'Byproduct Conc'!$C:$C, 0))</f>
        <v>1.6462585034013597E-6</v>
      </c>
      <c r="V124" s="23">
        <f>$R124*INDEX('Byproduct Conc'!$E:$E, MATCH(Water_DMR!V$2,'Byproduct Conc'!$C:$C, 0))</f>
        <v>1.0964081632653059E-5</v>
      </c>
      <c r="W124" s="150">
        <f>$R124*INDEX('Byproduct Conc'!$E:$E, MATCH(Water_DMR!W$2,'Byproduct Conc'!$C:$C, 0))</f>
        <v>1.64625850340136E-5</v>
      </c>
      <c r="X124" s="149">
        <f t="shared" si="7"/>
        <v>9.124975704567537E-8</v>
      </c>
      <c r="Y124" s="23">
        <f t="shared" si="8"/>
        <v>1.0975056689342398E-9</v>
      </c>
      <c r="Z124" s="23">
        <f t="shared" si="9"/>
        <v>4.7035957240038852E-9</v>
      </c>
      <c r="AA124" s="23">
        <f t="shared" si="10"/>
        <v>3.1325947521865884E-8</v>
      </c>
      <c r="AB124" s="115">
        <f t="shared" si="11"/>
        <v>4.7035957240038855E-8</v>
      </c>
      <c r="AC124" s="315">
        <v>0</v>
      </c>
      <c r="AD124" s="2" t="s">
        <v>5107</v>
      </c>
      <c r="AE124" s="2" t="s">
        <v>5098</v>
      </c>
      <c r="AF124" s="2" t="s">
        <v>5098</v>
      </c>
      <c r="AG124" s="61" t="s">
        <v>1362</v>
      </c>
      <c r="AH124" s="69" t="s">
        <v>1363</v>
      </c>
      <c r="AI124" s="21">
        <v>5020003000026</v>
      </c>
      <c r="AJ124" s="2"/>
    </row>
    <row r="125" spans="1:36" x14ac:dyDescent="0.25">
      <c r="A125" s="2">
        <v>2019</v>
      </c>
      <c r="B125" s="4">
        <v>43466</v>
      </c>
      <c r="C125" s="2" t="s">
        <v>1358</v>
      </c>
      <c r="D125" s="2" t="s">
        <v>1359</v>
      </c>
      <c r="E125" s="2" t="s">
        <v>1360</v>
      </c>
      <c r="F125" s="2" t="s">
        <v>1230</v>
      </c>
      <c r="G125" s="2">
        <v>265019624</v>
      </c>
      <c r="H125" s="2">
        <v>39.599829999999997</v>
      </c>
      <c r="I125" s="2">
        <v>-79.97148</v>
      </c>
      <c r="J125" s="2" t="s">
        <v>1361</v>
      </c>
      <c r="K125" s="21">
        <v>110000572782</v>
      </c>
      <c r="L125" s="2" t="s">
        <v>1140</v>
      </c>
      <c r="M125" s="2">
        <v>2869</v>
      </c>
      <c r="N125" s="2" t="s">
        <v>5086</v>
      </c>
      <c r="R125" s="310">
        <v>2.00907029478458E-2</v>
      </c>
      <c r="S125" s="307">
        <f>$R125*INDEX('Byproduct Conc'!$E:$E, MATCH(Water_DMR!S$2,'Byproduct Conc'!$C:$C, 0))</f>
        <v>5.8463945578231274E-5</v>
      </c>
      <c r="T125" s="23">
        <f>$R125*INDEX('Byproduct Conc'!$E:$E, MATCH(Water_DMR!T$2,'Byproduct Conc'!$C:$C, 0))</f>
        <v>7.0317460317460291E-7</v>
      </c>
      <c r="U125" s="23">
        <f>$R125*INDEX('Byproduct Conc'!$E:$E, MATCH(Water_DMR!U$2,'Byproduct Conc'!$C:$C, 0))</f>
        <v>3.0136054421768697E-6</v>
      </c>
      <c r="V125" s="23">
        <f>$R125*INDEX('Byproduct Conc'!$E:$E, MATCH(Water_DMR!V$2,'Byproduct Conc'!$C:$C, 0))</f>
        <v>2.0070612244897957E-5</v>
      </c>
      <c r="W125" s="150">
        <f>$R125*INDEX('Byproduct Conc'!$E:$E, MATCH(Water_DMR!W$2,'Byproduct Conc'!$C:$C, 0))</f>
        <v>3.0136054421768701E-5</v>
      </c>
      <c r="X125" s="149">
        <f t="shared" si="7"/>
        <v>1.6703984450923222E-7</v>
      </c>
      <c r="Y125" s="23">
        <f t="shared" si="8"/>
        <v>2.0090702947845796E-9</v>
      </c>
      <c r="Z125" s="23">
        <f t="shared" si="9"/>
        <v>8.610301263362484E-9</v>
      </c>
      <c r="AA125" s="23">
        <f t="shared" si="10"/>
        <v>5.7344606413994164E-8</v>
      </c>
      <c r="AB125" s="115">
        <f t="shared" si="11"/>
        <v>8.6103012633624866E-8</v>
      </c>
      <c r="AC125" s="315">
        <v>0</v>
      </c>
      <c r="AD125" s="2" t="s">
        <v>5107</v>
      </c>
      <c r="AE125" s="2" t="s">
        <v>5098</v>
      </c>
      <c r="AF125" s="2" t="s">
        <v>5098</v>
      </c>
      <c r="AG125" s="61" t="s">
        <v>1362</v>
      </c>
      <c r="AH125" s="69" t="s">
        <v>1363</v>
      </c>
      <c r="AI125" s="21">
        <v>5020003000026</v>
      </c>
    </row>
    <row r="126" spans="1:36" x14ac:dyDescent="0.25">
      <c r="A126" s="2">
        <v>2020</v>
      </c>
      <c r="B126" s="4">
        <v>43831</v>
      </c>
      <c r="C126" s="2" t="s">
        <v>1358</v>
      </c>
      <c r="D126" s="2" t="s">
        <v>1359</v>
      </c>
      <c r="E126" s="2" t="s">
        <v>1360</v>
      </c>
      <c r="F126" s="2" t="s">
        <v>1230</v>
      </c>
      <c r="G126" s="2">
        <v>265019624</v>
      </c>
      <c r="H126" s="2">
        <v>39.599829999999997</v>
      </c>
      <c r="I126" s="2">
        <v>-79.97148</v>
      </c>
      <c r="J126" s="2" t="s">
        <v>1361</v>
      </c>
      <c r="K126" s="21">
        <v>110000572782</v>
      </c>
      <c r="L126" s="2" t="s">
        <v>1140</v>
      </c>
      <c r="M126" s="2">
        <v>2869</v>
      </c>
      <c r="N126" s="2" t="s">
        <v>5086</v>
      </c>
      <c r="R126" s="310">
        <v>3.9989584799999998E-2</v>
      </c>
      <c r="S126" s="307">
        <f>$R126*INDEX('Byproduct Conc'!$E:$E, MATCH(Water_DMR!S$2,'Byproduct Conc'!$C:$C, 0))</f>
        <v>1.1636969176799999E-4</v>
      </c>
      <c r="T126" s="23">
        <f>$R126*INDEX('Byproduct Conc'!$E:$E, MATCH(Water_DMR!T$2,'Byproduct Conc'!$C:$C, 0))</f>
        <v>1.3996354679999998E-6</v>
      </c>
      <c r="U126" s="23">
        <f>$R126*INDEX('Byproduct Conc'!$E:$E, MATCH(Water_DMR!U$2,'Byproduct Conc'!$C:$C, 0))</f>
        <v>5.9984377199999996E-6</v>
      </c>
      <c r="V126" s="23">
        <f>$R126*INDEX('Byproduct Conc'!$E:$E, MATCH(Water_DMR!V$2,'Byproduct Conc'!$C:$C, 0))</f>
        <v>3.9949595215200004E-5</v>
      </c>
      <c r="W126" s="150">
        <f>$R126*INDEX('Byproduct Conc'!$E:$E, MATCH(Water_DMR!W$2,'Byproduct Conc'!$C:$C, 0))</f>
        <v>5.9984377200000001E-5</v>
      </c>
      <c r="X126" s="149">
        <f t="shared" si="7"/>
        <v>3.3248483362285713E-7</v>
      </c>
      <c r="Y126" s="23">
        <f t="shared" si="8"/>
        <v>3.9989584799999994E-9</v>
      </c>
      <c r="Z126" s="23">
        <f t="shared" si="9"/>
        <v>1.7138393485714285E-8</v>
      </c>
      <c r="AA126" s="23">
        <f t="shared" si="10"/>
        <v>1.1414170061485715E-7</v>
      </c>
      <c r="AB126" s="115">
        <f t="shared" si="11"/>
        <v>1.7138393485714286E-7</v>
      </c>
      <c r="AC126" s="315">
        <v>0</v>
      </c>
      <c r="AD126" s="2" t="s">
        <v>5107</v>
      </c>
      <c r="AE126" s="2" t="s">
        <v>5098</v>
      </c>
      <c r="AF126" s="2" t="s">
        <v>5098</v>
      </c>
      <c r="AG126" s="61" t="s">
        <v>1362</v>
      </c>
      <c r="AH126" s="69" t="s">
        <v>1363</v>
      </c>
      <c r="AI126" s="21">
        <v>5020003000026</v>
      </c>
    </row>
    <row r="127" spans="1:36" x14ac:dyDescent="0.25">
      <c r="A127" s="2">
        <v>2020</v>
      </c>
      <c r="B127" s="4">
        <v>43831</v>
      </c>
      <c r="C127" s="2" t="s">
        <v>1358</v>
      </c>
      <c r="D127" s="2" t="s">
        <v>1359</v>
      </c>
      <c r="E127" s="2" t="s">
        <v>1360</v>
      </c>
      <c r="F127" s="2" t="s">
        <v>1230</v>
      </c>
      <c r="G127" s="2">
        <v>265019624</v>
      </c>
      <c r="H127" s="2">
        <v>39.599829999999997</v>
      </c>
      <c r="I127" s="2">
        <v>-79.97148</v>
      </c>
      <c r="J127" s="2" t="s">
        <v>1361</v>
      </c>
      <c r="K127" s="21">
        <v>110000572782</v>
      </c>
      <c r="L127" s="2" t="s">
        <v>1140</v>
      </c>
      <c r="M127" s="2">
        <v>2869</v>
      </c>
      <c r="N127" s="2" t="s">
        <v>5086</v>
      </c>
      <c r="R127" s="310">
        <v>3.8140589569160901E-2</v>
      </c>
      <c r="S127" s="307">
        <f>$R127*INDEX('Byproduct Conc'!$E:$E, MATCH(Water_DMR!S$2,'Byproduct Conc'!$C:$C, 0))</f>
        <v>1.1098911564625821E-4</v>
      </c>
      <c r="T127" s="23">
        <f>$R127*INDEX('Byproduct Conc'!$E:$E, MATCH(Water_DMR!T$2,'Byproduct Conc'!$C:$C, 0))</f>
        <v>1.3349206349206314E-6</v>
      </c>
      <c r="U127" s="23">
        <f>$R127*INDEX('Byproduct Conc'!$E:$E, MATCH(Water_DMR!U$2,'Byproduct Conc'!$C:$C, 0))</f>
        <v>5.7210884353741351E-6</v>
      </c>
      <c r="V127" s="23">
        <f>$R127*INDEX('Byproduct Conc'!$E:$E, MATCH(Water_DMR!V$2,'Byproduct Conc'!$C:$C, 0))</f>
        <v>3.8102448979591748E-5</v>
      </c>
      <c r="W127" s="150">
        <f>$R127*INDEX('Byproduct Conc'!$E:$E, MATCH(Water_DMR!W$2,'Byproduct Conc'!$C:$C, 0))</f>
        <v>5.7210884353741356E-5</v>
      </c>
      <c r="X127" s="149">
        <f t="shared" si="7"/>
        <v>3.1711175898930916E-7</v>
      </c>
      <c r="Y127" s="23">
        <f t="shared" si="8"/>
        <v>3.8140589569160902E-9</v>
      </c>
      <c r="Z127" s="23">
        <f t="shared" si="9"/>
        <v>1.6345966958211814E-8</v>
      </c>
      <c r="AA127" s="23">
        <f t="shared" si="10"/>
        <v>1.0886413994169071E-7</v>
      </c>
      <c r="AB127" s="115">
        <f t="shared" si="11"/>
        <v>1.6345966958211815E-7</v>
      </c>
      <c r="AC127" s="315">
        <v>0</v>
      </c>
      <c r="AD127" s="2" t="s">
        <v>5107</v>
      </c>
      <c r="AE127" s="2" t="s">
        <v>5098</v>
      </c>
      <c r="AF127" s="2" t="s">
        <v>5098</v>
      </c>
      <c r="AG127" s="61" t="s">
        <v>1362</v>
      </c>
      <c r="AH127" s="69" t="s">
        <v>1363</v>
      </c>
      <c r="AI127" s="21">
        <v>5020003000026</v>
      </c>
    </row>
    <row r="128" spans="1:36" x14ac:dyDescent="0.25">
      <c r="A128" s="2">
        <v>2020</v>
      </c>
      <c r="B128" s="4">
        <v>43831</v>
      </c>
      <c r="C128" s="2" t="s">
        <v>1358</v>
      </c>
      <c r="D128" s="2" t="s">
        <v>1359</v>
      </c>
      <c r="E128" s="2" t="s">
        <v>1360</v>
      </c>
      <c r="F128" s="2" t="s">
        <v>1230</v>
      </c>
      <c r="G128" s="2">
        <v>265019624</v>
      </c>
      <c r="H128" s="2">
        <v>39.599829999999997</v>
      </c>
      <c r="I128" s="2">
        <v>-79.97148</v>
      </c>
      <c r="J128" s="2" t="s">
        <v>1361</v>
      </c>
      <c r="K128" s="21">
        <v>110000572782</v>
      </c>
      <c r="L128" s="2" t="s">
        <v>1140</v>
      </c>
      <c r="M128" s="2">
        <v>2869</v>
      </c>
      <c r="N128" s="2" t="s">
        <v>5086</v>
      </c>
      <c r="R128" s="310">
        <v>2.1031731000000001E-2</v>
      </c>
      <c r="S128" s="307">
        <f>$R128*INDEX('Byproduct Conc'!$E:$E, MATCH(Water_DMR!S$2,'Byproduct Conc'!$C:$C, 0))</f>
        <v>6.1202337209999996E-5</v>
      </c>
      <c r="T128" s="23">
        <f>$R128*INDEX('Byproduct Conc'!$E:$E, MATCH(Water_DMR!T$2,'Byproduct Conc'!$C:$C, 0))</f>
        <v>7.36110585E-7</v>
      </c>
      <c r="U128" s="23">
        <f>$R128*INDEX('Byproduct Conc'!$E:$E, MATCH(Water_DMR!U$2,'Byproduct Conc'!$C:$C, 0))</f>
        <v>3.1547596499999998E-6</v>
      </c>
      <c r="V128" s="23">
        <f>$R128*INDEX('Byproduct Conc'!$E:$E, MATCH(Water_DMR!V$2,'Byproduct Conc'!$C:$C, 0))</f>
        <v>2.1010699269000004E-5</v>
      </c>
      <c r="W128" s="150">
        <f>$R128*INDEX('Byproduct Conc'!$E:$E, MATCH(Water_DMR!W$2,'Byproduct Conc'!$C:$C, 0))</f>
        <v>3.1547596500000003E-5</v>
      </c>
      <c r="X128" s="149">
        <f t="shared" si="7"/>
        <v>1.7486382059999998E-7</v>
      </c>
      <c r="Y128" s="23">
        <f t="shared" si="8"/>
        <v>2.1031731E-9</v>
      </c>
      <c r="Z128" s="23">
        <f t="shared" si="9"/>
        <v>9.0135990000000001E-9</v>
      </c>
      <c r="AA128" s="23">
        <f t="shared" si="10"/>
        <v>6.0030569340000006E-8</v>
      </c>
      <c r="AB128" s="115">
        <f t="shared" si="11"/>
        <v>9.0135990000000011E-8</v>
      </c>
      <c r="AC128" s="315">
        <v>0</v>
      </c>
      <c r="AD128" s="2" t="s">
        <v>5107</v>
      </c>
      <c r="AE128" s="2" t="s">
        <v>5098</v>
      </c>
      <c r="AF128" s="2" t="s">
        <v>5098</v>
      </c>
      <c r="AG128" s="61" t="s">
        <v>1362</v>
      </c>
      <c r="AH128" s="69" t="s">
        <v>1363</v>
      </c>
      <c r="AI128" s="21">
        <v>5020003000026</v>
      </c>
    </row>
    <row r="129" spans="1:36" x14ac:dyDescent="0.25">
      <c r="A129" s="2">
        <v>2020</v>
      </c>
      <c r="B129" s="4">
        <v>43831</v>
      </c>
      <c r="C129" s="2" t="s">
        <v>1358</v>
      </c>
      <c r="D129" s="2" t="s">
        <v>1359</v>
      </c>
      <c r="E129" s="2" t="s">
        <v>1360</v>
      </c>
      <c r="F129" s="2" t="s">
        <v>1230</v>
      </c>
      <c r="G129" s="2">
        <v>265019624</v>
      </c>
      <c r="H129" s="2">
        <v>39.599829999999997</v>
      </c>
      <c r="I129" s="2">
        <v>-79.97148</v>
      </c>
      <c r="J129" s="2" t="s">
        <v>1361</v>
      </c>
      <c r="K129" s="21">
        <v>110000572782</v>
      </c>
      <c r="L129" s="2" t="s">
        <v>1140</v>
      </c>
      <c r="M129" s="2">
        <v>2869</v>
      </c>
      <c r="N129" s="2" t="s">
        <v>5086</v>
      </c>
      <c r="R129" s="310">
        <v>1.42403628117913E-2</v>
      </c>
      <c r="S129" s="307">
        <f>$R129*INDEX('Byproduct Conc'!$E:$E, MATCH(Water_DMR!S$2,'Byproduct Conc'!$C:$C, 0))</f>
        <v>4.1439455782312683E-5</v>
      </c>
      <c r="T129" s="23">
        <f>$R129*INDEX('Byproduct Conc'!$E:$E, MATCH(Water_DMR!T$2,'Byproduct Conc'!$C:$C, 0))</f>
        <v>4.9841269841269549E-7</v>
      </c>
      <c r="U129" s="23">
        <f>$R129*INDEX('Byproduct Conc'!$E:$E, MATCH(Water_DMR!U$2,'Byproduct Conc'!$C:$C, 0))</f>
        <v>2.136054421768695E-6</v>
      </c>
      <c r="V129" s="23">
        <f>$R129*INDEX('Byproduct Conc'!$E:$E, MATCH(Water_DMR!V$2,'Byproduct Conc'!$C:$C, 0))</f>
        <v>1.422612244897951E-5</v>
      </c>
      <c r="W129" s="150">
        <f>$R129*INDEX('Byproduct Conc'!$E:$E, MATCH(Water_DMR!W$2,'Byproduct Conc'!$C:$C, 0))</f>
        <v>2.1360544217686949E-5</v>
      </c>
      <c r="X129" s="149">
        <f t="shared" si="7"/>
        <v>1.1839844509232196E-7</v>
      </c>
      <c r="Y129" s="23">
        <f t="shared" si="8"/>
        <v>1.42403628117913E-9</v>
      </c>
      <c r="Z129" s="23">
        <f t="shared" si="9"/>
        <v>6.1030126336248431E-9</v>
      </c>
      <c r="AA129" s="23">
        <f t="shared" si="10"/>
        <v>4.0646064139941456E-8</v>
      </c>
      <c r="AB129" s="115">
        <f t="shared" si="11"/>
        <v>6.1030126336248421E-8</v>
      </c>
      <c r="AC129" s="315">
        <v>0</v>
      </c>
      <c r="AD129" s="2" t="s">
        <v>5107</v>
      </c>
      <c r="AE129" s="2" t="s">
        <v>5098</v>
      </c>
      <c r="AF129" s="2" t="s">
        <v>5098</v>
      </c>
      <c r="AG129" s="61" t="s">
        <v>1362</v>
      </c>
      <c r="AH129" s="69" t="s">
        <v>1363</v>
      </c>
      <c r="AI129" s="21">
        <v>5020003000026</v>
      </c>
      <c r="AJ129" s="2"/>
    </row>
    <row r="130" spans="1:36" x14ac:dyDescent="0.25">
      <c r="A130" s="2">
        <v>2015</v>
      </c>
      <c r="B130" s="4">
        <v>42005</v>
      </c>
      <c r="C130" s="2" t="s">
        <v>1168</v>
      </c>
      <c r="D130" s="2" t="s">
        <v>1169</v>
      </c>
      <c r="E130" s="2" t="s">
        <v>1137</v>
      </c>
      <c r="F130" s="2" t="s">
        <v>1138</v>
      </c>
      <c r="G130" s="2">
        <v>70734</v>
      </c>
      <c r="H130" s="2">
        <v>30.208604000000001</v>
      </c>
      <c r="I130" s="2">
        <v>-91.011127999999999</v>
      </c>
      <c r="J130" s="2" t="s">
        <v>1170</v>
      </c>
      <c r="K130" s="21">
        <v>110000746328</v>
      </c>
      <c r="L130" s="2" t="s">
        <v>1140</v>
      </c>
      <c r="M130" s="2">
        <v>2869</v>
      </c>
      <c r="N130" s="2" t="s">
        <v>5086</v>
      </c>
      <c r="R130" s="310">
        <v>26.999244142101201</v>
      </c>
      <c r="S130" s="307">
        <f>$R130*INDEX('Byproduct Conc'!$E:$E, MATCH(Water_DMR!S$2,'Byproduct Conc'!$C:$C, 0))</f>
        <v>7.8567800453514497E-2</v>
      </c>
      <c r="T130" s="23">
        <f>$R130*INDEX('Byproduct Conc'!$E:$E, MATCH(Water_DMR!T$2,'Byproduct Conc'!$C:$C, 0))</f>
        <v>9.4497354497354198E-4</v>
      </c>
      <c r="U130" s="23">
        <f>$R130*INDEX('Byproduct Conc'!$E:$E, MATCH(Water_DMR!U$2,'Byproduct Conc'!$C:$C, 0))</f>
        <v>4.0498866213151798E-3</v>
      </c>
      <c r="V130" s="23">
        <f>$R130*INDEX('Byproduct Conc'!$E:$E, MATCH(Water_DMR!V$2,'Byproduct Conc'!$C:$C, 0))</f>
        <v>2.6972244897959102E-2</v>
      </c>
      <c r="W130" s="150">
        <f>$R130*INDEX('Byproduct Conc'!$E:$E, MATCH(Water_DMR!W$2,'Byproduct Conc'!$C:$C, 0))</f>
        <v>4.0498866213151803E-2</v>
      </c>
      <c r="X130" s="149">
        <f t="shared" si="7"/>
        <v>2.2447942986718428E-4</v>
      </c>
      <c r="Y130" s="23">
        <f t="shared" si="8"/>
        <v>2.6999244142101201E-6</v>
      </c>
      <c r="Z130" s="23">
        <f t="shared" si="9"/>
        <v>1.1571104632329085E-5</v>
      </c>
      <c r="AA130" s="23">
        <f t="shared" si="10"/>
        <v>7.7063556851311715E-5</v>
      </c>
      <c r="AB130" s="115">
        <f t="shared" si="11"/>
        <v>1.1571104632329087E-4</v>
      </c>
      <c r="AC130" s="315">
        <v>0</v>
      </c>
      <c r="AD130" s="2" t="s">
        <v>5107</v>
      </c>
      <c r="AE130" s="2" t="s">
        <v>5098</v>
      </c>
      <c r="AF130" s="2" t="s">
        <v>5098</v>
      </c>
      <c r="AG130" s="61" t="s">
        <v>1364</v>
      </c>
      <c r="AH130" s="69" t="s">
        <v>1256</v>
      </c>
      <c r="AI130" s="21">
        <v>8070204000982</v>
      </c>
      <c r="AJ130" s="2"/>
    </row>
    <row r="131" spans="1:36" x14ac:dyDescent="0.25">
      <c r="A131" s="2">
        <v>2016</v>
      </c>
      <c r="B131" s="4">
        <v>42370</v>
      </c>
      <c r="C131" s="2" t="s">
        <v>1168</v>
      </c>
      <c r="D131" s="2" t="s">
        <v>1169</v>
      </c>
      <c r="E131" s="2" t="s">
        <v>1137</v>
      </c>
      <c r="F131" s="2" t="s">
        <v>1138</v>
      </c>
      <c r="G131" s="2">
        <v>70734</v>
      </c>
      <c r="H131" s="2">
        <v>30.208604000000001</v>
      </c>
      <c r="I131" s="2">
        <v>-91.011127999999999</v>
      </c>
      <c r="J131" s="2" t="s">
        <v>1170</v>
      </c>
      <c r="K131" s="21">
        <v>110000746328</v>
      </c>
      <c r="L131" s="2" t="s">
        <v>1140</v>
      </c>
      <c r="M131" s="2">
        <v>2869</v>
      </c>
      <c r="N131" s="2" t="s">
        <v>5086</v>
      </c>
      <c r="R131" s="310">
        <v>15.183673469387699</v>
      </c>
      <c r="S131" s="307">
        <f>$R131*INDEX('Byproduct Conc'!$E:$E, MATCH(Water_DMR!S$2,'Byproduct Conc'!$C:$C, 0))</f>
        <v>4.41844897959182E-2</v>
      </c>
      <c r="T131" s="23">
        <f>$R131*INDEX('Byproduct Conc'!$E:$E, MATCH(Water_DMR!T$2,'Byproduct Conc'!$C:$C, 0))</f>
        <v>5.3142857142856941E-4</v>
      </c>
      <c r="U131" s="23">
        <f>$R131*INDEX('Byproduct Conc'!$E:$E, MATCH(Water_DMR!U$2,'Byproduct Conc'!$C:$C, 0))</f>
        <v>2.2775510204081548E-3</v>
      </c>
      <c r="V131" s="23">
        <f>$R131*INDEX('Byproduct Conc'!$E:$E, MATCH(Water_DMR!V$2,'Byproduct Conc'!$C:$C, 0))</f>
        <v>1.5168489795918312E-2</v>
      </c>
      <c r="W131" s="150">
        <f>$R131*INDEX('Byproduct Conc'!$E:$E, MATCH(Water_DMR!W$2,'Byproduct Conc'!$C:$C, 0))</f>
        <v>2.2775510204081549E-2</v>
      </c>
      <c r="X131" s="149">
        <f t="shared" si="7"/>
        <v>1.2624139941690913E-4</v>
      </c>
      <c r="Y131" s="23">
        <f t="shared" si="8"/>
        <v>1.5183673469387699E-6</v>
      </c>
      <c r="Z131" s="23">
        <f t="shared" si="9"/>
        <v>6.5072886297375849E-6</v>
      </c>
      <c r="AA131" s="23">
        <f t="shared" si="10"/>
        <v>4.333854227405232E-5</v>
      </c>
      <c r="AB131" s="115">
        <f t="shared" si="11"/>
        <v>6.5072886297375853E-5</v>
      </c>
      <c r="AC131" s="315">
        <v>0</v>
      </c>
      <c r="AD131" s="2" t="s">
        <v>5107</v>
      </c>
      <c r="AE131" s="2" t="s">
        <v>5098</v>
      </c>
      <c r="AF131" s="2" t="s">
        <v>5098</v>
      </c>
      <c r="AG131" s="61" t="s">
        <v>1364</v>
      </c>
      <c r="AH131" s="69" t="s">
        <v>1256</v>
      </c>
      <c r="AI131" s="21">
        <v>8070204000982</v>
      </c>
    </row>
    <row r="132" spans="1:36" x14ac:dyDescent="0.25">
      <c r="A132" s="2">
        <v>2017</v>
      </c>
      <c r="B132" s="4">
        <v>42736</v>
      </c>
      <c r="C132" s="2" t="s">
        <v>1168</v>
      </c>
      <c r="D132" s="2" t="s">
        <v>1169</v>
      </c>
      <c r="E132" s="2" t="s">
        <v>1137</v>
      </c>
      <c r="F132" s="2" t="s">
        <v>1138</v>
      </c>
      <c r="G132" s="2">
        <v>70734</v>
      </c>
      <c r="H132" s="2">
        <v>30.208604000000001</v>
      </c>
      <c r="I132" s="2">
        <v>-91.011127999999999</v>
      </c>
      <c r="J132" s="2" t="s">
        <v>1170</v>
      </c>
      <c r="K132" s="21">
        <v>110000746328</v>
      </c>
      <c r="L132" s="2" t="s">
        <v>1140</v>
      </c>
      <c r="M132" s="2">
        <v>2869</v>
      </c>
      <c r="N132" s="2" t="s">
        <v>5086</v>
      </c>
      <c r="R132" s="310">
        <v>18.557823129251599</v>
      </c>
      <c r="S132" s="307">
        <f>$R132*INDEX('Byproduct Conc'!$E:$E, MATCH(Water_DMR!S$2,'Byproduct Conc'!$C:$C, 0))</f>
        <v>5.400326530612215E-2</v>
      </c>
      <c r="T132" s="23">
        <f>$R132*INDEX('Byproduct Conc'!$E:$E, MATCH(Water_DMR!T$2,'Byproduct Conc'!$C:$C, 0))</f>
        <v>6.4952380952380589E-4</v>
      </c>
      <c r="U132" s="23">
        <f>$R132*INDEX('Byproduct Conc'!$E:$E, MATCH(Water_DMR!U$2,'Byproduct Conc'!$C:$C, 0))</f>
        <v>2.7836734693877396E-3</v>
      </c>
      <c r="V132" s="23">
        <f>$R132*INDEX('Byproduct Conc'!$E:$E, MATCH(Water_DMR!V$2,'Byproduct Conc'!$C:$C, 0))</f>
        <v>1.8539265306122349E-2</v>
      </c>
      <c r="W132" s="150">
        <f>$R132*INDEX('Byproduct Conc'!$E:$E, MATCH(Water_DMR!W$2,'Byproduct Conc'!$C:$C, 0))</f>
        <v>2.7836734693877398E-2</v>
      </c>
      <c r="X132" s="149">
        <f t="shared" ref="X132:X195" si="12">S132/350</f>
        <v>1.5429504373177757E-4</v>
      </c>
      <c r="Y132" s="23">
        <f t="shared" ref="Y132:Y195" si="13">T132/350</f>
        <v>1.8557823129251598E-6</v>
      </c>
      <c r="Z132" s="23">
        <f t="shared" ref="Z132:Z195" si="14">U132/350</f>
        <v>7.9533527696792552E-6</v>
      </c>
      <c r="AA132" s="23">
        <f t="shared" ref="AA132:AA195" si="15">V132/350</f>
        <v>5.2969329446063854E-5</v>
      </c>
      <c r="AB132" s="115">
        <f t="shared" ref="AB132:AB195" si="16">W132/350</f>
        <v>7.9533527696792566E-5</v>
      </c>
      <c r="AC132" s="315">
        <v>0</v>
      </c>
      <c r="AD132" s="2" t="s">
        <v>5107</v>
      </c>
      <c r="AE132" s="2" t="s">
        <v>5098</v>
      </c>
      <c r="AF132" s="2" t="s">
        <v>5098</v>
      </c>
      <c r="AG132" s="61" t="s">
        <v>1364</v>
      </c>
      <c r="AH132" s="69" t="s">
        <v>1256</v>
      </c>
      <c r="AI132" s="21">
        <v>8070204000982</v>
      </c>
    </row>
    <row r="133" spans="1:36" x14ac:dyDescent="0.25">
      <c r="A133" s="2">
        <v>2018</v>
      </c>
      <c r="B133" s="4">
        <v>43101</v>
      </c>
      <c r="C133" s="2" t="s">
        <v>1168</v>
      </c>
      <c r="D133" s="2" t="s">
        <v>1169</v>
      </c>
      <c r="E133" s="2" t="s">
        <v>1137</v>
      </c>
      <c r="F133" s="2" t="s">
        <v>1138</v>
      </c>
      <c r="G133" s="2">
        <v>70734</v>
      </c>
      <c r="H133" s="2">
        <v>30.208604000000001</v>
      </c>
      <c r="I133" s="2">
        <v>-91.011127999999999</v>
      </c>
      <c r="J133" s="2" t="s">
        <v>1170</v>
      </c>
      <c r="K133" s="21">
        <v>110000746328</v>
      </c>
      <c r="L133" s="2" t="s">
        <v>1140</v>
      </c>
      <c r="M133" s="2">
        <v>2869</v>
      </c>
      <c r="N133" s="2" t="s">
        <v>5086</v>
      </c>
      <c r="R133" s="310">
        <v>45.667638483965</v>
      </c>
      <c r="S133" s="307">
        <f>$R133*INDEX('Byproduct Conc'!$E:$E, MATCH(Water_DMR!S$2,'Byproduct Conc'!$C:$C, 0))</f>
        <v>0.13289282798833815</v>
      </c>
      <c r="T133" s="23">
        <f>$R133*INDEX('Byproduct Conc'!$E:$E, MATCH(Water_DMR!T$2,'Byproduct Conc'!$C:$C, 0))</f>
        <v>1.5983673469387749E-3</v>
      </c>
      <c r="U133" s="23">
        <f>$R133*INDEX('Byproduct Conc'!$E:$E, MATCH(Water_DMR!U$2,'Byproduct Conc'!$C:$C, 0))</f>
        <v>6.8501457725947497E-3</v>
      </c>
      <c r="V133" s="23">
        <f>$R133*INDEX('Byproduct Conc'!$E:$E, MATCH(Water_DMR!V$2,'Byproduct Conc'!$C:$C, 0))</f>
        <v>4.5621970845481037E-2</v>
      </c>
      <c r="W133" s="150">
        <f>$R133*INDEX('Byproduct Conc'!$E:$E, MATCH(Water_DMR!W$2,'Byproduct Conc'!$C:$C, 0))</f>
        <v>6.8501457725947498E-2</v>
      </c>
      <c r="X133" s="149">
        <f t="shared" si="12"/>
        <v>3.7969379425239471E-4</v>
      </c>
      <c r="Y133" s="23">
        <f t="shared" si="13"/>
        <v>4.5667638483964997E-6</v>
      </c>
      <c r="Z133" s="23">
        <f t="shared" si="14"/>
        <v>1.9571845064556427E-5</v>
      </c>
      <c r="AA133" s="23">
        <f t="shared" si="15"/>
        <v>1.3034848812994583E-4</v>
      </c>
      <c r="AB133" s="115">
        <f t="shared" si="16"/>
        <v>1.9571845064556429E-4</v>
      </c>
      <c r="AC133" s="315">
        <v>0</v>
      </c>
      <c r="AD133" s="2" t="s">
        <v>5107</v>
      </c>
      <c r="AE133" s="2" t="s">
        <v>5098</v>
      </c>
      <c r="AF133" s="2" t="s">
        <v>5098</v>
      </c>
      <c r="AG133" s="61" t="s">
        <v>1364</v>
      </c>
      <c r="AH133" s="69" t="s">
        <v>1256</v>
      </c>
      <c r="AI133" s="21">
        <v>8070204000982</v>
      </c>
    </row>
    <row r="134" spans="1:36" x14ac:dyDescent="0.25">
      <c r="A134" s="2">
        <v>2019</v>
      </c>
      <c r="B134" s="4">
        <v>43466</v>
      </c>
      <c r="C134" s="2" t="s">
        <v>1168</v>
      </c>
      <c r="D134" s="2" t="s">
        <v>1169</v>
      </c>
      <c r="E134" s="2" t="s">
        <v>1137</v>
      </c>
      <c r="F134" s="2" t="s">
        <v>1138</v>
      </c>
      <c r="G134" s="2">
        <v>70734</v>
      </c>
      <c r="H134" s="2">
        <v>30.208604000000001</v>
      </c>
      <c r="I134" s="2">
        <v>-91.011127999999999</v>
      </c>
      <c r="J134" s="2" t="s">
        <v>1170</v>
      </c>
      <c r="K134" s="21">
        <v>110000746328</v>
      </c>
      <c r="L134" s="2" t="s">
        <v>1140</v>
      </c>
      <c r="M134" s="2">
        <v>2869</v>
      </c>
      <c r="N134" s="2" t="s">
        <v>5086</v>
      </c>
      <c r="R134" s="310">
        <v>11.6734693877551</v>
      </c>
      <c r="S134" s="307">
        <f>$R134*INDEX('Byproduct Conc'!$E:$E, MATCH(Water_DMR!S$2,'Byproduct Conc'!$C:$C, 0))</f>
        <v>3.3969795918367338E-2</v>
      </c>
      <c r="T134" s="23">
        <f>$R134*INDEX('Byproduct Conc'!$E:$E, MATCH(Water_DMR!T$2,'Byproduct Conc'!$C:$C, 0))</f>
        <v>4.0857142857142844E-4</v>
      </c>
      <c r="U134" s="23">
        <f>$R134*INDEX('Byproduct Conc'!$E:$E, MATCH(Water_DMR!U$2,'Byproduct Conc'!$C:$C, 0))</f>
        <v>1.7510204081632647E-3</v>
      </c>
      <c r="V134" s="23">
        <f>$R134*INDEX('Byproduct Conc'!$E:$E, MATCH(Water_DMR!V$2,'Byproduct Conc'!$C:$C, 0))</f>
        <v>1.1661795918367347E-2</v>
      </c>
      <c r="W134" s="150">
        <f>$R134*INDEX('Byproduct Conc'!$E:$E, MATCH(Water_DMR!W$2,'Byproduct Conc'!$C:$C, 0))</f>
        <v>1.751020408163265E-2</v>
      </c>
      <c r="X134" s="149">
        <f t="shared" si="12"/>
        <v>9.7056559766763826E-5</v>
      </c>
      <c r="Y134" s="23">
        <f t="shared" si="13"/>
        <v>1.1673469387755097E-6</v>
      </c>
      <c r="Z134" s="23">
        <f t="shared" si="14"/>
        <v>5.0029154518950422E-6</v>
      </c>
      <c r="AA134" s="23">
        <f t="shared" si="15"/>
        <v>3.3319416909620993E-5</v>
      </c>
      <c r="AB134" s="115">
        <f t="shared" si="16"/>
        <v>5.0029154518950428E-5</v>
      </c>
      <c r="AC134" s="315">
        <v>0</v>
      </c>
      <c r="AD134" s="2" t="s">
        <v>5107</v>
      </c>
      <c r="AE134" s="2" t="s">
        <v>5098</v>
      </c>
      <c r="AF134" s="2" t="s">
        <v>5098</v>
      </c>
      <c r="AG134" s="61" t="s">
        <v>1364</v>
      </c>
      <c r="AH134" s="69" t="s">
        <v>1256</v>
      </c>
      <c r="AI134" s="21">
        <v>8070204000982</v>
      </c>
    </row>
    <row r="135" spans="1:36" x14ac:dyDescent="0.25">
      <c r="A135" s="2">
        <v>2020</v>
      </c>
      <c r="B135" s="4">
        <v>43831</v>
      </c>
      <c r="C135" s="2" t="s">
        <v>1168</v>
      </c>
      <c r="D135" s="2" t="s">
        <v>1169</v>
      </c>
      <c r="E135" s="2" t="s">
        <v>1137</v>
      </c>
      <c r="F135" s="2" t="s">
        <v>1138</v>
      </c>
      <c r="G135" s="2">
        <v>70734</v>
      </c>
      <c r="H135" s="2">
        <v>30.208604000000001</v>
      </c>
      <c r="I135" s="2">
        <v>-91.011127999999999</v>
      </c>
      <c r="J135" s="2" t="s">
        <v>1170</v>
      </c>
      <c r="K135" s="21">
        <v>110000746328</v>
      </c>
      <c r="L135" s="2" t="s">
        <v>1140</v>
      </c>
      <c r="M135" s="2">
        <v>2869</v>
      </c>
      <c r="N135" s="2" t="s">
        <v>5086</v>
      </c>
      <c r="R135" s="310">
        <v>5.0612244897959098</v>
      </c>
      <c r="S135" s="307">
        <f>$R135*INDEX('Byproduct Conc'!$E:$E, MATCH(Water_DMR!S$2,'Byproduct Conc'!$C:$C, 0))</f>
        <v>1.4728163265306097E-2</v>
      </c>
      <c r="T135" s="23">
        <f>$R135*INDEX('Byproduct Conc'!$E:$E, MATCH(Water_DMR!T$2,'Byproduct Conc'!$C:$C, 0))</f>
        <v>1.7714285714285683E-4</v>
      </c>
      <c r="U135" s="23">
        <f>$R135*INDEX('Byproduct Conc'!$E:$E, MATCH(Water_DMR!U$2,'Byproduct Conc'!$C:$C, 0))</f>
        <v>7.5918367346938635E-4</v>
      </c>
      <c r="V135" s="23">
        <f>$R135*INDEX('Byproduct Conc'!$E:$E, MATCH(Water_DMR!V$2,'Byproduct Conc'!$C:$C, 0))</f>
        <v>5.0561632653061146E-3</v>
      </c>
      <c r="W135" s="150">
        <f>$R135*INDEX('Byproduct Conc'!$E:$E, MATCH(Water_DMR!W$2,'Byproduct Conc'!$C:$C, 0))</f>
        <v>7.591836734693865E-3</v>
      </c>
      <c r="X135" s="149">
        <f t="shared" si="12"/>
        <v>4.2080466472303137E-5</v>
      </c>
      <c r="Y135" s="23">
        <f t="shared" si="13"/>
        <v>5.0612244897959098E-7</v>
      </c>
      <c r="Z135" s="23">
        <f t="shared" si="14"/>
        <v>2.1690962099125325E-6</v>
      </c>
      <c r="AA135" s="23">
        <f t="shared" si="15"/>
        <v>1.444618075801747E-5</v>
      </c>
      <c r="AB135" s="115">
        <f t="shared" si="16"/>
        <v>2.1690962099125327E-5</v>
      </c>
      <c r="AC135" s="315">
        <v>0</v>
      </c>
      <c r="AD135" s="2" t="s">
        <v>5107</v>
      </c>
      <c r="AE135" s="2" t="s">
        <v>5098</v>
      </c>
      <c r="AF135" s="2" t="s">
        <v>5098</v>
      </c>
      <c r="AG135" s="61" t="s">
        <v>1364</v>
      </c>
      <c r="AH135" s="69" t="s">
        <v>1256</v>
      </c>
      <c r="AI135" s="21">
        <v>8070204000982</v>
      </c>
    </row>
    <row r="136" spans="1:36" x14ac:dyDescent="0.25">
      <c r="A136" s="2">
        <v>2020</v>
      </c>
      <c r="B136" s="4">
        <v>43831</v>
      </c>
      <c r="C136" s="2" t="s">
        <v>5317</v>
      </c>
      <c r="D136" s="2" t="s">
        <v>1169</v>
      </c>
      <c r="E136" s="2" t="s">
        <v>1137</v>
      </c>
      <c r="F136" s="2" t="s">
        <v>1138</v>
      </c>
      <c r="G136" s="2">
        <v>70734</v>
      </c>
      <c r="H136" s="2">
        <v>30.208604000000001</v>
      </c>
      <c r="I136" s="2">
        <v>-91.011127999999999</v>
      </c>
      <c r="J136" s="2" t="s">
        <v>1170</v>
      </c>
      <c r="K136" s="21">
        <v>110000746328</v>
      </c>
      <c r="L136" s="2" t="s">
        <v>1140</v>
      </c>
      <c r="M136" s="2">
        <v>2869</v>
      </c>
      <c r="N136" s="2" t="s">
        <v>5086</v>
      </c>
      <c r="R136" s="310">
        <v>5.3333333333333304</v>
      </c>
      <c r="S136" s="307">
        <f>$R136*INDEX('Byproduct Conc'!$E:$E, MATCH(Water_DMR!S$2,'Byproduct Conc'!$C:$C, 0))</f>
        <v>1.551999999999999E-2</v>
      </c>
      <c r="T136" s="23">
        <f>$R136*INDEX('Byproduct Conc'!$E:$E, MATCH(Water_DMR!T$2,'Byproduct Conc'!$C:$C, 0))</f>
        <v>1.8666666666666655E-4</v>
      </c>
      <c r="U136" s="23">
        <f>$R136*INDEX('Byproduct Conc'!$E:$E, MATCH(Water_DMR!U$2,'Byproduct Conc'!$C:$C, 0))</f>
        <v>7.999999999999995E-4</v>
      </c>
      <c r="V136" s="23">
        <f>$R136*INDEX('Byproduct Conc'!$E:$E, MATCH(Water_DMR!V$2,'Byproduct Conc'!$C:$C, 0))</f>
        <v>5.3279999999999977E-3</v>
      </c>
      <c r="W136" s="150">
        <f>$R136*INDEX('Byproduct Conc'!$E:$E, MATCH(Water_DMR!W$2,'Byproduct Conc'!$C:$C, 0))</f>
        <v>7.999999999999995E-3</v>
      </c>
      <c r="X136" s="149">
        <f t="shared" si="12"/>
        <v>4.4342857142857115E-5</v>
      </c>
      <c r="Y136" s="23">
        <f t="shared" si="13"/>
        <v>5.3333333333333303E-7</v>
      </c>
      <c r="Z136" s="23">
        <f t="shared" si="14"/>
        <v>2.2857142857142843E-6</v>
      </c>
      <c r="AA136" s="23">
        <f t="shared" si="15"/>
        <v>1.5222857142857137E-5</v>
      </c>
      <c r="AB136" s="115">
        <f t="shared" si="16"/>
        <v>2.2857142857142841E-5</v>
      </c>
      <c r="AC136" s="315">
        <v>0</v>
      </c>
      <c r="AD136" s="2" t="s">
        <v>5107</v>
      </c>
      <c r="AE136" s="2" t="s">
        <v>5098</v>
      </c>
      <c r="AF136" s="2" t="s">
        <v>5098</v>
      </c>
      <c r="AG136" s="61" t="s">
        <v>1364</v>
      </c>
      <c r="AH136" s="69" t="s">
        <v>1256</v>
      </c>
      <c r="AI136" s="21">
        <v>8070204000982</v>
      </c>
      <c r="AJ136" s="2"/>
    </row>
    <row r="137" spans="1:36" x14ac:dyDescent="0.25">
      <c r="A137" s="2">
        <v>2015</v>
      </c>
      <c r="B137" s="4">
        <v>42005</v>
      </c>
      <c r="C137" s="2" t="s">
        <v>1192</v>
      </c>
      <c r="D137" s="2" t="s">
        <v>1365</v>
      </c>
      <c r="E137" s="2" t="s">
        <v>1194</v>
      </c>
      <c r="F137" s="2" t="s">
        <v>1195</v>
      </c>
      <c r="G137" s="2">
        <v>42029</v>
      </c>
      <c r="H137" s="2">
        <v>37.051110999999999</v>
      </c>
      <c r="I137" s="2">
        <v>-88.334166999999994</v>
      </c>
      <c r="J137" s="2" t="s">
        <v>1196</v>
      </c>
      <c r="K137" s="21">
        <v>110027373072</v>
      </c>
      <c r="L137" s="2" t="s">
        <v>1140</v>
      </c>
      <c r="M137" s="2">
        <v>2812</v>
      </c>
      <c r="N137" s="2" t="s">
        <v>5089</v>
      </c>
      <c r="R137" s="310">
        <v>750.56430242600004</v>
      </c>
      <c r="S137" s="307">
        <f>$R137*INDEX('Byproduct Conc'!$E:$E, MATCH(Water_DMR!S$2,'Byproduct Conc'!$C:$C, 0))</f>
        <v>2.18414212005966</v>
      </c>
      <c r="T137" s="23">
        <f>$R137*INDEX('Byproduct Conc'!$E:$E, MATCH(Water_DMR!T$2,'Byproduct Conc'!$C:$C, 0))</f>
        <v>2.626975058491E-2</v>
      </c>
      <c r="U137" s="23">
        <f>$R137*INDEX('Byproduct Conc'!$E:$E, MATCH(Water_DMR!U$2,'Byproduct Conc'!$C:$C, 0))</f>
        <v>0.11258464536389999</v>
      </c>
      <c r="V137" s="23">
        <f>$R137*INDEX('Byproduct Conc'!$E:$E, MATCH(Water_DMR!V$2,'Byproduct Conc'!$C:$C, 0))</f>
        <v>0.7498137381235741</v>
      </c>
      <c r="W137" s="150">
        <f>$R137*INDEX('Byproduct Conc'!$E:$E, MATCH(Water_DMR!W$2,'Byproduct Conc'!$C:$C, 0))</f>
        <v>1.125846453639</v>
      </c>
      <c r="X137" s="149">
        <f t="shared" si="12"/>
        <v>6.2404060573133142E-3</v>
      </c>
      <c r="Y137" s="23">
        <f t="shared" si="13"/>
        <v>7.5056430242600005E-5</v>
      </c>
      <c r="Z137" s="23">
        <f t="shared" si="14"/>
        <v>3.2167041532542854E-4</v>
      </c>
      <c r="AA137" s="23">
        <f t="shared" si="15"/>
        <v>2.1423249660673547E-3</v>
      </c>
      <c r="AB137" s="115">
        <f t="shared" si="16"/>
        <v>3.2167041532542859E-3</v>
      </c>
      <c r="AC137" s="315">
        <v>0.68924152769298697</v>
      </c>
      <c r="AD137" s="2">
        <v>17.007765024999998</v>
      </c>
      <c r="AE137" s="2">
        <v>31</v>
      </c>
      <c r="AF137" s="2">
        <v>18.518801370000002</v>
      </c>
      <c r="AG137" s="61" t="s">
        <v>1197</v>
      </c>
      <c r="AH137" s="69" t="s">
        <v>1366</v>
      </c>
      <c r="AI137" s="21">
        <v>6040006000172</v>
      </c>
      <c r="AJ137" s="2"/>
    </row>
    <row r="138" spans="1:36" x14ac:dyDescent="0.25">
      <c r="A138" s="2">
        <v>2015</v>
      </c>
      <c r="B138" s="4">
        <v>42005</v>
      </c>
      <c r="C138" s="2" t="s">
        <v>1192</v>
      </c>
      <c r="D138" s="2" t="s">
        <v>1365</v>
      </c>
      <c r="E138" s="2" t="s">
        <v>1194</v>
      </c>
      <c r="F138" s="2" t="s">
        <v>1195</v>
      </c>
      <c r="G138" s="2">
        <v>42029</v>
      </c>
      <c r="H138" s="2">
        <v>37.051110999999999</v>
      </c>
      <c r="I138" s="2">
        <v>-88.334166999999994</v>
      </c>
      <c r="J138" s="2" t="s">
        <v>1196</v>
      </c>
      <c r="K138" s="21">
        <v>110027373072</v>
      </c>
      <c r="L138" s="2" t="s">
        <v>1140</v>
      </c>
      <c r="M138" s="2">
        <v>2812</v>
      </c>
      <c r="N138" s="2" t="s">
        <v>5089</v>
      </c>
      <c r="R138" s="310">
        <v>1.28072562358276</v>
      </c>
      <c r="S138" s="307">
        <f>$R138*INDEX('Byproduct Conc'!$E:$E, MATCH(Water_DMR!S$2,'Byproduct Conc'!$C:$C, 0))</f>
        <v>3.7269115646258312E-3</v>
      </c>
      <c r="T138" s="23">
        <f>$R138*INDEX('Byproduct Conc'!$E:$E, MATCH(Water_DMR!T$2,'Byproduct Conc'!$C:$C, 0))</f>
        <v>4.4825396825396597E-5</v>
      </c>
      <c r="U138" s="23">
        <f>$R138*INDEX('Byproduct Conc'!$E:$E, MATCH(Water_DMR!U$2,'Byproduct Conc'!$C:$C, 0))</f>
        <v>1.9210884353741399E-4</v>
      </c>
      <c r="V138" s="23">
        <f>$R138*INDEX('Byproduct Conc'!$E:$E, MATCH(Water_DMR!V$2,'Byproduct Conc'!$C:$C, 0))</f>
        <v>1.2794448979591773E-3</v>
      </c>
      <c r="W138" s="150">
        <f>$R138*INDEX('Byproduct Conc'!$E:$E, MATCH(Water_DMR!W$2,'Byproduct Conc'!$C:$C, 0))</f>
        <v>1.92108843537414E-3</v>
      </c>
      <c r="X138" s="149">
        <f t="shared" si="12"/>
        <v>1.0648318756073803E-5</v>
      </c>
      <c r="Y138" s="23">
        <f t="shared" si="13"/>
        <v>1.28072562358276E-7</v>
      </c>
      <c r="Z138" s="23">
        <f t="shared" si="14"/>
        <v>5.4888241010689713E-7</v>
      </c>
      <c r="AA138" s="23">
        <f t="shared" si="15"/>
        <v>3.6555568513119352E-6</v>
      </c>
      <c r="AB138" s="115">
        <f t="shared" si="16"/>
        <v>5.4888241010689713E-6</v>
      </c>
      <c r="AC138" s="315">
        <v>403.92733377875476</v>
      </c>
      <c r="AD138" s="2">
        <v>17.007765024999998</v>
      </c>
      <c r="AE138" s="2">
        <v>31</v>
      </c>
      <c r="AF138" s="2">
        <v>18.518801370000002</v>
      </c>
      <c r="AG138" s="61" t="s">
        <v>1197</v>
      </c>
      <c r="AH138" s="69" t="s">
        <v>1366</v>
      </c>
      <c r="AI138" s="21">
        <v>6040006000172</v>
      </c>
    </row>
    <row r="139" spans="1:36" x14ac:dyDescent="0.25">
      <c r="A139" s="2">
        <v>2015</v>
      </c>
      <c r="B139" s="4">
        <v>42005</v>
      </c>
      <c r="C139" s="2" t="s">
        <v>1192</v>
      </c>
      <c r="D139" s="2" t="s">
        <v>1365</v>
      </c>
      <c r="E139" s="2" t="s">
        <v>1194</v>
      </c>
      <c r="F139" s="2" t="s">
        <v>1195</v>
      </c>
      <c r="G139" s="2">
        <v>42029</v>
      </c>
      <c r="H139" s="2">
        <v>37.051110999999999</v>
      </c>
      <c r="I139" s="2">
        <v>-88.334166999999994</v>
      </c>
      <c r="J139" s="2" t="s">
        <v>1196</v>
      </c>
      <c r="K139" s="21">
        <v>110027373072</v>
      </c>
      <c r="L139" s="2" t="s">
        <v>1140</v>
      </c>
      <c r="M139" s="2">
        <v>2812</v>
      </c>
      <c r="N139" s="2" t="s">
        <v>5089</v>
      </c>
      <c r="R139" s="310">
        <v>11.459863945578199</v>
      </c>
      <c r="S139" s="307">
        <f>$R139*INDEX('Byproduct Conc'!$E:$E, MATCH(Water_DMR!S$2,'Byproduct Conc'!$C:$C, 0))</f>
        <v>3.3348204081632561E-2</v>
      </c>
      <c r="T139" s="23">
        <f>$R139*INDEX('Byproduct Conc'!$E:$E, MATCH(Water_DMR!T$2,'Byproduct Conc'!$C:$C, 0))</f>
        <v>4.0109523809523696E-4</v>
      </c>
      <c r="U139" s="23">
        <f>$R139*INDEX('Byproduct Conc'!$E:$E, MATCH(Water_DMR!U$2,'Byproduct Conc'!$C:$C, 0))</f>
        <v>1.7189795918367298E-3</v>
      </c>
      <c r="V139" s="23">
        <f>$R139*INDEX('Byproduct Conc'!$E:$E, MATCH(Water_DMR!V$2,'Byproduct Conc'!$C:$C, 0))</f>
        <v>1.1448404081632621E-2</v>
      </c>
      <c r="W139" s="150">
        <f>$R139*INDEX('Byproduct Conc'!$E:$E, MATCH(Water_DMR!W$2,'Byproduct Conc'!$C:$C, 0))</f>
        <v>1.71897959183673E-2</v>
      </c>
      <c r="X139" s="149">
        <f t="shared" si="12"/>
        <v>9.5280583090378752E-5</v>
      </c>
      <c r="Y139" s="23">
        <f t="shared" si="13"/>
        <v>1.1459863945578198E-6</v>
      </c>
      <c r="Z139" s="23">
        <f t="shared" si="14"/>
        <v>4.9113702623906567E-6</v>
      </c>
      <c r="AA139" s="23">
        <f t="shared" si="15"/>
        <v>3.2709725947521776E-5</v>
      </c>
      <c r="AB139" s="115">
        <f t="shared" si="16"/>
        <v>4.9113702623906569E-5</v>
      </c>
      <c r="AC139" s="315">
        <v>45.141904728766512</v>
      </c>
      <c r="AD139" s="2">
        <v>17.007765024999998</v>
      </c>
      <c r="AE139" s="2">
        <v>31</v>
      </c>
      <c r="AF139" s="2">
        <v>18.518801370000002</v>
      </c>
      <c r="AG139" s="61" t="s">
        <v>1197</v>
      </c>
      <c r="AH139" s="69" t="s">
        <v>1366</v>
      </c>
      <c r="AI139" s="21">
        <v>6040006000172</v>
      </c>
    </row>
    <row r="140" spans="1:36" x14ac:dyDescent="0.25">
      <c r="A140" s="2">
        <v>2016</v>
      </c>
      <c r="B140" s="4">
        <v>42370</v>
      </c>
      <c r="C140" s="2" t="s">
        <v>1192</v>
      </c>
      <c r="D140" s="2" t="s">
        <v>1365</v>
      </c>
      <c r="E140" s="2" t="s">
        <v>1194</v>
      </c>
      <c r="F140" s="2" t="s">
        <v>1195</v>
      </c>
      <c r="G140" s="2">
        <v>42029</v>
      </c>
      <c r="H140" s="2">
        <v>37.051110999999999</v>
      </c>
      <c r="I140" s="2">
        <v>-88.334166999999994</v>
      </c>
      <c r="J140" s="2" t="s">
        <v>1196</v>
      </c>
      <c r="K140" s="21">
        <v>110027373072</v>
      </c>
      <c r="L140" s="2" t="s">
        <v>1140</v>
      </c>
      <c r="M140" s="2">
        <v>2812</v>
      </c>
      <c r="N140" s="2" t="s">
        <v>5089</v>
      </c>
      <c r="R140" s="310">
        <v>362.32959960900001</v>
      </c>
      <c r="S140" s="307">
        <f>$R140*INDEX('Byproduct Conc'!$E:$E, MATCH(Water_DMR!S$2,'Byproduct Conc'!$C:$C, 0))</f>
        <v>1.05437913486219</v>
      </c>
      <c r="T140" s="23">
        <f>$R140*INDEX('Byproduct Conc'!$E:$E, MATCH(Water_DMR!T$2,'Byproduct Conc'!$C:$C, 0))</f>
        <v>1.2681535986314999E-2</v>
      </c>
      <c r="U140" s="23">
        <f>$R140*INDEX('Byproduct Conc'!$E:$E, MATCH(Water_DMR!U$2,'Byproduct Conc'!$C:$C, 0))</f>
        <v>5.4349439941349997E-2</v>
      </c>
      <c r="V140" s="23">
        <f>$R140*INDEX('Byproduct Conc'!$E:$E, MATCH(Water_DMR!V$2,'Byproduct Conc'!$C:$C, 0))</f>
        <v>0.36196727000939105</v>
      </c>
      <c r="W140" s="150">
        <f>$R140*INDEX('Byproduct Conc'!$E:$E, MATCH(Water_DMR!W$2,'Byproduct Conc'!$C:$C, 0))</f>
        <v>0.54349439941350008</v>
      </c>
      <c r="X140" s="149">
        <f t="shared" si="12"/>
        <v>3.0125118138919714E-3</v>
      </c>
      <c r="Y140" s="23">
        <f t="shared" si="13"/>
        <v>3.6232959960899998E-5</v>
      </c>
      <c r="Z140" s="23">
        <f t="shared" si="14"/>
        <v>1.5528411411814286E-4</v>
      </c>
      <c r="AA140" s="23">
        <f t="shared" si="15"/>
        <v>1.0341922000268317E-3</v>
      </c>
      <c r="AB140" s="115">
        <f t="shared" si="16"/>
        <v>1.5528411411814289E-3</v>
      </c>
      <c r="AC140" s="315">
        <v>0.38474861348850387</v>
      </c>
      <c r="AD140" s="2">
        <v>4.5831997250000009</v>
      </c>
      <c r="AE140" s="2">
        <v>31</v>
      </c>
      <c r="AF140" s="2">
        <v>6.5144959750000009</v>
      </c>
      <c r="AG140" s="61" t="s">
        <v>1197</v>
      </c>
      <c r="AH140" s="69" t="s">
        <v>1366</v>
      </c>
      <c r="AI140" s="21">
        <v>6040006000172</v>
      </c>
      <c r="AJ140" s="2"/>
    </row>
    <row r="141" spans="1:36" x14ac:dyDescent="0.25">
      <c r="A141" s="2">
        <v>2016</v>
      </c>
      <c r="B141" s="4">
        <v>42370</v>
      </c>
      <c r="C141" s="2" t="s">
        <v>1192</v>
      </c>
      <c r="D141" s="2" t="s">
        <v>1365</v>
      </c>
      <c r="E141" s="2" t="s">
        <v>1194</v>
      </c>
      <c r="F141" s="2" t="s">
        <v>1195</v>
      </c>
      <c r="G141" s="2">
        <v>42029</v>
      </c>
      <c r="H141" s="2">
        <v>37.051110999999999</v>
      </c>
      <c r="I141" s="2">
        <v>-88.334166999999994</v>
      </c>
      <c r="J141" s="2" t="s">
        <v>1196</v>
      </c>
      <c r="K141" s="21">
        <v>110027373072</v>
      </c>
      <c r="L141" s="2" t="s">
        <v>1140</v>
      </c>
      <c r="M141" s="2">
        <v>2812</v>
      </c>
      <c r="N141" s="2" t="s">
        <v>5089</v>
      </c>
      <c r="R141" s="310">
        <v>19.296145124716499</v>
      </c>
      <c r="S141" s="307">
        <f>$R141*INDEX('Byproduct Conc'!$E:$E, MATCH(Water_DMR!S$2,'Byproduct Conc'!$C:$C, 0))</f>
        <v>5.615178231292501E-2</v>
      </c>
      <c r="T141" s="23">
        <f>$R141*INDEX('Byproduct Conc'!$E:$E, MATCH(Water_DMR!T$2,'Byproduct Conc'!$C:$C, 0))</f>
        <v>6.7536507936507737E-4</v>
      </c>
      <c r="U141" s="23">
        <f>$R141*INDEX('Byproduct Conc'!$E:$E, MATCH(Water_DMR!U$2,'Byproduct Conc'!$C:$C, 0))</f>
        <v>2.8944217687074747E-3</v>
      </c>
      <c r="V141" s="23">
        <f>$R141*INDEX('Byproduct Conc'!$E:$E, MATCH(Water_DMR!V$2,'Byproduct Conc'!$C:$C, 0))</f>
        <v>1.9276848979591785E-2</v>
      </c>
      <c r="W141" s="150">
        <f>$R141*INDEX('Byproduct Conc'!$E:$E, MATCH(Water_DMR!W$2,'Byproduct Conc'!$C:$C, 0))</f>
        <v>2.8944217687074749E-2</v>
      </c>
      <c r="X141" s="149">
        <f t="shared" si="12"/>
        <v>1.6043366375121431E-4</v>
      </c>
      <c r="Y141" s="23">
        <f t="shared" si="13"/>
        <v>1.9296145124716498E-6</v>
      </c>
      <c r="Z141" s="23">
        <f t="shared" si="14"/>
        <v>8.2697764820213571E-6</v>
      </c>
      <c r="AA141" s="23">
        <f t="shared" si="15"/>
        <v>5.5076711370262243E-5</v>
      </c>
      <c r="AB141" s="115">
        <f t="shared" si="16"/>
        <v>8.2697764820213575E-5</v>
      </c>
      <c r="AC141" s="315">
        <v>7.2245420095251109</v>
      </c>
      <c r="AD141" s="2">
        <v>4.5831997250000009</v>
      </c>
      <c r="AE141" s="2">
        <v>31</v>
      </c>
      <c r="AF141" s="2">
        <v>6.5144959750000009</v>
      </c>
      <c r="AG141" s="61" t="s">
        <v>1197</v>
      </c>
      <c r="AH141" s="69" t="s">
        <v>1366</v>
      </c>
      <c r="AI141" s="21">
        <v>6040006000172</v>
      </c>
      <c r="AJ141" s="2"/>
    </row>
    <row r="142" spans="1:36" x14ac:dyDescent="0.25">
      <c r="A142" s="2">
        <v>2016</v>
      </c>
      <c r="B142" s="4">
        <v>42370</v>
      </c>
      <c r="C142" s="2" t="s">
        <v>1192</v>
      </c>
      <c r="D142" s="2" t="s">
        <v>1365</v>
      </c>
      <c r="E142" s="2" t="s">
        <v>1194</v>
      </c>
      <c r="F142" s="2" t="s">
        <v>1195</v>
      </c>
      <c r="G142" s="2">
        <v>42029</v>
      </c>
      <c r="H142" s="2">
        <v>37.051110999999999</v>
      </c>
      <c r="I142" s="2">
        <v>-88.334166999999994</v>
      </c>
      <c r="J142" s="2" t="s">
        <v>1196</v>
      </c>
      <c r="K142" s="21">
        <v>110027373072</v>
      </c>
      <c r="L142" s="2" t="s">
        <v>1140</v>
      </c>
      <c r="M142" s="2">
        <v>2812</v>
      </c>
      <c r="N142" s="2" t="s">
        <v>5089</v>
      </c>
      <c r="R142" s="310">
        <v>1.32517006802721</v>
      </c>
      <c r="S142" s="307">
        <f>$R142*INDEX('Byproduct Conc'!$E:$E, MATCH(Water_DMR!S$2,'Byproduct Conc'!$C:$C, 0))</f>
        <v>3.856244897959181E-3</v>
      </c>
      <c r="T142" s="23">
        <f>$R142*INDEX('Byproduct Conc'!$E:$E, MATCH(Water_DMR!T$2,'Byproduct Conc'!$C:$C, 0))</f>
        <v>4.6380952380952347E-5</v>
      </c>
      <c r="U142" s="23">
        <f>$R142*INDEX('Byproduct Conc'!$E:$E, MATCH(Water_DMR!U$2,'Byproduct Conc'!$C:$C, 0))</f>
        <v>1.9877551020408148E-4</v>
      </c>
      <c r="V142" s="23">
        <f>$R142*INDEX('Byproduct Conc'!$E:$E, MATCH(Water_DMR!V$2,'Byproduct Conc'!$C:$C, 0))</f>
        <v>1.3238448979591829E-3</v>
      </c>
      <c r="W142" s="150">
        <f>$R142*INDEX('Byproduct Conc'!$E:$E, MATCH(Water_DMR!W$2,'Byproduct Conc'!$C:$C, 0))</f>
        <v>1.9877551020408149E-3</v>
      </c>
      <c r="X142" s="149">
        <f t="shared" si="12"/>
        <v>1.101784256559766E-5</v>
      </c>
      <c r="Y142" s="23">
        <f t="shared" si="13"/>
        <v>1.3251700680272099E-7</v>
      </c>
      <c r="Z142" s="23">
        <f t="shared" si="14"/>
        <v>5.6793002915451848E-7</v>
      </c>
      <c r="AA142" s="23">
        <f t="shared" si="15"/>
        <v>3.7824139941690942E-6</v>
      </c>
      <c r="AB142" s="115">
        <f t="shared" si="16"/>
        <v>5.6793002915451854E-6</v>
      </c>
      <c r="AC142" s="315">
        <v>105.19843032897802</v>
      </c>
      <c r="AD142" s="2">
        <v>4.5831997250000009</v>
      </c>
      <c r="AE142" s="2">
        <v>31</v>
      </c>
      <c r="AF142" s="2">
        <v>6.5144959750000009</v>
      </c>
      <c r="AG142" s="61" t="s">
        <v>1197</v>
      </c>
      <c r="AH142" s="69" t="s">
        <v>1366</v>
      </c>
      <c r="AI142" s="21">
        <v>6040006000172</v>
      </c>
    </row>
    <row r="143" spans="1:36" x14ac:dyDescent="0.25">
      <c r="A143" s="2">
        <v>2017</v>
      </c>
      <c r="B143" s="4">
        <v>42736</v>
      </c>
      <c r="C143" s="2" t="s">
        <v>1192</v>
      </c>
      <c r="D143" s="2" t="s">
        <v>1365</v>
      </c>
      <c r="E143" s="2" t="s">
        <v>1194</v>
      </c>
      <c r="F143" s="2" t="s">
        <v>1195</v>
      </c>
      <c r="G143" s="2">
        <v>42029</v>
      </c>
      <c r="H143" s="2">
        <v>37.051110999999999</v>
      </c>
      <c r="I143" s="2">
        <v>-88.334166999999994</v>
      </c>
      <c r="J143" s="2" t="s">
        <v>1196</v>
      </c>
      <c r="K143" s="21">
        <v>110027373072</v>
      </c>
      <c r="L143" s="2" t="s">
        <v>1140</v>
      </c>
      <c r="M143" s="2">
        <v>2812</v>
      </c>
      <c r="N143" s="2" t="s">
        <v>5089</v>
      </c>
      <c r="R143" s="310">
        <v>933.36804697299999</v>
      </c>
      <c r="S143" s="307">
        <f>$R143*INDEX('Byproduct Conc'!$E:$E, MATCH(Water_DMR!S$2,'Byproduct Conc'!$C:$C, 0))</f>
        <v>2.7161010166914297</v>
      </c>
      <c r="T143" s="23">
        <f>$R143*INDEX('Byproduct Conc'!$E:$E, MATCH(Water_DMR!T$2,'Byproduct Conc'!$C:$C, 0))</f>
        <v>3.2667881644055E-2</v>
      </c>
      <c r="U143" s="23">
        <f>$R143*INDEX('Byproduct Conc'!$E:$E, MATCH(Water_DMR!U$2,'Byproduct Conc'!$C:$C, 0))</f>
        <v>0.14000520704594999</v>
      </c>
      <c r="V143" s="23">
        <f>$R143*INDEX('Byproduct Conc'!$E:$E, MATCH(Water_DMR!V$2,'Byproduct Conc'!$C:$C, 0))</f>
        <v>0.93243467892602705</v>
      </c>
      <c r="W143" s="150">
        <f>$R143*INDEX('Byproduct Conc'!$E:$E, MATCH(Water_DMR!W$2,'Byproduct Conc'!$C:$C, 0))</f>
        <v>1.4000520704595001</v>
      </c>
      <c r="X143" s="149">
        <f t="shared" si="12"/>
        <v>7.7602886191183709E-3</v>
      </c>
      <c r="Y143" s="23">
        <f t="shared" si="13"/>
        <v>9.3336804697299994E-5</v>
      </c>
      <c r="Z143" s="23">
        <f t="shared" si="14"/>
        <v>4.0001487727414284E-4</v>
      </c>
      <c r="AA143" s="23">
        <f t="shared" si="15"/>
        <v>2.6640990826457918E-3</v>
      </c>
      <c r="AB143" s="115">
        <f t="shared" si="16"/>
        <v>4.0001487727414292E-3</v>
      </c>
      <c r="AC143" s="315">
        <v>0.72454620983470908</v>
      </c>
      <c r="AD143" s="2">
        <v>22.233453359999999</v>
      </c>
      <c r="AE143" s="2">
        <v>31</v>
      </c>
      <c r="AF143" s="2">
        <v>23.312507655000005</v>
      </c>
      <c r="AG143" s="61" t="s">
        <v>1197</v>
      </c>
      <c r="AH143" s="69" t="s">
        <v>1366</v>
      </c>
      <c r="AI143" s="21">
        <v>6040006000172</v>
      </c>
    </row>
    <row r="144" spans="1:36" x14ac:dyDescent="0.25">
      <c r="A144" s="2">
        <v>2017</v>
      </c>
      <c r="B144" s="4">
        <v>42736</v>
      </c>
      <c r="C144" s="2" t="s">
        <v>1192</v>
      </c>
      <c r="D144" s="2" t="s">
        <v>1365</v>
      </c>
      <c r="E144" s="2" t="s">
        <v>1194</v>
      </c>
      <c r="F144" s="2" t="s">
        <v>1195</v>
      </c>
      <c r="G144" s="2">
        <v>42029</v>
      </c>
      <c r="H144" s="2">
        <v>37.051110999999999</v>
      </c>
      <c r="I144" s="2">
        <v>-88.334166999999994</v>
      </c>
      <c r="J144" s="2" t="s">
        <v>1196</v>
      </c>
      <c r="K144" s="21">
        <v>110027373072</v>
      </c>
      <c r="L144" s="2" t="s">
        <v>1140</v>
      </c>
      <c r="M144" s="2">
        <v>2812</v>
      </c>
      <c r="N144" s="2" t="s">
        <v>5089</v>
      </c>
      <c r="R144" s="310">
        <v>27.1637188208616</v>
      </c>
      <c r="S144" s="307">
        <f>$R144*INDEX('Byproduct Conc'!$E:$E, MATCH(Water_DMR!S$2,'Byproduct Conc'!$C:$C, 0))</f>
        <v>7.9046421768707256E-2</v>
      </c>
      <c r="T144" s="23">
        <f>$R144*INDEX('Byproduct Conc'!$E:$E, MATCH(Water_DMR!T$2,'Byproduct Conc'!$C:$C, 0))</f>
        <v>9.5073015873015597E-4</v>
      </c>
      <c r="U144" s="23">
        <f>$R144*INDEX('Byproduct Conc'!$E:$E, MATCH(Water_DMR!U$2,'Byproduct Conc'!$C:$C, 0))</f>
        <v>4.0745578231292396E-3</v>
      </c>
      <c r="V144" s="23">
        <f>$R144*INDEX('Byproduct Conc'!$E:$E, MATCH(Water_DMR!V$2,'Byproduct Conc'!$C:$C, 0))</f>
        <v>2.713655510204074E-2</v>
      </c>
      <c r="W144" s="150">
        <f>$R144*INDEX('Byproduct Conc'!$E:$E, MATCH(Water_DMR!W$2,'Byproduct Conc'!$C:$C, 0))</f>
        <v>4.0745578231292399E-2</v>
      </c>
      <c r="X144" s="149">
        <f t="shared" si="12"/>
        <v>2.2584691933916359E-4</v>
      </c>
      <c r="Y144" s="23">
        <f t="shared" si="13"/>
        <v>2.71637188208616E-6</v>
      </c>
      <c r="Z144" s="23">
        <f t="shared" si="14"/>
        <v>1.1641593780369257E-5</v>
      </c>
      <c r="AA144" s="23">
        <f t="shared" si="15"/>
        <v>7.7533014577259258E-5</v>
      </c>
      <c r="AB144" s="115">
        <f t="shared" si="16"/>
        <v>1.1641593780369257E-4</v>
      </c>
      <c r="AC144" s="315">
        <v>24.896012408129526</v>
      </c>
      <c r="AD144" s="2">
        <v>22.233453359999999</v>
      </c>
      <c r="AE144" s="2">
        <v>31</v>
      </c>
      <c r="AF144" s="2">
        <v>23.312507655000005</v>
      </c>
      <c r="AG144" s="61" t="s">
        <v>1197</v>
      </c>
      <c r="AH144" s="69" t="s">
        <v>1366</v>
      </c>
      <c r="AI144" s="21">
        <v>6040006000172</v>
      </c>
    </row>
    <row r="145" spans="1:36" x14ac:dyDescent="0.25">
      <c r="A145" s="2">
        <v>2017</v>
      </c>
      <c r="B145" s="4">
        <v>42736</v>
      </c>
      <c r="C145" s="2" t="s">
        <v>1192</v>
      </c>
      <c r="D145" s="2" t="s">
        <v>1365</v>
      </c>
      <c r="E145" s="2" t="s">
        <v>1194</v>
      </c>
      <c r="F145" s="2" t="s">
        <v>1195</v>
      </c>
      <c r="G145" s="2">
        <v>42029</v>
      </c>
      <c r="H145" s="2">
        <v>37.051110999999999</v>
      </c>
      <c r="I145" s="2">
        <v>-88.334166999999994</v>
      </c>
      <c r="J145" s="2" t="s">
        <v>1196</v>
      </c>
      <c r="K145" s="21">
        <v>110027373072</v>
      </c>
      <c r="L145" s="2" t="s">
        <v>1140</v>
      </c>
      <c r="M145" s="2">
        <v>2812</v>
      </c>
      <c r="N145" s="2" t="s">
        <v>5089</v>
      </c>
      <c r="R145" s="310">
        <v>12.972335600907</v>
      </c>
      <c r="S145" s="307">
        <f>$R145*INDEX('Byproduct Conc'!$E:$E, MATCH(Water_DMR!S$2,'Byproduct Conc'!$C:$C, 0))</f>
        <v>3.7749496598639368E-2</v>
      </c>
      <c r="T145" s="23">
        <f>$R145*INDEX('Byproduct Conc'!$E:$E, MATCH(Water_DMR!T$2,'Byproduct Conc'!$C:$C, 0))</f>
        <v>4.5403174603174498E-4</v>
      </c>
      <c r="U145" s="23">
        <f>$R145*INDEX('Byproduct Conc'!$E:$E, MATCH(Water_DMR!U$2,'Byproduct Conc'!$C:$C, 0))</f>
        <v>1.9458503401360498E-3</v>
      </c>
      <c r="V145" s="23">
        <f>$R145*INDEX('Byproduct Conc'!$E:$E, MATCH(Water_DMR!V$2,'Byproduct Conc'!$C:$C, 0))</f>
        <v>1.2959363265306095E-2</v>
      </c>
      <c r="W145" s="150">
        <f>$R145*INDEX('Byproduct Conc'!$E:$E, MATCH(Water_DMR!W$2,'Byproduct Conc'!$C:$C, 0))</f>
        <v>1.9458503401360499E-2</v>
      </c>
      <c r="X145" s="149">
        <f t="shared" si="12"/>
        <v>1.0785570456754105E-4</v>
      </c>
      <c r="Y145" s="23">
        <f t="shared" si="13"/>
        <v>1.2972335600906999E-6</v>
      </c>
      <c r="Z145" s="23">
        <f t="shared" si="14"/>
        <v>5.5595724003887135E-6</v>
      </c>
      <c r="AA145" s="23">
        <f t="shared" si="15"/>
        <v>3.702675218658884E-5</v>
      </c>
      <c r="AB145" s="115">
        <f t="shared" si="16"/>
        <v>5.5595724003887142E-5</v>
      </c>
      <c r="AC145" s="315">
        <v>52.131574576888724</v>
      </c>
      <c r="AD145" s="2">
        <v>22.233453359999999</v>
      </c>
      <c r="AE145" s="2">
        <v>31</v>
      </c>
      <c r="AF145" s="2">
        <v>23.312507655000005</v>
      </c>
      <c r="AG145" s="61" t="s">
        <v>1197</v>
      </c>
      <c r="AH145" s="69" t="s">
        <v>1366</v>
      </c>
      <c r="AI145" s="21">
        <v>6040006000172</v>
      </c>
    </row>
    <row r="146" spans="1:36" x14ac:dyDescent="0.25">
      <c r="A146" s="2">
        <v>2018</v>
      </c>
      <c r="B146" s="4">
        <v>43101</v>
      </c>
      <c r="C146" s="2" t="s">
        <v>1192</v>
      </c>
      <c r="D146" s="2" t="s">
        <v>1365</v>
      </c>
      <c r="E146" s="2" t="s">
        <v>1194</v>
      </c>
      <c r="F146" s="2" t="s">
        <v>1195</v>
      </c>
      <c r="G146" s="2">
        <v>42029</v>
      </c>
      <c r="H146" s="2">
        <v>37.051110999999999</v>
      </c>
      <c r="I146" s="2">
        <v>-88.334166999999994</v>
      </c>
      <c r="J146" s="2" t="s">
        <v>1196</v>
      </c>
      <c r="K146" s="21">
        <v>110027373072</v>
      </c>
      <c r="L146" s="2" t="s">
        <v>1140</v>
      </c>
      <c r="M146" s="2">
        <v>2812</v>
      </c>
      <c r="N146" s="2" t="s">
        <v>5089</v>
      </c>
      <c r="R146" s="310">
        <v>1190.0702053274999</v>
      </c>
      <c r="S146" s="307">
        <f>$R146*INDEX('Byproduct Conc'!$E:$E, MATCH(Water_DMR!S$2,'Byproduct Conc'!$C:$C, 0))</f>
        <v>3.4631042975030244</v>
      </c>
      <c r="T146" s="23">
        <f>$R146*INDEX('Byproduct Conc'!$E:$E, MATCH(Water_DMR!T$2,'Byproduct Conc'!$C:$C, 0))</f>
        <v>4.1652457186462495E-2</v>
      </c>
      <c r="U146" s="23">
        <f>$R146*INDEX('Byproduct Conc'!$E:$E, MATCH(Water_DMR!U$2,'Byproduct Conc'!$C:$C, 0))</f>
        <v>0.17851053079912496</v>
      </c>
      <c r="V146" s="23">
        <f>$R146*INDEX('Byproduct Conc'!$E:$E, MATCH(Water_DMR!V$2,'Byproduct Conc'!$C:$C, 0))</f>
        <v>1.1888801351221725</v>
      </c>
      <c r="W146" s="150">
        <f>$R146*INDEX('Byproduct Conc'!$E:$E, MATCH(Water_DMR!W$2,'Byproduct Conc'!$C:$C, 0))</f>
        <v>1.78510530799125</v>
      </c>
      <c r="X146" s="149">
        <f t="shared" si="12"/>
        <v>9.894583707151499E-3</v>
      </c>
      <c r="Y146" s="23">
        <f t="shared" si="13"/>
        <v>1.1900702053274999E-4</v>
      </c>
      <c r="Z146" s="23">
        <f t="shared" si="14"/>
        <v>5.1003008799749988E-4</v>
      </c>
      <c r="AA146" s="23">
        <f t="shared" si="15"/>
        <v>3.3968003860633499E-3</v>
      </c>
      <c r="AB146" s="115">
        <f t="shared" si="16"/>
        <v>5.1003008799750003E-3</v>
      </c>
      <c r="AC146" s="315">
        <v>0</v>
      </c>
      <c r="AD146" s="2" t="s">
        <v>5107</v>
      </c>
      <c r="AE146" s="2" t="s">
        <v>5098</v>
      </c>
      <c r="AF146" s="2" t="s">
        <v>5098</v>
      </c>
      <c r="AG146" s="61" t="s">
        <v>1197</v>
      </c>
      <c r="AH146" s="69" t="s">
        <v>1366</v>
      </c>
      <c r="AI146" s="21">
        <v>6040006000172</v>
      </c>
    </row>
    <row r="147" spans="1:36" x14ac:dyDescent="0.25">
      <c r="A147" s="2">
        <v>2018</v>
      </c>
      <c r="B147" s="4">
        <v>43101</v>
      </c>
      <c r="C147" s="2" t="s">
        <v>1192</v>
      </c>
      <c r="D147" s="2" t="s">
        <v>1365</v>
      </c>
      <c r="E147" s="2" t="s">
        <v>1194</v>
      </c>
      <c r="F147" s="2" t="s">
        <v>1195</v>
      </c>
      <c r="G147" s="2">
        <v>42029</v>
      </c>
      <c r="H147" s="2">
        <v>37.051110999999999</v>
      </c>
      <c r="I147" s="2">
        <v>-88.334166999999994</v>
      </c>
      <c r="J147" s="2" t="s">
        <v>1196</v>
      </c>
      <c r="K147" s="21">
        <v>110027373072</v>
      </c>
      <c r="L147" s="2" t="s">
        <v>1140</v>
      </c>
      <c r="M147" s="2">
        <v>2812</v>
      </c>
      <c r="N147" s="2" t="s">
        <v>5089</v>
      </c>
      <c r="R147" s="310">
        <v>30.141496598639399</v>
      </c>
      <c r="S147" s="307">
        <f>$R147*INDEX('Byproduct Conc'!$E:$E, MATCH(Water_DMR!S$2,'Byproduct Conc'!$C:$C, 0))</f>
        <v>8.7711755102040642E-2</v>
      </c>
      <c r="T147" s="23">
        <f>$R147*INDEX('Byproduct Conc'!$E:$E, MATCH(Water_DMR!T$2,'Byproduct Conc'!$C:$C, 0))</f>
        <v>1.0549523809523789E-3</v>
      </c>
      <c r="U147" s="23">
        <f>$R147*INDEX('Byproduct Conc'!$E:$E, MATCH(Water_DMR!U$2,'Byproduct Conc'!$C:$C, 0))</f>
        <v>4.5212244897959095E-3</v>
      </c>
      <c r="V147" s="23">
        <f>$R147*INDEX('Byproduct Conc'!$E:$E, MATCH(Water_DMR!V$2,'Byproduct Conc'!$C:$C, 0))</f>
        <v>3.0111355102040764E-2</v>
      </c>
      <c r="W147" s="150">
        <f>$R147*INDEX('Byproduct Conc'!$E:$E, MATCH(Water_DMR!W$2,'Byproduct Conc'!$C:$C, 0))</f>
        <v>4.5212244897959102E-2</v>
      </c>
      <c r="X147" s="149">
        <f t="shared" si="12"/>
        <v>2.5060501457725899E-4</v>
      </c>
      <c r="Y147" s="23">
        <f t="shared" si="13"/>
        <v>3.0141496598639396E-6</v>
      </c>
      <c r="Z147" s="23">
        <f t="shared" si="14"/>
        <v>1.2917784256559742E-5</v>
      </c>
      <c r="AA147" s="23">
        <f t="shared" si="15"/>
        <v>8.6032443148687903E-5</v>
      </c>
      <c r="AB147" s="115">
        <f t="shared" si="16"/>
        <v>1.2917784256559744E-4</v>
      </c>
      <c r="AC147" s="315">
        <v>0</v>
      </c>
      <c r="AD147" s="2" t="s">
        <v>5107</v>
      </c>
      <c r="AE147" s="2" t="s">
        <v>5098</v>
      </c>
      <c r="AF147" s="2" t="s">
        <v>5098</v>
      </c>
      <c r="AG147" s="61" t="s">
        <v>1197</v>
      </c>
      <c r="AH147" s="69" t="s">
        <v>1366</v>
      </c>
      <c r="AI147" s="21">
        <v>6040006000172</v>
      </c>
      <c r="AJ147" s="2"/>
    </row>
    <row r="148" spans="1:36" x14ac:dyDescent="0.25">
      <c r="A148" s="2">
        <v>2018</v>
      </c>
      <c r="B148" s="4">
        <v>43101</v>
      </c>
      <c r="C148" s="2" t="s">
        <v>1192</v>
      </c>
      <c r="D148" s="2" t="s">
        <v>1365</v>
      </c>
      <c r="E148" s="2" t="s">
        <v>1194</v>
      </c>
      <c r="F148" s="2" t="s">
        <v>1195</v>
      </c>
      <c r="G148" s="2">
        <v>42029</v>
      </c>
      <c r="H148" s="2">
        <v>37.051110999999999</v>
      </c>
      <c r="I148" s="2">
        <v>-88.334166999999994</v>
      </c>
      <c r="J148" s="2" t="s">
        <v>1196</v>
      </c>
      <c r="K148" s="21">
        <v>110027373072</v>
      </c>
      <c r="L148" s="2" t="s">
        <v>1140</v>
      </c>
      <c r="M148" s="2">
        <v>2812</v>
      </c>
      <c r="N148" s="2" t="s">
        <v>5089</v>
      </c>
      <c r="R148" s="310">
        <v>22.117460317460299</v>
      </c>
      <c r="S148" s="307">
        <f>$R148*INDEX('Byproduct Conc'!$E:$E, MATCH(Water_DMR!S$2,'Byproduct Conc'!$C:$C, 0))</f>
        <v>6.4361809523809474E-2</v>
      </c>
      <c r="T148" s="23">
        <f>$R148*INDEX('Byproduct Conc'!$E:$E, MATCH(Water_DMR!T$2,'Byproduct Conc'!$C:$C, 0))</f>
        <v>7.741111111111104E-4</v>
      </c>
      <c r="U148" s="23">
        <f>$R148*INDEX('Byproduct Conc'!$E:$E, MATCH(Water_DMR!U$2,'Byproduct Conc'!$C:$C, 0))</f>
        <v>3.3176190476190445E-3</v>
      </c>
      <c r="V148" s="23">
        <f>$R148*INDEX('Byproduct Conc'!$E:$E, MATCH(Water_DMR!V$2,'Byproduct Conc'!$C:$C, 0))</f>
        <v>2.209534285714284E-2</v>
      </c>
      <c r="W148" s="150">
        <f>$R148*INDEX('Byproduct Conc'!$E:$E, MATCH(Water_DMR!W$2,'Byproduct Conc'!$C:$C, 0))</f>
        <v>3.3176190476190449E-2</v>
      </c>
      <c r="X148" s="149">
        <f t="shared" si="12"/>
        <v>1.8389088435374136E-4</v>
      </c>
      <c r="Y148" s="23">
        <f t="shared" si="13"/>
        <v>2.2117460317460299E-6</v>
      </c>
      <c r="Z148" s="23">
        <f t="shared" si="14"/>
        <v>9.4789115646258422E-6</v>
      </c>
      <c r="AA148" s="23">
        <f t="shared" si="15"/>
        <v>6.3129551020408119E-5</v>
      </c>
      <c r="AB148" s="115">
        <f t="shared" si="16"/>
        <v>9.4789115646258428E-5</v>
      </c>
      <c r="AC148" s="315">
        <v>0</v>
      </c>
      <c r="AD148" s="2" t="s">
        <v>5107</v>
      </c>
      <c r="AE148" s="2" t="s">
        <v>5098</v>
      </c>
      <c r="AF148" s="2" t="s">
        <v>5098</v>
      </c>
      <c r="AG148" s="61" t="s">
        <v>1197</v>
      </c>
      <c r="AH148" s="69" t="s">
        <v>1366</v>
      </c>
      <c r="AI148" s="21">
        <v>6040006000172</v>
      </c>
    </row>
    <row r="149" spans="1:36" x14ac:dyDescent="0.25">
      <c r="A149" s="2">
        <v>2019</v>
      </c>
      <c r="B149" s="4">
        <v>43466</v>
      </c>
      <c r="C149" s="2" t="s">
        <v>1192</v>
      </c>
      <c r="D149" s="2" t="s">
        <v>1365</v>
      </c>
      <c r="E149" s="2" t="s">
        <v>1194</v>
      </c>
      <c r="F149" s="2" t="s">
        <v>1195</v>
      </c>
      <c r="G149" s="2">
        <v>42029</v>
      </c>
      <c r="H149" s="2">
        <v>37.051110999999999</v>
      </c>
      <c r="I149" s="2">
        <v>-88.334166999999994</v>
      </c>
      <c r="J149" s="2" t="s">
        <v>1196</v>
      </c>
      <c r="K149" s="21">
        <v>110027373072</v>
      </c>
      <c r="L149" s="2" t="s">
        <v>1140</v>
      </c>
      <c r="M149" s="2">
        <v>2812</v>
      </c>
      <c r="N149" s="2" t="s">
        <v>5089</v>
      </c>
      <c r="R149" s="310">
        <v>209.206474574</v>
      </c>
      <c r="S149" s="307">
        <f>$R149*INDEX('Byproduct Conc'!$E:$E, MATCH(Water_DMR!S$2,'Byproduct Conc'!$C:$C, 0))</f>
        <v>0.60879084101033998</v>
      </c>
      <c r="T149" s="23">
        <f>$R149*INDEX('Byproduct Conc'!$E:$E, MATCH(Water_DMR!T$2,'Byproduct Conc'!$C:$C, 0))</f>
        <v>7.3222266100899996E-3</v>
      </c>
      <c r="U149" s="23">
        <f>$R149*INDEX('Byproduct Conc'!$E:$E, MATCH(Water_DMR!U$2,'Byproduct Conc'!$C:$C, 0))</f>
        <v>3.1380971186099997E-2</v>
      </c>
      <c r="V149" s="23">
        <f>$R149*INDEX('Byproduct Conc'!$E:$E, MATCH(Water_DMR!V$2,'Byproduct Conc'!$C:$C, 0))</f>
        <v>0.20899726809942601</v>
      </c>
      <c r="W149" s="150">
        <f>$R149*INDEX('Byproduct Conc'!$E:$E, MATCH(Water_DMR!W$2,'Byproduct Conc'!$C:$C, 0))</f>
        <v>0.31380971186099998</v>
      </c>
      <c r="X149" s="149">
        <f t="shared" si="12"/>
        <v>1.7394024028866857E-3</v>
      </c>
      <c r="Y149" s="23">
        <f t="shared" si="13"/>
        <v>2.09206474574E-5</v>
      </c>
      <c r="Z149" s="23">
        <f t="shared" si="14"/>
        <v>8.9659917674571427E-5</v>
      </c>
      <c r="AA149" s="23">
        <f t="shared" si="15"/>
        <v>5.9713505171264572E-4</v>
      </c>
      <c r="AB149" s="115">
        <f t="shared" si="16"/>
        <v>8.965991767457143E-4</v>
      </c>
      <c r="AC149" s="315">
        <v>0.4705299341355843</v>
      </c>
      <c r="AD149" s="2">
        <v>3.2363112600000004</v>
      </c>
      <c r="AE149" s="2">
        <v>31</v>
      </c>
      <c r="AF149" s="2">
        <v>3.4606709200000001</v>
      </c>
      <c r="AG149" s="61" t="s">
        <v>1197</v>
      </c>
      <c r="AH149" s="69" t="s">
        <v>1366</v>
      </c>
      <c r="AI149" s="21">
        <v>6040006000172</v>
      </c>
      <c r="AJ149" s="2"/>
    </row>
    <row r="150" spans="1:36" x14ac:dyDescent="0.25">
      <c r="A150" s="2">
        <v>2019</v>
      </c>
      <c r="B150" s="4">
        <v>43466</v>
      </c>
      <c r="C150" s="2" t="s">
        <v>1192</v>
      </c>
      <c r="D150" s="2" t="s">
        <v>1365</v>
      </c>
      <c r="E150" s="2" t="s">
        <v>1194</v>
      </c>
      <c r="F150" s="2" t="s">
        <v>1195</v>
      </c>
      <c r="G150" s="2">
        <v>42029</v>
      </c>
      <c r="H150" s="2">
        <v>37.051110999999999</v>
      </c>
      <c r="I150" s="2">
        <v>-88.334166999999994</v>
      </c>
      <c r="J150" s="2" t="s">
        <v>1196</v>
      </c>
      <c r="K150" s="21">
        <v>110027373072</v>
      </c>
      <c r="L150" s="2" t="s">
        <v>1140</v>
      </c>
      <c r="M150" s="2">
        <v>2812</v>
      </c>
      <c r="N150" s="2" t="s">
        <v>5089</v>
      </c>
      <c r="R150" s="310">
        <v>13.5881179138321</v>
      </c>
      <c r="S150" s="307">
        <f>$R150*INDEX('Byproduct Conc'!$E:$E, MATCH(Water_DMR!S$2,'Byproduct Conc'!$C:$C, 0))</f>
        <v>3.9541423129251407E-2</v>
      </c>
      <c r="T150" s="23">
        <f>$R150*INDEX('Byproduct Conc'!$E:$E, MATCH(Water_DMR!T$2,'Byproduct Conc'!$C:$C, 0))</f>
        <v>4.7558412698412344E-4</v>
      </c>
      <c r="U150" s="23">
        <f>$R150*INDEX('Byproduct Conc'!$E:$E, MATCH(Water_DMR!U$2,'Byproduct Conc'!$C:$C, 0))</f>
        <v>2.0382176870748147E-3</v>
      </c>
      <c r="V150" s="23">
        <f>$R150*INDEX('Byproduct Conc'!$E:$E, MATCH(Water_DMR!V$2,'Byproduct Conc'!$C:$C, 0))</f>
        <v>1.3574529795918269E-2</v>
      </c>
      <c r="W150" s="150">
        <f>$R150*INDEX('Byproduct Conc'!$E:$E, MATCH(Water_DMR!W$2,'Byproduct Conc'!$C:$C, 0))</f>
        <v>2.0382176870748149E-2</v>
      </c>
      <c r="X150" s="149">
        <f t="shared" si="12"/>
        <v>1.1297549465500402E-4</v>
      </c>
      <c r="Y150" s="23">
        <f t="shared" si="13"/>
        <v>1.3588117913832099E-6</v>
      </c>
      <c r="Z150" s="23">
        <f t="shared" si="14"/>
        <v>5.8234791059280425E-6</v>
      </c>
      <c r="AA150" s="23">
        <f t="shared" si="15"/>
        <v>3.8784370845480768E-5</v>
      </c>
      <c r="AB150" s="115">
        <f t="shared" si="16"/>
        <v>5.8234791059280423E-5</v>
      </c>
      <c r="AC150" s="315">
        <v>7.2444108394023132</v>
      </c>
      <c r="AD150" s="2">
        <v>3.2363112600000004</v>
      </c>
      <c r="AE150" s="2">
        <v>31</v>
      </c>
      <c r="AF150" s="2">
        <v>3.4606709200000001</v>
      </c>
      <c r="AG150" s="61" t="s">
        <v>1197</v>
      </c>
      <c r="AH150" s="69" t="s">
        <v>1366</v>
      </c>
      <c r="AI150" s="21">
        <v>6040006000172</v>
      </c>
    </row>
    <row r="151" spans="1:36" x14ac:dyDescent="0.25">
      <c r="A151" s="2">
        <v>2019</v>
      </c>
      <c r="B151" s="4">
        <v>43466</v>
      </c>
      <c r="C151" s="2" t="s">
        <v>1192</v>
      </c>
      <c r="D151" s="2" t="s">
        <v>1365</v>
      </c>
      <c r="E151" s="2" t="s">
        <v>1194</v>
      </c>
      <c r="F151" s="2" t="s">
        <v>1195</v>
      </c>
      <c r="G151" s="2">
        <v>42029</v>
      </c>
      <c r="H151" s="2">
        <v>37.051110999999999</v>
      </c>
      <c r="I151" s="2">
        <v>-88.334166999999994</v>
      </c>
      <c r="J151" s="2" t="s">
        <v>1196</v>
      </c>
      <c r="K151" s="21">
        <v>110027373072</v>
      </c>
      <c r="L151" s="2" t="s">
        <v>1140</v>
      </c>
      <c r="M151" s="2">
        <v>2812</v>
      </c>
      <c r="N151" s="2" t="s">
        <v>5089</v>
      </c>
      <c r="R151" s="310">
        <v>1.53741496598639</v>
      </c>
      <c r="S151" s="307">
        <f>$R151*INDEX('Byproduct Conc'!$E:$E, MATCH(Water_DMR!S$2,'Byproduct Conc'!$C:$C, 0))</f>
        <v>4.4738775510203945E-3</v>
      </c>
      <c r="T151" s="23">
        <f>$R151*INDEX('Byproduct Conc'!$E:$E, MATCH(Water_DMR!T$2,'Byproduct Conc'!$C:$C, 0))</f>
        <v>5.3809523809523648E-5</v>
      </c>
      <c r="U151" s="23">
        <f>$R151*INDEX('Byproduct Conc'!$E:$E, MATCH(Water_DMR!U$2,'Byproduct Conc'!$C:$C, 0))</f>
        <v>2.3061224489795849E-4</v>
      </c>
      <c r="V151" s="23">
        <f>$R151*INDEX('Byproduct Conc'!$E:$E, MATCH(Water_DMR!V$2,'Byproduct Conc'!$C:$C, 0))</f>
        <v>1.5358775510204037E-3</v>
      </c>
      <c r="W151" s="150">
        <f>$R151*INDEX('Byproduct Conc'!$E:$E, MATCH(Water_DMR!W$2,'Byproduct Conc'!$C:$C, 0))</f>
        <v>2.3061224489795851E-3</v>
      </c>
      <c r="X151" s="149">
        <f t="shared" si="12"/>
        <v>1.2782507288629698E-5</v>
      </c>
      <c r="Y151" s="23">
        <f t="shared" si="13"/>
        <v>1.53741496598639E-7</v>
      </c>
      <c r="Z151" s="23">
        <f t="shared" si="14"/>
        <v>6.5889212827988137E-7</v>
      </c>
      <c r="AA151" s="23">
        <f t="shared" si="15"/>
        <v>4.3882215743440109E-6</v>
      </c>
      <c r="AB151" s="115">
        <f t="shared" si="16"/>
        <v>6.5889212827988144E-6</v>
      </c>
      <c r="AC151" s="315">
        <v>64.028197253098313</v>
      </c>
      <c r="AD151" s="2">
        <v>3.2363112600000004</v>
      </c>
      <c r="AE151" s="2">
        <v>31</v>
      </c>
      <c r="AF151" s="2">
        <v>3.4606709200000001</v>
      </c>
      <c r="AG151" s="61" t="s">
        <v>1197</v>
      </c>
      <c r="AH151" s="69" t="s">
        <v>1366</v>
      </c>
      <c r="AI151" s="21">
        <v>6040006000172</v>
      </c>
      <c r="AJ151" s="2"/>
    </row>
    <row r="152" spans="1:36" x14ac:dyDescent="0.25">
      <c r="A152" s="2">
        <v>2020</v>
      </c>
      <c r="B152" s="4">
        <v>43831</v>
      </c>
      <c r="C152" s="2" t="s">
        <v>1192</v>
      </c>
      <c r="D152" s="2" t="s">
        <v>1365</v>
      </c>
      <c r="E152" s="2" t="s">
        <v>1194</v>
      </c>
      <c r="F152" s="2" t="s">
        <v>1195</v>
      </c>
      <c r="G152" s="2">
        <v>42029</v>
      </c>
      <c r="H152" s="2">
        <v>37.051110999999999</v>
      </c>
      <c r="I152" s="2">
        <v>-88.334166999999994</v>
      </c>
      <c r="J152" s="2" t="s">
        <v>1196</v>
      </c>
      <c r="K152" s="21">
        <v>110027373072</v>
      </c>
      <c r="L152" s="2" t="s">
        <v>1140</v>
      </c>
      <c r="M152" s="2">
        <v>2812</v>
      </c>
      <c r="N152" s="2" t="s">
        <v>5089</v>
      </c>
      <c r="R152" s="310">
        <v>461.84945441719998</v>
      </c>
      <c r="S152" s="307">
        <f>$R152*INDEX('Byproduct Conc'!$E:$E, MATCH(Water_DMR!S$2,'Byproduct Conc'!$C:$C, 0))</f>
        <v>1.343981912354052</v>
      </c>
      <c r="T152" s="23">
        <f>$R152*INDEX('Byproduct Conc'!$E:$E, MATCH(Water_DMR!T$2,'Byproduct Conc'!$C:$C, 0))</f>
        <v>1.6164730904601996E-2</v>
      </c>
      <c r="U152" s="23">
        <f>$R152*INDEX('Byproduct Conc'!$E:$E, MATCH(Water_DMR!U$2,'Byproduct Conc'!$C:$C, 0))</f>
        <v>6.9277418162579985E-2</v>
      </c>
      <c r="V152" s="23">
        <f>$R152*INDEX('Byproduct Conc'!$E:$E, MATCH(Water_DMR!V$2,'Byproduct Conc'!$C:$C, 0))</f>
        <v>0.4613876049627828</v>
      </c>
      <c r="W152" s="150">
        <f>$R152*INDEX('Byproduct Conc'!$E:$E, MATCH(Water_DMR!W$2,'Byproduct Conc'!$C:$C, 0))</f>
        <v>0.69277418162579996</v>
      </c>
      <c r="X152" s="149">
        <f t="shared" si="12"/>
        <v>3.8399483210115768E-3</v>
      </c>
      <c r="Y152" s="23">
        <f t="shared" si="13"/>
        <v>4.6184945441719986E-5</v>
      </c>
      <c r="Z152" s="23">
        <f t="shared" si="14"/>
        <v>1.9793548046451425E-4</v>
      </c>
      <c r="AA152" s="23">
        <f t="shared" si="15"/>
        <v>1.3182502998936652E-3</v>
      </c>
      <c r="AB152" s="115">
        <f t="shared" si="16"/>
        <v>1.9793548046451426E-3</v>
      </c>
      <c r="AC152" s="315">
        <v>0.94150686977713272</v>
      </c>
      <c r="AD152" s="2">
        <v>14.295910935</v>
      </c>
      <c r="AE152" s="2">
        <v>30</v>
      </c>
      <c r="AF152" s="2">
        <v>35.59504840000001</v>
      </c>
      <c r="AG152" s="61" t="s">
        <v>1197</v>
      </c>
      <c r="AH152" s="69" t="s">
        <v>1366</v>
      </c>
      <c r="AI152" s="21">
        <v>6040006000172</v>
      </c>
      <c r="AJ152" s="2"/>
    </row>
    <row r="153" spans="1:36" x14ac:dyDescent="0.25">
      <c r="A153" s="2">
        <v>2020</v>
      </c>
      <c r="B153" s="4">
        <v>43831</v>
      </c>
      <c r="C153" s="2" t="s">
        <v>1192</v>
      </c>
      <c r="D153" s="2" t="s">
        <v>1365</v>
      </c>
      <c r="E153" s="2" t="s">
        <v>1194</v>
      </c>
      <c r="F153" s="2" t="s">
        <v>1195</v>
      </c>
      <c r="G153" s="2">
        <v>42029</v>
      </c>
      <c r="H153" s="2">
        <v>37.051110999999999</v>
      </c>
      <c r="I153" s="2">
        <v>-88.334166999999994</v>
      </c>
      <c r="J153" s="2" t="s">
        <v>1196</v>
      </c>
      <c r="K153" s="21">
        <v>110027373072</v>
      </c>
      <c r="L153" s="2" t="s">
        <v>1140</v>
      </c>
      <c r="M153" s="2">
        <v>2812</v>
      </c>
      <c r="N153" s="2" t="s">
        <v>5089</v>
      </c>
      <c r="R153" s="310">
        <v>16.735736961451199</v>
      </c>
      <c r="S153" s="307">
        <f>$R153*INDEX('Byproduct Conc'!$E:$E, MATCH(Water_DMR!S$2,'Byproduct Conc'!$C:$C, 0))</f>
        <v>4.8700994557822987E-2</v>
      </c>
      <c r="T153" s="23">
        <f>$R153*INDEX('Byproduct Conc'!$E:$E, MATCH(Water_DMR!T$2,'Byproduct Conc'!$C:$C, 0))</f>
        <v>5.857507936507919E-4</v>
      </c>
      <c r="U153" s="23">
        <f>$R153*INDEX('Byproduct Conc'!$E:$E, MATCH(Water_DMR!U$2,'Byproduct Conc'!$C:$C, 0))</f>
        <v>2.5103605442176797E-3</v>
      </c>
      <c r="V153" s="23">
        <f>$R153*INDEX('Byproduct Conc'!$E:$E, MATCH(Water_DMR!V$2,'Byproduct Conc'!$C:$C, 0))</f>
        <v>1.671900122448975E-2</v>
      </c>
      <c r="W153" s="150">
        <f>$R153*INDEX('Byproduct Conc'!$E:$E, MATCH(Water_DMR!W$2,'Byproduct Conc'!$C:$C, 0))</f>
        <v>2.51036054421768E-2</v>
      </c>
      <c r="X153" s="149">
        <f t="shared" si="12"/>
        <v>1.391456987366371E-4</v>
      </c>
      <c r="Y153" s="23">
        <f t="shared" si="13"/>
        <v>1.6735736961451197E-6</v>
      </c>
      <c r="Z153" s="23">
        <f t="shared" si="14"/>
        <v>7.1724586977647995E-6</v>
      </c>
      <c r="AA153" s="23">
        <f t="shared" si="15"/>
        <v>4.7768574927113574E-5</v>
      </c>
      <c r="AB153" s="115">
        <f t="shared" si="16"/>
        <v>7.1724586977647999E-5</v>
      </c>
      <c r="AC153" s="315">
        <v>25.982389370614779</v>
      </c>
      <c r="AD153" s="2">
        <v>14.295910935</v>
      </c>
      <c r="AE153" s="2">
        <v>30</v>
      </c>
      <c r="AF153" s="2">
        <v>35.59504840000001</v>
      </c>
      <c r="AG153" s="61" t="s">
        <v>1197</v>
      </c>
      <c r="AH153" s="69" t="s">
        <v>1366</v>
      </c>
      <c r="AI153" s="21">
        <v>6040006000172</v>
      </c>
    </row>
    <row r="154" spans="1:36" x14ac:dyDescent="0.25">
      <c r="A154" s="2">
        <v>2020</v>
      </c>
      <c r="B154" s="4">
        <v>43831</v>
      </c>
      <c r="C154" s="2" t="s">
        <v>1192</v>
      </c>
      <c r="D154" s="2" t="s">
        <v>1365</v>
      </c>
      <c r="E154" s="2" t="s">
        <v>1194</v>
      </c>
      <c r="F154" s="2" t="s">
        <v>1195</v>
      </c>
      <c r="G154" s="2">
        <v>42029</v>
      </c>
      <c r="H154" s="2">
        <v>37.051110999999999</v>
      </c>
      <c r="I154" s="2">
        <v>-88.334166999999994</v>
      </c>
      <c r="J154" s="2" t="s">
        <v>1196</v>
      </c>
      <c r="K154" s="21">
        <v>110027373072</v>
      </c>
      <c r="L154" s="2" t="s">
        <v>1140</v>
      </c>
      <c r="M154" s="2">
        <v>2812</v>
      </c>
      <c r="N154" s="2" t="s">
        <v>5089</v>
      </c>
      <c r="R154" s="310">
        <v>8.1386394557823092</v>
      </c>
      <c r="S154" s="307">
        <f>$R154*INDEX('Byproduct Conc'!$E:$E, MATCH(Water_DMR!S$2,'Byproduct Conc'!$C:$C, 0))</f>
        <v>2.3683440816326517E-2</v>
      </c>
      <c r="T154" s="23">
        <f>$R154*INDEX('Byproduct Conc'!$E:$E, MATCH(Water_DMR!T$2,'Byproduct Conc'!$C:$C, 0))</f>
        <v>2.848523809523808E-4</v>
      </c>
      <c r="U154" s="23">
        <f>$R154*INDEX('Byproduct Conc'!$E:$E, MATCH(Water_DMR!U$2,'Byproduct Conc'!$C:$C, 0))</f>
        <v>1.2207959183673464E-3</v>
      </c>
      <c r="V154" s="23">
        <f>$R154*INDEX('Byproduct Conc'!$E:$E, MATCH(Water_DMR!V$2,'Byproduct Conc'!$C:$C, 0))</f>
        <v>8.1305008163265278E-3</v>
      </c>
      <c r="W154" s="150">
        <f>$R154*INDEX('Byproduct Conc'!$E:$E, MATCH(Water_DMR!W$2,'Byproduct Conc'!$C:$C, 0))</f>
        <v>1.2207959183673464E-2</v>
      </c>
      <c r="X154" s="149">
        <f t="shared" si="12"/>
        <v>6.7666973760932903E-5</v>
      </c>
      <c r="Y154" s="23">
        <f t="shared" si="13"/>
        <v>8.1386394557823088E-7</v>
      </c>
      <c r="Z154" s="23">
        <f t="shared" si="14"/>
        <v>3.4879883381924181E-6</v>
      </c>
      <c r="AA154" s="23">
        <f t="shared" si="15"/>
        <v>2.3230002332361507E-5</v>
      </c>
      <c r="AB154" s="115">
        <f t="shared" si="16"/>
        <v>3.4879883381924186E-5</v>
      </c>
      <c r="AC154" s="315">
        <v>53.428393836475337</v>
      </c>
      <c r="AD154" s="2">
        <v>14.295910935</v>
      </c>
      <c r="AE154" s="2">
        <v>30</v>
      </c>
      <c r="AF154" s="2">
        <v>35.59504840000001</v>
      </c>
      <c r="AG154" s="61" t="s">
        <v>1197</v>
      </c>
      <c r="AH154" s="69" t="s">
        <v>1366</v>
      </c>
      <c r="AI154" s="21">
        <v>6040006000172</v>
      </c>
    </row>
    <row r="155" spans="1:36" x14ac:dyDescent="0.25">
      <c r="A155" s="2">
        <v>2023</v>
      </c>
      <c r="B155" s="4">
        <v>44927</v>
      </c>
      <c r="C155" s="2" t="s">
        <v>5090</v>
      </c>
      <c r="D155" s="2" t="s">
        <v>1353</v>
      </c>
      <c r="E155" s="2" t="s">
        <v>1354</v>
      </c>
      <c r="F155" s="2" t="s">
        <v>1160</v>
      </c>
      <c r="G155" s="2">
        <v>77520</v>
      </c>
      <c r="H155" s="2">
        <v>29.771018000000002</v>
      </c>
      <c r="I155" s="2">
        <v>-95.018456</v>
      </c>
      <c r="J155" s="2" t="s">
        <v>1355</v>
      </c>
      <c r="K155" s="21">
        <v>110000501519</v>
      </c>
      <c r="L155" s="2" t="s">
        <v>1140</v>
      </c>
      <c r="M155" s="2">
        <v>2869</v>
      </c>
      <c r="N155" s="2" t="s">
        <v>5086</v>
      </c>
      <c r="R155" s="310">
        <v>3.8544547499999998E-3</v>
      </c>
      <c r="S155" s="307">
        <f>$R155*INDEX('Byproduct Conc'!$E:$E, MATCH(Water_DMR!S$2,'Byproduct Conc'!$C:$C, 0))</f>
        <v>1.1216463322499999E-5</v>
      </c>
      <c r="T155" s="23">
        <f>$R155*INDEX('Byproduct Conc'!$E:$E, MATCH(Water_DMR!T$2,'Byproduct Conc'!$C:$C, 0))</f>
        <v>1.3490591624999999E-7</v>
      </c>
      <c r="U155" s="23">
        <f>$R155*INDEX('Byproduct Conc'!$E:$E, MATCH(Water_DMR!U$2,'Byproduct Conc'!$C:$C, 0))</f>
        <v>5.7816821249999997E-7</v>
      </c>
      <c r="V155" s="23">
        <f>$R155*INDEX('Byproduct Conc'!$E:$E, MATCH(Water_DMR!V$2,'Byproduct Conc'!$C:$C, 0))</f>
        <v>3.85060029525E-6</v>
      </c>
      <c r="W155" s="150">
        <f>$R155*INDEX('Byproduct Conc'!$E:$E, MATCH(Water_DMR!W$2,'Byproduct Conc'!$C:$C, 0))</f>
        <v>5.7816821249999995E-6</v>
      </c>
      <c r="X155" s="149">
        <f t="shared" si="12"/>
        <v>3.2047038064285712E-8</v>
      </c>
      <c r="Y155" s="23">
        <f t="shared" si="13"/>
        <v>3.8544547499999995E-10</v>
      </c>
      <c r="Z155" s="23">
        <f t="shared" si="14"/>
        <v>1.6519091785714285E-9</v>
      </c>
      <c r="AA155" s="23">
        <f t="shared" si="15"/>
        <v>1.1001715129285714E-8</v>
      </c>
      <c r="AB155" s="115">
        <f t="shared" si="16"/>
        <v>1.6519091785714283E-8</v>
      </c>
      <c r="AC155" s="315">
        <v>0</v>
      </c>
      <c r="AD155" s="2" t="s">
        <v>5107</v>
      </c>
      <c r="AE155" s="2" t="s">
        <v>5098</v>
      </c>
      <c r="AF155" s="2" t="s">
        <v>5098</v>
      </c>
      <c r="AG155" s="61" t="s">
        <v>1356</v>
      </c>
      <c r="AH155" s="69" t="s">
        <v>5108</v>
      </c>
      <c r="AI155" s="21">
        <v>12040104015035</v>
      </c>
      <c r="AJ155" s="2"/>
    </row>
    <row r="156" spans="1:36" x14ac:dyDescent="0.25">
      <c r="A156" s="2">
        <v>2022</v>
      </c>
      <c r="B156" s="4">
        <v>44562</v>
      </c>
      <c r="C156" s="2" t="s">
        <v>5090</v>
      </c>
      <c r="D156" s="2" t="s">
        <v>1353</v>
      </c>
      <c r="E156" s="2" t="s">
        <v>1354</v>
      </c>
      <c r="F156" s="2" t="s">
        <v>1160</v>
      </c>
      <c r="G156" s="2">
        <v>77520</v>
      </c>
      <c r="H156" s="2">
        <v>29.771018000000002</v>
      </c>
      <c r="I156" s="2">
        <v>-95.018456</v>
      </c>
      <c r="J156" s="2" t="s">
        <v>1355</v>
      </c>
      <c r="K156" s="21">
        <v>110000501519</v>
      </c>
      <c r="L156" s="2" t="s">
        <v>1140</v>
      </c>
      <c r="M156" s="2">
        <v>2869</v>
      </c>
      <c r="N156" s="2" t="s">
        <v>5086</v>
      </c>
      <c r="R156" s="310">
        <v>6.5207980000000002E-4</v>
      </c>
      <c r="S156" s="307">
        <f>$R156*INDEX('Byproduct Conc'!$E:$E, MATCH(Water_DMR!S$2,'Byproduct Conc'!$C:$C, 0))</f>
        <v>1.8975522179999999E-6</v>
      </c>
      <c r="T156" s="23">
        <f>$R156*INDEX('Byproduct Conc'!$E:$E, MATCH(Water_DMR!T$2,'Byproduct Conc'!$C:$C, 0))</f>
        <v>2.2822792999999999E-8</v>
      </c>
      <c r="U156" s="23">
        <f>$R156*INDEX('Byproduct Conc'!$E:$E, MATCH(Water_DMR!U$2,'Byproduct Conc'!$C:$C, 0))</f>
        <v>9.781197E-8</v>
      </c>
      <c r="V156" s="23">
        <f>$R156*INDEX('Byproduct Conc'!$E:$E, MATCH(Water_DMR!V$2,'Byproduct Conc'!$C:$C, 0))</f>
        <v>6.5142772020000003E-7</v>
      </c>
      <c r="W156" s="150">
        <f>$R156*INDEX('Byproduct Conc'!$E:$E, MATCH(Water_DMR!W$2,'Byproduct Conc'!$C:$C, 0))</f>
        <v>9.781197000000001E-7</v>
      </c>
      <c r="X156" s="149">
        <f t="shared" si="12"/>
        <v>5.4215777657142858E-9</v>
      </c>
      <c r="Y156" s="23">
        <f t="shared" si="13"/>
        <v>6.5207979999999997E-11</v>
      </c>
      <c r="Z156" s="23">
        <f t="shared" si="14"/>
        <v>2.7946277142857144E-10</v>
      </c>
      <c r="AA156" s="23">
        <f t="shared" si="15"/>
        <v>1.8612220577142857E-9</v>
      </c>
      <c r="AB156" s="115">
        <f t="shared" si="16"/>
        <v>2.7946277142857144E-9</v>
      </c>
      <c r="AC156" s="315">
        <v>0</v>
      </c>
      <c r="AD156" s="2" t="s">
        <v>5107</v>
      </c>
      <c r="AE156" s="2" t="s">
        <v>5098</v>
      </c>
      <c r="AF156" s="2" t="s">
        <v>5098</v>
      </c>
      <c r="AG156" s="61" t="s">
        <v>1356</v>
      </c>
      <c r="AH156" s="69" t="s">
        <v>5108</v>
      </c>
      <c r="AI156" s="21">
        <v>12040104015035</v>
      </c>
    </row>
    <row r="157" spans="1:36" x14ac:dyDescent="0.25">
      <c r="A157" s="2">
        <v>2021</v>
      </c>
      <c r="B157" s="4">
        <v>44197</v>
      </c>
      <c r="C157" s="2" t="s">
        <v>5090</v>
      </c>
      <c r="D157" s="2" t="s">
        <v>1353</v>
      </c>
      <c r="E157" s="2" t="s">
        <v>1354</v>
      </c>
      <c r="F157" s="2" t="s">
        <v>1160</v>
      </c>
      <c r="G157" s="2">
        <v>77520</v>
      </c>
      <c r="H157" s="2">
        <v>29.771018000000002</v>
      </c>
      <c r="I157" s="2">
        <v>-95.018456</v>
      </c>
      <c r="J157" s="2" t="s">
        <v>1355</v>
      </c>
      <c r="K157" s="21">
        <v>110000501519</v>
      </c>
      <c r="L157" s="2" t="s">
        <v>1140</v>
      </c>
      <c r="M157" s="2">
        <v>2869</v>
      </c>
      <c r="N157" s="2" t="s">
        <v>5086</v>
      </c>
      <c r="R157" s="310">
        <v>8.5101939999999995E-5</v>
      </c>
      <c r="S157" s="307">
        <f>$R157*INDEX('Byproduct Conc'!$E:$E, MATCH(Water_DMR!S$2,'Byproduct Conc'!$C:$C, 0))</f>
        <v>2.4764664539999996E-7</v>
      </c>
      <c r="T157" s="23">
        <f>$R157*INDEX('Byproduct Conc'!$E:$E, MATCH(Water_DMR!T$2,'Byproduct Conc'!$C:$C, 0))</f>
        <v>2.9785678999999997E-9</v>
      </c>
      <c r="U157" s="23">
        <f>$R157*INDEX('Byproduct Conc'!$E:$E, MATCH(Water_DMR!U$2,'Byproduct Conc'!$C:$C, 0))</f>
        <v>1.2765290999999999E-8</v>
      </c>
      <c r="V157" s="23">
        <f>$R157*INDEX('Byproduct Conc'!$E:$E, MATCH(Water_DMR!V$2,'Byproduct Conc'!$C:$C, 0))</f>
        <v>8.501683806000001E-8</v>
      </c>
      <c r="W157" s="150">
        <f>$R157*INDEX('Byproduct Conc'!$E:$E, MATCH(Water_DMR!W$2,'Byproduct Conc'!$C:$C, 0))</f>
        <v>1.2765291E-7</v>
      </c>
      <c r="X157" s="149">
        <f t="shared" si="12"/>
        <v>7.0756184399999989E-10</v>
      </c>
      <c r="Y157" s="23">
        <f t="shared" si="13"/>
        <v>8.5101939999999988E-12</v>
      </c>
      <c r="Z157" s="23">
        <f t="shared" si="14"/>
        <v>3.6472259999999997E-11</v>
      </c>
      <c r="AA157" s="23">
        <f t="shared" si="15"/>
        <v>2.4290525160000003E-10</v>
      </c>
      <c r="AB157" s="115">
        <f t="shared" si="16"/>
        <v>3.6472260000000001E-10</v>
      </c>
      <c r="AC157" s="315">
        <v>0</v>
      </c>
      <c r="AD157" s="2" t="s">
        <v>5107</v>
      </c>
      <c r="AE157" s="2" t="s">
        <v>5098</v>
      </c>
      <c r="AF157" s="2" t="s">
        <v>5098</v>
      </c>
      <c r="AG157" s="61" t="s">
        <v>1356</v>
      </c>
      <c r="AH157" s="69" t="s">
        <v>5108</v>
      </c>
      <c r="AI157" s="21">
        <v>12040104015035</v>
      </c>
    </row>
    <row r="158" spans="1:36" x14ac:dyDescent="0.25">
      <c r="A158" s="2">
        <v>2023</v>
      </c>
      <c r="B158" s="4">
        <v>44927</v>
      </c>
      <c r="C158" s="2" t="s">
        <v>5091</v>
      </c>
      <c r="D158" s="2" t="s">
        <v>1242</v>
      </c>
      <c r="E158" s="2" t="s">
        <v>1205</v>
      </c>
      <c r="F158" s="2" t="s">
        <v>1206</v>
      </c>
      <c r="G158" s="2">
        <v>63630</v>
      </c>
      <c r="H158" s="2">
        <v>37.984251999999998</v>
      </c>
      <c r="I158" s="2">
        <v>-90.686081000000001</v>
      </c>
      <c r="J158" s="2" t="s">
        <v>1207</v>
      </c>
      <c r="K158" s="21">
        <v>110017980443</v>
      </c>
      <c r="L158" s="2" t="s">
        <v>1140</v>
      </c>
      <c r="M158" s="2">
        <v>2899</v>
      </c>
      <c r="N158" s="2" t="s">
        <v>5087</v>
      </c>
      <c r="R158" s="310">
        <v>1.62889674892466</v>
      </c>
      <c r="S158" s="307">
        <f>$R158*INDEX('Byproduct Conc'!$E:$E, MATCH(Water_DMR!S$2,'Byproduct Conc'!$C:$C, 0))</f>
        <v>4.7400895393707601E-3</v>
      </c>
      <c r="T158" s="23">
        <f>$R158*INDEX('Byproduct Conc'!$E:$E, MATCH(Water_DMR!T$2,'Byproduct Conc'!$C:$C, 0))</f>
        <v>5.7011386212363096E-5</v>
      </c>
      <c r="U158" s="23">
        <f>$R158*INDEX('Byproduct Conc'!$E:$E, MATCH(Water_DMR!U$2,'Byproduct Conc'!$C:$C, 0))</f>
        <v>2.4433451233869899E-4</v>
      </c>
      <c r="V158" s="23">
        <f>$R158*INDEX('Byproduct Conc'!$E:$E, MATCH(Water_DMR!V$2,'Byproduct Conc'!$C:$C, 0))</f>
        <v>1.6272678521757355E-3</v>
      </c>
      <c r="W158" s="150">
        <f>$R158*INDEX('Byproduct Conc'!$E:$E, MATCH(Water_DMR!W$2,'Byproduct Conc'!$C:$C, 0))</f>
        <v>2.4433451233869898E-3</v>
      </c>
      <c r="X158" s="149">
        <f t="shared" si="12"/>
        <v>1.3543112969630743E-5</v>
      </c>
      <c r="Y158" s="23">
        <f t="shared" si="13"/>
        <v>1.6288967489246597E-7</v>
      </c>
      <c r="Z158" s="23">
        <f t="shared" si="14"/>
        <v>6.9809860668199711E-7</v>
      </c>
      <c r="AA158" s="23">
        <f t="shared" si="15"/>
        <v>4.6493367205021016E-6</v>
      </c>
      <c r="AB158" s="115">
        <f t="shared" si="16"/>
        <v>6.9809860668199709E-6</v>
      </c>
      <c r="AC158" s="315">
        <v>0</v>
      </c>
      <c r="AD158" s="2" t="s">
        <v>5107</v>
      </c>
      <c r="AE158" s="2" t="s">
        <v>5098</v>
      </c>
      <c r="AF158" s="2" t="s">
        <v>5098</v>
      </c>
      <c r="AG158" s="61" t="s">
        <v>1208</v>
      </c>
      <c r="AH158" s="69" t="s">
        <v>5109</v>
      </c>
      <c r="AI158" s="21" t="s">
        <v>5110</v>
      </c>
    </row>
    <row r="159" spans="1:36" x14ac:dyDescent="0.25">
      <c r="A159" s="2">
        <v>2021</v>
      </c>
      <c r="B159" s="4">
        <v>44197</v>
      </c>
      <c r="C159" s="2" t="s">
        <v>5091</v>
      </c>
      <c r="D159" s="2" t="s">
        <v>1242</v>
      </c>
      <c r="E159" s="2" t="s">
        <v>1205</v>
      </c>
      <c r="F159" s="2" t="s">
        <v>1206</v>
      </c>
      <c r="G159" s="2">
        <v>63630</v>
      </c>
      <c r="H159" s="2">
        <v>37.984251999999998</v>
      </c>
      <c r="I159" s="2">
        <v>-90.686081000000001</v>
      </c>
      <c r="J159" s="2" t="s">
        <v>1207</v>
      </c>
      <c r="K159" s="21">
        <v>110017980443</v>
      </c>
      <c r="L159" s="2" t="s">
        <v>1140</v>
      </c>
      <c r="M159" s="2">
        <v>2899</v>
      </c>
      <c r="N159" s="2" t="s">
        <v>5087</v>
      </c>
      <c r="R159" s="310">
        <v>3.10034066867E-2</v>
      </c>
      <c r="S159" s="307">
        <f>$R159*INDEX('Byproduct Conc'!$E:$E, MATCH(Water_DMR!S$2,'Byproduct Conc'!$C:$C, 0))</f>
        <v>9.0219913458296997E-5</v>
      </c>
      <c r="T159" s="23">
        <f>$R159*INDEX('Byproduct Conc'!$E:$E, MATCH(Water_DMR!T$2,'Byproduct Conc'!$C:$C, 0))</f>
        <v>1.0851192340345E-6</v>
      </c>
      <c r="U159" s="23">
        <f>$R159*INDEX('Byproduct Conc'!$E:$E, MATCH(Water_DMR!U$2,'Byproduct Conc'!$C:$C, 0))</f>
        <v>4.6505110030049992E-6</v>
      </c>
      <c r="V159" s="23">
        <f>$R159*INDEX('Byproduct Conc'!$E:$E, MATCH(Water_DMR!V$2,'Byproduct Conc'!$C:$C, 0))</f>
        <v>3.09724032800133E-5</v>
      </c>
      <c r="W159" s="150">
        <f>$R159*INDEX('Byproduct Conc'!$E:$E, MATCH(Water_DMR!W$2,'Byproduct Conc'!$C:$C, 0))</f>
        <v>4.6505110030050002E-5</v>
      </c>
      <c r="X159" s="149">
        <f t="shared" si="12"/>
        <v>2.5777118130941998E-7</v>
      </c>
      <c r="Y159" s="23">
        <f t="shared" si="13"/>
        <v>3.1003406686699998E-9</v>
      </c>
      <c r="Z159" s="23">
        <f t="shared" si="14"/>
        <v>1.3287174294299997E-8</v>
      </c>
      <c r="AA159" s="23">
        <f t="shared" si="15"/>
        <v>8.8492580800038006E-8</v>
      </c>
      <c r="AB159" s="115">
        <f t="shared" si="16"/>
        <v>1.32871742943E-7</v>
      </c>
      <c r="AC159" s="315">
        <v>0</v>
      </c>
      <c r="AD159" s="2" t="s">
        <v>5107</v>
      </c>
      <c r="AE159" s="2" t="s">
        <v>5098</v>
      </c>
      <c r="AF159" s="2" t="s">
        <v>5098</v>
      </c>
      <c r="AG159" s="61" t="s">
        <v>1208</v>
      </c>
      <c r="AH159" s="69" t="s">
        <v>5109</v>
      </c>
      <c r="AI159" s="21">
        <v>7140104001615</v>
      </c>
    </row>
    <row r="160" spans="1:36" x14ac:dyDescent="0.25">
      <c r="A160" s="2">
        <v>2022</v>
      </c>
      <c r="B160" s="4">
        <v>44562</v>
      </c>
      <c r="C160" s="2" t="s">
        <v>5091</v>
      </c>
      <c r="D160" s="2" t="s">
        <v>1242</v>
      </c>
      <c r="E160" s="2" t="s">
        <v>1205</v>
      </c>
      <c r="F160" s="2" t="s">
        <v>1206</v>
      </c>
      <c r="G160" s="2">
        <v>63630</v>
      </c>
      <c r="H160" s="2">
        <v>37.984251999999998</v>
      </c>
      <c r="I160" s="2">
        <v>-90.686081000000001</v>
      </c>
      <c r="J160" s="2" t="s">
        <v>1207</v>
      </c>
      <c r="K160" s="21">
        <v>110017980443</v>
      </c>
      <c r="L160" s="2" t="s">
        <v>1140</v>
      </c>
      <c r="M160" s="2">
        <v>2899</v>
      </c>
      <c r="N160" s="2" t="s">
        <v>5087</v>
      </c>
      <c r="R160" s="310">
        <v>1.6556337991700001E-2</v>
      </c>
      <c r="S160" s="307">
        <f>$R160*INDEX('Byproduct Conc'!$E:$E, MATCH(Water_DMR!S$2,'Byproduct Conc'!$C:$C, 0))</f>
        <v>4.8178943555846999E-5</v>
      </c>
      <c r="T160" s="23">
        <f>$R160*INDEX('Byproduct Conc'!$E:$E, MATCH(Water_DMR!T$2,'Byproduct Conc'!$C:$C, 0))</f>
        <v>5.794718297095E-7</v>
      </c>
      <c r="U160" s="23">
        <f>$R160*INDEX('Byproduct Conc'!$E:$E, MATCH(Water_DMR!U$2,'Byproduct Conc'!$C:$C, 0))</f>
        <v>2.483450698755E-6</v>
      </c>
      <c r="V160" s="23">
        <f>$R160*INDEX('Byproduct Conc'!$E:$E, MATCH(Water_DMR!V$2,'Byproduct Conc'!$C:$C, 0))</f>
        <v>1.6539781653708304E-5</v>
      </c>
      <c r="W160" s="150">
        <f>$R160*INDEX('Byproduct Conc'!$E:$E, MATCH(Water_DMR!W$2,'Byproduct Conc'!$C:$C, 0))</f>
        <v>2.4834506987550001E-5</v>
      </c>
      <c r="X160" s="149">
        <f t="shared" si="12"/>
        <v>1.3765412444527714E-7</v>
      </c>
      <c r="Y160" s="23">
        <f t="shared" si="13"/>
        <v>1.6556337991699999E-9</v>
      </c>
      <c r="Z160" s="23">
        <f t="shared" si="14"/>
        <v>7.0955734250142858E-9</v>
      </c>
      <c r="AA160" s="23">
        <f t="shared" si="15"/>
        <v>4.7256519010595158E-8</v>
      </c>
      <c r="AB160" s="115">
        <f t="shared" si="16"/>
        <v>7.0955734250142863E-8</v>
      </c>
      <c r="AC160" s="315">
        <v>0</v>
      </c>
      <c r="AD160" s="2" t="s">
        <v>5107</v>
      </c>
      <c r="AE160" s="2" t="s">
        <v>5098</v>
      </c>
      <c r="AF160" s="2" t="s">
        <v>5098</v>
      </c>
      <c r="AG160" s="61" t="s">
        <v>1208</v>
      </c>
      <c r="AH160" s="69" t="s">
        <v>5109</v>
      </c>
      <c r="AI160" s="21">
        <v>7140104001615</v>
      </c>
    </row>
    <row r="161" spans="1:35" x14ac:dyDescent="0.25">
      <c r="A161" s="2">
        <v>2021</v>
      </c>
      <c r="B161" s="4">
        <v>44197</v>
      </c>
      <c r="C161" s="2" t="s">
        <v>5091</v>
      </c>
      <c r="D161" s="2" t="s">
        <v>1242</v>
      </c>
      <c r="E161" s="2" t="s">
        <v>1205</v>
      </c>
      <c r="F161" s="2" t="s">
        <v>1206</v>
      </c>
      <c r="G161" s="2">
        <v>63630</v>
      </c>
      <c r="H161" s="2">
        <v>37.984251999999998</v>
      </c>
      <c r="I161" s="2">
        <v>-90.686081000000001</v>
      </c>
      <c r="J161" s="2" t="s">
        <v>1207</v>
      </c>
      <c r="K161" s="21">
        <v>110017980443</v>
      </c>
      <c r="L161" s="2" t="s">
        <v>1140</v>
      </c>
      <c r="M161" s="2">
        <v>2899</v>
      </c>
      <c r="N161" s="2" t="s">
        <v>5087</v>
      </c>
      <c r="R161" s="310">
        <v>1.0866138048725001E-2</v>
      </c>
      <c r="S161" s="307">
        <f>$R161*INDEX('Byproduct Conc'!$E:$E, MATCH(Water_DMR!S$2,'Byproduct Conc'!$C:$C, 0))</f>
        <v>3.1620461721789748E-5</v>
      </c>
      <c r="T161" s="23">
        <f>$R161*INDEX('Byproduct Conc'!$E:$E, MATCH(Water_DMR!T$2,'Byproduct Conc'!$C:$C, 0))</f>
        <v>3.80314831705375E-7</v>
      </c>
      <c r="U161" s="23">
        <f>$R161*INDEX('Byproduct Conc'!$E:$E, MATCH(Water_DMR!U$2,'Byproduct Conc'!$C:$C, 0))</f>
        <v>1.62992070730875E-6</v>
      </c>
      <c r="V161" s="23">
        <f>$R161*INDEX('Byproduct Conc'!$E:$E, MATCH(Water_DMR!V$2,'Byproduct Conc'!$C:$C, 0))</f>
        <v>1.0855271910676277E-5</v>
      </c>
      <c r="W161" s="150">
        <f>$R161*INDEX('Byproduct Conc'!$E:$E, MATCH(Water_DMR!W$2,'Byproduct Conc'!$C:$C, 0))</f>
        <v>1.6299207073087502E-5</v>
      </c>
      <c r="X161" s="149">
        <f t="shared" si="12"/>
        <v>9.0344176347970712E-8</v>
      </c>
      <c r="Y161" s="23">
        <f t="shared" si="13"/>
        <v>1.0866138048725E-9</v>
      </c>
      <c r="Z161" s="23">
        <f t="shared" si="14"/>
        <v>4.6569163065964285E-9</v>
      </c>
      <c r="AA161" s="23">
        <f t="shared" si="15"/>
        <v>3.1015062601932221E-8</v>
      </c>
      <c r="AB161" s="115">
        <f t="shared" si="16"/>
        <v>4.6569163065964293E-8</v>
      </c>
      <c r="AC161" s="315">
        <v>0</v>
      </c>
      <c r="AD161" s="2" t="s">
        <v>5107</v>
      </c>
      <c r="AE161" s="2" t="s">
        <v>5098</v>
      </c>
      <c r="AF161" s="2" t="s">
        <v>5098</v>
      </c>
      <c r="AG161" s="61" t="s">
        <v>1208</v>
      </c>
      <c r="AH161" s="69" t="s">
        <v>5109</v>
      </c>
      <c r="AI161" s="21">
        <v>7140104001615</v>
      </c>
    </row>
    <row r="162" spans="1:35" x14ac:dyDescent="0.25">
      <c r="A162" s="2">
        <v>2024</v>
      </c>
      <c r="B162" s="4">
        <v>45292</v>
      </c>
      <c r="C162" s="2" t="s">
        <v>5091</v>
      </c>
      <c r="D162" s="2" t="s">
        <v>1242</v>
      </c>
      <c r="E162" s="2" t="s">
        <v>1205</v>
      </c>
      <c r="F162" s="2" t="s">
        <v>1206</v>
      </c>
      <c r="G162" s="2">
        <v>63630</v>
      </c>
      <c r="H162" s="2">
        <v>37.984251999999998</v>
      </c>
      <c r="I162" s="2">
        <v>-90.686081000000001</v>
      </c>
      <c r="J162" s="2" t="s">
        <v>1207</v>
      </c>
      <c r="K162" s="21">
        <v>110017980443</v>
      </c>
      <c r="L162" s="2" t="s">
        <v>1140</v>
      </c>
      <c r="M162" s="2">
        <v>2899</v>
      </c>
      <c r="N162" s="2" t="s">
        <v>5087</v>
      </c>
      <c r="R162" s="310">
        <v>9.0135990000000006E-3</v>
      </c>
      <c r="S162" s="307">
        <f>$R162*INDEX('Byproduct Conc'!$E:$E, MATCH(Water_DMR!S$2,'Byproduct Conc'!$C:$C, 0))</f>
        <v>2.6229573090000002E-5</v>
      </c>
      <c r="T162" s="23">
        <f>$R162*INDEX('Byproduct Conc'!$E:$E, MATCH(Water_DMR!T$2,'Byproduct Conc'!$C:$C, 0))</f>
        <v>3.1547596499999999E-7</v>
      </c>
      <c r="U162" s="23">
        <f>$R162*INDEX('Byproduct Conc'!$E:$E, MATCH(Water_DMR!U$2,'Byproduct Conc'!$C:$C, 0))</f>
        <v>1.3520398500000001E-6</v>
      </c>
      <c r="V162" s="23">
        <f>$R162*INDEX('Byproduct Conc'!$E:$E, MATCH(Water_DMR!V$2,'Byproduct Conc'!$C:$C, 0))</f>
        <v>9.0045854010000009E-6</v>
      </c>
      <c r="W162" s="150">
        <f>$R162*INDEX('Byproduct Conc'!$E:$E, MATCH(Water_DMR!W$2,'Byproduct Conc'!$C:$C, 0))</f>
        <v>1.3520398500000001E-5</v>
      </c>
      <c r="X162" s="149">
        <f t="shared" si="12"/>
        <v>7.494163740000001E-8</v>
      </c>
      <c r="Y162" s="23">
        <f t="shared" si="13"/>
        <v>9.0135989999999995E-10</v>
      </c>
      <c r="Z162" s="23">
        <f t="shared" si="14"/>
        <v>3.8629710000000003E-9</v>
      </c>
      <c r="AA162" s="23">
        <f t="shared" si="15"/>
        <v>2.5727386860000003E-8</v>
      </c>
      <c r="AB162" s="115">
        <f t="shared" si="16"/>
        <v>3.8629710000000003E-8</v>
      </c>
      <c r="AC162" s="315">
        <v>0</v>
      </c>
      <c r="AD162" s="2" t="s">
        <v>5107</v>
      </c>
      <c r="AE162" s="2" t="s">
        <v>5098</v>
      </c>
      <c r="AF162" s="2" t="s">
        <v>5098</v>
      </c>
      <c r="AG162" s="61" t="s">
        <v>1208</v>
      </c>
      <c r="AH162" s="69" t="s">
        <v>5109</v>
      </c>
      <c r="AI162" s="21">
        <v>7140104001615</v>
      </c>
    </row>
    <row r="163" spans="1:35" x14ac:dyDescent="0.25">
      <c r="A163" s="2">
        <v>2022</v>
      </c>
      <c r="B163" s="4">
        <v>44562</v>
      </c>
      <c r="C163" s="2" t="s">
        <v>5091</v>
      </c>
      <c r="D163" s="2" t="s">
        <v>1242</v>
      </c>
      <c r="E163" s="2" t="s">
        <v>1205</v>
      </c>
      <c r="F163" s="2" t="s">
        <v>1206</v>
      </c>
      <c r="G163" s="2">
        <v>63630</v>
      </c>
      <c r="H163" s="2">
        <v>37.984251999999998</v>
      </c>
      <c r="I163" s="2">
        <v>-90.686081000000001</v>
      </c>
      <c r="J163" s="2" t="s">
        <v>1207</v>
      </c>
      <c r="K163" s="21">
        <v>110017980443</v>
      </c>
      <c r="L163" s="2" t="s">
        <v>1140</v>
      </c>
      <c r="M163" s="2">
        <v>2899</v>
      </c>
      <c r="N163" s="2" t="s">
        <v>5087</v>
      </c>
      <c r="R163" s="310">
        <v>1.7254023938E-3</v>
      </c>
      <c r="S163" s="307">
        <f>$R163*INDEX('Byproduct Conc'!$E:$E, MATCH(Water_DMR!S$2,'Byproduct Conc'!$C:$C, 0))</f>
        <v>5.0209209659579996E-6</v>
      </c>
      <c r="T163" s="23">
        <f>$R163*INDEX('Byproduct Conc'!$E:$E, MATCH(Water_DMR!T$2,'Byproduct Conc'!$C:$C, 0))</f>
        <v>6.0389083782999992E-8</v>
      </c>
      <c r="U163" s="23">
        <f>$R163*INDEX('Byproduct Conc'!$E:$E, MATCH(Water_DMR!U$2,'Byproduct Conc'!$C:$C, 0))</f>
        <v>2.5881035906999997E-7</v>
      </c>
      <c r="V163" s="23">
        <f>$R163*INDEX('Byproduct Conc'!$E:$E, MATCH(Water_DMR!V$2,'Byproduct Conc'!$C:$C, 0))</f>
        <v>1.7236769914062001E-6</v>
      </c>
      <c r="W163" s="150">
        <f>$R163*INDEX('Byproduct Conc'!$E:$E, MATCH(Water_DMR!W$2,'Byproduct Conc'!$C:$C, 0))</f>
        <v>2.5881035907000003E-6</v>
      </c>
      <c r="X163" s="149">
        <f t="shared" si="12"/>
        <v>1.4345488474165712E-8</v>
      </c>
      <c r="Y163" s="23">
        <f t="shared" si="13"/>
        <v>1.7254023937999997E-10</v>
      </c>
      <c r="Z163" s="23">
        <f t="shared" si="14"/>
        <v>7.3945816877142851E-10</v>
      </c>
      <c r="AA163" s="23">
        <f t="shared" si="15"/>
        <v>4.9247914040177146E-9</v>
      </c>
      <c r="AB163" s="115">
        <f t="shared" si="16"/>
        <v>7.3945816877142868E-9</v>
      </c>
      <c r="AC163" s="315">
        <v>0</v>
      </c>
      <c r="AD163" s="2" t="s">
        <v>5107</v>
      </c>
      <c r="AE163" s="2" t="s">
        <v>5098</v>
      </c>
      <c r="AF163" s="2" t="s">
        <v>5098</v>
      </c>
      <c r="AG163" s="61" t="s">
        <v>1208</v>
      </c>
      <c r="AH163" s="69" t="s">
        <v>5109</v>
      </c>
      <c r="AI163" s="21">
        <v>7140104001615</v>
      </c>
    </row>
    <row r="164" spans="1:35" x14ac:dyDescent="0.25">
      <c r="A164" s="2">
        <v>2022</v>
      </c>
      <c r="B164" s="4">
        <v>44562</v>
      </c>
      <c r="C164" s="2" t="s">
        <v>1244</v>
      </c>
      <c r="D164" s="2" t="s">
        <v>1245</v>
      </c>
      <c r="E164" s="2" t="s">
        <v>5092</v>
      </c>
      <c r="F164" s="2" t="s">
        <v>1247</v>
      </c>
      <c r="G164" s="2">
        <v>8069</v>
      </c>
      <c r="H164" s="2">
        <v>39.698279999999997</v>
      </c>
      <c r="I164" s="2">
        <v>-75.503974999999997</v>
      </c>
      <c r="J164" s="2" t="s">
        <v>1248</v>
      </c>
      <c r="K164" s="21">
        <v>110007970142</v>
      </c>
      <c r="L164" s="2" t="s">
        <v>1140</v>
      </c>
      <c r="M164" s="2">
        <v>2869</v>
      </c>
      <c r="N164" s="2" t="s">
        <v>5086</v>
      </c>
      <c r="R164" s="310">
        <v>11.24</v>
      </c>
      <c r="S164" s="307">
        <f>$R164*INDEX('Byproduct Conc'!$E:$E, MATCH(Water_DMR!S$2,'Byproduct Conc'!$C:$C, 0))</f>
        <v>3.2708399999999999E-2</v>
      </c>
      <c r="T164" s="23">
        <f>$R164*INDEX('Byproduct Conc'!$E:$E, MATCH(Water_DMR!T$2,'Byproduct Conc'!$C:$C, 0))</f>
        <v>3.9339999999999997E-4</v>
      </c>
      <c r="U164" s="23">
        <f>$R164*INDEX('Byproduct Conc'!$E:$E, MATCH(Water_DMR!U$2,'Byproduct Conc'!$C:$C, 0))</f>
        <v>1.6859999999999998E-3</v>
      </c>
      <c r="V164" s="23">
        <f>$R164*INDEX('Byproduct Conc'!$E:$E, MATCH(Water_DMR!V$2,'Byproduct Conc'!$C:$C, 0))</f>
        <v>1.1228760000000001E-2</v>
      </c>
      <c r="W164" s="150">
        <f>$R164*INDEX('Byproduct Conc'!$E:$E, MATCH(Water_DMR!W$2,'Byproduct Conc'!$C:$C, 0))</f>
        <v>1.686E-2</v>
      </c>
      <c r="X164" s="149">
        <f t="shared" si="12"/>
        <v>9.3452571428571425E-5</v>
      </c>
      <c r="Y164" s="23">
        <f t="shared" si="13"/>
        <v>1.124E-6</v>
      </c>
      <c r="Z164" s="23">
        <f t="shared" si="14"/>
        <v>4.8171428571428563E-6</v>
      </c>
      <c r="AA164" s="23">
        <f t="shared" si="15"/>
        <v>3.2082171428571434E-5</v>
      </c>
      <c r="AB164" s="115">
        <f t="shared" si="16"/>
        <v>4.8171428571428573E-5</v>
      </c>
      <c r="AC164" s="315">
        <v>0</v>
      </c>
      <c r="AD164" s="2" t="s">
        <v>5107</v>
      </c>
      <c r="AE164" s="2" t="s">
        <v>5098</v>
      </c>
      <c r="AF164" s="2" t="s">
        <v>5098</v>
      </c>
      <c r="AG164" s="61" t="s">
        <v>1249</v>
      </c>
      <c r="AH164" s="69" t="s">
        <v>1250</v>
      </c>
      <c r="AI164" s="21">
        <v>2040206002333</v>
      </c>
    </row>
    <row r="165" spans="1:35" x14ac:dyDescent="0.25">
      <c r="A165" s="2">
        <v>2021</v>
      </c>
      <c r="B165" s="4">
        <v>44197</v>
      </c>
      <c r="C165" s="2" t="s">
        <v>1244</v>
      </c>
      <c r="D165" s="2" t="s">
        <v>1245</v>
      </c>
      <c r="E165" s="2" t="s">
        <v>5092</v>
      </c>
      <c r="F165" s="2" t="s">
        <v>1247</v>
      </c>
      <c r="G165" s="2">
        <v>8069</v>
      </c>
      <c r="H165" s="2">
        <v>39.698279999999997</v>
      </c>
      <c r="I165" s="2">
        <v>-75.503974999999997</v>
      </c>
      <c r="J165" s="2" t="s">
        <v>1248</v>
      </c>
      <c r="K165" s="21">
        <v>110007970142</v>
      </c>
      <c r="L165" s="2" t="s">
        <v>1140</v>
      </c>
      <c r="M165" s="2">
        <v>2869</v>
      </c>
      <c r="N165" s="2" t="s">
        <v>5086</v>
      </c>
      <c r="R165" s="310">
        <v>9.7825000000000006</v>
      </c>
      <c r="S165" s="307">
        <f>$R165*INDEX('Byproduct Conc'!$E:$E, MATCH(Water_DMR!S$2,'Byproduct Conc'!$C:$C, 0))</f>
        <v>2.8467075000000001E-2</v>
      </c>
      <c r="T165" s="23">
        <f>$R165*INDEX('Byproduct Conc'!$E:$E, MATCH(Water_DMR!T$2,'Byproduct Conc'!$C:$C, 0))</f>
        <v>3.4238749999999999E-4</v>
      </c>
      <c r="U165" s="23">
        <f>$R165*INDEX('Byproduct Conc'!$E:$E, MATCH(Water_DMR!U$2,'Byproduct Conc'!$C:$C, 0))</f>
        <v>1.4673749999999999E-3</v>
      </c>
      <c r="V165" s="23">
        <f>$R165*INDEX('Byproduct Conc'!$E:$E, MATCH(Water_DMR!V$2,'Byproduct Conc'!$C:$C, 0))</f>
        <v>9.7727175000000017E-3</v>
      </c>
      <c r="W165" s="150">
        <f>$R165*INDEX('Byproduct Conc'!$E:$E, MATCH(Water_DMR!W$2,'Byproduct Conc'!$C:$C, 0))</f>
        <v>1.4673750000000001E-2</v>
      </c>
      <c r="X165" s="149">
        <f t="shared" si="12"/>
        <v>8.1334499999999999E-5</v>
      </c>
      <c r="Y165" s="23">
        <f t="shared" si="13"/>
        <v>9.7824999999999991E-7</v>
      </c>
      <c r="Z165" s="23">
        <f t="shared" si="14"/>
        <v>4.1925000000000001E-6</v>
      </c>
      <c r="AA165" s="23">
        <f t="shared" si="15"/>
        <v>2.7922050000000005E-5</v>
      </c>
      <c r="AB165" s="115">
        <f t="shared" si="16"/>
        <v>4.1925000000000003E-5</v>
      </c>
      <c r="AC165" s="315">
        <v>0</v>
      </c>
      <c r="AD165" s="2" t="s">
        <v>5107</v>
      </c>
      <c r="AE165" s="2" t="s">
        <v>5098</v>
      </c>
      <c r="AF165" s="2" t="s">
        <v>5098</v>
      </c>
      <c r="AG165" s="61" t="s">
        <v>1249</v>
      </c>
      <c r="AH165" s="69" t="s">
        <v>1250</v>
      </c>
      <c r="AI165" s="21">
        <v>2040206002333</v>
      </c>
    </row>
    <row r="166" spans="1:35" x14ac:dyDescent="0.25">
      <c r="A166" s="2">
        <v>2024</v>
      </c>
      <c r="B166" s="4">
        <v>45292</v>
      </c>
      <c r="C166" s="2" t="s">
        <v>1244</v>
      </c>
      <c r="D166" s="2" t="s">
        <v>1245</v>
      </c>
      <c r="E166" s="2" t="s">
        <v>5092</v>
      </c>
      <c r="F166" s="2" t="s">
        <v>1247</v>
      </c>
      <c r="G166" s="2">
        <v>8069</v>
      </c>
      <c r="H166" s="2">
        <v>39.698279999999997</v>
      </c>
      <c r="I166" s="2">
        <v>-75.503974999999997</v>
      </c>
      <c r="J166" s="2" t="s">
        <v>1248</v>
      </c>
      <c r="K166" s="21">
        <v>110007970142</v>
      </c>
      <c r="L166" s="2" t="s">
        <v>1140</v>
      </c>
      <c r="M166" s="2">
        <v>2869</v>
      </c>
      <c r="N166" s="2" t="s">
        <v>5086</v>
      </c>
      <c r="R166" s="310">
        <v>9.5350000000000001</v>
      </c>
      <c r="S166" s="307">
        <f>$R166*INDEX('Byproduct Conc'!$E:$E, MATCH(Water_DMR!S$2,'Byproduct Conc'!$C:$C, 0))</f>
        <v>2.774685E-2</v>
      </c>
      <c r="T166" s="23">
        <f>$R166*INDEX('Byproduct Conc'!$E:$E, MATCH(Water_DMR!T$2,'Byproduct Conc'!$C:$C, 0))</f>
        <v>3.3372499999999999E-4</v>
      </c>
      <c r="U166" s="23">
        <f>$R166*INDEX('Byproduct Conc'!$E:$E, MATCH(Water_DMR!U$2,'Byproduct Conc'!$C:$C, 0))</f>
        <v>1.4302499999999999E-3</v>
      </c>
      <c r="V166" s="23">
        <f>$R166*INDEX('Byproduct Conc'!$E:$E, MATCH(Water_DMR!V$2,'Byproduct Conc'!$C:$C, 0))</f>
        <v>9.5254650000000003E-3</v>
      </c>
      <c r="W166" s="150">
        <f>$R166*INDEX('Byproduct Conc'!$E:$E, MATCH(Water_DMR!W$2,'Byproduct Conc'!$C:$C, 0))</f>
        <v>1.4302500000000001E-2</v>
      </c>
      <c r="X166" s="149">
        <f t="shared" si="12"/>
        <v>7.927671428571428E-5</v>
      </c>
      <c r="Y166" s="23">
        <f t="shared" si="13"/>
        <v>9.5349999999999996E-7</v>
      </c>
      <c r="Z166" s="23">
        <f t="shared" si="14"/>
        <v>4.0864285714285715E-6</v>
      </c>
      <c r="AA166" s="23">
        <f t="shared" si="15"/>
        <v>2.7215614285714285E-5</v>
      </c>
      <c r="AB166" s="115">
        <f t="shared" si="16"/>
        <v>4.086428571428572E-5</v>
      </c>
      <c r="AC166" s="315">
        <v>0</v>
      </c>
      <c r="AD166" s="2" t="s">
        <v>5107</v>
      </c>
      <c r="AE166" s="2" t="s">
        <v>5098</v>
      </c>
      <c r="AF166" s="2" t="s">
        <v>5098</v>
      </c>
      <c r="AG166" s="61" t="s">
        <v>1249</v>
      </c>
      <c r="AH166" s="69" t="s">
        <v>1250</v>
      </c>
      <c r="AI166" s="21">
        <v>2040206002333</v>
      </c>
    </row>
    <row r="167" spans="1:35" x14ac:dyDescent="0.25">
      <c r="A167" s="2">
        <v>2023</v>
      </c>
      <c r="B167" s="4">
        <v>44927</v>
      </c>
      <c r="C167" s="2" t="s">
        <v>1244</v>
      </c>
      <c r="D167" s="2" t="s">
        <v>1245</v>
      </c>
      <c r="E167" s="2" t="s">
        <v>5092</v>
      </c>
      <c r="F167" s="2" t="s">
        <v>1247</v>
      </c>
      <c r="G167" s="2" t="s">
        <v>5093</v>
      </c>
      <c r="H167" s="2">
        <v>39.698279999999997</v>
      </c>
      <c r="I167" s="2">
        <v>-75.503974999999997</v>
      </c>
      <c r="J167" s="2" t="s">
        <v>1248</v>
      </c>
      <c r="K167" s="21">
        <v>110007970142</v>
      </c>
      <c r="L167" s="2" t="s">
        <v>1140</v>
      </c>
      <c r="M167" s="2">
        <v>2869</v>
      </c>
      <c r="N167" s="2" t="s">
        <v>5086</v>
      </c>
      <c r="R167" s="310">
        <v>8.5820000000000007</v>
      </c>
      <c r="S167" s="307">
        <f>$R167*INDEX('Byproduct Conc'!$E:$E, MATCH(Water_DMR!S$2,'Byproduct Conc'!$C:$C, 0))</f>
        <v>2.4973620000000002E-2</v>
      </c>
      <c r="T167" s="23">
        <f>$R167*INDEX('Byproduct Conc'!$E:$E, MATCH(Water_DMR!T$2,'Byproduct Conc'!$C:$C, 0))</f>
        <v>3.0037E-4</v>
      </c>
      <c r="U167" s="23">
        <f>$R167*INDEX('Byproduct Conc'!$E:$E, MATCH(Water_DMR!U$2,'Byproduct Conc'!$C:$C, 0))</f>
        <v>1.2872999999999999E-3</v>
      </c>
      <c r="V167" s="23">
        <f>$R167*INDEX('Byproduct Conc'!$E:$E, MATCH(Water_DMR!V$2,'Byproduct Conc'!$C:$C, 0))</f>
        <v>8.5734180000000011E-3</v>
      </c>
      <c r="W167" s="150">
        <f>$R167*INDEX('Byproduct Conc'!$E:$E, MATCH(Water_DMR!W$2,'Byproduct Conc'!$C:$C, 0))</f>
        <v>1.2873000000000001E-2</v>
      </c>
      <c r="X167" s="149">
        <f t="shared" si="12"/>
        <v>7.1353200000000007E-5</v>
      </c>
      <c r="Y167" s="23">
        <f t="shared" si="13"/>
        <v>8.582E-7</v>
      </c>
      <c r="Z167" s="23">
        <f t="shared" si="14"/>
        <v>3.6779999999999998E-6</v>
      </c>
      <c r="AA167" s="23">
        <f t="shared" si="15"/>
        <v>2.4495480000000001E-5</v>
      </c>
      <c r="AB167" s="115">
        <f t="shared" si="16"/>
        <v>3.6780000000000004E-5</v>
      </c>
      <c r="AC167" s="315">
        <v>0</v>
      </c>
      <c r="AD167" s="2" t="s">
        <v>5107</v>
      </c>
      <c r="AE167" s="2" t="s">
        <v>5098</v>
      </c>
      <c r="AF167" s="2" t="s">
        <v>5098</v>
      </c>
      <c r="AG167" s="61" t="s">
        <v>1249</v>
      </c>
      <c r="AH167" s="69" t="s">
        <v>1250</v>
      </c>
      <c r="AI167" s="21">
        <v>2040206002333</v>
      </c>
    </row>
    <row r="168" spans="1:35" x14ac:dyDescent="0.25">
      <c r="A168" s="2">
        <v>2022</v>
      </c>
      <c r="B168" s="4">
        <v>44562</v>
      </c>
      <c r="C168" s="2" t="s">
        <v>1263</v>
      </c>
      <c r="D168" s="2" t="s">
        <v>1264</v>
      </c>
      <c r="E168" s="2" t="s">
        <v>1265</v>
      </c>
      <c r="F168" s="2" t="s">
        <v>1266</v>
      </c>
      <c r="G168" s="2">
        <v>48640</v>
      </c>
      <c r="H168" s="2">
        <v>43.590555999999999</v>
      </c>
      <c r="I168" s="2">
        <v>-84.206943999999993</v>
      </c>
      <c r="K168" s="21">
        <v>110027360629</v>
      </c>
      <c r="L168" s="2" t="s">
        <v>1140</v>
      </c>
      <c r="M168" s="2">
        <v>2819</v>
      </c>
      <c r="N168" s="2" t="s">
        <v>5106</v>
      </c>
      <c r="R168" s="310">
        <v>62.107199999999999</v>
      </c>
      <c r="S168" s="307">
        <f>$R168*INDEX('Byproduct Conc'!$E:$E, MATCH(Water_DMR!S$2,'Byproduct Conc'!$C:$C, 0))</f>
        <v>0.18073195199999997</v>
      </c>
      <c r="T168" s="23">
        <f>$R168*INDEX('Byproduct Conc'!$E:$E, MATCH(Water_DMR!T$2,'Byproduct Conc'!$C:$C, 0))</f>
        <v>2.1737519999999997E-3</v>
      </c>
      <c r="U168" s="23">
        <f>$R168*INDEX('Byproduct Conc'!$E:$E, MATCH(Water_DMR!U$2,'Byproduct Conc'!$C:$C, 0))</f>
        <v>9.3160799999999992E-3</v>
      </c>
      <c r="V168" s="23">
        <f>$R168*INDEX('Byproduct Conc'!$E:$E, MATCH(Water_DMR!V$2,'Byproduct Conc'!$C:$C, 0))</f>
        <v>6.2045092800000007E-2</v>
      </c>
      <c r="W168" s="150">
        <f>$R168*INDEX('Byproduct Conc'!$E:$E, MATCH(Water_DMR!W$2,'Byproduct Conc'!$C:$C, 0))</f>
        <v>9.3160800000000002E-2</v>
      </c>
      <c r="X168" s="149">
        <f t="shared" si="12"/>
        <v>5.1637700571428565E-4</v>
      </c>
      <c r="Y168" s="23">
        <f t="shared" si="13"/>
        <v>6.2107199999999994E-6</v>
      </c>
      <c r="Z168" s="23">
        <f t="shared" si="14"/>
        <v>2.6617371428571425E-5</v>
      </c>
      <c r="AA168" s="23">
        <f t="shared" si="15"/>
        <v>1.7727169371428573E-4</v>
      </c>
      <c r="AB168" s="115">
        <f t="shared" si="16"/>
        <v>2.6617371428571432E-4</v>
      </c>
      <c r="AC168" s="315">
        <v>0</v>
      </c>
      <c r="AD168" s="2" t="s">
        <v>5107</v>
      </c>
      <c r="AE168" s="2" t="s">
        <v>5098</v>
      </c>
      <c r="AF168" s="2" t="s">
        <v>5098</v>
      </c>
      <c r="AG168" s="61" t="s">
        <v>1267</v>
      </c>
      <c r="AH168" s="69" t="s">
        <v>1268</v>
      </c>
      <c r="AI168" s="21">
        <v>4080201000005</v>
      </c>
    </row>
    <row r="169" spans="1:35" x14ac:dyDescent="0.25">
      <c r="A169" s="2">
        <v>2021</v>
      </c>
      <c r="B169" s="4">
        <v>44197</v>
      </c>
      <c r="C169" s="2" t="s">
        <v>1263</v>
      </c>
      <c r="D169" s="2" t="s">
        <v>1264</v>
      </c>
      <c r="E169" s="2" t="s">
        <v>1265</v>
      </c>
      <c r="F169" s="2" t="s">
        <v>1266</v>
      </c>
      <c r="G169" s="2">
        <v>48640</v>
      </c>
      <c r="H169" s="2">
        <v>43.590555999999999</v>
      </c>
      <c r="I169" s="2">
        <v>-84.206943999999993</v>
      </c>
      <c r="K169" s="21">
        <v>110027360629</v>
      </c>
      <c r="L169" s="2" t="s">
        <v>1140</v>
      </c>
      <c r="M169" s="2">
        <v>2819</v>
      </c>
      <c r="N169" s="2" t="s">
        <v>5106</v>
      </c>
      <c r="R169" s="310">
        <v>43.148159999999997</v>
      </c>
      <c r="S169" s="307">
        <f>$R169*INDEX('Byproduct Conc'!$E:$E, MATCH(Water_DMR!S$2,'Byproduct Conc'!$C:$C, 0))</f>
        <v>0.12556114559999998</v>
      </c>
      <c r="T169" s="23">
        <f>$R169*INDEX('Byproduct Conc'!$E:$E, MATCH(Water_DMR!T$2,'Byproduct Conc'!$C:$C, 0))</f>
        <v>1.5101855999999998E-3</v>
      </c>
      <c r="U169" s="23">
        <f>$R169*INDEX('Byproduct Conc'!$E:$E, MATCH(Water_DMR!U$2,'Byproduct Conc'!$C:$C, 0))</f>
        <v>6.4722239999999986E-3</v>
      </c>
      <c r="V169" s="23">
        <f>$R169*INDEX('Byproduct Conc'!$E:$E, MATCH(Water_DMR!V$2,'Byproduct Conc'!$C:$C, 0))</f>
        <v>4.3105011839999999E-2</v>
      </c>
      <c r="W169" s="150">
        <f>$R169*INDEX('Byproduct Conc'!$E:$E, MATCH(Water_DMR!W$2,'Byproduct Conc'!$C:$C, 0))</f>
        <v>6.472224E-2</v>
      </c>
      <c r="X169" s="149">
        <f t="shared" si="12"/>
        <v>3.5874613028571425E-4</v>
      </c>
      <c r="Y169" s="23">
        <f t="shared" si="13"/>
        <v>4.3148159999999993E-6</v>
      </c>
      <c r="Z169" s="23">
        <f t="shared" si="14"/>
        <v>1.8492068571428566E-5</v>
      </c>
      <c r="AA169" s="23">
        <f t="shared" si="15"/>
        <v>1.2315717668571428E-4</v>
      </c>
      <c r="AB169" s="115">
        <f t="shared" si="16"/>
        <v>1.8492068571428571E-4</v>
      </c>
      <c r="AC169" s="315">
        <v>0</v>
      </c>
      <c r="AD169" s="2" t="s">
        <v>5107</v>
      </c>
      <c r="AE169" s="2" t="s">
        <v>5098</v>
      </c>
      <c r="AF169" s="2" t="s">
        <v>5098</v>
      </c>
      <c r="AG169" s="61" t="s">
        <v>1267</v>
      </c>
      <c r="AH169" s="69" t="s">
        <v>1268</v>
      </c>
      <c r="AI169" s="21">
        <v>4080201000005</v>
      </c>
    </row>
    <row r="170" spans="1:35" x14ac:dyDescent="0.25">
      <c r="A170" s="2">
        <v>2021</v>
      </c>
      <c r="B170" s="4">
        <v>44197</v>
      </c>
      <c r="C170" s="2" t="s">
        <v>1284</v>
      </c>
      <c r="D170" s="2" t="s">
        <v>1285</v>
      </c>
      <c r="E170" s="2" t="s">
        <v>1189</v>
      </c>
      <c r="F170" s="2" t="s">
        <v>1160</v>
      </c>
      <c r="G170" s="2">
        <v>77978</v>
      </c>
      <c r="H170" s="2">
        <v>28.697590000000002</v>
      </c>
      <c r="I170" s="2">
        <v>-96.542101000000002</v>
      </c>
      <c r="J170" s="2" t="s">
        <v>1190</v>
      </c>
      <c r="K170" s="21">
        <v>110018925957</v>
      </c>
      <c r="L170" s="2" t="s">
        <v>1140</v>
      </c>
      <c r="M170" s="2">
        <v>2821</v>
      </c>
      <c r="N170" s="2" t="s">
        <v>5088</v>
      </c>
      <c r="R170" s="310">
        <v>147.84209999999999</v>
      </c>
      <c r="S170" s="307">
        <f>$R170*INDEX('Byproduct Conc'!$E:$E, MATCH(Water_DMR!S$2,'Byproduct Conc'!$C:$C, 0))</f>
        <v>0.43022051099999992</v>
      </c>
      <c r="T170" s="23">
        <f>$R170*INDEX('Byproduct Conc'!$E:$E, MATCH(Water_DMR!T$2,'Byproduct Conc'!$C:$C, 0))</f>
        <v>5.1744734999999995E-3</v>
      </c>
      <c r="U170" s="23">
        <f>$R170*INDEX('Byproduct Conc'!$E:$E, MATCH(Water_DMR!U$2,'Byproduct Conc'!$C:$C, 0))</f>
        <v>2.2176314999999995E-2</v>
      </c>
      <c r="V170" s="23">
        <f>$R170*INDEX('Byproduct Conc'!$E:$E, MATCH(Water_DMR!V$2,'Byproduct Conc'!$C:$C, 0))</f>
        <v>0.14769425790000001</v>
      </c>
      <c r="W170" s="150">
        <f>$R170*INDEX('Byproduct Conc'!$E:$E, MATCH(Water_DMR!W$2,'Byproduct Conc'!$C:$C, 0))</f>
        <v>0.22176314999999999</v>
      </c>
      <c r="X170" s="149">
        <f t="shared" si="12"/>
        <v>1.2292014599999998E-3</v>
      </c>
      <c r="Y170" s="23">
        <f t="shared" si="13"/>
        <v>1.4784209999999999E-5</v>
      </c>
      <c r="Z170" s="23">
        <f t="shared" si="14"/>
        <v>6.3360899999999985E-5</v>
      </c>
      <c r="AA170" s="23">
        <f t="shared" si="15"/>
        <v>4.2198359400000003E-4</v>
      </c>
      <c r="AB170" s="115">
        <f t="shared" si="16"/>
        <v>6.3360899999999993E-4</v>
      </c>
      <c r="AC170" s="315">
        <v>0</v>
      </c>
      <c r="AD170" s="2" t="s">
        <v>5107</v>
      </c>
      <c r="AE170" s="2" t="s">
        <v>5098</v>
      </c>
      <c r="AF170" s="2" t="s">
        <v>5098</v>
      </c>
      <c r="AG170" s="61" t="s">
        <v>1286</v>
      </c>
      <c r="AH170" s="69" t="s">
        <v>5111</v>
      </c>
      <c r="AI170" s="21">
        <v>12100401000758</v>
      </c>
    </row>
    <row r="171" spans="1:35" x14ac:dyDescent="0.25">
      <c r="A171" s="2">
        <v>2021</v>
      </c>
      <c r="B171" s="4">
        <v>44197</v>
      </c>
      <c r="C171" s="2" t="s">
        <v>1284</v>
      </c>
      <c r="D171" s="2" t="s">
        <v>1285</v>
      </c>
      <c r="E171" s="2" t="s">
        <v>1189</v>
      </c>
      <c r="F171" s="2" t="s">
        <v>1160</v>
      </c>
      <c r="G171" s="2">
        <v>77978</v>
      </c>
      <c r="H171" s="2">
        <v>28.697590000000002</v>
      </c>
      <c r="I171" s="2">
        <v>-96.542101000000002</v>
      </c>
      <c r="J171" s="2" t="s">
        <v>1190</v>
      </c>
      <c r="K171" s="21">
        <v>110018925957</v>
      </c>
      <c r="L171" s="2" t="s">
        <v>1140</v>
      </c>
      <c r="M171" s="2">
        <v>2821</v>
      </c>
      <c r="N171" s="2" t="s">
        <v>5088</v>
      </c>
      <c r="R171" s="310">
        <v>67.0702</v>
      </c>
      <c r="S171" s="307">
        <f>$R171*INDEX('Byproduct Conc'!$E:$E, MATCH(Water_DMR!S$2,'Byproduct Conc'!$C:$C, 0))</f>
        <v>0.19517428199999998</v>
      </c>
      <c r="T171" s="23">
        <f>$R171*INDEX('Byproduct Conc'!$E:$E, MATCH(Water_DMR!T$2,'Byproduct Conc'!$C:$C, 0))</f>
        <v>2.3474569999999998E-3</v>
      </c>
      <c r="U171" s="23">
        <f>$R171*INDEX('Byproduct Conc'!$E:$E, MATCH(Water_DMR!U$2,'Byproduct Conc'!$C:$C, 0))</f>
        <v>1.006053E-2</v>
      </c>
      <c r="V171" s="23">
        <f>$R171*INDEX('Byproduct Conc'!$E:$E, MATCH(Water_DMR!V$2,'Byproduct Conc'!$C:$C, 0))</f>
        <v>6.7003129800000005E-2</v>
      </c>
      <c r="W171" s="150">
        <f>$R171*INDEX('Byproduct Conc'!$E:$E, MATCH(Water_DMR!W$2,'Byproduct Conc'!$C:$C, 0))</f>
        <v>0.10060530000000001</v>
      </c>
      <c r="X171" s="149">
        <f t="shared" si="12"/>
        <v>5.5764080571428563E-4</v>
      </c>
      <c r="Y171" s="23">
        <f t="shared" si="13"/>
        <v>6.7070199999999992E-6</v>
      </c>
      <c r="Z171" s="23">
        <f t="shared" si="14"/>
        <v>2.8744371428571427E-5</v>
      </c>
      <c r="AA171" s="23">
        <f t="shared" si="15"/>
        <v>1.9143751371428574E-4</v>
      </c>
      <c r="AB171" s="115">
        <f t="shared" si="16"/>
        <v>2.8744371428571431E-4</v>
      </c>
      <c r="AC171" s="315">
        <v>0</v>
      </c>
      <c r="AD171" s="2" t="s">
        <v>5107</v>
      </c>
      <c r="AE171" s="2" t="s">
        <v>5098</v>
      </c>
      <c r="AF171" s="2" t="s">
        <v>5098</v>
      </c>
      <c r="AG171" s="61" t="s">
        <v>1286</v>
      </c>
      <c r="AH171" s="69" t="s">
        <v>5111</v>
      </c>
      <c r="AI171" s="21">
        <v>12100401000758</v>
      </c>
    </row>
    <row r="172" spans="1:35" x14ac:dyDescent="0.25">
      <c r="A172" s="2">
        <v>2021</v>
      </c>
      <c r="B172" s="4">
        <v>44197</v>
      </c>
      <c r="C172" s="2" t="s">
        <v>1284</v>
      </c>
      <c r="D172" s="2" t="s">
        <v>1285</v>
      </c>
      <c r="E172" s="2" t="s">
        <v>1189</v>
      </c>
      <c r="F172" s="2" t="s">
        <v>1160</v>
      </c>
      <c r="G172" s="2">
        <v>77978</v>
      </c>
      <c r="H172" s="2">
        <v>28.697590000000002</v>
      </c>
      <c r="I172" s="2">
        <v>-96.542101000000002</v>
      </c>
      <c r="J172" s="2" t="s">
        <v>1190</v>
      </c>
      <c r="K172" s="21">
        <v>110018925957</v>
      </c>
      <c r="L172" s="2" t="s">
        <v>1140</v>
      </c>
      <c r="M172" s="2">
        <v>2821</v>
      </c>
      <c r="N172" s="2" t="s">
        <v>5088</v>
      </c>
      <c r="R172" s="310">
        <v>40.676133333333297</v>
      </c>
      <c r="S172" s="307">
        <f>$R172*INDEX('Byproduct Conc'!$E:$E, MATCH(Water_DMR!S$2,'Byproduct Conc'!$C:$C, 0))</f>
        <v>0.11836754799999989</v>
      </c>
      <c r="T172" s="23">
        <f>$R172*INDEX('Byproduct Conc'!$E:$E, MATCH(Water_DMR!T$2,'Byproduct Conc'!$C:$C, 0))</f>
        <v>1.4236646666666653E-3</v>
      </c>
      <c r="U172" s="23">
        <f>$R172*INDEX('Byproduct Conc'!$E:$E, MATCH(Water_DMR!U$2,'Byproduct Conc'!$C:$C, 0))</f>
        <v>6.1014199999999937E-3</v>
      </c>
      <c r="V172" s="23">
        <f>$R172*INDEX('Byproduct Conc'!$E:$E, MATCH(Water_DMR!V$2,'Byproduct Conc'!$C:$C, 0))</f>
        <v>4.0635457199999968E-2</v>
      </c>
      <c r="W172" s="150">
        <f>$R172*INDEX('Byproduct Conc'!$E:$E, MATCH(Water_DMR!W$2,'Byproduct Conc'!$C:$C, 0))</f>
        <v>6.1014199999999949E-2</v>
      </c>
      <c r="X172" s="149">
        <f t="shared" si="12"/>
        <v>3.38192994285714E-4</v>
      </c>
      <c r="Y172" s="23">
        <f t="shared" si="13"/>
        <v>4.0676133333333293E-6</v>
      </c>
      <c r="Z172" s="23">
        <f t="shared" si="14"/>
        <v>1.7432628571428555E-5</v>
      </c>
      <c r="AA172" s="23">
        <f t="shared" si="15"/>
        <v>1.1610130628571419E-4</v>
      </c>
      <c r="AB172" s="115">
        <f t="shared" si="16"/>
        <v>1.7432628571428558E-4</v>
      </c>
      <c r="AC172" s="315">
        <v>0</v>
      </c>
      <c r="AD172" s="2" t="s">
        <v>5107</v>
      </c>
      <c r="AE172" s="2" t="s">
        <v>5098</v>
      </c>
      <c r="AF172" s="2" t="s">
        <v>5098</v>
      </c>
      <c r="AG172" s="61" t="s">
        <v>1286</v>
      </c>
      <c r="AH172" s="69" t="s">
        <v>5111</v>
      </c>
      <c r="AI172" s="21">
        <v>12100401000758</v>
      </c>
    </row>
    <row r="173" spans="1:35" x14ac:dyDescent="0.25">
      <c r="A173" s="2">
        <v>2021</v>
      </c>
      <c r="B173" s="4">
        <v>44197</v>
      </c>
      <c r="C173" s="2" t="s">
        <v>1284</v>
      </c>
      <c r="D173" s="2" t="s">
        <v>1285</v>
      </c>
      <c r="E173" s="2" t="s">
        <v>1189</v>
      </c>
      <c r="F173" s="2" t="s">
        <v>1160</v>
      </c>
      <c r="G173" s="2">
        <v>77978</v>
      </c>
      <c r="H173" s="2">
        <v>28.697590000000002</v>
      </c>
      <c r="I173" s="2">
        <v>-96.542101000000002</v>
      </c>
      <c r="J173" s="2" t="s">
        <v>1190</v>
      </c>
      <c r="K173" s="21">
        <v>110018925957</v>
      </c>
      <c r="L173" s="2" t="s">
        <v>1140</v>
      </c>
      <c r="M173" s="2">
        <v>2821</v>
      </c>
      <c r="N173" s="2" t="s">
        <v>5088</v>
      </c>
      <c r="R173" s="310">
        <v>37.06456</v>
      </c>
      <c r="S173" s="307">
        <f>$R173*INDEX('Byproduct Conc'!$E:$E, MATCH(Water_DMR!S$2,'Byproduct Conc'!$C:$C, 0))</f>
        <v>0.10785786959999999</v>
      </c>
      <c r="T173" s="23">
        <f>$R173*INDEX('Byproduct Conc'!$E:$E, MATCH(Water_DMR!T$2,'Byproduct Conc'!$C:$C, 0))</f>
        <v>1.2972595999999998E-3</v>
      </c>
      <c r="U173" s="23">
        <f>$R173*INDEX('Byproduct Conc'!$E:$E, MATCH(Water_DMR!U$2,'Byproduct Conc'!$C:$C, 0))</f>
        <v>5.5596839999999996E-3</v>
      </c>
      <c r="V173" s="23">
        <f>$R173*INDEX('Byproduct Conc'!$E:$E, MATCH(Water_DMR!V$2,'Byproduct Conc'!$C:$C, 0))</f>
        <v>3.7027495440000002E-2</v>
      </c>
      <c r="W173" s="150">
        <f>$R173*INDEX('Byproduct Conc'!$E:$E, MATCH(Water_DMR!W$2,'Byproduct Conc'!$C:$C, 0))</f>
        <v>5.5596840000000002E-2</v>
      </c>
      <c r="X173" s="149">
        <f t="shared" si="12"/>
        <v>3.0816534171428567E-4</v>
      </c>
      <c r="Y173" s="23">
        <f t="shared" si="13"/>
        <v>3.7064559999999996E-6</v>
      </c>
      <c r="Z173" s="23">
        <f t="shared" si="14"/>
        <v>1.5884811428571428E-5</v>
      </c>
      <c r="AA173" s="23">
        <f t="shared" si="15"/>
        <v>1.0579284411428572E-4</v>
      </c>
      <c r="AB173" s="115">
        <f t="shared" si="16"/>
        <v>1.5884811428571428E-4</v>
      </c>
      <c r="AC173" s="315">
        <v>0</v>
      </c>
      <c r="AD173" s="2" t="s">
        <v>5107</v>
      </c>
      <c r="AE173" s="2" t="s">
        <v>5098</v>
      </c>
      <c r="AF173" s="2" t="s">
        <v>5098</v>
      </c>
      <c r="AG173" s="61" t="s">
        <v>1286</v>
      </c>
      <c r="AH173" s="69" t="s">
        <v>5111</v>
      </c>
      <c r="AI173" s="21">
        <v>12100401000758</v>
      </c>
    </row>
    <row r="174" spans="1:35" x14ac:dyDescent="0.25">
      <c r="A174" s="2">
        <v>2021</v>
      </c>
      <c r="B174" s="4">
        <v>44197</v>
      </c>
      <c r="C174" s="2" t="s">
        <v>1284</v>
      </c>
      <c r="D174" s="2" t="s">
        <v>1285</v>
      </c>
      <c r="E174" s="2" t="s">
        <v>1189</v>
      </c>
      <c r="F174" s="2" t="s">
        <v>1160</v>
      </c>
      <c r="G174" s="2">
        <v>77978</v>
      </c>
      <c r="H174" s="2">
        <v>28.697590000000002</v>
      </c>
      <c r="I174" s="2">
        <v>-96.542101000000002</v>
      </c>
      <c r="J174" s="2" t="s">
        <v>1190</v>
      </c>
      <c r="K174" s="21">
        <v>110018925957</v>
      </c>
      <c r="L174" s="2" t="s">
        <v>1140</v>
      </c>
      <c r="M174" s="2">
        <v>2821</v>
      </c>
      <c r="N174" s="2" t="s">
        <v>5088</v>
      </c>
      <c r="R174" s="310">
        <v>26.752379999999999</v>
      </c>
      <c r="S174" s="307">
        <f>$R174*INDEX('Byproduct Conc'!$E:$E, MATCH(Water_DMR!S$2,'Byproduct Conc'!$C:$C, 0))</f>
        <v>7.7849425799999997E-2</v>
      </c>
      <c r="T174" s="23">
        <f>$R174*INDEX('Byproduct Conc'!$E:$E, MATCH(Water_DMR!T$2,'Byproduct Conc'!$C:$C, 0))</f>
        <v>9.3633329999999991E-4</v>
      </c>
      <c r="U174" s="23">
        <f>$R174*INDEX('Byproduct Conc'!$E:$E, MATCH(Water_DMR!U$2,'Byproduct Conc'!$C:$C, 0))</f>
        <v>4.0128569999999999E-3</v>
      </c>
      <c r="V174" s="23">
        <f>$R174*INDEX('Byproduct Conc'!$E:$E, MATCH(Water_DMR!V$2,'Byproduct Conc'!$C:$C, 0))</f>
        <v>2.6725627620000001E-2</v>
      </c>
      <c r="W174" s="150">
        <f>$R174*INDEX('Byproduct Conc'!$E:$E, MATCH(Water_DMR!W$2,'Byproduct Conc'!$C:$C, 0))</f>
        <v>4.0128570000000002E-2</v>
      </c>
      <c r="X174" s="149">
        <f t="shared" si="12"/>
        <v>2.2242693085714285E-4</v>
      </c>
      <c r="Y174" s="23">
        <f t="shared" si="13"/>
        <v>2.6752379999999996E-6</v>
      </c>
      <c r="Z174" s="23">
        <f t="shared" si="14"/>
        <v>1.1465305714285714E-5</v>
      </c>
      <c r="AA174" s="23">
        <f t="shared" si="15"/>
        <v>7.6358936057142866E-5</v>
      </c>
      <c r="AB174" s="115">
        <f t="shared" si="16"/>
        <v>1.1465305714285715E-4</v>
      </c>
      <c r="AC174" s="315">
        <v>0</v>
      </c>
      <c r="AD174" s="2" t="s">
        <v>5107</v>
      </c>
      <c r="AE174" s="2" t="s">
        <v>5098</v>
      </c>
      <c r="AF174" s="2" t="s">
        <v>5098</v>
      </c>
      <c r="AG174" s="61" t="s">
        <v>1286</v>
      </c>
      <c r="AH174" s="69" t="s">
        <v>5111</v>
      </c>
      <c r="AI174" s="21">
        <v>12100401000758</v>
      </c>
    </row>
    <row r="175" spans="1:35" x14ac:dyDescent="0.25">
      <c r="A175" s="2">
        <v>2022</v>
      </c>
      <c r="B175" s="4">
        <v>44562</v>
      </c>
      <c r="C175" s="2" t="s">
        <v>1284</v>
      </c>
      <c r="D175" s="2" t="s">
        <v>1285</v>
      </c>
      <c r="E175" s="2" t="s">
        <v>1189</v>
      </c>
      <c r="F175" s="2" t="s">
        <v>1160</v>
      </c>
      <c r="G175" s="2">
        <v>77978</v>
      </c>
      <c r="H175" s="2">
        <v>28.697590000000002</v>
      </c>
      <c r="I175" s="2">
        <v>-96.542101000000002</v>
      </c>
      <c r="J175" s="2" t="s">
        <v>1190</v>
      </c>
      <c r="K175" s="21">
        <v>110018925957</v>
      </c>
      <c r="L175" s="2" t="s">
        <v>1140</v>
      </c>
      <c r="M175" s="2">
        <v>2821</v>
      </c>
      <c r="N175" s="2" t="s">
        <v>5088</v>
      </c>
      <c r="R175" s="310">
        <v>15.744719999999999</v>
      </c>
      <c r="S175" s="307">
        <f>$R175*INDEX('Byproduct Conc'!$E:$E, MATCH(Water_DMR!S$2,'Byproduct Conc'!$C:$C, 0))</f>
        <v>4.5817135199999998E-2</v>
      </c>
      <c r="T175" s="23">
        <f>$R175*INDEX('Byproduct Conc'!$E:$E, MATCH(Water_DMR!T$2,'Byproduct Conc'!$C:$C, 0))</f>
        <v>5.5106519999999996E-4</v>
      </c>
      <c r="U175" s="23">
        <f>$R175*INDEX('Byproduct Conc'!$E:$E, MATCH(Water_DMR!U$2,'Byproduct Conc'!$C:$C, 0))</f>
        <v>2.3617079999999997E-3</v>
      </c>
      <c r="V175" s="23">
        <f>$R175*INDEX('Byproduct Conc'!$E:$E, MATCH(Water_DMR!V$2,'Byproduct Conc'!$C:$C, 0))</f>
        <v>1.5728975280000002E-2</v>
      </c>
      <c r="W175" s="150">
        <f>$R175*INDEX('Byproduct Conc'!$E:$E, MATCH(Water_DMR!W$2,'Byproduct Conc'!$C:$C, 0))</f>
        <v>2.3617079999999999E-2</v>
      </c>
      <c r="X175" s="149">
        <f t="shared" si="12"/>
        <v>1.3090610057142857E-4</v>
      </c>
      <c r="Y175" s="23">
        <f t="shared" si="13"/>
        <v>1.5744719999999998E-6</v>
      </c>
      <c r="Z175" s="23">
        <f t="shared" si="14"/>
        <v>6.7477371428571423E-6</v>
      </c>
      <c r="AA175" s="23">
        <f t="shared" si="15"/>
        <v>4.4939929371428575E-5</v>
      </c>
      <c r="AB175" s="115">
        <f t="shared" si="16"/>
        <v>6.747737142857143E-5</v>
      </c>
      <c r="AC175" s="315">
        <v>0</v>
      </c>
      <c r="AD175" s="2" t="s">
        <v>5107</v>
      </c>
      <c r="AE175" s="2" t="s">
        <v>5098</v>
      </c>
      <c r="AF175" s="2" t="s">
        <v>5098</v>
      </c>
      <c r="AG175" s="61" t="s">
        <v>1286</v>
      </c>
      <c r="AH175" s="69" t="s">
        <v>5111</v>
      </c>
      <c r="AI175" s="21">
        <v>12100401000758</v>
      </c>
    </row>
    <row r="176" spans="1:35" x14ac:dyDescent="0.25">
      <c r="A176" s="2">
        <v>2023</v>
      </c>
      <c r="B176" s="4">
        <v>44927</v>
      </c>
      <c r="C176" s="2" t="s">
        <v>1284</v>
      </c>
      <c r="D176" s="2" t="s">
        <v>1285</v>
      </c>
      <c r="E176" s="2" t="s">
        <v>1189</v>
      </c>
      <c r="F176" s="2" t="s">
        <v>1160</v>
      </c>
      <c r="G176" s="2">
        <v>77978</v>
      </c>
      <c r="H176" s="2">
        <v>28.697590000000002</v>
      </c>
      <c r="I176" s="2">
        <v>-96.542101000000002</v>
      </c>
      <c r="J176" s="2" t="s">
        <v>1190</v>
      </c>
      <c r="K176" s="21">
        <v>110018925957</v>
      </c>
      <c r="L176" s="2" t="s">
        <v>1140</v>
      </c>
      <c r="M176" s="2">
        <v>2821</v>
      </c>
      <c r="N176" s="2" t="s">
        <v>5088</v>
      </c>
      <c r="R176" s="310">
        <v>15.199920000000001</v>
      </c>
      <c r="S176" s="307">
        <f>$R176*INDEX('Byproduct Conc'!$E:$E, MATCH(Water_DMR!S$2,'Byproduct Conc'!$C:$C, 0))</f>
        <v>4.4231767200000001E-2</v>
      </c>
      <c r="T176" s="23">
        <f>$R176*INDEX('Byproduct Conc'!$E:$E, MATCH(Water_DMR!T$2,'Byproduct Conc'!$C:$C, 0))</f>
        <v>5.3199719999999994E-4</v>
      </c>
      <c r="U176" s="23">
        <f>$R176*INDEX('Byproduct Conc'!$E:$E, MATCH(Water_DMR!U$2,'Byproduct Conc'!$C:$C, 0))</f>
        <v>2.2799879999999997E-3</v>
      </c>
      <c r="V176" s="23">
        <f>$R176*INDEX('Byproduct Conc'!$E:$E, MATCH(Water_DMR!V$2,'Byproduct Conc'!$C:$C, 0))</f>
        <v>1.5184720080000002E-2</v>
      </c>
      <c r="W176" s="150">
        <f>$R176*INDEX('Byproduct Conc'!$E:$E, MATCH(Water_DMR!W$2,'Byproduct Conc'!$C:$C, 0))</f>
        <v>2.2799880000000002E-2</v>
      </c>
      <c r="X176" s="149">
        <f t="shared" si="12"/>
        <v>1.2637647771428573E-4</v>
      </c>
      <c r="Y176" s="23">
        <f t="shared" si="13"/>
        <v>1.5199919999999998E-6</v>
      </c>
      <c r="Z176" s="23">
        <f t="shared" si="14"/>
        <v>6.5142514285714279E-6</v>
      </c>
      <c r="AA176" s="23">
        <f t="shared" si="15"/>
        <v>4.3384914514285721E-5</v>
      </c>
      <c r="AB176" s="115">
        <f t="shared" si="16"/>
        <v>6.5142514285714296E-5</v>
      </c>
      <c r="AC176" s="315">
        <v>0</v>
      </c>
      <c r="AD176" s="2" t="s">
        <v>5107</v>
      </c>
      <c r="AE176" s="2" t="s">
        <v>5098</v>
      </c>
      <c r="AF176" s="2" t="s">
        <v>5098</v>
      </c>
      <c r="AG176" s="61" t="s">
        <v>1286</v>
      </c>
      <c r="AH176" s="69" t="s">
        <v>5111</v>
      </c>
      <c r="AI176" s="21">
        <v>12100401000758</v>
      </c>
    </row>
    <row r="177" spans="1:35" x14ac:dyDescent="0.25">
      <c r="A177" s="2">
        <v>2024</v>
      </c>
      <c r="B177" s="4">
        <v>45292</v>
      </c>
      <c r="C177" s="2" t="s">
        <v>1284</v>
      </c>
      <c r="D177" s="2" t="s">
        <v>1285</v>
      </c>
      <c r="E177" s="2" t="s">
        <v>1189</v>
      </c>
      <c r="F177" s="2" t="s">
        <v>1160</v>
      </c>
      <c r="G177" s="2">
        <v>77978</v>
      </c>
      <c r="H177" s="2">
        <v>28.697590000000002</v>
      </c>
      <c r="I177" s="2">
        <v>-96.542101000000002</v>
      </c>
      <c r="J177" s="2" t="s">
        <v>1190</v>
      </c>
      <c r="K177" s="21">
        <v>110018925957</v>
      </c>
      <c r="L177" s="2" t="s">
        <v>1140</v>
      </c>
      <c r="M177" s="2">
        <v>2821</v>
      </c>
      <c r="N177" s="2" t="s">
        <v>5088</v>
      </c>
      <c r="R177" s="310">
        <v>11.02312</v>
      </c>
      <c r="S177" s="307">
        <f>$R177*INDEX('Byproduct Conc'!$E:$E, MATCH(Water_DMR!S$2,'Byproduct Conc'!$C:$C, 0))</f>
        <v>3.2077279200000003E-2</v>
      </c>
      <c r="T177" s="23">
        <f>$R177*INDEX('Byproduct Conc'!$E:$E, MATCH(Water_DMR!T$2,'Byproduct Conc'!$C:$C, 0))</f>
        <v>3.8580919999999999E-4</v>
      </c>
      <c r="U177" s="23">
        <f>$R177*INDEX('Byproduct Conc'!$E:$E, MATCH(Water_DMR!U$2,'Byproduct Conc'!$C:$C, 0))</f>
        <v>1.653468E-3</v>
      </c>
      <c r="V177" s="23">
        <f>$R177*INDEX('Byproduct Conc'!$E:$E, MATCH(Water_DMR!V$2,'Byproduct Conc'!$C:$C, 0))</f>
        <v>1.1012096880000002E-2</v>
      </c>
      <c r="W177" s="150">
        <f>$R177*INDEX('Byproduct Conc'!$E:$E, MATCH(Water_DMR!W$2,'Byproduct Conc'!$C:$C, 0))</f>
        <v>1.653468E-2</v>
      </c>
      <c r="X177" s="149">
        <f t="shared" si="12"/>
        <v>9.1649369142857154E-5</v>
      </c>
      <c r="Y177" s="23">
        <f t="shared" si="13"/>
        <v>1.1023119999999999E-6</v>
      </c>
      <c r="Z177" s="23">
        <f t="shared" si="14"/>
        <v>4.7241942857142859E-6</v>
      </c>
      <c r="AA177" s="23">
        <f t="shared" si="15"/>
        <v>3.1463133942857152E-5</v>
      </c>
      <c r="AB177" s="115">
        <f t="shared" si="16"/>
        <v>4.7241942857142855E-5</v>
      </c>
      <c r="AC177" s="315">
        <v>0</v>
      </c>
      <c r="AD177" s="2" t="s">
        <v>5107</v>
      </c>
      <c r="AE177" s="2" t="s">
        <v>5098</v>
      </c>
      <c r="AF177" s="2" t="s">
        <v>5098</v>
      </c>
      <c r="AG177" s="61" t="s">
        <v>1286</v>
      </c>
      <c r="AH177" s="69" t="s">
        <v>5111</v>
      </c>
      <c r="AI177" s="21">
        <v>12100401000758</v>
      </c>
    </row>
    <row r="178" spans="1:35" x14ac:dyDescent="0.25">
      <c r="A178" s="2">
        <v>2023</v>
      </c>
      <c r="B178" s="4">
        <v>44927</v>
      </c>
      <c r="C178" s="2" t="s">
        <v>1284</v>
      </c>
      <c r="D178" s="2" t="s">
        <v>1285</v>
      </c>
      <c r="E178" s="2" t="s">
        <v>1189</v>
      </c>
      <c r="F178" s="2" t="s">
        <v>1160</v>
      </c>
      <c r="G178" s="2">
        <v>77978</v>
      </c>
      <c r="H178" s="2">
        <v>28.697590000000002</v>
      </c>
      <c r="I178" s="2">
        <v>-96.542101000000002</v>
      </c>
      <c r="J178" s="2" t="s">
        <v>1190</v>
      </c>
      <c r="K178" s="21">
        <v>110018925957</v>
      </c>
      <c r="L178" s="2" t="s">
        <v>1140</v>
      </c>
      <c r="M178" s="2">
        <v>2821</v>
      </c>
      <c r="N178" s="2" t="s">
        <v>5088</v>
      </c>
      <c r="R178" s="310">
        <v>3.5200499999999999</v>
      </c>
      <c r="S178" s="307">
        <f>$R178*INDEX('Byproduct Conc'!$E:$E, MATCH(Water_DMR!S$2,'Byproduct Conc'!$C:$C, 0))</f>
        <v>1.0243345499999999E-2</v>
      </c>
      <c r="T178" s="23">
        <f>$R178*INDEX('Byproduct Conc'!$E:$E, MATCH(Water_DMR!T$2,'Byproduct Conc'!$C:$C, 0))</f>
        <v>1.2320174999999999E-4</v>
      </c>
      <c r="U178" s="23">
        <f>$R178*INDEX('Byproduct Conc'!$E:$E, MATCH(Water_DMR!U$2,'Byproduct Conc'!$C:$C, 0))</f>
        <v>5.2800749999999989E-4</v>
      </c>
      <c r="V178" s="23">
        <f>$R178*INDEX('Byproduct Conc'!$E:$E, MATCH(Water_DMR!V$2,'Byproduct Conc'!$C:$C, 0))</f>
        <v>3.5165299500000001E-3</v>
      </c>
      <c r="W178" s="150">
        <f>$R178*INDEX('Byproduct Conc'!$E:$E, MATCH(Water_DMR!W$2,'Byproduct Conc'!$C:$C, 0))</f>
        <v>5.2800750000000004E-3</v>
      </c>
      <c r="X178" s="149">
        <f t="shared" si="12"/>
        <v>2.9266701428571426E-5</v>
      </c>
      <c r="Y178" s="23">
        <f t="shared" si="13"/>
        <v>3.5200499999999995E-7</v>
      </c>
      <c r="Z178" s="23">
        <f t="shared" si="14"/>
        <v>1.5085928571428568E-6</v>
      </c>
      <c r="AA178" s="23">
        <f t="shared" si="15"/>
        <v>1.0047228428571428E-5</v>
      </c>
      <c r="AB178" s="115">
        <f t="shared" si="16"/>
        <v>1.5085928571428573E-5</v>
      </c>
      <c r="AC178" s="315">
        <v>0</v>
      </c>
      <c r="AD178" s="2" t="s">
        <v>5107</v>
      </c>
      <c r="AE178" s="2" t="s">
        <v>5098</v>
      </c>
      <c r="AF178" s="2" t="s">
        <v>5098</v>
      </c>
      <c r="AG178" s="61" t="s">
        <v>1286</v>
      </c>
      <c r="AH178" s="69" t="s">
        <v>5111</v>
      </c>
      <c r="AI178" s="21">
        <v>12100401000758</v>
      </c>
    </row>
    <row r="179" spans="1:35" x14ac:dyDescent="0.25">
      <c r="A179" s="2">
        <v>2024</v>
      </c>
      <c r="B179" s="4">
        <v>45292</v>
      </c>
      <c r="C179" s="2" t="s">
        <v>1288</v>
      </c>
      <c r="D179" s="2" t="s">
        <v>1289</v>
      </c>
      <c r="E179" s="2" t="s">
        <v>1154</v>
      </c>
      <c r="F179" s="2" t="s">
        <v>1138</v>
      </c>
      <c r="G179" s="2">
        <v>70805</v>
      </c>
      <c r="H179" s="2">
        <v>30.503836</v>
      </c>
      <c r="I179" s="2">
        <v>-91.186507000000006</v>
      </c>
      <c r="J179" s="2" t="s">
        <v>1155</v>
      </c>
      <c r="K179" s="21">
        <v>110000597444</v>
      </c>
      <c r="L179" s="2" t="s">
        <v>1140</v>
      </c>
      <c r="M179" s="2">
        <v>2821</v>
      </c>
      <c r="N179" s="2" t="s">
        <v>5088</v>
      </c>
      <c r="R179" s="310">
        <v>52.269019999999998</v>
      </c>
      <c r="S179" s="307">
        <f>$R179*INDEX('Byproduct Conc'!$E:$E, MATCH(Water_DMR!S$2,'Byproduct Conc'!$C:$C, 0))</f>
        <v>0.15210284819999997</v>
      </c>
      <c r="T179" s="23">
        <f>$R179*INDEX('Byproduct Conc'!$E:$E, MATCH(Water_DMR!T$2,'Byproduct Conc'!$C:$C, 0))</f>
        <v>1.8294156999999998E-3</v>
      </c>
      <c r="U179" s="23">
        <f>$R179*INDEX('Byproduct Conc'!$E:$E, MATCH(Water_DMR!U$2,'Byproduct Conc'!$C:$C, 0))</f>
        <v>7.8403529999999996E-3</v>
      </c>
      <c r="V179" s="23">
        <f>$R179*INDEX('Byproduct Conc'!$E:$E, MATCH(Water_DMR!V$2,'Byproduct Conc'!$C:$C, 0))</f>
        <v>5.2216750980000004E-2</v>
      </c>
      <c r="W179" s="150">
        <f>$R179*INDEX('Byproduct Conc'!$E:$E, MATCH(Water_DMR!W$2,'Byproduct Conc'!$C:$C, 0))</f>
        <v>7.8403529999999999E-2</v>
      </c>
      <c r="X179" s="149">
        <f t="shared" si="12"/>
        <v>4.3457956628571422E-4</v>
      </c>
      <c r="Y179" s="23">
        <f t="shared" si="13"/>
        <v>5.2269019999999995E-6</v>
      </c>
      <c r="Z179" s="23">
        <f t="shared" si="14"/>
        <v>2.2401008571428572E-5</v>
      </c>
      <c r="AA179" s="23">
        <f t="shared" si="15"/>
        <v>1.4919071708571429E-4</v>
      </c>
      <c r="AB179" s="115">
        <f t="shared" si="16"/>
        <v>2.240100857142857E-4</v>
      </c>
      <c r="AC179" s="315">
        <v>0</v>
      </c>
      <c r="AD179" s="2" t="s">
        <v>5107</v>
      </c>
      <c r="AE179" s="2" t="s">
        <v>5098</v>
      </c>
      <c r="AF179" s="2" t="s">
        <v>5098</v>
      </c>
      <c r="AG179" s="61" t="s">
        <v>1156</v>
      </c>
      <c r="AH179" s="69" t="s">
        <v>1290</v>
      </c>
      <c r="AI179" s="21">
        <v>8070201006480</v>
      </c>
    </row>
    <row r="180" spans="1:35" x14ac:dyDescent="0.25">
      <c r="A180" s="2">
        <v>2021</v>
      </c>
      <c r="B180" s="4">
        <v>44197</v>
      </c>
      <c r="C180" s="2" t="s">
        <v>1288</v>
      </c>
      <c r="D180" s="2" t="s">
        <v>1289</v>
      </c>
      <c r="E180" s="2" t="s">
        <v>1154</v>
      </c>
      <c r="F180" s="2" t="s">
        <v>1138</v>
      </c>
      <c r="G180" s="2">
        <v>70805</v>
      </c>
      <c r="H180" s="2">
        <v>30.503836</v>
      </c>
      <c r="I180" s="2">
        <v>-91.186507000000006</v>
      </c>
      <c r="J180" s="2" t="s">
        <v>1155</v>
      </c>
      <c r="K180" s="21">
        <v>110000597444</v>
      </c>
      <c r="L180" s="2" t="s">
        <v>1140</v>
      </c>
      <c r="M180" s="2">
        <v>2821</v>
      </c>
      <c r="N180" s="2" t="s">
        <v>5088</v>
      </c>
      <c r="R180" s="310">
        <v>49.576799999999999</v>
      </c>
      <c r="S180" s="307">
        <f>$R180*INDEX('Byproduct Conc'!$E:$E, MATCH(Water_DMR!S$2,'Byproduct Conc'!$C:$C, 0))</f>
        <v>0.144268488</v>
      </c>
      <c r="T180" s="23">
        <f>$R180*INDEX('Byproduct Conc'!$E:$E, MATCH(Water_DMR!T$2,'Byproduct Conc'!$C:$C, 0))</f>
        <v>1.7351879999999997E-3</v>
      </c>
      <c r="U180" s="23">
        <f>$R180*INDEX('Byproduct Conc'!$E:$E, MATCH(Water_DMR!U$2,'Byproduct Conc'!$C:$C, 0))</f>
        <v>7.4365199999999994E-3</v>
      </c>
      <c r="V180" s="23">
        <f>$R180*INDEX('Byproduct Conc'!$E:$E, MATCH(Water_DMR!V$2,'Byproduct Conc'!$C:$C, 0))</f>
        <v>4.9527223200000005E-2</v>
      </c>
      <c r="W180" s="150">
        <f>$R180*INDEX('Byproduct Conc'!$E:$E, MATCH(Water_DMR!W$2,'Byproduct Conc'!$C:$C, 0))</f>
        <v>7.4365200000000006E-2</v>
      </c>
      <c r="X180" s="149">
        <f t="shared" si="12"/>
        <v>4.1219568000000001E-4</v>
      </c>
      <c r="Y180" s="23">
        <f t="shared" si="13"/>
        <v>4.9576799999999994E-6</v>
      </c>
      <c r="Z180" s="23">
        <f t="shared" si="14"/>
        <v>2.1247199999999999E-5</v>
      </c>
      <c r="AA180" s="23">
        <f t="shared" si="15"/>
        <v>1.4150635200000001E-4</v>
      </c>
      <c r="AB180" s="115">
        <f t="shared" si="16"/>
        <v>2.1247200000000001E-4</v>
      </c>
      <c r="AC180" s="315">
        <v>0</v>
      </c>
      <c r="AD180" s="2" t="s">
        <v>5107</v>
      </c>
      <c r="AE180" s="2" t="s">
        <v>5098</v>
      </c>
      <c r="AF180" s="2" t="s">
        <v>5098</v>
      </c>
      <c r="AG180" s="61" t="s">
        <v>1156</v>
      </c>
      <c r="AH180" s="69" t="s">
        <v>1290</v>
      </c>
      <c r="AI180" s="21">
        <v>8070201006480</v>
      </c>
    </row>
    <row r="181" spans="1:35" x14ac:dyDescent="0.25">
      <c r="A181" s="2">
        <v>2023</v>
      </c>
      <c r="B181" s="4">
        <v>44927</v>
      </c>
      <c r="C181" s="2" t="s">
        <v>1288</v>
      </c>
      <c r="D181" s="2" t="s">
        <v>1289</v>
      </c>
      <c r="E181" s="2" t="s">
        <v>1154</v>
      </c>
      <c r="F181" s="2" t="s">
        <v>1138</v>
      </c>
      <c r="G181" s="2">
        <v>70805</v>
      </c>
      <c r="H181" s="2">
        <v>30.503836</v>
      </c>
      <c r="I181" s="2">
        <v>-91.186507000000006</v>
      </c>
      <c r="J181" s="2" t="s">
        <v>1155</v>
      </c>
      <c r="K181" s="21">
        <v>110000597444</v>
      </c>
      <c r="L181" s="2" t="s">
        <v>1140</v>
      </c>
      <c r="M181" s="2">
        <v>2821</v>
      </c>
      <c r="N181" s="2" t="s">
        <v>5088</v>
      </c>
      <c r="R181" s="310">
        <v>15.708399999999999</v>
      </c>
      <c r="S181" s="307">
        <f>$R181*INDEX('Byproduct Conc'!$E:$E, MATCH(Water_DMR!S$2,'Byproduct Conc'!$C:$C, 0))</f>
        <v>4.5711443999999997E-2</v>
      </c>
      <c r="T181" s="23">
        <f>$R181*INDEX('Byproduct Conc'!$E:$E, MATCH(Water_DMR!T$2,'Byproduct Conc'!$C:$C, 0))</f>
        <v>5.4979399999999993E-4</v>
      </c>
      <c r="U181" s="23">
        <f>$R181*INDEX('Byproduct Conc'!$E:$E, MATCH(Water_DMR!U$2,'Byproduct Conc'!$C:$C, 0))</f>
        <v>2.3562599999999998E-3</v>
      </c>
      <c r="V181" s="23">
        <f>$R181*INDEX('Byproduct Conc'!$E:$E, MATCH(Water_DMR!V$2,'Byproduct Conc'!$C:$C, 0))</f>
        <v>1.5692691599999999E-2</v>
      </c>
      <c r="W181" s="150">
        <f>$R181*INDEX('Byproduct Conc'!$E:$E, MATCH(Water_DMR!W$2,'Byproduct Conc'!$C:$C, 0))</f>
        <v>2.35626E-2</v>
      </c>
      <c r="X181" s="149">
        <f t="shared" si="12"/>
        <v>1.306041257142857E-4</v>
      </c>
      <c r="Y181" s="23">
        <f t="shared" si="13"/>
        <v>1.5708399999999999E-6</v>
      </c>
      <c r="Z181" s="23">
        <f t="shared" si="14"/>
        <v>6.7321714285714277E-6</v>
      </c>
      <c r="AA181" s="23">
        <f t="shared" si="15"/>
        <v>4.483626171428571E-5</v>
      </c>
      <c r="AB181" s="115">
        <f t="shared" si="16"/>
        <v>6.7321714285714291E-5</v>
      </c>
      <c r="AC181" s="315">
        <v>0</v>
      </c>
      <c r="AD181" s="2" t="s">
        <v>5107</v>
      </c>
      <c r="AE181" s="2" t="s">
        <v>5098</v>
      </c>
      <c r="AF181" s="2" t="s">
        <v>5098</v>
      </c>
      <c r="AG181" s="61" t="s">
        <v>1156</v>
      </c>
      <c r="AH181" s="69" t="s">
        <v>1290</v>
      </c>
      <c r="AI181" s="21">
        <v>8070201006480</v>
      </c>
    </row>
    <row r="182" spans="1:35" x14ac:dyDescent="0.25">
      <c r="A182" s="2">
        <v>2022</v>
      </c>
      <c r="B182" s="4">
        <v>44562</v>
      </c>
      <c r="C182" s="2" t="s">
        <v>1288</v>
      </c>
      <c r="D182" s="2" t="s">
        <v>1289</v>
      </c>
      <c r="E182" s="2" t="s">
        <v>1154</v>
      </c>
      <c r="F182" s="2" t="s">
        <v>1138</v>
      </c>
      <c r="G182" s="2">
        <v>70805</v>
      </c>
      <c r="H182" s="2">
        <v>30.503836</v>
      </c>
      <c r="I182" s="2">
        <v>-91.186507000000006</v>
      </c>
      <c r="J182" s="2" t="s">
        <v>1155</v>
      </c>
      <c r="K182" s="21">
        <v>110000597444</v>
      </c>
      <c r="L182" s="2" t="s">
        <v>1140</v>
      </c>
      <c r="M182" s="2">
        <v>2821</v>
      </c>
      <c r="N182" s="2" t="s">
        <v>5088</v>
      </c>
      <c r="R182" s="310">
        <v>13.36576</v>
      </c>
      <c r="S182" s="307">
        <f>$R182*INDEX('Byproduct Conc'!$E:$E, MATCH(Water_DMR!S$2,'Byproduct Conc'!$C:$C, 0))</f>
        <v>3.8894361599999996E-2</v>
      </c>
      <c r="T182" s="23">
        <f>$R182*INDEX('Byproduct Conc'!$E:$E, MATCH(Water_DMR!T$2,'Byproduct Conc'!$C:$C, 0))</f>
        <v>4.6780159999999994E-4</v>
      </c>
      <c r="U182" s="23">
        <f>$R182*INDEX('Byproduct Conc'!$E:$E, MATCH(Water_DMR!U$2,'Byproduct Conc'!$C:$C, 0))</f>
        <v>2.0048639999999999E-3</v>
      </c>
      <c r="V182" s="23">
        <f>$R182*INDEX('Byproduct Conc'!$E:$E, MATCH(Water_DMR!V$2,'Byproduct Conc'!$C:$C, 0))</f>
        <v>1.3352394240000001E-2</v>
      </c>
      <c r="W182" s="150">
        <f>$R182*INDEX('Byproduct Conc'!$E:$E, MATCH(Water_DMR!W$2,'Byproduct Conc'!$C:$C, 0))</f>
        <v>2.004864E-2</v>
      </c>
      <c r="X182" s="149">
        <f t="shared" si="12"/>
        <v>1.1112674742857142E-4</v>
      </c>
      <c r="Y182" s="23">
        <f t="shared" si="13"/>
        <v>1.3365759999999998E-6</v>
      </c>
      <c r="Z182" s="23">
        <f t="shared" si="14"/>
        <v>5.7281828571428568E-6</v>
      </c>
      <c r="AA182" s="23">
        <f t="shared" si="15"/>
        <v>3.8149697828571434E-5</v>
      </c>
      <c r="AB182" s="115">
        <f t="shared" si="16"/>
        <v>5.7281828571428573E-5</v>
      </c>
      <c r="AC182" s="315">
        <v>0</v>
      </c>
      <c r="AD182" s="2" t="s">
        <v>5107</v>
      </c>
      <c r="AE182" s="2" t="s">
        <v>5098</v>
      </c>
      <c r="AF182" s="2" t="s">
        <v>5098</v>
      </c>
      <c r="AG182" s="61" t="s">
        <v>1156</v>
      </c>
      <c r="AH182" s="69" t="s">
        <v>1290</v>
      </c>
      <c r="AI182" s="21">
        <v>8070201006480</v>
      </c>
    </row>
    <row r="183" spans="1:35" x14ac:dyDescent="0.25">
      <c r="A183" s="2">
        <v>2021</v>
      </c>
      <c r="B183" s="4">
        <v>44197</v>
      </c>
      <c r="C183" s="2" t="s">
        <v>1291</v>
      </c>
      <c r="D183" s="2" t="s">
        <v>1292</v>
      </c>
      <c r="E183" s="2" t="s">
        <v>1137</v>
      </c>
      <c r="F183" s="2" t="s">
        <v>1138</v>
      </c>
      <c r="G183" s="2" t="s">
        <v>1293</v>
      </c>
      <c r="H183" s="2">
        <v>30.221900000000002</v>
      </c>
      <c r="I183" s="2">
        <v>-91.051500000000004</v>
      </c>
      <c r="J183" s="2" t="s">
        <v>1294</v>
      </c>
      <c r="K183" s="21">
        <v>110033659878</v>
      </c>
      <c r="L183" s="2" t="s">
        <v>1140</v>
      </c>
      <c r="M183" s="2">
        <v>2869</v>
      </c>
      <c r="N183" s="2" t="s">
        <v>5086</v>
      </c>
      <c r="R183" s="310">
        <v>3.9770400000000001</v>
      </c>
      <c r="S183" s="307">
        <f>$R183*INDEX('Byproduct Conc'!$E:$E, MATCH(Water_DMR!S$2,'Byproduct Conc'!$C:$C, 0))</f>
        <v>1.1573186399999999E-2</v>
      </c>
      <c r="T183" s="23">
        <f>$R183*INDEX('Byproduct Conc'!$E:$E, MATCH(Water_DMR!T$2,'Byproduct Conc'!$C:$C, 0))</f>
        <v>1.3919639999999999E-4</v>
      </c>
      <c r="U183" s="23">
        <f>$R183*INDEX('Byproduct Conc'!$E:$E, MATCH(Water_DMR!U$2,'Byproduct Conc'!$C:$C, 0))</f>
        <v>5.9655599999999993E-4</v>
      </c>
      <c r="V183" s="23">
        <f>$R183*INDEX('Byproduct Conc'!$E:$E, MATCH(Water_DMR!V$2,'Byproduct Conc'!$C:$C, 0))</f>
        <v>3.9730629600000008E-3</v>
      </c>
      <c r="W183" s="150">
        <f>$R183*INDEX('Byproduct Conc'!$E:$E, MATCH(Water_DMR!W$2,'Byproduct Conc'!$C:$C, 0))</f>
        <v>5.96556E-3</v>
      </c>
      <c r="X183" s="149">
        <f t="shared" si="12"/>
        <v>3.3066246857142852E-5</v>
      </c>
      <c r="Y183" s="23">
        <f t="shared" si="13"/>
        <v>3.9770399999999997E-7</v>
      </c>
      <c r="Z183" s="23">
        <f t="shared" si="14"/>
        <v>1.7044457142857141E-6</v>
      </c>
      <c r="AA183" s="23">
        <f t="shared" si="15"/>
        <v>1.135160845714286E-5</v>
      </c>
      <c r="AB183" s="115">
        <f t="shared" si="16"/>
        <v>1.7044457142857143E-5</v>
      </c>
      <c r="AC183" s="315">
        <v>0</v>
      </c>
      <c r="AD183" s="2" t="s">
        <v>5107</v>
      </c>
      <c r="AE183" s="2" t="s">
        <v>5098</v>
      </c>
      <c r="AF183" s="2" t="s">
        <v>5098</v>
      </c>
      <c r="AG183" s="61" t="s">
        <v>1295</v>
      </c>
      <c r="AH183" s="69" t="s">
        <v>1296</v>
      </c>
      <c r="AI183" s="21">
        <v>8070202002309</v>
      </c>
    </row>
    <row r="184" spans="1:35" x14ac:dyDescent="0.25">
      <c r="A184" s="2">
        <v>2023</v>
      </c>
      <c r="B184" s="4">
        <v>44927</v>
      </c>
      <c r="C184" s="2" t="s">
        <v>1291</v>
      </c>
      <c r="D184" s="2" t="s">
        <v>1292</v>
      </c>
      <c r="E184" s="2" t="s">
        <v>1137</v>
      </c>
      <c r="F184" s="2" t="s">
        <v>1138</v>
      </c>
      <c r="G184" s="2" t="s">
        <v>1293</v>
      </c>
      <c r="H184" s="2">
        <v>30.221900000000002</v>
      </c>
      <c r="I184" s="2">
        <v>-91.051500000000004</v>
      </c>
      <c r="J184" s="2" t="s">
        <v>1294</v>
      </c>
      <c r="K184" s="21">
        <v>110033659878</v>
      </c>
      <c r="L184" s="2" t="s">
        <v>1140</v>
      </c>
      <c r="M184" s="2">
        <v>2869</v>
      </c>
      <c r="N184" s="2" t="s">
        <v>5086</v>
      </c>
      <c r="R184" s="310">
        <v>3.8113299999999999</v>
      </c>
      <c r="S184" s="307">
        <f>$R184*INDEX('Byproduct Conc'!$E:$E, MATCH(Water_DMR!S$2,'Byproduct Conc'!$C:$C, 0))</f>
        <v>1.1090970299999999E-2</v>
      </c>
      <c r="T184" s="23">
        <f>$R184*INDEX('Byproduct Conc'!$E:$E, MATCH(Water_DMR!T$2,'Byproduct Conc'!$C:$C, 0))</f>
        <v>1.3339654999999998E-4</v>
      </c>
      <c r="U184" s="23">
        <f>$R184*INDEX('Byproduct Conc'!$E:$E, MATCH(Water_DMR!U$2,'Byproduct Conc'!$C:$C, 0))</f>
        <v>5.716994999999999E-4</v>
      </c>
      <c r="V184" s="23">
        <f>$R184*INDEX('Byproduct Conc'!$E:$E, MATCH(Water_DMR!V$2,'Byproduct Conc'!$C:$C, 0))</f>
        <v>3.8075186700000001E-3</v>
      </c>
      <c r="W184" s="150">
        <f>$R184*INDEX('Byproduct Conc'!$E:$E, MATCH(Water_DMR!W$2,'Byproduct Conc'!$C:$C, 0))</f>
        <v>5.7169949999999999E-3</v>
      </c>
      <c r="X184" s="149">
        <f t="shared" si="12"/>
        <v>3.1688486571428567E-5</v>
      </c>
      <c r="Y184" s="23">
        <f t="shared" si="13"/>
        <v>3.8113299999999995E-7</v>
      </c>
      <c r="Z184" s="23">
        <f t="shared" si="14"/>
        <v>1.6334271428571426E-6</v>
      </c>
      <c r="AA184" s="23">
        <f t="shared" si="15"/>
        <v>1.0878624771428572E-5</v>
      </c>
      <c r="AB184" s="115">
        <f t="shared" si="16"/>
        <v>1.6334271428571428E-5</v>
      </c>
      <c r="AC184" s="315">
        <v>0</v>
      </c>
      <c r="AD184" s="2" t="s">
        <v>5107</v>
      </c>
      <c r="AE184" s="2" t="s">
        <v>5098</v>
      </c>
      <c r="AF184" s="2" t="s">
        <v>5098</v>
      </c>
      <c r="AG184" s="61" t="s">
        <v>1295</v>
      </c>
      <c r="AH184" s="69" t="s">
        <v>1296</v>
      </c>
      <c r="AI184" s="21" t="s">
        <v>5112</v>
      </c>
    </row>
    <row r="185" spans="1:35" x14ac:dyDescent="0.25">
      <c r="A185" s="2">
        <v>2024</v>
      </c>
      <c r="B185" s="4">
        <v>45292</v>
      </c>
      <c r="C185" s="2" t="s">
        <v>1291</v>
      </c>
      <c r="D185" s="2" t="s">
        <v>1292</v>
      </c>
      <c r="E185" s="2" t="s">
        <v>1137</v>
      </c>
      <c r="F185" s="2" t="s">
        <v>1138</v>
      </c>
      <c r="G185" s="2" t="s">
        <v>1293</v>
      </c>
      <c r="H185" s="2">
        <v>30.221900000000002</v>
      </c>
      <c r="I185" s="2">
        <v>-91.051500000000004</v>
      </c>
      <c r="J185" s="2" t="s">
        <v>1294</v>
      </c>
      <c r="K185" s="21">
        <v>110033659878</v>
      </c>
      <c r="L185" s="2" t="s">
        <v>1140</v>
      </c>
      <c r="M185" s="2">
        <v>2869</v>
      </c>
      <c r="N185" s="2" t="s">
        <v>5086</v>
      </c>
      <c r="R185" s="310">
        <v>0.82855000000000001</v>
      </c>
      <c r="S185" s="307">
        <f>$R185*INDEX('Byproduct Conc'!$E:$E, MATCH(Water_DMR!S$2,'Byproduct Conc'!$C:$C, 0))</f>
        <v>2.4110805000000001E-3</v>
      </c>
      <c r="T185" s="23">
        <f>$R185*INDEX('Byproduct Conc'!$E:$E, MATCH(Water_DMR!T$2,'Byproduct Conc'!$C:$C, 0))</f>
        <v>2.8999249999999999E-5</v>
      </c>
      <c r="U185" s="23">
        <f>$R185*INDEX('Byproduct Conc'!$E:$E, MATCH(Water_DMR!U$2,'Byproduct Conc'!$C:$C, 0))</f>
        <v>1.2428249999999998E-4</v>
      </c>
      <c r="V185" s="23">
        <f>$R185*INDEX('Byproduct Conc'!$E:$E, MATCH(Water_DMR!V$2,'Byproduct Conc'!$C:$C, 0))</f>
        <v>8.2772145000000006E-4</v>
      </c>
      <c r="W185" s="150">
        <f>$R185*INDEX('Byproduct Conc'!$E:$E, MATCH(Water_DMR!W$2,'Byproduct Conc'!$C:$C, 0))</f>
        <v>1.2428250000000001E-3</v>
      </c>
      <c r="X185" s="149">
        <f t="shared" si="12"/>
        <v>6.8888014285714284E-6</v>
      </c>
      <c r="Y185" s="23">
        <f t="shared" si="13"/>
        <v>8.2854999999999996E-8</v>
      </c>
      <c r="Z185" s="23">
        <f t="shared" si="14"/>
        <v>3.5509285714285711E-7</v>
      </c>
      <c r="AA185" s="23">
        <f t="shared" si="15"/>
        <v>2.3649184285714287E-6</v>
      </c>
      <c r="AB185" s="115">
        <f t="shared" si="16"/>
        <v>3.5509285714285717E-6</v>
      </c>
      <c r="AC185" s="315">
        <v>0</v>
      </c>
      <c r="AD185" s="2" t="s">
        <v>5107</v>
      </c>
      <c r="AE185" s="2" t="s">
        <v>5098</v>
      </c>
      <c r="AF185" s="2" t="s">
        <v>5098</v>
      </c>
      <c r="AG185" s="61" t="s">
        <v>1295</v>
      </c>
      <c r="AH185" s="69" t="s">
        <v>1296</v>
      </c>
      <c r="AI185" s="21">
        <v>8070202002309</v>
      </c>
    </row>
    <row r="186" spans="1:35" x14ac:dyDescent="0.25">
      <c r="A186" s="2">
        <v>2021</v>
      </c>
      <c r="B186" s="4">
        <v>44197</v>
      </c>
      <c r="C186" s="2" t="s">
        <v>1297</v>
      </c>
      <c r="D186" s="2" t="s">
        <v>1298</v>
      </c>
      <c r="E186" s="2" t="s">
        <v>1299</v>
      </c>
      <c r="F186" s="2" t="s">
        <v>1160</v>
      </c>
      <c r="G186" s="2">
        <v>77301</v>
      </c>
      <c r="H186" s="2">
        <v>30.316129</v>
      </c>
      <c r="I186" s="2">
        <v>-95.387682999999996</v>
      </c>
      <c r="J186" s="2" t="s">
        <v>1300</v>
      </c>
      <c r="K186" s="21">
        <v>110000748095</v>
      </c>
      <c r="L186" s="2" t="s">
        <v>1140</v>
      </c>
      <c r="M186" s="2">
        <v>2869</v>
      </c>
      <c r="N186" s="2" t="s">
        <v>5086</v>
      </c>
      <c r="R186" s="310">
        <v>4.0184674999999999</v>
      </c>
      <c r="S186" s="307">
        <f>$R186*INDEX('Byproduct Conc'!$E:$E, MATCH(Water_DMR!S$2,'Byproduct Conc'!$C:$C, 0))</f>
        <v>1.1693740424999998E-2</v>
      </c>
      <c r="T186" s="23">
        <f>$R186*INDEX('Byproduct Conc'!$E:$E, MATCH(Water_DMR!T$2,'Byproduct Conc'!$C:$C, 0))</f>
        <v>1.4064636249999998E-4</v>
      </c>
      <c r="U186" s="23">
        <f>$R186*INDEX('Byproduct Conc'!$E:$E, MATCH(Water_DMR!U$2,'Byproduct Conc'!$C:$C, 0))</f>
        <v>6.0277012499999991E-4</v>
      </c>
      <c r="V186" s="23">
        <f>$R186*INDEX('Byproduct Conc'!$E:$E, MATCH(Water_DMR!V$2,'Byproduct Conc'!$C:$C, 0))</f>
        <v>4.0144490324999999E-3</v>
      </c>
      <c r="W186" s="150">
        <f>$R186*INDEX('Byproduct Conc'!$E:$E, MATCH(Water_DMR!W$2,'Byproduct Conc'!$C:$C, 0))</f>
        <v>6.0277012499999998E-3</v>
      </c>
      <c r="X186" s="149">
        <f t="shared" si="12"/>
        <v>3.3410686928571426E-5</v>
      </c>
      <c r="Y186" s="23">
        <f t="shared" si="13"/>
        <v>4.0184674999999993E-7</v>
      </c>
      <c r="Z186" s="23">
        <f t="shared" si="14"/>
        <v>1.7222003571428569E-6</v>
      </c>
      <c r="AA186" s="23">
        <f t="shared" si="15"/>
        <v>1.1469854378571427E-5</v>
      </c>
      <c r="AB186" s="115">
        <f t="shared" si="16"/>
        <v>1.7222003571428572E-5</v>
      </c>
      <c r="AC186" s="315">
        <v>0</v>
      </c>
      <c r="AD186" s="2" t="s">
        <v>5107</v>
      </c>
      <c r="AE186" s="2" t="s">
        <v>5098</v>
      </c>
      <c r="AF186" s="2" t="s">
        <v>5098</v>
      </c>
      <c r="AG186" s="61" t="s">
        <v>1301</v>
      </c>
      <c r="AH186" s="69" t="s">
        <v>5113</v>
      </c>
      <c r="AI186" s="21">
        <v>12040101000196</v>
      </c>
    </row>
    <row r="187" spans="1:35" x14ac:dyDescent="0.25">
      <c r="A187" s="2">
        <v>2021</v>
      </c>
      <c r="B187" s="4">
        <v>44197</v>
      </c>
      <c r="C187" s="2" t="s">
        <v>1297</v>
      </c>
      <c r="D187" s="2" t="s">
        <v>1298</v>
      </c>
      <c r="E187" s="2" t="s">
        <v>1299</v>
      </c>
      <c r="F187" s="2" t="s">
        <v>1160</v>
      </c>
      <c r="G187" s="2">
        <v>77301</v>
      </c>
      <c r="H187" s="2">
        <v>30.316129</v>
      </c>
      <c r="I187" s="2">
        <v>-95.387682999999996</v>
      </c>
      <c r="J187" s="2" t="s">
        <v>1300</v>
      </c>
      <c r="K187" s="21">
        <v>110000748095</v>
      </c>
      <c r="L187" s="2" t="s">
        <v>1140</v>
      </c>
      <c r="M187" s="2">
        <v>2869</v>
      </c>
      <c r="N187" s="2" t="s">
        <v>5086</v>
      </c>
      <c r="R187" s="310">
        <v>1.3836785</v>
      </c>
      <c r="S187" s="307">
        <f>$R187*INDEX('Byproduct Conc'!$E:$E, MATCH(Water_DMR!S$2,'Byproduct Conc'!$C:$C, 0))</f>
        <v>4.0265044349999998E-3</v>
      </c>
      <c r="T187" s="23">
        <f>$R187*INDEX('Byproduct Conc'!$E:$E, MATCH(Water_DMR!T$2,'Byproduct Conc'!$C:$C, 0))</f>
        <v>4.8428747499999999E-5</v>
      </c>
      <c r="U187" s="23">
        <f>$R187*INDEX('Byproduct Conc'!$E:$E, MATCH(Water_DMR!U$2,'Byproduct Conc'!$C:$C, 0))</f>
        <v>2.0755177499999999E-4</v>
      </c>
      <c r="V187" s="23">
        <f>$R187*INDEX('Byproduct Conc'!$E:$E, MATCH(Water_DMR!V$2,'Byproduct Conc'!$C:$C, 0))</f>
        <v>1.3822948215000002E-3</v>
      </c>
      <c r="W187" s="150">
        <f>$R187*INDEX('Byproduct Conc'!$E:$E, MATCH(Water_DMR!W$2,'Byproduct Conc'!$C:$C, 0))</f>
        <v>2.0755177500000003E-3</v>
      </c>
      <c r="X187" s="149">
        <f t="shared" si="12"/>
        <v>1.1504298385714285E-5</v>
      </c>
      <c r="Y187" s="23">
        <f t="shared" si="13"/>
        <v>1.3836785E-7</v>
      </c>
      <c r="Z187" s="23">
        <f t="shared" si="14"/>
        <v>5.9300507142857141E-7</v>
      </c>
      <c r="AA187" s="23">
        <f t="shared" si="15"/>
        <v>3.9494137757142863E-6</v>
      </c>
      <c r="AB187" s="115">
        <f t="shared" si="16"/>
        <v>5.9300507142857151E-6</v>
      </c>
      <c r="AC187" s="315">
        <v>0</v>
      </c>
      <c r="AD187" s="2" t="s">
        <v>5107</v>
      </c>
      <c r="AE187" s="2" t="s">
        <v>5098</v>
      </c>
      <c r="AF187" s="2" t="s">
        <v>5098</v>
      </c>
      <c r="AG187" s="61" t="s">
        <v>1301</v>
      </c>
      <c r="AH187" s="69" t="s">
        <v>5113</v>
      </c>
      <c r="AI187" s="21">
        <v>12040101000196</v>
      </c>
    </row>
    <row r="188" spans="1:35" x14ac:dyDescent="0.25">
      <c r="A188" s="2">
        <v>2022</v>
      </c>
      <c r="B188" s="4">
        <v>44562</v>
      </c>
      <c r="C188" s="2" t="s">
        <v>1297</v>
      </c>
      <c r="D188" s="2" t="s">
        <v>1298</v>
      </c>
      <c r="E188" s="2" t="s">
        <v>1299</v>
      </c>
      <c r="F188" s="2" t="s">
        <v>1160</v>
      </c>
      <c r="G188" s="2">
        <v>77301</v>
      </c>
      <c r="H188" s="2">
        <v>30.316129</v>
      </c>
      <c r="I188" s="2">
        <v>-95.387682999999996</v>
      </c>
      <c r="J188" s="2" t="s">
        <v>1300</v>
      </c>
      <c r="K188" s="21">
        <v>110000748095</v>
      </c>
      <c r="L188" s="2" t="s">
        <v>1140</v>
      </c>
      <c r="M188" s="2">
        <v>2869</v>
      </c>
      <c r="N188" s="2" t="s">
        <v>5086</v>
      </c>
      <c r="R188" s="310">
        <v>0.2071375</v>
      </c>
      <c r="S188" s="307">
        <f>$R188*INDEX('Byproduct Conc'!$E:$E, MATCH(Water_DMR!S$2,'Byproduct Conc'!$C:$C, 0))</f>
        <v>6.0277012500000002E-4</v>
      </c>
      <c r="T188" s="23">
        <f>$R188*INDEX('Byproduct Conc'!$E:$E, MATCH(Water_DMR!T$2,'Byproduct Conc'!$C:$C, 0))</f>
        <v>7.2498124999999996E-6</v>
      </c>
      <c r="U188" s="23">
        <f>$R188*INDEX('Byproduct Conc'!$E:$E, MATCH(Water_DMR!U$2,'Byproduct Conc'!$C:$C, 0))</f>
        <v>3.1070624999999995E-5</v>
      </c>
      <c r="V188" s="23">
        <f>$R188*INDEX('Byproduct Conc'!$E:$E, MATCH(Water_DMR!V$2,'Byproduct Conc'!$C:$C, 0))</f>
        <v>2.0693036250000001E-4</v>
      </c>
      <c r="W188" s="150">
        <f>$R188*INDEX('Byproduct Conc'!$E:$E, MATCH(Water_DMR!W$2,'Byproduct Conc'!$C:$C, 0))</f>
        <v>3.1070625000000003E-4</v>
      </c>
      <c r="X188" s="149">
        <f t="shared" si="12"/>
        <v>1.7222003571428571E-6</v>
      </c>
      <c r="Y188" s="23">
        <f t="shared" si="13"/>
        <v>2.0713749999999999E-8</v>
      </c>
      <c r="Z188" s="23">
        <f t="shared" si="14"/>
        <v>8.8773214285714277E-8</v>
      </c>
      <c r="AA188" s="23">
        <f t="shared" si="15"/>
        <v>5.9122960714285717E-7</v>
      </c>
      <c r="AB188" s="115">
        <f t="shared" si="16"/>
        <v>8.8773214285714293E-7</v>
      </c>
      <c r="AC188" s="315">
        <v>0</v>
      </c>
      <c r="AD188" s="2" t="s">
        <v>5107</v>
      </c>
      <c r="AE188" s="2" t="s">
        <v>5098</v>
      </c>
      <c r="AF188" s="2" t="s">
        <v>5098</v>
      </c>
      <c r="AG188" s="61" t="s">
        <v>1301</v>
      </c>
      <c r="AH188" s="69" t="s">
        <v>5113</v>
      </c>
      <c r="AI188" s="21">
        <v>12040101000196</v>
      </c>
    </row>
    <row r="189" spans="1:35" x14ac:dyDescent="0.25">
      <c r="A189" s="2">
        <v>2024</v>
      </c>
      <c r="B189" s="4">
        <v>45292</v>
      </c>
      <c r="C189" s="2" t="s">
        <v>1297</v>
      </c>
      <c r="D189" s="2" t="s">
        <v>1298</v>
      </c>
      <c r="E189" s="2" t="s">
        <v>1299</v>
      </c>
      <c r="F189" s="2" t="s">
        <v>1160</v>
      </c>
      <c r="G189" s="2">
        <v>77301</v>
      </c>
      <c r="H189" s="2">
        <v>30.316129</v>
      </c>
      <c r="I189" s="2">
        <v>-95.387682999999996</v>
      </c>
      <c r="J189" s="2" t="s">
        <v>1300</v>
      </c>
      <c r="K189" s="21">
        <v>110000748095</v>
      </c>
      <c r="L189" s="2" t="s">
        <v>1140</v>
      </c>
      <c r="M189" s="2">
        <v>2869</v>
      </c>
      <c r="N189" s="2" t="s">
        <v>5086</v>
      </c>
      <c r="R189" s="310">
        <v>0.126685295</v>
      </c>
      <c r="S189" s="307">
        <f>$R189*INDEX('Byproduct Conc'!$E:$E, MATCH(Water_DMR!S$2,'Byproduct Conc'!$C:$C, 0))</f>
        <v>3.6865420844999999E-4</v>
      </c>
      <c r="T189" s="23">
        <f>$R189*INDEX('Byproduct Conc'!$E:$E, MATCH(Water_DMR!T$2,'Byproduct Conc'!$C:$C, 0))</f>
        <v>4.4339853249999994E-6</v>
      </c>
      <c r="U189" s="23">
        <f>$R189*INDEX('Byproduct Conc'!$E:$E, MATCH(Water_DMR!U$2,'Byproduct Conc'!$C:$C, 0))</f>
        <v>1.900279425E-5</v>
      </c>
      <c r="V189" s="23">
        <f>$R189*INDEX('Byproduct Conc'!$E:$E, MATCH(Water_DMR!V$2,'Byproduct Conc'!$C:$C, 0))</f>
        <v>1.2655860970500001E-4</v>
      </c>
      <c r="W189" s="150">
        <f>$R189*INDEX('Byproduct Conc'!$E:$E, MATCH(Water_DMR!W$2,'Byproduct Conc'!$C:$C, 0))</f>
        <v>1.900279425E-4</v>
      </c>
      <c r="X189" s="149">
        <f t="shared" si="12"/>
        <v>1.0532977384285713E-6</v>
      </c>
      <c r="Y189" s="23">
        <f t="shared" si="13"/>
        <v>1.2668529499999998E-8</v>
      </c>
      <c r="Z189" s="23">
        <f t="shared" si="14"/>
        <v>5.4293697857142857E-8</v>
      </c>
      <c r="AA189" s="23">
        <f t="shared" si="15"/>
        <v>3.6159602772857147E-7</v>
      </c>
      <c r="AB189" s="115">
        <f t="shared" si="16"/>
        <v>5.4293697857142856E-7</v>
      </c>
      <c r="AC189" s="315">
        <v>0</v>
      </c>
      <c r="AD189" s="2" t="s">
        <v>5107</v>
      </c>
      <c r="AE189" s="2" t="s">
        <v>5098</v>
      </c>
      <c r="AF189" s="2" t="s">
        <v>5098</v>
      </c>
      <c r="AG189" s="61" t="s">
        <v>1301</v>
      </c>
      <c r="AH189" s="69" t="s">
        <v>5113</v>
      </c>
      <c r="AI189" s="21">
        <v>12040101000196</v>
      </c>
    </row>
    <row r="190" spans="1:35" x14ac:dyDescent="0.25">
      <c r="A190" s="2">
        <v>2022</v>
      </c>
      <c r="B190" s="4">
        <v>44562</v>
      </c>
      <c r="C190" s="2" t="s">
        <v>5094</v>
      </c>
      <c r="D190" s="2" t="s">
        <v>1304</v>
      </c>
      <c r="E190" s="2" t="s">
        <v>1305</v>
      </c>
      <c r="F190" s="2" t="s">
        <v>1230</v>
      </c>
      <c r="G190" s="2">
        <v>25515</v>
      </c>
      <c r="H190" s="2">
        <v>38.772219999999997</v>
      </c>
      <c r="I190" s="2">
        <v>-82.205560000000006</v>
      </c>
      <c r="J190" s="2" t="s">
        <v>1307</v>
      </c>
      <c r="K190" s="21">
        <v>110000607772</v>
      </c>
      <c r="L190" s="2" t="s">
        <v>1140</v>
      </c>
      <c r="M190" s="2">
        <v>2869</v>
      </c>
      <c r="N190" s="2" t="s">
        <v>5086</v>
      </c>
      <c r="R190" s="310">
        <v>0.41716114285714201</v>
      </c>
      <c r="S190" s="307">
        <f>$R190*INDEX('Byproduct Conc'!$E:$E, MATCH(Water_DMR!S$2,'Byproduct Conc'!$C:$C, 0))</f>
        <v>1.2139389257142831E-3</v>
      </c>
      <c r="T190" s="23">
        <f>$R190*INDEX('Byproduct Conc'!$E:$E, MATCH(Water_DMR!T$2,'Byproduct Conc'!$C:$C, 0))</f>
        <v>1.4600639999999969E-5</v>
      </c>
      <c r="U190" s="23">
        <f>$R190*INDEX('Byproduct Conc'!$E:$E, MATCH(Water_DMR!U$2,'Byproduct Conc'!$C:$C, 0))</f>
        <v>6.257417142857129E-5</v>
      </c>
      <c r="V190" s="23">
        <f>$R190*INDEX('Byproduct Conc'!$E:$E, MATCH(Water_DMR!V$2,'Byproduct Conc'!$C:$C, 0))</f>
        <v>4.1674398171428491E-4</v>
      </c>
      <c r="W190" s="150">
        <f>$R190*INDEX('Byproduct Conc'!$E:$E, MATCH(Water_DMR!W$2,'Byproduct Conc'!$C:$C, 0))</f>
        <v>6.2574171428571301E-4</v>
      </c>
      <c r="X190" s="149">
        <f t="shared" si="12"/>
        <v>3.4683969306122377E-6</v>
      </c>
      <c r="Y190" s="23">
        <f t="shared" si="13"/>
        <v>4.1716114285714197E-8</v>
      </c>
      <c r="Z190" s="23">
        <f t="shared" si="14"/>
        <v>1.7878334693877512E-7</v>
      </c>
      <c r="AA190" s="23">
        <f t="shared" si="15"/>
        <v>1.1906970906122425E-6</v>
      </c>
      <c r="AB190" s="115">
        <f t="shared" si="16"/>
        <v>1.7878334693877514E-6</v>
      </c>
      <c r="AC190" s="315">
        <v>0</v>
      </c>
      <c r="AD190" s="2" t="s">
        <v>5107</v>
      </c>
      <c r="AE190" s="2" t="s">
        <v>5098</v>
      </c>
      <c r="AF190" s="2" t="s">
        <v>5098</v>
      </c>
      <c r="AG190" s="61" t="s">
        <v>1308</v>
      </c>
      <c r="AH190" s="69" t="s">
        <v>1262</v>
      </c>
      <c r="AI190" s="21">
        <v>5090101001861</v>
      </c>
    </row>
    <row r="191" spans="1:35" x14ac:dyDescent="0.25">
      <c r="A191" s="2">
        <v>2021</v>
      </c>
      <c r="B191" s="4">
        <v>44197</v>
      </c>
      <c r="C191" s="2" t="s">
        <v>5094</v>
      </c>
      <c r="D191" s="2" t="s">
        <v>1304</v>
      </c>
      <c r="E191" s="2" t="s">
        <v>1305</v>
      </c>
      <c r="F191" s="2" t="s">
        <v>1230</v>
      </c>
      <c r="G191" s="2">
        <v>25515</v>
      </c>
      <c r="H191" s="2">
        <v>38.772219999999997</v>
      </c>
      <c r="I191" s="2">
        <v>-82.205560000000006</v>
      </c>
      <c r="J191" s="2" t="s">
        <v>1307</v>
      </c>
      <c r="K191" s="21">
        <v>110000607772</v>
      </c>
      <c r="L191" s="2" t="s">
        <v>1140</v>
      </c>
      <c r="M191" s="2">
        <v>2869</v>
      </c>
      <c r="N191" s="2" t="s">
        <v>5086</v>
      </c>
      <c r="R191" s="310">
        <v>0.17068130000000001</v>
      </c>
      <c r="S191" s="307">
        <f>$R191*INDEX('Byproduct Conc'!$E:$E, MATCH(Water_DMR!S$2,'Byproduct Conc'!$C:$C, 0))</f>
        <v>4.9668258299999997E-4</v>
      </c>
      <c r="T191" s="23">
        <f>$R191*INDEX('Byproduct Conc'!$E:$E, MATCH(Water_DMR!T$2,'Byproduct Conc'!$C:$C, 0))</f>
        <v>5.9738454999999998E-6</v>
      </c>
      <c r="U191" s="23">
        <f>$R191*INDEX('Byproduct Conc'!$E:$E, MATCH(Water_DMR!U$2,'Byproduct Conc'!$C:$C, 0))</f>
        <v>2.5602195E-5</v>
      </c>
      <c r="V191" s="23">
        <f>$R191*INDEX('Byproduct Conc'!$E:$E, MATCH(Water_DMR!V$2,'Byproduct Conc'!$C:$C, 0))</f>
        <v>1.7051061870000002E-4</v>
      </c>
      <c r="W191" s="150">
        <f>$R191*INDEX('Byproduct Conc'!$E:$E, MATCH(Water_DMR!W$2,'Byproduct Conc'!$C:$C, 0))</f>
        <v>2.5602194999999999E-4</v>
      </c>
      <c r="X191" s="149">
        <f t="shared" si="12"/>
        <v>1.4190930942857142E-6</v>
      </c>
      <c r="Y191" s="23">
        <f t="shared" si="13"/>
        <v>1.7068129999999999E-8</v>
      </c>
      <c r="Z191" s="23">
        <f t="shared" si="14"/>
        <v>7.3149128571428573E-8</v>
      </c>
      <c r="AA191" s="23">
        <f t="shared" si="15"/>
        <v>4.8717319628571431E-7</v>
      </c>
      <c r="AB191" s="115">
        <f t="shared" si="16"/>
        <v>7.3149128571428568E-7</v>
      </c>
      <c r="AC191" s="315">
        <v>0</v>
      </c>
      <c r="AD191" s="2" t="s">
        <v>5107</v>
      </c>
      <c r="AE191" s="2" t="s">
        <v>5098</v>
      </c>
      <c r="AF191" s="2" t="s">
        <v>5098</v>
      </c>
      <c r="AG191" s="61" t="s">
        <v>1308</v>
      </c>
      <c r="AH191" s="69" t="s">
        <v>1262</v>
      </c>
      <c r="AI191" s="21">
        <v>5090101001861</v>
      </c>
    </row>
    <row r="192" spans="1:35" x14ac:dyDescent="0.25">
      <c r="A192" s="2">
        <v>2021</v>
      </c>
      <c r="B192" s="4">
        <v>44197</v>
      </c>
      <c r="C192" s="2" t="s">
        <v>1315</v>
      </c>
      <c r="D192" s="2" t="s">
        <v>1316</v>
      </c>
      <c r="E192" s="2" t="s">
        <v>1317</v>
      </c>
      <c r="F192" s="2" t="s">
        <v>1160</v>
      </c>
      <c r="G192" s="2">
        <v>77578</v>
      </c>
      <c r="H192" s="2">
        <v>29.458400000000001</v>
      </c>
      <c r="I192" s="2">
        <v>-95.330399999999997</v>
      </c>
      <c r="J192" s="2" t="s">
        <v>1318</v>
      </c>
      <c r="K192" s="21">
        <v>110000599479</v>
      </c>
      <c r="L192" s="2" t="s">
        <v>1140</v>
      </c>
      <c r="M192" s="2">
        <v>2869</v>
      </c>
      <c r="N192" s="2" t="s">
        <v>5086</v>
      </c>
      <c r="R192" s="310">
        <v>1.4913900000000001E-2</v>
      </c>
      <c r="S192" s="307">
        <f>$R192*INDEX('Byproduct Conc'!$E:$E, MATCH(Water_DMR!S$2,'Byproduct Conc'!$C:$C, 0))</f>
        <v>4.3399448999999997E-5</v>
      </c>
      <c r="T192" s="23">
        <f>$R192*INDEX('Byproduct Conc'!$E:$E, MATCH(Water_DMR!T$2,'Byproduct Conc'!$C:$C, 0))</f>
        <v>5.2198649999999999E-7</v>
      </c>
      <c r="U192" s="23">
        <f>$R192*INDEX('Byproduct Conc'!$E:$E, MATCH(Water_DMR!U$2,'Byproduct Conc'!$C:$C, 0))</f>
        <v>2.2370849999999999E-6</v>
      </c>
      <c r="V192" s="23">
        <f>$R192*INDEX('Byproduct Conc'!$E:$E, MATCH(Water_DMR!V$2,'Byproduct Conc'!$C:$C, 0))</f>
        <v>1.4898986100000003E-5</v>
      </c>
      <c r="W192" s="150">
        <f>$R192*INDEX('Byproduct Conc'!$E:$E, MATCH(Water_DMR!W$2,'Byproduct Conc'!$C:$C, 0))</f>
        <v>2.2370850000000003E-5</v>
      </c>
      <c r="X192" s="149">
        <f t="shared" si="12"/>
        <v>1.2399842571428571E-7</v>
      </c>
      <c r="Y192" s="23">
        <f t="shared" si="13"/>
        <v>1.49139E-9</v>
      </c>
      <c r="Z192" s="23">
        <f t="shared" si="14"/>
        <v>6.3916714285714286E-9</v>
      </c>
      <c r="AA192" s="23">
        <f t="shared" si="15"/>
        <v>4.256853171428572E-8</v>
      </c>
      <c r="AB192" s="115">
        <f t="shared" si="16"/>
        <v>6.3916714285714295E-8</v>
      </c>
      <c r="AC192" s="315">
        <v>0</v>
      </c>
      <c r="AD192" s="2" t="s">
        <v>5107</v>
      </c>
      <c r="AE192" s="2" t="s">
        <v>5098</v>
      </c>
      <c r="AF192" s="2" t="s">
        <v>5098</v>
      </c>
      <c r="AG192" s="61" t="s">
        <v>1319</v>
      </c>
      <c r="AH192" s="69" t="s">
        <v>1320</v>
      </c>
      <c r="AI192" s="21">
        <v>12040204000953</v>
      </c>
    </row>
    <row r="193" spans="1:35" x14ac:dyDescent="0.25">
      <c r="A193" s="2">
        <v>2021</v>
      </c>
      <c r="B193" s="4">
        <v>44197</v>
      </c>
      <c r="C193" s="2" t="s">
        <v>1315</v>
      </c>
      <c r="D193" s="2" t="s">
        <v>1316</v>
      </c>
      <c r="E193" s="2" t="s">
        <v>1317</v>
      </c>
      <c r="F193" s="2" t="s">
        <v>1160</v>
      </c>
      <c r="G193" s="2">
        <v>77578</v>
      </c>
      <c r="H193" s="2">
        <v>29.458400000000001</v>
      </c>
      <c r="I193" s="2">
        <v>-95.330399999999997</v>
      </c>
      <c r="J193" s="2" t="s">
        <v>1318</v>
      </c>
      <c r="K193" s="21">
        <v>110000599479</v>
      </c>
      <c r="L193" s="2" t="s">
        <v>1140</v>
      </c>
      <c r="M193" s="2">
        <v>2869</v>
      </c>
      <c r="N193" s="2" t="s">
        <v>5086</v>
      </c>
      <c r="R193" s="310">
        <v>1.4913900000000001E-2</v>
      </c>
      <c r="S193" s="307">
        <f>$R193*INDEX('Byproduct Conc'!$E:$E, MATCH(Water_DMR!S$2,'Byproduct Conc'!$C:$C, 0))</f>
        <v>4.3399448999999997E-5</v>
      </c>
      <c r="T193" s="23">
        <f>$R193*INDEX('Byproduct Conc'!$E:$E, MATCH(Water_DMR!T$2,'Byproduct Conc'!$C:$C, 0))</f>
        <v>5.2198649999999999E-7</v>
      </c>
      <c r="U193" s="23">
        <f>$R193*INDEX('Byproduct Conc'!$E:$E, MATCH(Water_DMR!U$2,'Byproduct Conc'!$C:$C, 0))</f>
        <v>2.2370849999999999E-6</v>
      </c>
      <c r="V193" s="23">
        <f>$R193*INDEX('Byproduct Conc'!$E:$E, MATCH(Water_DMR!V$2,'Byproduct Conc'!$C:$C, 0))</f>
        <v>1.4898986100000003E-5</v>
      </c>
      <c r="W193" s="150">
        <f>$R193*INDEX('Byproduct Conc'!$E:$E, MATCH(Water_DMR!W$2,'Byproduct Conc'!$C:$C, 0))</f>
        <v>2.2370850000000003E-5</v>
      </c>
      <c r="X193" s="149">
        <f t="shared" si="12"/>
        <v>1.2399842571428571E-7</v>
      </c>
      <c r="Y193" s="23">
        <f t="shared" si="13"/>
        <v>1.49139E-9</v>
      </c>
      <c r="Z193" s="23">
        <f t="shared" si="14"/>
        <v>6.3916714285714286E-9</v>
      </c>
      <c r="AA193" s="23">
        <f t="shared" si="15"/>
        <v>4.256853171428572E-8</v>
      </c>
      <c r="AB193" s="115">
        <f t="shared" si="16"/>
        <v>6.3916714285714295E-8</v>
      </c>
      <c r="AC193" s="315">
        <v>0</v>
      </c>
      <c r="AD193" s="2" t="s">
        <v>5107</v>
      </c>
      <c r="AE193" s="2" t="s">
        <v>5098</v>
      </c>
      <c r="AF193" s="2" t="s">
        <v>5098</v>
      </c>
      <c r="AG193" s="61" t="s">
        <v>1319</v>
      </c>
      <c r="AH193" s="69" t="s">
        <v>1320</v>
      </c>
      <c r="AI193" s="21">
        <v>12040204000953</v>
      </c>
    </row>
    <row r="194" spans="1:35" x14ac:dyDescent="0.25">
      <c r="A194" s="2">
        <v>2022</v>
      </c>
      <c r="B194" s="4">
        <v>44562</v>
      </c>
      <c r="C194" s="2" t="s">
        <v>1315</v>
      </c>
      <c r="D194" s="2" t="s">
        <v>1316</v>
      </c>
      <c r="E194" s="2" t="s">
        <v>1317</v>
      </c>
      <c r="F194" s="2" t="s">
        <v>1160</v>
      </c>
      <c r="G194" s="2">
        <v>77578</v>
      </c>
      <c r="H194" s="2">
        <v>29.458400000000001</v>
      </c>
      <c r="I194" s="2">
        <v>-95.330399999999997</v>
      </c>
      <c r="J194" s="2" t="s">
        <v>1318</v>
      </c>
      <c r="K194" s="21">
        <v>110000599479</v>
      </c>
      <c r="L194" s="2" t="s">
        <v>1140</v>
      </c>
      <c r="M194" s="2">
        <v>2869</v>
      </c>
      <c r="N194" s="2" t="s">
        <v>5086</v>
      </c>
      <c r="R194" s="310">
        <v>1.4913900000000001E-2</v>
      </c>
      <c r="S194" s="307">
        <f>$R194*INDEX('Byproduct Conc'!$E:$E, MATCH(Water_DMR!S$2,'Byproduct Conc'!$C:$C, 0))</f>
        <v>4.3399448999999997E-5</v>
      </c>
      <c r="T194" s="23">
        <f>$R194*INDEX('Byproduct Conc'!$E:$E, MATCH(Water_DMR!T$2,'Byproduct Conc'!$C:$C, 0))</f>
        <v>5.2198649999999999E-7</v>
      </c>
      <c r="U194" s="23">
        <f>$R194*INDEX('Byproduct Conc'!$E:$E, MATCH(Water_DMR!U$2,'Byproduct Conc'!$C:$C, 0))</f>
        <v>2.2370849999999999E-6</v>
      </c>
      <c r="V194" s="23">
        <f>$R194*INDEX('Byproduct Conc'!$E:$E, MATCH(Water_DMR!V$2,'Byproduct Conc'!$C:$C, 0))</f>
        <v>1.4898986100000003E-5</v>
      </c>
      <c r="W194" s="150">
        <f>$R194*INDEX('Byproduct Conc'!$E:$E, MATCH(Water_DMR!W$2,'Byproduct Conc'!$C:$C, 0))</f>
        <v>2.2370850000000003E-5</v>
      </c>
      <c r="X194" s="149">
        <f t="shared" si="12"/>
        <v>1.2399842571428571E-7</v>
      </c>
      <c r="Y194" s="23">
        <f t="shared" si="13"/>
        <v>1.49139E-9</v>
      </c>
      <c r="Z194" s="23">
        <f t="shared" si="14"/>
        <v>6.3916714285714286E-9</v>
      </c>
      <c r="AA194" s="23">
        <f t="shared" si="15"/>
        <v>4.256853171428572E-8</v>
      </c>
      <c r="AB194" s="115">
        <f t="shared" si="16"/>
        <v>6.3916714285714295E-8</v>
      </c>
      <c r="AC194" s="315">
        <v>0</v>
      </c>
      <c r="AD194" s="2" t="s">
        <v>5107</v>
      </c>
      <c r="AE194" s="2" t="s">
        <v>5098</v>
      </c>
      <c r="AF194" s="2" t="s">
        <v>5098</v>
      </c>
      <c r="AG194" s="61" t="s">
        <v>1319</v>
      </c>
      <c r="AH194" s="69" t="s">
        <v>1320</v>
      </c>
      <c r="AI194" s="21">
        <v>12040204000953</v>
      </c>
    </row>
    <row r="195" spans="1:35" x14ac:dyDescent="0.25">
      <c r="A195" s="2">
        <v>2022</v>
      </c>
      <c r="B195" s="4">
        <v>44562</v>
      </c>
      <c r="C195" s="2" t="s">
        <v>1315</v>
      </c>
      <c r="D195" s="2" t="s">
        <v>1316</v>
      </c>
      <c r="E195" s="2" t="s">
        <v>1317</v>
      </c>
      <c r="F195" s="2" t="s">
        <v>1160</v>
      </c>
      <c r="G195" s="2">
        <v>77578</v>
      </c>
      <c r="H195" s="2">
        <v>29.458400000000001</v>
      </c>
      <c r="I195" s="2">
        <v>-95.330399999999997</v>
      </c>
      <c r="J195" s="2" t="s">
        <v>1318</v>
      </c>
      <c r="K195" s="21">
        <v>110000599479</v>
      </c>
      <c r="L195" s="2" t="s">
        <v>1140</v>
      </c>
      <c r="M195" s="2">
        <v>2869</v>
      </c>
      <c r="N195" s="2" t="s">
        <v>5086</v>
      </c>
      <c r="R195" s="310">
        <v>1.4913900000000001E-2</v>
      </c>
      <c r="S195" s="307">
        <f>$R195*INDEX('Byproduct Conc'!$E:$E, MATCH(Water_DMR!S$2,'Byproduct Conc'!$C:$C, 0))</f>
        <v>4.3399448999999997E-5</v>
      </c>
      <c r="T195" s="23">
        <f>$R195*INDEX('Byproduct Conc'!$E:$E, MATCH(Water_DMR!T$2,'Byproduct Conc'!$C:$C, 0))</f>
        <v>5.2198649999999999E-7</v>
      </c>
      <c r="U195" s="23">
        <f>$R195*INDEX('Byproduct Conc'!$E:$E, MATCH(Water_DMR!U$2,'Byproduct Conc'!$C:$C, 0))</f>
        <v>2.2370849999999999E-6</v>
      </c>
      <c r="V195" s="23">
        <f>$R195*INDEX('Byproduct Conc'!$E:$E, MATCH(Water_DMR!V$2,'Byproduct Conc'!$C:$C, 0))</f>
        <v>1.4898986100000003E-5</v>
      </c>
      <c r="W195" s="150">
        <f>$R195*INDEX('Byproduct Conc'!$E:$E, MATCH(Water_DMR!W$2,'Byproduct Conc'!$C:$C, 0))</f>
        <v>2.2370850000000003E-5</v>
      </c>
      <c r="X195" s="149">
        <f t="shared" si="12"/>
        <v>1.2399842571428571E-7</v>
      </c>
      <c r="Y195" s="23">
        <f t="shared" si="13"/>
        <v>1.49139E-9</v>
      </c>
      <c r="Z195" s="23">
        <f t="shared" si="14"/>
        <v>6.3916714285714286E-9</v>
      </c>
      <c r="AA195" s="23">
        <f t="shared" si="15"/>
        <v>4.256853171428572E-8</v>
      </c>
      <c r="AB195" s="115">
        <f t="shared" si="16"/>
        <v>6.3916714285714295E-8</v>
      </c>
      <c r="AC195" s="315">
        <v>0</v>
      </c>
      <c r="AD195" s="2" t="s">
        <v>5107</v>
      </c>
      <c r="AE195" s="2" t="s">
        <v>5098</v>
      </c>
      <c r="AF195" s="2" t="s">
        <v>5098</v>
      </c>
      <c r="AG195" s="61" t="s">
        <v>1319</v>
      </c>
      <c r="AH195" s="69" t="s">
        <v>1320</v>
      </c>
      <c r="AI195" s="21">
        <v>12040204000953</v>
      </c>
    </row>
    <row r="196" spans="1:35" x14ac:dyDescent="0.25">
      <c r="A196" s="2">
        <v>2023</v>
      </c>
      <c r="B196" s="4">
        <v>44927</v>
      </c>
      <c r="C196" s="2" t="s">
        <v>1315</v>
      </c>
      <c r="D196" s="2" t="s">
        <v>1316</v>
      </c>
      <c r="E196" s="2" t="s">
        <v>1317</v>
      </c>
      <c r="F196" s="2" t="s">
        <v>1160</v>
      </c>
      <c r="G196" s="2">
        <v>77578</v>
      </c>
      <c r="H196" s="2">
        <v>29.458400000000001</v>
      </c>
      <c r="I196" s="2">
        <v>-95.330399999999997</v>
      </c>
      <c r="J196" s="2" t="s">
        <v>1318</v>
      </c>
      <c r="K196" s="21">
        <v>110000599479</v>
      </c>
      <c r="L196" s="2" t="s">
        <v>1140</v>
      </c>
      <c r="M196" s="2">
        <v>2869</v>
      </c>
      <c r="N196" s="2" t="s">
        <v>5086</v>
      </c>
      <c r="R196" s="310">
        <v>1.4913900000000001E-2</v>
      </c>
      <c r="S196" s="307">
        <f>$R196*INDEX('Byproduct Conc'!$E:$E, MATCH(Water_DMR!S$2,'Byproduct Conc'!$C:$C, 0))</f>
        <v>4.3399448999999997E-5</v>
      </c>
      <c r="T196" s="23">
        <f>$R196*INDEX('Byproduct Conc'!$E:$E, MATCH(Water_DMR!T$2,'Byproduct Conc'!$C:$C, 0))</f>
        <v>5.2198649999999999E-7</v>
      </c>
      <c r="U196" s="23">
        <f>$R196*INDEX('Byproduct Conc'!$E:$E, MATCH(Water_DMR!U$2,'Byproduct Conc'!$C:$C, 0))</f>
        <v>2.2370849999999999E-6</v>
      </c>
      <c r="V196" s="23">
        <f>$R196*INDEX('Byproduct Conc'!$E:$E, MATCH(Water_DMR!V$2,'Byproduct Conc'!$C:$C, 0))</f>
        <v>1.4898986100000003E-5</v>
      </c>
      <c r="W196" s="150">
        <f>$R196*INDEX('Byproduct Conc'!$E:$E, MATCH(Water_DMR!W$2,'Byproduct Conc'!$C:$C, 0))</f>
        <v>2.2370850000000003E-5</v>
      </c>
      <c r="X196" s="149">
        <f t="shared" ref="X196:X222" si="17">S196/350</f>
        <v>1.2399842571428571E-7</v>
      </c>
      <c r="Y196" s="23">
        <f t="shared" ref="Y196:Y222" si="18">T196/350</f>
        <v>1.49139E-9</v>
      </c>
      <c r="Z196" s="23">
        <f t="shared" ref="Z196:Z222" si="19">U196/350</f>
        <v>6.3916714285714286E-9</v>
      </c>
      <c r="AA196" s="23">
        <f t="shared" ref="AA196:AA222" si="20">V196/350</f>
        <v>4.256853171428572E-8</v>
      </c>
      <c r="AB196" s="115">
        <f t="shared" ref="AB196:AB222" si="21">W196/350</f>
        <v>6.3916714285714295E-8</v>
      </c>
      <c r="AC196" s="315">
        <v>0</v>
      </c>
      <c r="AD196" s="2" t="s">
        <v>5107</v>
      </c>
      <c r="AE196" s="2" t="s">
        <v>5098</v>
      </c>
      <c r="AF196" s="2" t="s">
        <v>5098</v>
      </c>
      <c r="AG196" s="61" t="s">
        <v>1319</v>
      </c>
      <c r="AH196" s="69" t="s">
        <v>1320</v>
      </c>
      <c r="AI196" s="21">
        <v>12040204000953</v>
      </c>
    </row>
    <row r="197" spans="1:35" x14ac:dyDescent="0.25">
      <c r="A197" s="2">
        <v>2023</v>
      </c>
      <c r="B197" s="4">
        <v>44927</v>
      </c>
      <c r="C197" s="2" t="s">
        <v>1315</v>
      </c>
      <c r="D197" s="2" t="s">
        <v>1316</v>
      </c>
      <c r="E197" s="2" t="s">
        <v>1317</v>
      </c>
      <c r="F197" s="2" t="s">
        <v>1160</v>
      </c>
      <c r="G197" s="2">
        <v>77578</v>
      </c>
      <c r="H197" s="2">
        <v>29.458400000000001</v>
      </c>
      <c r="I197" s="2">
        <v>-95.330399999999997</v>
      </c>
      <c r="J197" s="2" t="s">
        <v>1318</v>
      </c>
      <c r="K197" s="21">
        <v>110000599479</v>
      </c>
      <c r="L197" s="2" t="s">
        <v>1140</v>
      </c>
      <c r="M197" s="2">
        <v>2869</v>
      </c>
      <c r="N197" s="2" t="s">
        <v>5086</v>
      </c>
      <c r="R197" s="310">
        <v>1.4913900000000001E-2</v>
      </c>
      <c r="S197" s="307">
        <f>$R197*INDEX('Byproduct Conc'!$E:$E, MATCH(Water_DMR!S$2,'Byproduct Conc'!$C:$C, 0))</f>
        <v>4.3399448999999997E-5</v>
      </c>
      <c r="T197" s="23">
        <f>$R197*INDEX('Byproduct Conc'!$E:$E, MATCH(Water_DMR!T$2,'Byproduct Conc'!$C:$C, 0))</f>
        <v>5.2198649999999999E-7</v>
      </c>
      <c r="U197" s="23">
        <f>$R197*INDEX('Byproduct Conc'!$E:$E, MATCH(Water_DMR!U$2,'Byproduct Conc'!$C:$C, 0))</f>
        <v>2.2370849999999999E-6</v>
      </c>
      <c r="V197" s="23">
        <f>$R197*INDEX('Byproduct Conc'!$E:$E, MATCH(Water_DMR!V$2,'Byproduct Conc'!$C:$C, 0))</f>
        <v>1.4898986100000003E-5</v>
      </c>
      <c r="W197" s="150">
        <f>$R197*INDEX('Byproduct Conc'!$E:$E, MATCH(Water_DMR!W$2,'Byproduct Conc'!$C:$C, 0))</f>
        <v>2.2370850000000003E-5</v>
      </c>
      <c r="X197" s="149">
        <f t="shared" si="17"/>
        <v>1.2399842571428571E-7</v>
      </c>
      <c r="Y197" s="23">
        <f t="shared" si="18"/>
        <v>1.49139E-9</v>
      </c>
      <c r="Z197" s="23">
        <f t="shared" si="19"/>
        <v>6.3916714285714286E-9</v>
      </c>
      <c r="AA197" s="23">
        <f t="shared" si="20"/>
        <v>4.256853171428572E-8</v>
      </c>
      <c r="AB197" s="115">
        <f t="shared" si="21"/>
        <v>6.3916714285714295E-8</v>
      </c>
      <c r="AC197" s="315">
        <v>0</v>
      </c>
      <c r="AD197" s="2" t="s">
        <v>5107</v>
      </c>
      <c r="AE197" s="2" t="s">
        <v>5098</v>
      </c>
      <c r="AF197" s="2" t="s">
        <v>5098</v>
      </c>
      <c r="AG197" s="61" t="s">
        <v>1319</v>
      </c>
      <c r="AH197" s="69" t="s">
        <v>1320</v>
      </c>
      <c r="AI197" s="21">
        <v>12040204000953</v>
      </c>
    </row>
    <row r="198" spans="1:35" x14ac:dyDescent="0.25">
      <c r="A198" s="2">
        <v>2024</v>
      </c>
      <c r="B198" s="4">
        <v>45292</v>
      </c>
      <c r="C198" s="2" t="s">
        <v>1315</v>
      </c>
      <c r="D198" s="2" t="s">
        <v>1316</v>
      </c>
      <c r="E198" s="2" t="s">
        <v>1317</v>
      </c>
      <c r="F198" s="2" t="s">
        <v>1160</v>
      </c>
      <c r="G198" s="2">
        <v>77578</v>
      </c>
      <c r="H198" s="2">
        <v>29.458400000000001</v>
      </c>
      <c r="I198" s="2">
        <v>-95.330399999999997</v>
      </c>
      <c r="J198" s="2" t="s">
        <v>1318</v>
      </c>
      <c r="K198" s="21">
        <v>110000599479</v>
      </c>
      <c r="L198" s="2" t="s">
        <v>1140</v>
      </c>
      <c r="M198" s="2">
        <v>2869</v>
      </c>
      <c r="N198" s="2" t="s">
        <v>5086</v>
      </c>
      <c r="R198" s="310">
        <v>1.4913900000000001E-2</v>
      </c>
      <c r="S198" s="307">
        <f>$R198*INDEX('Byproduct Conc'!$E:$E, MATCH(Water_DMR!S$2,'Byproduct Conc'!$C:$C, 0))</f>
        <v>4.3399448999999997E-5</v>
      </c>
      <c r="T198" s="23">
        <f>$R198*INDEX('Byproduct Conc'!$E:$E, MATCH(Water_DMR!T$2,'Byproduct Conc'!$C:$C, 0))</f>
        <v>5.2198649999999999E-7</v>
      </c>
      <c r="U198" s="23">
        <f>$R198*INDEX('Byproduct Conc'!$E:$E, MATCH(Water_DMR!U$2,'Byproduct Conc'!$C:$C, 0))</f>
        <v>2.2370849999999999E-6</v>
      </c>
      <c r="V198" s="23">
        <f>$R198*INDEX('Byproduct Conc'!$E:$E, MATCH(Water_DMR!V$2,'Byproduct Conc'!$C:$C, 0))</f>
        <v>1.4898986100000003E-5</v>
      </c>
      <c r="W198" s="150">
        <f>$R198*INDEX('Byproduct Conc'!$E:$E, MATCH(Water_DMR!W$2,'Byproduct Conc'!$C:$C, 0))</f>
        <v>2.2370850000000003E-5</v>
      </c>
      <c r="X198" s="149">
        <f t="shared" si="17"/>
        <v>1.2399842571428571E-7</v>
      </c>
      <c r="Y198" s="23">
        <f t="shared" si="18"/>
        <v>1.49139E-9</v>
      </c>
      <c r="Z198" s="23">
        <f t="shared" si="19"/>
        <v>6.3916714285714286E-9</v>
      </c>
      <c r="AA198" s="23">
        <f t="shared" si="20"/>
        <v>4.256853171428572E-8</v>
      </c>
      <c r="AB198" s="115">
        <f t="shared" si="21"/>
        <v>6.3916714285714295E-8</v>
      </c>
      <c r="AC198" s="315">
        <v>0</v>
      </c>
      <c r="AD198" s="2" t="s">
        <v>5107</v>
      </c>
      <c r="AE198" s="2" t="s">
        <v>5098</v>
      </c>
      <c r="AF198" s="2" t="s">
        <v>5098</v>
      </c>
      <c r="AG198" s="61" t="s">
        <v>1319</v>
      </c>
      <c r="AH198" s="69" t="s">
        <v>1320</v>
      </c>
      <c r="AI198" s="21">
        <v>12040204000953</v>
      </c>
    </row>
    <row r="199" spans="1:35" x14ac:dyDescent="0.25">
      <c r="A199" s="2">
        <v>2024</v>
      </c>
      <c r="B199" s="4">
        <v>45292</v>
      </c>
      <c r="C199" s="2" t="s">
        <v>1315</v>
      </c>
      <c r="D199" s="2" t="s">
        <v>1316</v>
      </c>
      <c r="E199" s="2" t="s">
        <v>1317</v>
      </c>
      <c r="F199" s="2" t="s">
        <v>1160</v>
      </c>
      <c r="G199" s="2">
        <v>77578</v>
      </c>
      <c r="H199" s="2">
        <v>29.458400000000001</v>
      </c>
      <c r="I199" s="2">
        <v>-95.330399999999997</v>
      </c>
      <c r="J199" s="2" t="s">
        <v>1318</v>
      </c>
      <c r="K199" s="21">
        <v>110000599479</v>
      </c>
      <c r="L199" s="2" t="s">
        <v>1140</v>
      </c>
      <c r="M199" s="2">
        <v>2869</v>
      </c>
      <c r="N199" s="2" t="s">
        <v>5086</v>
      </c>
      <c r="R199" s="310">
        <v>1.4913900000000001E-2</v>
      </c>
      <c r="S199" s="307">
        <f>$R199*INDEX('Byproduct Conc'!$E:$E, MATCH(Water_DMR!S$2,'Byproduct Conc'!$C:$C, 0))</f>
        <v>4.3399448999999997E-5</v>
      </c>
      <c r="T199" s="23">
        <f>$R199*INDEX('Byproduct Conc'!$E:$E, MATCH(Water_DMR!T$2,'Byproduct Conc'!$C:$C, 0))</f>
        <v>5.2198649999999999E-7</v>
      </c>
      <c r="U199" s="23">
        <f>$R199*INDEX('Byproduct Conc'!$E:$E, MATCH(Water_DMR!U$2,'Byproduct Conc'!$C:$C, 0))</f>
        <v>2.2370849999999999E-6</v>
      </c>
      <c r="V199" s="23">
        <f>$R199*INDEX('Byproduct Conc'!$E:$E, MATCH(Water_DMR!V$2,'Byproduct Conc'!$C:$C, 0))</f>
        <v>1.4898986100000003E-5</v>
      </c>
      <c r="W199" s="150">
        <f>$R199*INDEX('Byproduct Conc'!$E:$E, MATCH(Water_DMR!W$2,'Byproduct Conc'!$C:$C, 0))</f>
        <v>2.2370850000000003E-5</v>
      </c>
      <c r="X199" s="149">
        <f t="shared" si="17"/>
        <v>1.2399842571428571E-7</v>
      </c>
      <c r="Y199" s="23">
        <f t="shared" si="18"/>
        <v>1.49139E-9</v>
      </c>
      <c r="Z199" s="23">
        <f t="shared" si="19"/>
        <v>6.3916714285714286E-9</v>
      </c>
      <c r="AA199" s="23">
        <f t="shared" si="20"/>
        <v>4.256853171428572E-8</v>
      </c>
      <c r="AB199" s="115">
        <f t="shared" si="21"/>
        <v>6.3916714285714295E-8</v>
      </c>
      <c r="AC199" s="315">
        <v>0</v>
      </c>
      <c r="AD199" s="2" t="s">
        <v>5107</v>
      </c>
      <c r="AE199" s="2" t="s">
        <v>5098</v>
      </c>
      <c r="AF199" s="2" t="s">
        <v>5098</v>
      </c>
      <c r="AG199" s="61" t="s">
        <v>1319</v>
      </c>
      <c r="AH199" s="69" t="s">
        <v>1320</v>
      </c>
      <c r="AI199" s="21">
        <v>12040204000953</v>
      </c>
    </row>
    <row r="200" spans="1:35" x14ac:dyDescent="0.25">
      <c r="A200" s="2">
        <v>2023</v>
      </c>
      <c r="B200" s="4">
        <v>44927</v>
      </c>
      <c r="C200" s="2" t="s">
        <v>5095</v>
      </c>
      <c r="D200" s="2" t="s">
        <v>5096</v>
      </c>
      <c r="E200" s="2" t="s">
        <v>1235</v>
      </c>
      <c r="F200" s="2" t="s">
        <v>1236</v>
      </c>
      <c r="G200" s="2">
        <v>44622</v>
      </c>
      <c r="H200" s="2">
        <v>40.506320000000002</v>
      </c>
      <c r="I200" s="2">
        <v>-81.474299999999999</v>
      </c>
      <c r="J200" s="2" t="s">
        <v>1238</v>
      </c>
      <c r="K200" s="21">
        <v>110000496981</v>
      </c>
      <c r="L200" s="2" t="s">
        <v>1140</v>
      </c>
      <c r="M200" s="2">
        <v>2869</v>
      </c>
      <c r="N200" s="2" t="s">
        <v>5086</v>
      </c>
      <c r="R200" s="310">
        <v>1.1681999999999999</v>
      </c>
      <c r="S200" s="307">
        <f>$R200*INDEX('Byproduct Conc'!$E:$E, MATCH(Water_DMR!S$2,'Byproduct Conc'!$C:$C, 0))</f>
        <v>3.3994619999999994E-3</v>
      </c>
      <c r="T200" s="23">
        <f>$R200*INDEX('Byproduct Conc'!$E:$E, MATCH(Water_DMR!T$2,'Byproduct Conc'!$C:$C, 0))</f>
        <v>4.088699999999999E-5</v>
      </c>
      <c r="U200" s="23">
        <f>$R200*INDEX('Byproduct Conc'!$E:$E, MATCH(Water_DMR!U$2,'Byproduct Conc'!$C:$C, 0))</f>
        <v>1.7522999999999996E-4</v>
      </c>
      <c r="V200" s="23">
        <f>$R200*INDEX('Byproduct Conc'!$E:$E, MATCH(Water_DMR!V$2,'Byproduct Conc'!$C:$C, 0))</f>
        <v>1.1670318000000001E-3</v>
      </c>
      <c r="W200" s="150">
        <f>$R200*INDEX('Byproduct Conc'!$E:$E, MATCH(Water_DMR!W$2,'Byproduct Conc'!$C:$C, 0))</f>
        <v>1.7522999999999998E-3</v>
      </c>
      <c r="X200" s="149">
        <f t="shared" si="17"/>
        <v>9.7127485714285693E-6</v>
      </c>
      <c r="Y200" s="23">
        <f t="shared" si="18"/>
        <v>1.1681999999999997E-7</v>
      </c>
      <c r="Z200" s="23">
        <f t="shared" si="19"/>
        <v>5.006571428571427E-7</v>
      </c>
      <c r="AA200" s="23">
        <f t="shared" si="20"/>
        <v>3.3343765714285716E-6</v>
      </c>
      <c r="AB200" s="115">
        <f t="shared" si="21"/>
        <v>5.0065714285714277E-6</v>
      </c>
      <c r="AC200" s="315">
        <v>0</v>
      </c>
      <c r="AD200" s="2" t="s">
        <v>5107</v>
      </c>
      <c r="AE200" s="2" t="s">
        <v>5098</v>
      </c>
      <c r="AF200" s="2" t="s">
        <v>5098</v>
      </c>
      <c r="AG200" s="61" t="s">
        <v>1239</v>
      </c>
      <c r="AI200" s="21" t="s">
        <v>5114</v>
      </c>
    </row>
    <row r="201" spans="1:35" x14ac:dyDescent="0.25">
      <c r="A201" s="2">
        <v>2021</v>
      </c>
      <c r="B201" s="4">
        <v>44197</v>
      </c>
      <c r="C201" s="2" t="s">
        <v>5097</v>
      </c>
      <c r="D201" s="2" t="s">
        <v>1322</v>
      </c>
      <c r="E201" s="2" t="s">
        <v>1323</v>
      </c>
      <c r="F201" s="2" t="s">
        <v>1160</v>
      </c>
      <c r="G201" s="2">
        <v>770156544</v>
      </c>
      <c r="H201" s="2">
        <v>29.75487</v>
      </c>
      <c r="I201" s="2">
        <v>-95.103269999999995</v>
      </c>
      <c r="J201" s="2" t="s">
        <v>1324</v>
      </c>
      <c r="K201" s="21">
        <v>110000460983</v>
      </c>
      <c r="L201" s="2" t="s">
        <v>1140</v>
      </c>
      <c r="M201" s="2">
        <v>2869</v>
      </c>
      <c r="N201" s="2" t="s">
        <v>5086</v>
      </c>
      <c r="R201" s="310">
        <v>0.37450460000000002</v>
      </c>
      <c r="S201" s="307">
        <f>$R201*INDEX('Byproduct Conc'!$E:$E, MATCH(Water_DMR!S$2,'Byproduct Conc'!$C:$C, 0))</f>
        <v>1.089808386E-3</v>
      </c>
      <c r="T201" s="23">
        <f>$R201*INDEX('Byproduct Conc'!$E:$E, MATCH(Water_DMR!T$2,'Byproduct Conc'!$C:$C, 0))</f>
        <v>1.3107661E-5</v>
      </c>
      <c r="U201" s="23">
        <f>$R201*INDEX('Byproduct Conc'!$E:$E, MATCH(Water_DMR!U$2,'Byproduct Conc'!$C:$C, 0))</f>
        <v>5.6175689999999997E-5</v>
      </c>
      <c r="V201" s="23">
        <f>$R201*INDEX('Byproduct Conc'!$E:$E, MATCH(Water_DMR!V$2,'Byproduct Conc'!$C:$C, 0))</f>
        <v>3.7413009540000004E-4</v>
      </c>
      <c r="W201" s="150">
        <f>$R201*INDEX('Byproduct Conc'!$E:$E, MATCH(Water_DMR!W$2,'Byproduct Conc'!$C:$C, 0))</f>
        <v>5.6175690000000004E-4</v>
      </c>
      <c r="X201" s="149">
        <f t="shared" si="17"/>
        <v>3.1137382457142856E-6</v>
      </c>
      <c r="Y201" s="23">
        <f t="shared" si="18"/>
        <v>3.7450460000000002E-8</v>
      </c>
      <c r="Z201" s="23">
        <f t="shared" si="19"/>
        <v>1.6050197142857142E-7</v>
      </c>
      <c r="AA201" s="23">
        <f t="shared" si="20"/>
        <v>1.0689431297142858E-6</v>
      </c>
      <c r="AB201" s="115">
        <f t="shared" si="21"/>
        <v>1.6050197142857144E-6</v>
      </c>
      <c r="AC201" s="315">
        <v>0</v>
      </c>
      <c r="AD201" s="2" t="s">
        <v>5107</v>
      </c>
      <c r="AE201" s="2" t="s">
        <v>5098</v>
      </c>
      <c r="AF201" s="2" t="s">
        <v>5098</v>
      </c>
      <c r="AG201" s="61" t="s">
        <v>1325</v>
      </c>
      <c r="AH201" s="69" t="s">
        <v>5115</v>
      </c>
      <c r="AI201" s="21">
        <v>12040104000012</v>
      </c>
    </row>
    <row r="202" spans="1:35" x14ac:dyDescent="0.25">
      <c r="A202" s="2">
        <v>2023</v>
      </c>
      <c r="B202" s="4">
        <v>44927</v>
      </c>
      <c r="C202" s="2" t="s">
        <v>5097</v>
      </c>
      <c r="D202" s="2" t="s">
        <v>1322</v>
      </c>
      <c r="E202" s="2" t="s">
        <v>1323</v>
      </c>
      <c r="F202" s="2" t="s">
        <v>1160</v>
      </c>
      <c r="G202" s="2">
        <v>770156544</v>
      </c>
      <c r="H202" s="2">
        <v>29.75487</v>
      </c>
      <c r="I202" s="2">
        <v>-95.103269999999995</v>
      </c>
      <c r="J202" s="2" t="s">
        <v>1324</v>
      </c>
      <c r="K202" s="21">
        <v>110000460983</v>
      </c>
      <c r="L202" s="2" t="s">
        <v>1140</v>
      </c>
      <c r="M202" s="2">
        <v>2869</v>
      </c>
      <c r="N202" s="2" t="s">
        <v>5086</v>
      </c>
      <c r="R202" s="310">
        <v>0.198852</v>
      </c>
      <c r="S202" s="307">
        <f>$R202*INDEX('Byproduct Conc'!$E:$E, MATCH(Water_DMR!S$2,'Byproduct Conc'!$C:$C, 0))</f>
        <v>5.7865931999999994E-4</v>
      </c>
      <c r="T202" s="23">
        <f>$R202*INDEX('Byproduct Conc'!$E:$E, MATCH(Water_DMR!T$2,'Byproduct Conc'!$C:$C, 0))</f>
        <v>6.9598199999999995E-6</v>
      </c>
      <c r="U202" s="23">
        <f>$R202*INDEX('Byproduct Conc'!$E:$E, MATCH(Water_DMR!U$2,'Byproduct Conc'!$C:$C, 0))</f>
        <v>2.9827799999999996E-5</v>
      </c>
      <c r="V202" s="23">
        <f>$R202*INDEX('Byproduct Conc'!$E:$E, MATCH(Water_DMR!V$2,'Byproduct Conc'!$C:$C, 0))</f>
        <v>1.9865314800000003E-4</v>
      </c>
      <c r="W202" s="150">
        <f>$R202*INDEX('Byproduct Conc'!$E:$E, MATCH(Water_DMR!W$2,'Byproduct Conc'!$C:$C, 0))</f>
        <v>2.9827800000000002E-4</v>
      </c>
      <c r="X202" s="149">
        <f t="shared" si="17"/>
        <v>1.6533123428571427E-6</v>
      </c>
      <c r="Y202" s="23">
        <f t="shared" si="18"/>
        <v>1.98852E-8</v>
      </c>
      <c r="Z202" s="23">
        <f t="shared" si="19"/>
        <v>8.5222285714285701E-8</v>
      </c>
      <c r="AA202" s="23">
        <f t="shared" si="20"/>
        <v>5.6758042285714292E-7</v>
      </c>
      <c r="AB202" s="115">
        <f t="shared" si="21"/>
        <v>8.5222285714285717E-7</v>
      </c>
      <c r="AC202" s="315">
        <v>0</v>
      </c>
      <c r="AD202" s="2" t="s">
        <v>5107</v>
      </c>
      <c r="AE202" s="2" t="s">
        <v>5098</v>
      </c>
      <c r="AF202" s="2" t="s">
        <v>5098</v>
      </c>
      <c r="AG202" s="61" t="s">
        <v>1325</v>
      </c>
      <c r="AH202" s="69" t="s">
        <v>5115</v>
      </c>
      <c r="AI202" s="21">
        <v>12040104000012</v>
      </c>
    </row>
    <row r="203" spans="1:35" x14ac:dyDescent="0.25">
      <c r="A203" s="2">
        <v>2022</v>
      </c>
      <c r="B203" s="4">
        <v>44562</v>
      </c>
      <c r="C203" s="2" t="s">
        <v>5097</v>
      </c>
      <c r="D203" s="2" t="s">
        <v>1322</v>
      </c>
      <c r="E203" s="2" t="s">
        <v>1323</v>
      </c>
      <c r="F203" s="2" t="s">
        <v>1160</v>
      </c>
      <c r="G203" s="2">
        <v>770156544</v>
      </c>
      <c r="H203" s="2">
        <v>29.75487</v>
      </c>
      <c r="I203" s="2">
        <v>-95.103269999999995</v>
      </c>
      <c r="J203" s="2" t="s">
        <v>1324</v>
      </c>
      <c r="K203" s="21">
        <v>110000460983</v>
      </c>
      <c r="L203" s="2" t="s">
        <v>1140</v>
      </c>
      <c r="M203" s="2">
        <v>2869</v>
      </c>
      <c r="N203" s="2" t="s">
        <v>5086</v>
      </c>
      <c r="R203" s="310">
        <v>0.16571</v>
      </c>
      <c r="S203" s="307">
        <f>$R203*INDEX('Byproduct Conc'!$E:$E, MATCH(Water_DMR!S$2,'Byproduct Conc'!$C:$C, 0))</f>
        <v>4.8221609999999997E-4</v>
      </c>
      <c r="T203" s="23">
        <f>$R203*INDEX('Byproduct Conc'!$E:$E, MATCH(Water_DMR!T$2,'Byproduct Conc'!$C:$C, 0))</f>
        <v>5.7998499999999992E-6</v>
      </c>
      <c r="U203" s="23">
        <f>$R203*INDEX('Byproduct Conc'!$E:$E, MATCH(Water_DMR!U$2,'Byproduct Conc'!$C:$C, 0))</f>
        <v>2.4856499999999998E-5</v>
      </c>
      <c r="V203" s="23">
        <f>$R203*INDEX('Byproduct Conc'!$E:$E, MATCH(Water_DMR!V$2,'Byproduct Conc'!$C:$C, 0))</f>
        <v>1.6554429000000001E-4</v>
      </c>
      <c r="W203" s="150">
        <f>$R203*INDEX('Byproduct Conc'!$E:$E, MATCH(Water_DMR!W$2,'Byproduct Conc'!$C:$C, 0))</f>
        <v>2.4856500000000002E-4</v>
      </c>
      <c r="X203" s="149">
        <f t="shared" si="17"/>
        <v>1.3777602857142857E-6</v>
      </c>
      <c r="Y203" s="23">
        <f t="shared" si="18"/>
        <v>1.6570999999999997E-8</v>
      </c>
      <c r="Z203" s="23">
        <f t="shared" si="19"/>
        <v>7.1018571428571422E-8</v>
      </c>
      <c r="AA203" s="23">
        <f t="shared" si="20"/>
        <v>4.7298368571428575E-7</v>
      </c>
      <c r="AB203" s="115">
        <f t="shared" si="21"/>
        <v>7.1018571428571432E-7</v>
      </c>
      <c r="AC203" s="315">
        <v>0</v>
      </c>
      <c r="AD203" s="2" t="s">
        <v>5107</v>
      </c>
      <c r="AE203" s="2" t="s">
        <v>5098</v>
      </c>
      <c r="AF203" s="2" t="s">
        <v>5098</v>
      </c>
      <c r="AG203" s="61" t="s">
        <v>1325</v>
      </c>
      <c r="AH203" s="69" t="s">
        <v>5115</v>
      </c>
      <c r="AI203" s="21">
        <v>12040104000012</v>
      </c>
    </row>
    <row r="204" spans="1:35" x14ac:dyDescent="0.25">
      <c r="A204" s="2">
        <v>2023</v>
      </c>
      <c r="B204" s="4">
        <v>44927</v>
      </c>
      <c r="C204" s="2" t="s">
        <v>1327</v>
      </c>
      <c r="D204" s="2" t="s">
        <v>1328</v>
      </c>
      <c r="E204" s="2" t="s">
        <v>1329</v>
      </c>
      <c r="F204" s="2" t="s">
        <v>1230</v>
      </c>
      <c r="G204" s="2">
        <v>26146</v>
      </c>
      <c r="H204" s="2">
        <v>39.484572</v>
      </c>
      <c r="I204" s="2">
        <v>-81.093402999999995</v>
      </c>
      <c r="J204" s="2" t="s">
        <v>1330</v>
      </c>
      <c r="K204" s="21">
        <v>110000344814</v>
      </c>
      <c r="L204" s="2" t="s">
        <v>1140</v>
      </c>
      <c r="M204" s="2">
        <v>2869</v>
      </c>
      <c r="N204" s="2" t="s">
        <v>5086</v>
      </c>
      <c r="R204" s="310">
        <v>1.8613999999999999</v>
      </c>
      <c r="S204" s="307">
        <f>$R204*INDEX('Byproduct Conc'!$E:$E, MATCH(Water_DMR!S$2,'Byproduct Conc'!$C:$C, 0))</f>
        <v>5.4166739999999998E-3</v>
      </c>
      <c r="T204" s="23">
        <f>$R204*INDEX('Byproduct Conc'!$E:$E, MATCH(Water_DMR!T$2,'Byproduct Conc'!$C:$C, 0))</f>
        <v>6.5148999999999996E-5</v>
      </c>
      <c r="U204" s="23">
        <f>$R204*INDEX('Byproduct Conc'!$E:$E, MATCH(Water_DMR!U$2,'Byproduct Conc'!$C:$C, 0))</f>
        <v>2.7920999999999995E-4</v>
      </c>
      <c r="V204" s="23">
        <f>$R204*INDEX('Byproduct Conc'!$E:$E, MATCH(Water_DMR!V$2,'Byproduct Conc'!$C:$C, 0))</f>
        <v>1.8595386000000002E-3</v>
      </c>
      <c r="W204" s="150">
        <f>$R204*INDEX('Byproduct Conc'!$E:$E, MATCH(Water_DMR!W$2,'Byproduct Conc'!$C:$C, 0))</f>
        <v>2.7921000000000001E-3</v>
      </c>
      <c r="X204" s="149">
        <f t="shared" si="17"/>
        <v>1.5476211428571427E-5</v>
      </c>
      <c r="Y204" s="23">
        <f t="shared" si="18"/>
        <v>1.8614E-7</v>
      </c>
      <c r="Z204" s="23">
        <f t="shared" si="19"/>
        <v>7.9774285714285701E-7</v>
      </c>
      <c r="AA204" s="23">
        <f t="shared" si="20"/>
        <v>5.3129674285714294E-6</v>
      </c>
      <c r="AB204" s="115">
        <f t="shared" si="21"/>
        <v>7.9774285714285712E-6</v>
      </c>
      <c r="AC204" s="315">
        <v>0</v>
      </c>
      <c r="AD204" s="2" t="s">
        <v>5107</v>
      </c>
      <c r="AE204" s="2" t="s">
        <v>5098</v>
      </c>
      <c r="AF204" s="2" t="s">
        <v>5098</v>
      </c>
      <c r="AG204" s="61" t="s">
        <v>1331</v>
      </c>
      <c r="AH204" s="69" t="s">
        <v>1332</v>
      </c>
      <c r="AI204" s="21" t="s">
        <v>5116</v>
      </c>
    </row>
    <row r="205" spans="1:35" x14ac:dyDescent="0.25">
      <c r="A205" s="2">
        <v>2024</v>
      </c>
      <c r="B205" s="4">
        <v>45292</v>
      </c>
      <c r="C205" s="2" t="s">
        <v>1327</v>
      </c>
      <c r="D205" s="2" t="s">
        <v>1328</v>
      </c>
      <c r="E205" s="2" t="s">
        <v>1329</v>
      </c>
      <c r="F205" s="2" t="s">
        <v>1230</v>
      </c>
      <c r="G205" s="2">
        <v>26146</v>
      </c>
      <c r="H205" s="2">
        <v>39.484572</v>
      </c>
      <c r="I205" s="2">
        <v>-81.093402999999995</v>
      </c>
      <c r="J205" s="2" t="s">
        <v>1330</v>
      </c>
      <c r="K205" s="21">
        <v>110000344814</v>
      </c>
      <c r="L205" s="2" t="s">
        <v>1140</v>
      </c>
      <c r="M205" s="2">
        <v>2869</v>
      </c>
      <c r="N205" s="2" t="s">
        <v>5086</v>
      </c>
      <c r="R205" s="310">
        <v>1.03512</v>
      </c>
      <c r="S205" s="307">
        <f>$R205*INDEX('Byproduct Conc'!$E:$E, MATCH(Water_DMR!S$2,'Byproduct Conc'!$C:$C, 0))</f>
        <v>3.0121991999999998E-3</v>
      </c>
      <c r="T205" s="23">
        <f>$R205*INDEX('Byproduct Conc'!$E:$E, MATCH(Water_DMR!T$2,'Byproduct Conc'!$C:$C, 0))</f>
        <v>3.6229199999999995E-5</v>
      </c>
      <c r="U205" s="23">
        <f>$R205*INDEX('Byproduct Conc'!$E:$E, MATCH(Water_DMR!U$2,'Byproduct Conc'!$C:$C, 0))</f>
        <v>1.5526799999999999E-4</v>
      </c>
      <c r="V205" s="23">
        <f>$R205*INDEX('Byproduct Conc'!$E:$E, MATCH(Water_DMR!V$2,'Byproduct Conc'!$C:$C, 0))</f>
        <v>1.0340848800000002E-3</v>
      </c>
      <c r="W205" s="150">
        <f>$R205*INDEX('Byproduct Conc'!$E:$E, MATCH(Water_DMR!W$2,'Byproduct Conc'!$C:$C, 0))</f>
        <v>1.5526800000000001E-3</v>
      </c>
      <c r="X205" s="149">
        <f t="shared" si="17"/>
        <v>8.6062834285714284E-6</v>
      </c>
      <c r="Y205" s="23">
        <f t="shared" si="18"/>
        <v>1.0351199999999998E-7</v>
      </c>
      <c r="Z205" s="23">
        <f t="shared" si="19"/>
        <v>4.4362285714285712E-7</v>
      </c>
      <c r="AA205" s="23">
        <f t="shared" si="20"/>
        <v>2.9545282285714289E-6</v>
      </c>
      <c r="AB205" s="115">
        <f t="shared" si="21"/>
        <v>4.436228571428572E-6</v>
      </c>
      <c r="AC205" s="315">
        <v>0</v>
      </c>
      <c r="AD205" s="2" t="s">
        <v>5107</v>
      </c>
      <c r="AE205" s="2" t="s">
        <v>5098</v>
      </c>
      <c r="AF205" s="2" t="s">
        <v>5098</v>
      </c>
      <c r="AG205" s="61" t="s">
        <v>1331</v>
      </c>
      <c r="AH205" s="69" t="s">
        <v>1332</v>
      </c>
      <c r="AI205" s="21">
        <v>5030201001622</v>
      </c>
    </row>
    <row r="206" spans="1:35" x14ac:dyDescent="0.25">
      <c r="A206" s="2">
        <v>2021</v>
      </c>
      <c r="B206" s="4">
        <v>44197</v>
      </c>
      <c r="C206" s="2" t="s">
        <v>1327</v>
      </c>
      <c r="D206" s="2" t="s">
        <v>1328</v>
      </c>
      <c r="E206" s="2" t="s">
        <v>1329</v>
      </c>
      <c r="F206" s="2" t="s">
        <v>1230</v>
      </c>
      <c r="G206" s="2">
        <v>26146</v>
      </c>
      <c r="H206" s="2">
        <v>39.484572</v>
      </c>
      <c r="I206" s="2">
        <v>-81.093402999999995</v>
      </c>
      <c r="J206" s="2" t="s">
        <v>1330</v>
      </c>
      <c r="K206" s="21">
        <v>110000344814</v>
      </c>
      <c r="L206" s="2" t="s">
        <v>1140</v>
      </c>
      <c r="M206" s="2">
        <v>2869</v>
      </c>
      <c r="N206" s="2" t="s">
        <v>5086</v>
      </c>
      <c r="R206" s="310">
        <v>1.013101</v>
      </c>
      <c r="S206" s="307">
        <f>$R206*INDEX('Byproduct Conc'!$E:$E, MATCH(Water_DMR!S$2,'Byproduct Conc'!$C:$C, 0))</f>
        <v>2.9481239099999998E-3</v>
      </c>
      <c r="T206" s="23">
        <f>$R206*INDEX('Byproduct Conc'!$E:$E, MATCH(Water_DMR!T$2,'Byproduct Conc'!$C:$C, 0))</f>
        <v>3.5458534999999995E-5</v>
      </c>
      <c r="U206" s="23">
        <f>$R206*INDEX('Byproduct Conc'!$E:$E, MATCH(Water_DMR!U$2,'Byproduct Conc'!$C:$C, 0))</f>
        <v>1.5196515E-4</v>
      </c>
      <c r="V206" s="23">
        <f>$R206*INDEX('Byproduct Conc'!$E:$E, MATCH(Water_DMR!V$2,'Byproduct Conc'!$C:$C, 0))</f>
        <v>1.0120878990000002E-3</v>
      </c>
      <c r="W206" s="150">
        <f>$R206*INDEX('Byproduct Conc'!$E:$E, MATCH(Water_DMR!W$2,'Byproduct Conc'!$C:$C, 0))</f>
        <v>1.5196515000000001E-3</v>
      </c>
      <c r="X206" s="149">
        <f t="shared" si="17"/>
        <v>8.4232111714285716E-6</v>
      </c>
      <c r="Y206" s="23">
        <f t="shared" si="18"/>
        <v>1.0131009999999999E-7</v>
      </c>
      <c r="Z206" s="23">
        <f t="shared" si="19"/>
        <v>4.3418614285714285E-7</v>
      </c>
      <c r="AA206" s="23">
        <f t="shared" si="20"/>
        <v>2.891679711428572E-6</v>
      </c>
      <c r="AB206" s="115">
        <f t="shared" si="21"/>
        <v>4.3418614285714289E-6</v>
      </c>
      <c r="AC206" s="315">
        <v>0</v>
      </c>
      <c r="AD206" s="2" t="s">
        <v>5107</v>
      </c>
      <c r="AE206" s="2" t="s">
        <v>5098</v>
      </c>
      <c r="AF206" s="2" t="s">
        <v>5098</v>
      </c>
      <c r="AG206" s="61" t="s">
        <v>1331</v>
      </c>
      <c r="AH206" s="69" t="s">
        <v>1332</v>
      </c>
      <c r="AI206" s="21">
        <v>5030201001622</v>
      </c>
    </row>
    <row r="207" spans="1:35" x14ac:dyDescent="0.25">
      <c r="A207" s="2">
        <v>2022</v>
      </c>
      <c r="B207" s="4">
        <v>44562</v>
      </c>
      <c r="C207" s="2" t="s">
        <v>1327</v>
      </c>
      <c r="D207" s="2" t="s">
        <v>1328</v>
      </c>
      <c r="E207" s="2" t="s">
        <v>1329</v>
      </c>
      <c r="F207" s="2" t="s">
        <v>1230</v>
      </c>
      <c r="G207" s="2">
        <v>26146</v>
      </c>
      <c r="H207" s="2">
        <v>39.484572</v>
      </c>
      <c r="I207" s="2">
        <v>-81.093402999999995</v>
      </c>
      <c r="J207" s="2" t="s">
        <v>1330</v>
      </c>
      <c r="K207" s="21">
        <v>110000344814</v>
      </c>
      <c r="L207" s="2" t="s">
        <v>1140</v>
      </c>
      <c r="M207" s="2">
        <v>2869</v>
      </c>
      <c r="N207" s="2" t="s">
        <v>5086</v>
      </c>
      <c r="R207" s="310">
        <v>0.82855000000000001</v>
      </c>
      <c r="S207" s="307">
        <f>$R207*INDEX('Byproduct Conc'!$E:$E, MATCH(Water_DMR!S$2,'Byproduct Conc'!$C:$C, 0))</f>
        <v>2.4110805000000001E-3</v>
      </c>
      <c r="T207" s="23">
        <f>$R207*INDEX('Byproduct Conc'!$E:$E, MATCH(Water_DMR!T$2,'Byproduct Conc'!$C:$C, 0))</f>
        <v>2.8999249999999999E-5</v>
      </c>
      <c r="U207" s="23">
        <f>$R207*INDEX('Byproduct Conc'!$E:$E, MATCH(Water_DMR!U$2,'Byproduct Conc'!$C:$C, 0))</f>
        <v>1.2428249999999998E-4</v>
      </c>
      <c r="V207" s="23">
        <f>$R207*INDEX('Byproduct Conc'!$E:$E, MATCH(Water_DMR!V$2,'Byproduct Conc'!$C:$C, 0))</f>
        <v>8.2772145000000006E-4</v>
      </c>
      <c r="W207" s="150">
        <f>$R207*INDEX('Byproduct Conc'!$E:$E, MATCH(Water_DMR!W$2,'Byproduct Conc'!$C:$C, 0))</f>
        <v>1.2428250000000001E-3</v>
      </c>
      <c r="X207" s="149">
        <f t="shared" si="17"/>
        <v>6.8888014285714284E-6</v>
      </c>
      <c r="Y207" s="23">
        <f t="shared" si="18"/>
        <v>8.2854999999999996E-8</v>
      </c>
      <c r="Z207" s="23">
        <f t="shared" si="19"/>
        <v>3.5509285714285711E-7</v>
      </c>
      <c r="AA207" s="23">
        <f t="shared" si="20"/>
        <v>2.3649184285714287E-6</v>
      </c>
      <c r="AB207" s="115">
        <f t="shared" si="21"/>
        <v>3.5509285714285717E-6</v>
      </c>
      <c r="AC207" s="315">
        <v>0</v>
      </c>
      <c r="AD207" s="2" t="s">
        <v>5107</v>
      </c>
      <c r="AE207" s="2" t="s">
        <v>5098</v>
      </c>
      <c r="AF207" s="2" t="s">
        <v>5098</v>
      </c>
      <c r="AG207" s="61" t="s">
        <v>1331</v>
      </c>
      <c r="AH207" s="69" t="s">
        <v>1332</v>
      </c>
      <c r="AI207" s="21">
        <v>5030201001622</v>
      </c>
    </row>
    <row r="208" spans="1:35" x14ac:dyDescent="0.25">
      <c r="A208" s="2">
        <v>2022</v>
      </c>
      <c r="B208" s="4">
        <v>44562</v>
      </c>
      <c r="C208" s="2" t="s">
        <v>5099</v>
      </c>
      <c r="D208" s="2" t="s">
        <v>1343</v>
      </c>
      <c r="E208" s="2" t="s">
        <v>1137</v>
      </c>
      <c r="F208" s="2" t="s">
        <v>1138</v>
      </c>
      <c r="G208" s="2">
        <v>707340227</v>
      </c>
      <c r="H208" s="2">
        <v>30.185099999999998</v>
      </c>
      <c r="I208" s="2">
        <v>-90.980400000000003</v>
      </c>
      <c r="J208" s="2" t="s">
        <v>1139</v>
      </c>
      <c r="K208" s="21">
        <v>110000449774</v>
      </c>
      <c r="L208" s="2" t="s">
        <v>1140</v>
      </c>
      <c r="M208" s="2">
        <v>2812</v>
      </c>
      <c r="N208" s="2" t="s">
        <v>5089</v>
      </c>
      <c r="R208" s="310">
        <v>92.016720000000007</v>
      </c>
      <c r="S208" s="307">
        <f>$R208*INDEX('Byproduct Conc'!$E:$E, MATCH(Water_DMR!S$2,'Byproduct Conc'!$C:$C, 0))</f>
        <v>0.26776865519999998</v>
      </c>
      <c r="T208" s="23">
        <f>$R208*INDEX('Byproduct Conc'!$E:$E, MATCH(Water_DMR!T$2,'Byproduct Conc'!$C:$C, 0))</f>
        <v>3.2205851999999998E-3</v>
      </c>
      <c r="U208" s="23">
        <f>$R208*INDEX('Byproduct Conc'!$E:$E, MATCH(Water_DMR!U$2,'Byproduct Conc'!$C:$C, 0))</f>
        <v>1.3802508E-2</v>
      </c>
      <c r="V208" s="23">
        <f>$R208*INDEX('Byproduct Conc'!$E:$E, MATCH(Water_DMR!V$2,'Byproduct Conc'!$C:$C, 0))</f>
        <v>9.192470328000002E-2</v>
      </c>
      <c r="W208" s="150">
        <f>$R208*INDEX('Byproduct Conc'!$E:$E, MATCH(Water_DMR!W$2,'Byproduct Conc'!$C:$C, 0))</f>
        <v>0.13802508000000002</v>
      </c>
      <c r="X208" s="149">
        <f t="shared" si="17"/>
        <v>7.6505330057142855E-4</v>
      </c>
      <c r="Y208" s="23">
        <f t="shared" si="18"/>
        <v>9.2016719999999987E-6</v>
      </c>
      <c r="Z208" s="23">
        <f t="shared" si="19"/>
        <v>3.9435737142857142E-5</v>
      </c>
      <c r="AA208" s="23">
        <f t="shared" si="20"/>
        <v>2.6264200937142865E-4</v>
      </c>
      <c r="AB208" s="115">
        <f t="shared" si="21"/>
        <v>3.9435737142857151E-4</v>
      </c>
      <c r="AC208" s="315">
        <v>0</v>
      </c>
      <c r="AD208" s="2" t="s">
        <v>5107</v>
      </c>
      <c r="AE208" s="2" t="s">
        <v>5098</v>
      </c>
      <c r="AF208" s="2" t="s">
        <v>5098</v>
      </c>
      <c r="AG208" s="61" t="s">
        <v>1141</v>
      </c>
      <c r="AH208" s="69">
        <v>701</v>
      </c>
      <c r="AI208" s="21">
        <v>8090302006735</v>
      </c>
    </row>
    <row r="209" spans="1:35" x14ac:dyDescent="0.25">
      <c r="A209" s="2">
        <v>2021</v>
      </c>
      <c r="B209" s="4">
        <v>44197</v>
      </c>
      <c r="C209" s="2" t="s">
        <v>5100</v>
      </c>
      <c r="D209" s="2" t="s">
        <v>1274</v>
      </c>
      <c r="E209" s="2" t="s">
        <v>1275</v>
      </c>
      <c r="F209" s="2" t="s">
        <v>1160</v>
      </c>
      <c r="G209" s="2">
        <v>77503</v>
      </c>
      <c r="H209" s="2">
        <v>29.738610999999999</v>
      </c>
      <c r="I209" s="2">
        <v>-95.166944000000001</v>
      </c>
      <c r="J209" s="2" t="s">
        <v>5101</v>
      </c>
      <c r="K209" s="21">
        <v>110060340162</v>
      </c>
      <c r="L209" s="2" t="s">
        <v>1140</v>
      </c>
      <c r="M209" s="2">
        <v>2869</v>
      </c>
      <c r="N209" s="2" t="s">
        <v>5086</v>
      </c>
      <c r="R209" s="310">
        <v>0.71839299999999995</v>
      </c>
      <c r="S209" s="307">
        <f>$R209*INDEX('Byproduct Conc'!$E:$E, MATCH(Water_DMR!S$2,'Byproduct Conc'!$C:$C, 0))</f>
        <v>2.0905236299999996E-3</v>
      </c>
      <c r="T209" s="23">
        <f>$R209*INDEX('Byproduct Conc'!$E:$E, MATCH(Water_DMR!T$2,'Byproduct Conc'!$C:$C, 0))</f>
        <v>2.5143754999999995E-5</v>
      </c>
      <c r="U209" s="23">
        <f>$R209*INDEX('Byproduct Conc'!$E:$E, MATCH(Water_DMR!U$2,'Byproduct Conc'!$C:$C, 0))</f>
        <v>1.0775894999999998E-4</v>
      </c>
      <c r="V209" s="23">
        <f>$R209*INDEX('Byproduct Conc'!$E:$E, MATCH(Water_DMR!V$2,'Byproduct Conc'!$C:$C, 0))</f>
        <v>7.1767460700000003E-4</v>
      </c>
      <c r="W209" s="150">
        <f>$R209*INDEX('Byproduct Conc'!$E:$E, MATCH(Water_DMR!W$2,'Byproduct Conc'!$C:$C, 0))</f>
        <v>1.0775894999999998E-3</v>
      </c>
      <c r="X209" s="149">
        <f t="shared" si="17"/>
        <v>5.9729246571428563E-6</v>
      </c>
      <c r="Y209" s="23">
        <f t="shared" si="18"/>
        <v>7.1839299999999989E-8</v>
      </c>
      <c r="Z209" s="23">
        <f t="shared" si="19"/>
        <v>3.0788271428571424E-7</v>
      </c>
      <c r="AA209" s="23">
        <f t="shared" si="20"/>
        <v>2.0504988771428573E-6</v>
      </c>
      <c r="AB209" s="115">
        <f t="shared" si="21"/>
        <v>3.0788271428571423E-6</v>
      </c>
      <c r="AC209" s="315">
        <v>0</v>
      </c>
      <c r="AD209" s="2" t="s">
        <v>5107</v>
      </c>
      <c r="AE209" s="2" t="s">
        <v>5098</v>
      </c>
      <c r="AF209" s="2" t="s">
        <v>5098</v>
      </c>
      <c r="AG209" s="61" t="s">
        <v>1276</v>
      </c>
      <c r="AH209" s="69" t="s">
        <v>5117</v>
      </c>
      <c r="AI209" s="21">
        <v>12040104000620</v>
      </c>
    </row>
    <row r="210" spans="1:35" x14ac:dyDescent="0.25">
      <c r="A210" s="2">
        <v>2022</v>
      </c>
      <c r="B210" s="4">
        <v>44562</v>
      </c>
      <c r="C210" s="2" t="s">
        <v>5100</v>
      </c>
      <c r="D210" s="2" t="s">
        <v>1274</v>
      </c>
      <c r="E210" s="2" t="s">
        <v>1275</v>
      </c>
      <c r="F210" s="2" t="s">
        <v>1160</v>
      </c>
      <c r="G210" s="2">
        <v>77503</v>
      </c>
      <c r="H210" s="2">
        <v>29.738610999999999</v>
      </c>
      <c r="I210" s="2">
        <v>-95.166944000000001</v>
      </c>
      <c r="J210" s="2" t="s">
        <v>5101</v>
      </c>
      <c r="K210" s="21">
        <v>110060340162</v>
      </c>
      <c r="L210" s="2" t="s">
        <v>1140</v>
      </c>
      <c r="M210" s="2">
        <v>2869</v>
      </c>
      <c r="N210" s="2" t="s">
        <v>5086</v>
      </c>
      <c r="R210" s="310">
        <v>0.56642524999999999</v>
      </c>
      <c r="S210" s="307">
        <f>$R210*INDEX('Byproduct Conc'!$E:$E, MATCH(Water_DMR!S$2,'Byproduct Conc'!$C:$C, 0))</f>
        <v>1.6482974774999998E-3</v>
      </c>
      <c r="T210" s="23">
        <f>$R210*INDEX('Byproduct Conc'!$E:$E, MATCH(Water_DMR!T$2,'Byproduct Conc'!$C:$C, 0))</f>
        <v>1.9824883749999998E-5</v>
      </c>
      <c r="U210" s="23">
        <f>$R210*INDEX('Byproduct Conc'!$E:$E, MATCH(Water_DMR!U$2,'Byproduct Conc'!$C:$C, 0))</f>
        <v>8.496378749999999E-5</v>
      </c>
      <c r="V210" s="23">
        <f>$R210*INDEX('Byproduct Conc'!$E:$E, MATCH(Water_DMR!V$2,'Byproduct Conc'!$C:$C, 0))</f>
        <v>5.6585882475000009E-4</v>
      </c>
      <c r="W210" s="150">
        <f>$R210*INDEX('Byproduct Conc'!$E:$E, MATCH(Water_DMR!W$2,'Byproduct Conc'!$C:$C, 0))</f>
        <v>8.4963787499999996E-4</v>
      </c>
      <c r="X210" s="149">
        <f t="shared" si="17"/>
        <v>4.7094213642857137E-6</v>
      </c>
      <c r="Y210" s="23">
        <f t="shared" si="18"/>
        <v>5.6642524999999991E-8</v>
      </c>
      <c r="Z210" s="23">
        <f t="shared" si="19"/>
        <v>2.4275367857142852E-7</v>
      </c>
      <c r="AA210" s="23">
        <f t="shared" si="20"/>
        <v>1.6167394992857145E-6</v>
      </c>
      <c r="AB210" s="115">
        <f t="shared" si="21"/>
        <v>2.4275367857142855E-6</v>
      </c>
      <c r="AC210" s="315">
        <v>0</v>
      </c>
      <c r="AD210" s="2" t="s">
        <v>5107</v>
      </c>
      <c r="AE210" s="2" t="s">
        <v>5098</v>
      </c>
      <c r="AF210" s="2" t="s">
        <v>5098</v>
      </c>
      <c r="AG210" s="61" t="s">
        <v>1276</v>
      </c>
      <c r="AH210" s="69" t="s">
        <v>5117</v>
      </c>
      <c r="AI210" s="21">
        <v>12040104000620</v>
      </c>
    </row>
    <row r="211" spans="1:35" x14ac:dyDescent="0.25">
      <c r="A211" s="2">
        <v>2023</v>
      </c>
      <c r="B211" s="4">
        <v>44927</v>
      </c>
      <c r="C211" s="2" t="s">
        <v>5100</v>
      </c>
      <c r="D211" s="2" t="s">
        <v>1274</v>
      </c>
      <c r="E211" s="2" t="s">
        <v>1275</v>
      </c>
      <c r="F211" s="2" t="s">
        <v>1160</v>
      </c>
      <c r="G211" s="2">
        <v>77503</v>
      </c>
      <c r="H211" s="2">
        <v>29.738610999999999</v>
      </c>
      <c r="I211" s="2">
        <v>-95.166944000000001</v>
      </c>
      <c r="J211" s="2" t="s">
        <v>5101</v>
      </c>
      <c r="K211" s="21">
        <v>110060340162</v>
      </c>
      <c r="L211" s="2" t="s">
        <v>1140</v>
      </c>
      <c r="M211" s="2">
        <v>2869</v>
      </c>
      <c r="N211" s="2" t="s">
        <v>5086</v>
      </c>
      <c r="R211" s="310">
        <v>6.4240912499999997E-2</v>
      </c>
      <c r="S211" s="307">
        <f>$R211*INDEX('Byproduct Conc'!$E:$E, MATCH(Water_DMR!S$2,'Byproduct Conc'!$C:$C, 0))</f>
        <v>1.8694105537499998E-4</v>
      </c>
      <c r="T211" s="23">
        <f>$R211*INDEX('Byproduct Conc'!$E:$E, MATCH(Water_DMR!T$2,'Byproduct Conc'!$C:$C, 0))</f>
        <v>2.2484319374999998E-6</v>
      </c>
      <c r="U211" s="23">
        <f>$R211*INDEX('Byproduct Conc'!$E:$E, MATCH(Water_DMR!U$2,'Byproduct Conc'!$C:$C, 0))</f>
        <v>9.6361368749999991E-6</v>
      </c>
      <c r="V211" s="23">
        <f>$R211*INDEX('Byproduct Conc'!$E:$E, MATCH(Water_DMR!V$2,'Byproduct Conc'!$C:$C, 0))</f>
        <v>6.4176671587499998E-5</v>
      </c>
      <c r="W211" s="150">
        <f>$R211*INDEX('Byproduct Conc'!$E:$E, MATCH(Water_DMR!W$2,'Byproduct Conc'!$C:$C, 0))</f>
        <v>9.6361368749999998E-5</v>
      </c>
      <c r="X211" s="149">
        <f t="shared" si="17"/>
        <v>5.3411730107142857E-7</v>
      </c>
      <c r="Y211" s="23">
        <f t="shared" si="18"/>
        <v>6.4240912499999995E-9</v>
      </c>
      <c r="Z211" s="23">
        <f t="shared" si="19"/>
        <v>2.7531819642857141E-8</v>
      </c>
      <c r="AA211" s="23">
        <f t="shared" si="20"/>
        <v>1.8336191882142856E-7</v>
      </c>
      <c r="AB211" s="115">
        <f t="shared" si="21"/>
        <v>2.7531819642857143E-7</v>
      </c>
      <c r="AC211" s="315">
        <v>0</v>
      </c>
      <c r="AD211" s="2" t="s">
        <v>5107</v>
      </c>
      <c r="AE211" s="2" t="s">
        <v>5098</v>
      </c>
      <c r="AF211" s="2" t="s">
        <v>5098</v>
      </c>
      <c r="AG211" s="61" t="s">
        <v>1276</v>
      </c>
      <c r="AH211" s="69" t="s">
        <v>5117</v>
      </c>
      <c r="AI211" s="21">
        <v>12040104000620</v>
      </c>
    </row>
    <row r="212" spans="1:35" x14ac:dyDescent="0.25">
      <c r="A212" s="2">
        <v>2021</v>
      </c>
      <c r="B212" s="4">
        <v>44197</v>
      </c>
      <c r="C212" s="2" t="s">
        <v>5102</v>
      </c>
      <c r="D212" s="2" t="s">
        <v>1359</v>
      </c>
      <c r="E212" s="2" t="s">
        <v>1360</v>
      </c>
      <c r="F212" s="2" t="s">
        <v>1230</v>
      </c>
      <c r="G212" s="2">
        <v>26501</v>
      </c>
      <c r="H212" s="2">
        <v>39.599829999999997</v>
      </c>
      <c r="I212" s="2">
        <v>-79.97148</v>
      </c>
      <c r="J212" s="2" t="s">
        <v>1361</v>
      </c>
      <c r="K212" s="21">
        <v>110000572782</v>
      </c>
      <c r="L212" s="2" t="s">
        <v>1140</v>
      </c>
      <c r="M212" s="2">
        <v>2869</v>
      </c>
      <c r="N212" s="2" t="s">
        <v>5086</v>
      </c>
      <c r="R212" s="310">
        <v>0.32747888130000002</v>
      </c>
      <c r="S212" s="307">
        <f>$R212*INDEX('Byproduct Conc'!$E:$E, MATCH(Water_DMR!S$2,'Byproduct Conc'!$C:$C, 0))</f>
        <v>9.5296354458300004E-4</v>
      </c>
      <c r="T212" s="23">
        <f>$R212*INDEX('Byproduct Conc'!$E:$E, MATCH(Water_DMR!T$2,'Byproduct Conc'!$C:$C, 0))</f>
        <v>1.14617608455E-5</v>
      </c>
      <c r="U212" s="23">
        <f>$R212*INDEX('Byproduct Conc'!$E:$E, MATCH(Water_DMR!U$2,'Byproduct Conc'!$C:$C, 0))</f>
        <v>4.9121832194999997E-5</v>
      </c>
      <c r="V212" s="23">
        <f>$R212*INDEX('Byproduct Conc'!$E:$E, MATCH(Water_DMR!V$2,'Byproduct Conc'!$C:$C, 0))</f>
        <v>3.2715140241870006E-4</v>
      </c>
      <c r="W212" s="150">
        <f>$R212*INDEX('Byproduct Conc'!$E:$E, MATCH(Water_DMR!W$2,'Byproduct Conc'!$C:$C, 0))</f>
        <v>4.9121832195000005E-4</v>
      </c>
      <c r="X212" s="149">
        <f t="shared" si="17"/>
        <v>2.7227529845228571E-6</v>
      </c>
      <c r="Y212" s="23">
        <f t="shared" si="18"/>
        <v>3.2747888130000003E-8</v>
      </c>
      <c r="Z212" s="23">
        <f t="shared" si="19"/>
        <v>1.4034809198571428E-7</v>
      </c>
      <c r="AA212" s="23">
        <f t="shared" si="20"/>
        <v>9.3471829262485736E-7</v>
      </c>
      <c r="AB212" s="115">
        <f t="shared" si="21"/>
        <v>1.403480919857143E-6</v>
      </c>
      <c r="AC212" s="315">
        <v>0</v>
      </c>
      <c r="AD212" s="2" t="s">
        <v>5107</v>
      </c>
      <c r="AE212" s="2" t="s">
        <v>5098</v>
      </c>
      <c r="AF212" s="2" t="s">
        <v>5098</v>
      </c>
      <c r="AG212" s="61" t="s">
        <v>1362</v>
      </c>
      <c r="AH212" s="69" t="s">
        <v>5118</v>
      </c>
      <c r="AI212" s="21">
        <v>5020003000026</v>
      </c>
    </row>
    <row r="213" spans="1:35" x14ac:dyDescent="0.25">
      <c r="A213" s="2">
        <v>2021</v>
      </c>
      <c r="B213" s="4">
        <v>44197</v>
      </c>
      <c r="C213" s="2" t="s">
        <v>5102</v>
      </c>
      <c r="D213" s="2" t="s">
        <v>1359</v>
      </c>
      <c r="E213" s="2" t="s">
        <v>1360</v>
      </c>
      <c r="F213" s="2" t="s">
        <v>1230</v>
      </c>
      <c r="G213" s="2">
        <v>26501</v>
      </c>
      <c r="H213" s="2">
        <v>39.599829999999997</v>
      </c>
      <c r="I213" s="2">
        <v>-79.97148</v>
      </c>
      <c r="J213" s="2" t="s">
        <v>1361</v>
      </c>
      <c r="K213" s="21">
        <v>110000572782</v>
      </c>
      <c r="L213" s="2" t="s">
        <v>1140</v>
      </c>
      <c r="M213" s="2">
        <v>2869</v>
      </c>
      <c r="N213" s="2" t="s">
        <v>5086</v>
      </c>
      <c r="R213" s="310">
        <v>0.16921942000000001</v>
      </c>
      <c r="S213" s="307">
        <f>$R213*INDEX('Byproduct Conc'!$E:$E, MATCH(Water_DMR!S$2,'Byproduct Conc'!$C:$C, 0))</f>
        <v>4.9242851220000002E-4</v>
      </c>
      <c r="T213" s="23">
        <f>$R213*INDEX('Byproduct Conc'!$E:$E, MATCH(Water_DMR!T$2,'Byproduct Conc'!$C:$C, 0))</f>
        <v>5.9226796999999997E-6</v>
      </c>
      <c r="U213" s="23">
        <f>$R213*INDEX('Byproduct Conc'!$E:$E, MATCH(Water_DMR!U$2,'Byproduct Conc'!$C:$C, 0))</f>
        <v>2.5382912999999999E-5</v>
      </c>
      <c r="V213" s="23">
        <f>$R213*INDEX('Byproduct Conc'!$E:$E, MATCH(Water_DMR!V$2,'Byproduct Conc'!$C:$C, 0))</f>
        <v>1.6905020058000003E-4</v>
      </c>
      <c r="W213" s="150">
        <f>$R213*INDEX('Byproduct Conc'!$E:$E, MATCH(Water_DMR!W$2,'Byproduct Conc'!$C:$C, 0))</f>
        <v>2.5382913000000003E-4</v>
      </c>
      <c r="X213" s="149">
        <f t="shared" si="17"/>
        <v>1.4069386062857143E-6</v>
      </c>
      <c r="Y213" s="23">
        <f t="shared" si="18"/>
        <v>1.6921941999999999E-8</v>
      </c>
      <c r="Z213" s="23">
        <f t="shared" si="19"/>
        <v>7.2522608571428571E-8</v>
      </c>
      <c r="AA213" s="23">
        <f t="shared" si="20"/>
        <v>4.8300057308571437E-7</v>
      </c>
      <c r="AB213" s="115">
        <f t="shared" si="21"/>
        <v>7.2522608571428576E-7</v>
      </c>
      <c r="AC213" s="315">
        <v>0</v>
      </c>
      <c r="AD213" s="2" t="s">
        <v>5107</v>
      </c>
      <c r="AE213" s="2" t="s">
        <v>5098</v>
      </c>
      <c r="AF213" s="2" t="s">
        <v>5098</v>
      </c>
      <c r="AG213" s="61" t="s">
        <v>1362</v>
      </c>
      <c r="AH213" s="69" t="s">
        <v>5118</v>
      </c>
      <c r="AI213" s="21">
        <v>5020003000026</v>
      </c>
    </row>
    <row r="214" spans="1:35" x14ac:dyDescent="0.25">
      <c r="A214" s="2">
        <v>2023</v>
      </c>
      <c r="B214" s="4">
        <v>44927</v>
      </c>
      <c r="C214" s="2" t="s">
        <v>5102</v>
      </c>
      <c r="D214" s="2" t="s">
        <v>1359</v>
      </c>
      <c r="E214" s="2" t="s">
        <v>1360</v>
      </c>
      <c r="F214" s="2" t="s">
        <v>1230</v>
      </c>
      <c r="G214" s="2">
        <v>26501</v>
      </c>
      <c r="H214" s="2">
        <v>39.599829999999997</v>
      </c>
      <c r="I214" s="2">
        <v>-79.97148</v>
      </c>
      <c r="J214" s="2" t="s">
        <v>1361</v>
      </c>
      <c r="K214" s="21">
        <v>110000572782</v>
      </c>
      <c r="L214" s="2" t="s">
        <v>1140</v>
      </c>
      <c r="M214" s="2">
        <v>2869</v>
      </c>
      <c r="N214" s="2" t="s">
        <v>5086</v>
      </c>
      <c r="R214" s="310">
        <v>7.8517030000000002E-2</v>
      </c>
      <c r="S214" s="307">
        <f>$R214*INDEX('Byproduct Conc'!$E:$E, MATCH(Water_DMR!S$2,'Byproduct Conc'!$C:$C, 0))</f>
        <v>2.284845573E-4</v>
      </c>
      <c r="T214" s="23">
        <f>$R214*INDEX('Byproduct Conc'!$E:$E, MATCH(Water_DMR!T$2,'Byproduct Conc'!$C:$C, 0))</f>
        <v>2.7480960499999999E-6</v>
      </c>
      <c r="U214" s="23">
        <f>$R214*INDEX('Byproduct Conc'!$E:$E, MATCH(Water_DMR!U$2,'Byproduct Conc'!$C:$C, 0))</f>
        <v>1.1777554499999999E-5</v>
      </c>
      <c r="V214" s="23">
        <f>$R214*INDEX('Byproduct Conc'!$E:$E, MATCH(Water_DMR!V$2,'Byproduct Conc'!$C:$C, 0))</f>
        <v>7.8438512970000011E-5</v>
      </c>
      <c r="W214" s="150">
        <f>$R214*INDEX('Byproduct Conc'!$E:$E, MATCH(Water_DMR!W$2,'Byproduct Conc'!$C:$C, 0))</f>
        <v>1.1777554500000001E-4</v>
      </c>
      <c r="X214" s="149">
        <f t="shared" si="17"/>
        <v>6.5281302085714284E-7</v>
      </c>
      <c r="Y214" s="23">
        <f t="shared" si="18"/>
        <v>7.8517029999999994E-9</v>
      </c>
      <c r="Z214" s="23">
        <f t="shared" si="19"/>
        <v>3.3650155714285712E-8</v>
      </c>
      <c r="AA214" s="23">
        <f t="shared" si="20"/>
        <v>2.241100370571429E-7</v>
      </c>
      <c r="AB214" s="115">
        <f t="shared" si="21"/>
        <v>3.3650155714285715E-7</v>
      </c>
      <c r="AC214" s="315">
        <v>0</v>
      </c>
      <c r="AD214" s="2" t="s">
        <v>5107</v>
      </c>
      <c r="AE214" s="2" t="s">
        <v>5098</v>
      </c>
      <c r="AF214" s="2" t="s">
        <v>5098</v>
      </c>
      <c r="AG214" s="61" t="s">
        <v>1362</v>
      </c>
      <c r="AH214" s="69" t="s">
        <v>5118</v>
      </c>
      <c r="AI214" s="21" t="s">
        <v>5119</v>
      </c>
    </row>
    <row r="215" spans="1:35" x14ac:dyDescent="0.25">
      <c r="A215" s="2">
        <v>2024</v>
      </c>
      <c r="B215" s="4">
        <v>45292</v>
      </c>
      <c r="C215" s="2" t="s">
        <v>5102</v>
      </c>
      <c r="D215" s="2" t="s">
        <v>1359</v>
      </c>
      <c r="E215" s="2" t="s">
        <v>1360</v>
      </c>
      <c r="F215" s="2" t="s">
        <v>1230</v>
      </c>
      <c r="G215" s="2">
        <v>26501</v>
      </c>
      <c r="H215" s="2">
        <v>39.599829999999997</v>
      </c>
      <c r="I215" s="2">
        <v>-79.97148</v>
      </c>
      <c r="J215" s="2" t="s">
        <v>1361</v>
      </c>
      <c r="K215" s="21">
        <v>110000572782</v>
      </c>
      <c r="L215" s="2" t="s">
        <v>1140</v>
      </c>
      <c r="M215" s="2">
        <v>2869</v>
      </c>
      <c r="N215" s="2" t="s">
        <v>5086</v>
      </c>
      <c r="R215" s="310">
        <v>5.8644562900000002E-2</v>
      </c>
      <c r="S215" s="307">
        <f>$R215*INDEX('Byproduct Conc'!$E:$E, MATCH(Water_DMR!S$2,'Byproduct Conc'!$C:$C, 0))</f>
        <v>1.70655678039E-4</v>
      </c>
      <c r="T215" s="23">
        <f>$R215*INDEX('Byproduct Conc'!$E:$E, MATCH(Water_DMR!T$2,'Byproduct Conc'!$C:$C, 0))</f>
        <v>2.0525597015E-6</v>
      </c>
      <c r="U215" s="23">
        <f>$R215*INDEX('Byproduct Conc'!$E:$E, MATCH(Water_DMR!U$2,'Byproduct Conc'!$C:$C, 0))</f>
        <v>8.7966844350000004E-6</v>
      </c>
      <c r="V215" s="23">
        <f>$R215*INDEX('Byproduct Conc'!$E:$E, MATCH(Water_DMR!V$2,'Byproduct Conc'!$C:$C, 0))</f>
        <v>5.8585918337100011E-5</v>
      </c>
      <c r="W215" s="150">
        <f>$R215*INDEX('Byproduct Conc'!$E:$E, MATCH(Water_DMR!W$2,'Byproduct Conc'!$C:$C, 0))</f>
        <v>8.7966844350000011E-5</v>
      </c>
      <c r="X215" s="149">
        <f t="shared" si="17"/>
        <v>4.8758765154000001E-7</v>
      </c>
      <c r="Y215" s="23">
        <f t="shared" si="18"/>
        <v>5.8644562900000005E-9</v>
      </c>
      <c r="Z215" s="23">
        <f t="shared" si="19"/>
        <v>2.5133384100000002E-8</v>
      </c>
      <c r="AA215" s="23">
        <f t="shared" si="20"/>
        <v>1.6738833810600003E-7</v>
      </c>
      <c r="AB215" s="115">
        <f t="shared" si="21"/>
        <v>2.5133384100000002E-7</v>
      </c>
      <c r="AC215" s="315">
        <v>0</v>
      </c>
      <c r="AD215" s="2" t="s">
        <v>5107</v>
      </c>
      <c r="AE215" s="2" t="s">
        <v>5098</v>
      </c>
      <c r="AF215" s="2" t="s">
        <v>5098</v>
      </c>
      <c r="AG215" s="61" t="s">
        <v>1362</v>
      </c>
      <c r="AH215" s="69" t="s">
        <v>5118</v>
      </c>
      <c r="AI215" s="21">
        <v>5020003000026</v>
      </c>
    </row>
    <row r="216" spans="1:35" x14ac:dyDescent="0.25">
      <c r="A216" s="2">
        <v>2023</v>
      </c>
      <c r="B216" s="4">
        <v>44927</v>
      </c>
      <c r="C216" s="2" t="s">
        <v>5102</v>
      </c>
      <c r="D216" s="2" t="s">
        <v>1359</v>
      </c>
      <c r="E216" s="2" t="s">
        <v>1360</v>
      </c>
      <c r="F216" s="2" t="s">
        <v>1230</v>
      </c>
      <c r="G216" s="2">
        <v>26501</v>
      </c>
      <c r="H216" s="2">
        <v>39.599829999999997</v>
      </c>
      <c r="I216" s="2">
        <v>-79.97148</v>
      </c>
      <c r="J216" s="2" t="s">
        <v>1361</v>
      </c>
      <c r="K216" s="21">
        <v>110000572782</v>
      </c>
      <c r="L216" s="2" t="s">
        <v>1140</v>
      </c>
      <c r="M216" s="2">
        <v>2869</v>
      </c>
      <c r="N216" s="2" t="s">
        <v>5086</v>
      </c>
      <c r="R216" s="310">
        <v>5.4896580200000003E-2</v>
      </c>
      <c r="S216" s="307">
        <f>$R216*INDEX('Byproduct Conc'!$E:$E, MATCH(Water_DMR!S$2,'Byproduct Conc'!$C:$C, 0))</f>
        <v>1.59749048382E-4</v>
      </c>
      <c r="T216" s="23">
        <f>$R216*INDEX('Byproduct Conc'!$E:$E, MATCH(Water_DMR!T$2,'Byproduct Conc'!$C:$C, 0))</f>
        <v>1.9213803069999998E-6</v>
      </c>
      <c r="U216" s="23">
        <f>$R216*INDEX('Byproduct Conc'!$E:$E, MATCH(Water_DMR!U$2,'Byproduct Conc'!$C:$C, 0))</f>
        <v>8.2344870299999994E-6</v>
      </c>
      <c r="V216" s="23">
        <f>$R216*INDEX('Byproduct Conc'!$E:$E, MATCH(Water_DMR!V$2,'Byproduct Conc'!$C:$C, 0))</f>
        <v>5.4841683619800009E-5</v>
      </c>
      <c r="W216" s="150">
        <f>$R216*INDEX('Byproduct Conc'!$E:$E, MATCH(Water_DMR!W$2,'Byproduct Conc'!$C:$C, 0))</f>
        <v>8.2344870300000004E-5</v>
      </c>
      <c r="X216" s="149">
        <f t="shared" si="17"/>
        <v>4.5642585251999999E-7</v>
      </c>
      <c r="Y216" s="23">
        <f t="shared" si="18"/>
        <v>5.4896580199999997E-9</v>
      </c>
      <c r="Z216" s="23">
        <f t="shared" si="19"/>
        <v>2.3527105799999997E-8</v>
      </c>
      <c r="AA216" s="23">
        <f t="shared" si="20"/>
        <v>1.5669052462800002E-7</v>
      </c>
      <c r="AB216" s="115">
        <f t="shared" si="21"/>
        <v>2.3527105800000001E-7</v>
      </c>
      <c r="AC216" s="315">
        <v>0</v>
      </c>
      <c r="AD216" s="2" t="s">
        <v>5107</v>
      </c>
      <c r="AE216" s="2" t="s">
        <v>5098</v>
      </c>
      <c r="AF216" s="2" t="s">
        <v>5098</v>
      </c>
      <c r="AG216" s="61" t="s">
        <v>1362</v>
      </c>
      <c r="AH216" s="69" t="s">
        <v>5118</v>
      </c>
      <c r="AI216" s="21" t="s">
        <v>5119</v>
      </c>
    </row>
    <row r="217" spans="1:35" x14ac:dyDescent="0.25">
      <c r="A217" s="2">
        <v>2022</v>
      </c>
      <c r="B217" s="4">
        <v>44562</v>
      </c>
      <c r="C217" s="2" t="s">
        <v>5102</v>
      </c>
      <c r="D217" s="2" t="s">
        <v>1359</v>
      </c>
      <c r="E217" s="2" t="s">
        <v>1360</v>
      </c>
      <c r="F217" s="2" t="s">
        <v>1230</v>
      </c>
      <c r="G217" s="2">
        <v>26501</v>
      </c>
      <c r="H217" s="2">
        <v>39.599829999999997</v>
      </c>
      <c r="I217" s="2">
        <v>-79.97148</v>
      </c>
      <c r="J217" s="2" t="s">
        <v>1361</v>
      </c>
      <c r="K217" s="21">
        <v>110000572782</v>
      </c>
      <c r="L217" s="2" t="s">
        <v>1140</v>
      </c>
      <c r="M217" s="2">
        <v>2869</v>
      </c>
      <c r="N217" s="2" t="s">
        <v>5086</v>
      </c>
      <c r="R217" s="310">
        <v>5.4361381200000003E-2</v>
      </c>
      <c r="S217" s="307">
        <f>$R217*INDEX('Byproduct Conc'!$E:$E, MATCH(Water_DMR!S$2,'Byproduct Conc'!$C:$C, 0))</f>
        <v>1.58191619292E-4</v>
      </c>
      <c r="T217" s="23">
        <f>$R217*INDEX('Byproduct Conc'!$E:$E, MATCH(Water_DMR!T$2,'Byproduct Conc'!$C:$C, 0))</f>
        <v>1.902648342E-6</v>
      </c>
      <c r="U217" s="23">
        <f>$R217*INDEX('Byproduct Conc'!$E:$E, MATCH(Water_DMR!U$2,'Byproduct Conc'!$C:$C, 0))</f>
        <v>8.15420718E-6</v>
      </c>
      <c r="V217" s="23">
        <f>$R217*INDEX('Byproduct Conc'!$E:$E, MATCH(Water_DMR!V$2,'Byproduct Conc'!$C:$C, 0))</f>
        <v>5.430701981880001E-5</v>
      </c>
      <c r="W217" s="150">
        <f>$R217*INDEX('Byproduct Conc'!$E:$E, MATCH(Water_DMR!W$2,'Byproduct Conc'!$C:$C, 0))</f>
        <v>8.15420718E-5</v>
      </c>
      <c r="X217" s="149">
        <f t="shared" si="17"/>
        <v>4.5197605511999999E-7</v>
      </c>
      <c r="Y217" s="23">
        <f t="shared" si="18"/>
        <v>5.4361381199999997E-9</v>
      </c>
      <c r="Z217" s="23">
        <f t="shared" si="19"/>
        <v>2.3297734799999999E-8</v>
      </c>
      <c r="AA217" s="23">
        <f t="shared" si="20"/>
        <v>1.5516291376800004E-7</v>
      </c>
      <c r="AB217" s="115">
        <f t="shared" si="21"/>
        <v>2.32977348E-7</v>
      </c>
      <c r="AC217" s="315">
        <v>0</v>
      </c>
      <c r="AD217" s="2" t="s">
        <v>5107</v>
      </c>
      <c r="AE217" s="2" t="s">
        <v>5098</v>
      </c>
      <c r="AF217" s="2" t="s">
        <v>5098</v>
      </c>
      <c r="AG217" s="61" t="s">
        <v>1362</v>
      </c>
      <c r="AH217" s="69" t="s">
        <v>5118</v>
      </c>
      <c r="AI217" s="21">
        <v>5020003000026</v>
      </c>
    </row>
    <row r="218" spans="1:35" x14ac:dyDescent="0.25">
      <c r="A218" s="2">
        <v>2024</v>
      </c>
      <c r="B218" s="4">
        <v>45292</v>
      </c>
      <c r="C218" s="2" t="s">
        <v>5102</v>
      </c>
      <c r="D218" s="2" t="s">
        <v>1359</v>
      </c>
      <c r="E218" s="2" t="s">
        <v>1360</v>
      </c>
      <c r="F218" s="2" t="s">
        <v>1230</v>
      </c>
      <c r="G218" s="2">
        <v>26501</v>
      </c>
      <c r="H218" s="2">
        <v>39.599829999999997</v>
      </c>
      <c r="I218" s="2">
        <v>-79.97148</v>
      </c>
      <c r="J218" s="2" t="s">
        <v>1361</v>
      </c>
      <c r="K218" s="21">
        <v>110000572782</v>
      </c>
      <c r="L218" s="2" t="s">
        <v>1140</v>
      </c>
      <c r="M218" s="2">
        <v>2869</v>
      </c>
      <c r="N218" s="2" t="s">
        <v>5086</v>
      </c>
      <c r="R218" s="310">
        <v>3.5761580000000001E-2</v>
      </c>
      <c r="S218" s="307">
        <f>$R218*INDEX('Byproduct Conc'!$E:$E, MATCH(Water_DMR!S$2,'Byproduct Conc'!$C:$C, 0))</f>
        <v>1.040661978E-4</v>
      </c>
      <c r="T218" s="23">
        <f>$R218*INDEX('Byproduct Conc'!$E:$E, MATCH(Water_DMR!T$2,'Byproduct Conc'!$C:$C, 0))</f>
        <v>1.2516552999999999E-6</v>
      </c>
      <c r="U218" s="23">
        <f>$R218*INDEX('Byproduct Conc'!$E:$E, MATCH(Water_DMR!U$2,'Byproduct Conc'!$C:$C, 0))</f>
        <v>5.3642369999999998E-6</v>
      </c>
      <c r="V218" s="23">
        <f>$R218*INDEX('Byproduct Conc'!$E:$E, MATCH(Water_DMR!V$2,'Byproduct Conc'!$C:$C, 0))</f>
        <v>3.5725818420000005E-5</v>
      </c>
      <c r="W218" s="150">
        <f>$R218*INDEX('Byproduct Conc'!$E:$E, MATCH(Water_DMR!W$2,'Byproduct Conc'!$C:$C, 0))</f>
        <v>5.3642370000000005E-5</v>
      </c>
      <c r="X218" s="149">
        <f t="shared" si="17"/>
        <v>2.9733199371428574E-7</v>
      </c>
      <c r="Y218" s="23">
        <f t="shared" si="18"/>
        <v>3.5761579999999996E-9</v>
      </c>
      <c r="Z218" s="23">
        <f t="shared" si="19"/>
        <v>1.5326391428571427E-8</v>
      </c>
      <c r="AA218" s="23">
        <f t="shared" si="20"/>
        <v>1.0207376691428572E-7</v>
      </c>
      <c r="AB218" s="115">
        <f t="shared" si="21"/>
        <v>1.5326391428571429E-7</v>
      </c>
      <c r="AC218" s="315">
        <v>0</v>
      </c>
      <c r="AD218" s="2" t="s">
        <v>5107</v>
      </c>
      <c r="AE218" s="2" t="s">
        <v>5098</v>
      </c>
      <c r="AF218" s="2" t="s">
        <v>5098</v>
      </c>
      <c r="AG218" s="61" t="s">
        <v>1362</v>
      </c>
      <c r="AH218" s="69" t="s">
        <v>5118</v>
      </c>
      <c r="AI218" s="21">
        <v>5020003000026</v>
      </c>
    </row>
    <row r="219" spans="1:35" x14ac:dyDescent="0.25">
      <c r="A219" s="2">
        <v>2022</v>
      </c>
      <c r="B219" s="4">
        <v>44562</v>
      </c>
      <c r="C219" s="2" t="s">
        <v>5102</v>
      </c>
      <c r="D219" s="2" t="s">
        <v>1359</v>
      </c>
      <c r="E219" s="2" t="s">
        <v>1360</v>
      </c>
      <c r="F219" s="2" t="s">
        <v>1230</v>
      </c>
      <c r="G219" s="2">
        <v>26501</v>
      </c>
      <c r="H219" s="2">
        <v>39.599829999999997</v>
      </c>
      <c r="I219" s="2">
        <v>-79.97148</v>
      </c>
      <c r="J219" s="2" t="s">
        <v>1361</v>
      </c>
      <c r="K219" s="21">
        <v>110000572782</v>
      </c>
      <c r="L219" s="2" t="s">
        <v>1140</v>
      </c>
      <c r="M219" s="2">
        <v>2869</v>
      </c>
      <c r="N219" s="2" t="s">
        <v>5086</v>
      </c>
      <c r="R219" s="310">
        <v>2.768265E-2</v>
      </c>
      <c r="S219" s="307">
        <f>$R219*INDEX('Byproduct Conc'!$E:$E, MATCH(Water_DMR!S$2,'Byproduct Conc'!$C:$C, 0))</f>
        <v>8.0556511499999995E-5</v>
      </c>
      <c r="T219" s="23">
        <f>$R219*INDEX('Byproduct Conc'!$E:$E, MATCH(Water_DMR!T$2,'Byproduct Conc'!$C:$C, 0))</f>
        <v>9.6889274999999991E-7</v>
      </c>
      <c r="U219" s="23">
        <f>$R219*INDEX('Byproduct Conc'!$E:$E, MATCH(Water_DMR!U$2,'Byproduct Conc'!$C:$C, 0))</f>
        <v>4.1523974999999992E-6</v>
      </c>
      <c r="V219" s="23">
        <f>$R219*INDEX('Byproduct Conc'!$E:$E, MATCH(Water_DMR!V$2,'Byproduct Conc'!$C:$C, 0))</f>
        <v>2.7654967350000002E-5</v>
      </c>
      <c r="W219" s="150">
        <f>$R219*INDEX('Byproduct Conc'!$E:$E, MATCH(Water_DMR!W$2,'Byproduct Conc'!$C:$C, 0))</f>
        <v>4.1523975000000003E-5</v>
      </c>
      <c r="X219" s="149">
        <f t="shared" si="17"/>
        <v>2.301614614285714E-7</v>
      </c>
      <c r="Y219" s="23">
        <f t="shared" si="18"/>
        <v>2.7682649999999996E-9</v>
      </c>
      <c r="Z219" s="23">
        <f t="shared" si="19"/>
        <v>1.1863992857142855E-8</v>
      </c>
      <c r="AA219" s="23">
        <f t="shared" si="20"/>
        <v>7.9014192428571438E-8</v>
      </c>
      <c r="AB219" s="115">
        <f t="shared" si="21"/>
        <v>1.1863992857142858E-7</v>
      </c>
      <c r="AC219" s="315">
        <v>0</v>
      </c>
      <c r="AD219" s="2" t="s">
        <v>5107</v>
      </c>
      <c r="AE219" s="2" t="s">
        <v>5098</v>
      </c>
      <c r="AF219" s="2" t="s">
        <v>5098</v>
      </c>
      <c r="AG219" s="61" t="s">
        <v>1362</v>
      </c>
      <c r="AH219" s="69" t="s">
        <v>5118</v>
      </c>
      <c r="AI219" s="21">
        <v>5020003000026</v>
      </c>
    </row>
    <row r="220" spans="1:35" x14ac:dyDescent="0.25">
      <c r="A220" s="2">
        <v>2021</v>
      </c>
      <c r="B220" s="4">
        <v>44197</v>
      </c>
      <c r="C220" s="2" t="s">
        <v>5103</v>
      </c>
      <c r="D220" s="2" t="s">
        <v>1270</v>
      </c>
      <c r="E220" s="2" t="s">
        <v>1144</v>
      </c>
      <c r="F220" s="2" t="s">
        <v>1138</v>
      </c>
      <c r="G220" s="2">
        <v>70669</v>
      </c>
      <c r="H220" s="2">
        <v>30.223500000000001</v>
      </c>
      <c r="I220" s="2">
        <v>-93.286900000000003</v>
      </c>
      <c r="J220" s="2" t="s">
        <v>1145</v>
      </c>
      <c r="K220" s="21">
        <v>110000494894</v>
      </c>
      <c r="L220" s="2" t="s">
        <v>1140</v>
      </c>
      <c r="M220" s="2">
        <v>2869</v>
      </c>
      <c r="N220" s="2" t="s">
        <v>5086</v>
      </c>
      <c r="R220" s="310">
        <v>8358.1712917999994</v>
      </c>
      <c r="S220" s="307">
        <f>$R220*INDEX('Byproduct Conc'!$E:$E, MATCH(Water_DMR!S$2,'Byproduct Conc'!$C:$C, 0))</f>
        <v>24.322278459137998</v>
      </c>
      <c r="T220" s="23">
        <f>$R220*INDEX('Byproduct Conc'!$E:$E, MATCH(Water_DMR!T$2,'Byproduct Conc'!$C:$C, 0))</f>
        <v>0.29253599521299994</v>
      </c>
      <c r="U220" s="23">
        <f>$R220*INDEX('Byproduct Conc'!$E:$E, MATCH(Water_DMR!U$2,'Byproduct Conc'!$C:$C, 0))</f>
        <v>1.2537256937699999</v>
      </c>
      <c r="V220" s="23">
        <f>$R220*INDEX('Byproduct Conc'!$E:$E, MATCH(Water_DMR!V$2,'Byproduct Conc'!$C:$C, 0))</f>
        <v>8.3498131205082</v>
      </c>
      <c r="W220" s="150">
        <f>$R220*INDEX('Byproduct Conc'!$E:$E, MATCH(Water_DMR!W$2,'Byproduct Conc'!$C:$C, 0))</f>
        <v>12.537256937699999</v>
      </c>
      <c r="X220" s="149">
        <f t="shared" si="17"/>
        <v>6.9492224168965708E-2</v>
      </c>
      <c r="Y220" s="23">
        <f t="shared" si="18"/>
        <v>8.358171291799998E-4</v>
      </c>
      <c r="Z220" s="23">
        <f t="shared" si="19"/>
        <v>3.582073410771428E-3</v>
      </c>
      <c r="AA220" s="23">
        <f t="shared" si="20"/>
        <v>2.3856608915737713E-2</v>
      </c>
      <c r="AB220" s="115">
        <f t="shared" si="21"/>
        <v>3.5820734107714282E-2</v>
      </c>
      <c r="AC220" s="315">
        <v>0</v>
      </c>
      <c r="AD220" s="2" t="s">
        <v>5107</v>
      </c>
      <c r="AE220" s="2" t="s">
        <v>5098</v>
      </c>
      <c r="AF220" s="2" t="s">
        <v>5098</v>
      </c>
      <c r="AG220" s="61" t="s">
        <v>1146</v>
      </c>
      <c r="AH220" s="69" t="s">
        <v>1271</v>
      </c>
      <c r="AI220" s="21">
        <v>8080206001241</v>
      </c>
    </row>
    <row r="221" spans="1:35" x14ac:dyDescent="0.25">
      <c r="A221" s="2">
        <v>2022</v>
      </c>
      <c r="B221" s="4">
        <v>44562</v>
      </c>
      <c r="C221" s="2" t="s">
        <v>5103</v>
      </c>
      <c r="D221" s="2" t="s">
        <v>1270</v>
      </c>
      <c r="E221" s="2" t="s">
        <v>1144</v>
      </c>
      <c r="F221" s="2" t="s">
        <v>1138</v>
      </c>
      <c r="G221" s="2">
        <v>70669</v>
      </c>
      <c r="H221" s="2">
        <v>30.223500000000001</v>
      </c>
      <c r="I221" s="2">
        <v>-93.286900000000003</v>
      </c>
      <c r="J221" s="2" t="s">
        <v>1145</v>
      </c>
      <c r="K221" s="21">
        <v>110000494894</v>
      </c>
      <c r="L221" s="2" t="s">
        <v>1140</v>
      </c>
      <c r="M221" s="2">
        <v>2869</v>
      </c>
      <c r="N221" s="2" t="s">
        <v>5086</v>
      </c>
      <c r="R221" s="310">
        <v>1238.7015071999999</v>
      </c>
      <c r="S221" s="307">
        <f>$R221*INDEX('Byproduct Conc'!$E:$E, MATCH(Water_DMR!S$2,'Byproduct Conc'!$C:$C, 0))</f>
        <v>3.6046213859519995</v>
      </c>
      <c r="T221" s="23">
        <f>$R221*INDEX('Byproduct Conc'!$E:$E, MATCH(Water_DMR!T$2,'Byproduct Conc'!$C:$C, 0))</f>
        <v>4.3354552751999995E-2</v>
      </c>
      <c r="U221" s="23">
        <f>$R221*INDEX('Byproduct Conc'!$E:$E, MATCH(Water_DMR!U$2,'Byproduct Conc'!$C:$C, 0))</f>
        <v>0.18580522607999997</v>
      </c>
      <c r="V221" s="23">
        <f>$R221*INDEX('Byproduct Conc'!$E:$E, MATCH(Water_DMR!V$2,'Byproduct Conc'!$C:$C, 0))</f>
        <v>1.2374628056928001</v>
      </c>
      <c r="W221" s="150">
        <f>$R221*INDEX('Byproduct Conc'!$E:$E, MATCH(Water_DMR!W$2,'Byproduct Conc'!$C:$C, 0))</f>
        <v>1.8580522607999999</v>
      </c>
      <c r="X221" s="149">
        <f t="shared" si="17"/>
        <v>1.0298918245577141E-2</v>
      </c>
      <c r="Y221" s="23">
        <f t="shared" si="18"/>
        <v>1.2387015071999998E-4</v>
      </c>
      <c r="Z221" s="23">
        <f t="shared" si="19"/>
        <v>5.3087207451428563E-4</v>
      </c>
      <c r="AA221" s="23">
        <f t="shared" si="20"/>
        <v>3.5356080162651433E-3</v>
      </c>
      <c r="AB221" s="115">
        <f t="shared" si="21"/>
        <v>5.3087207451428566E-3</v>
      </c>
      <c r="AC221" s="315">
        <v>0</v>
      </c>
      <c r="AD221" s="2" t="s">
        <v>5107</v>
      </c>
      <c r="AE221" s="2" t="s">
        <v>5098</v>
      </c>
      <c r="AF221" s="2" t="s">
        <v>5098</v>
      </c>
      <c r="AG221" s="61" t="s">
        <v>1146</v>
      </c>
      <c r="AH221" s="69" t="s">
        <v>1271</v>
      </c>
      <c r="AI221" s="21">
        <v>8080206001241</v>
      </c>
    </row>
    <row r="222" spans="1:35" x14ac:dyDescent="0.25">
      <c r="A222" s="2">
        <v>2024</v>
      </c>
      <c r="B222" s="4">
        <v>45292</v>
      </c>
      <c r="C222" s="2" t="s">
        <v>5103</v>
      </c>
      <c r="D222" s="2" t="s">
        <v>1270</v>
      </c>
      <c r="E222" s="2" t="s">
        <v>1144</v>
      </c>
      <c r="F222" s="2" t="s">
        <v>1138</v>
      </c>
      <c r="G222" s="2">
        <v>70669</v>
      </c>
      <c r="H222" s="2">
        <v>30.223500000000001</v>
      </c>
      <c r="I222" s="2">
        <v>-93.286900000000003</v>
      </c>
      <c r="J222" s="2" t="s">
        <v>1145</v>
      </c>
      <c r="K222" s="21">
        <v>110000494894</v>
      </c>
      <c r="L222" s="2" t="s">
        <v>1140</v>
      </c>
      <c r="M222" s="2">
        <v>2869</v>
      </c>
      <c r="N222" s="2" t="s">
        <v>5086</v>
      </c>
      <c r="R222" s="310">
        <v>326.44869999999997</v>
      </c>
      <c r="S222" s="307">
        <f>$R222*INDEX('Byproduct Conc'!$E:$E, MATCH(Water_DMR!S$2,'Byproduct Conc'!$C:$C, 0))</f>
        <v>0.94996571699999988</v>
      </c>
      <c r="T222" s="23">
        <f>$R222*INDEX('Byproduct Conc'!$E:$E, MATCH(Water_DMR!T$2,'Byproduct Conc'!$C:$C, 0))</f>
        <v>1.1425704499999998E-2</v>
      </c>
      <c r="U222" s="23">
        <f>$R222*INDEX('Byproduct Conc'!$E:$E, MATCH(Water_DMR!U$2,'Byproduct Conc'!$C:$C, 0))</f>
        <v>4.8967304999999989E-2</v>
      </c>
      <c r="V222" s="23">
        <f>$R222*INDEX('Byproduct Conc'!$E:$E, MATCH(Water_DMR!V$2,'Byproduct Conc'!$C:$C, 0))</f>
        <v>0.3261222513</v>
      </c>
      <c r="W222" s="150">
        <f>$R222*INDEX('Byproduct Conc'!$E:$E, MATCH(Water_DMR!W$2,'Byproduct Conc'!$C:$C, 0))</f>
        <v>0.48967305</v>
      </c>
      <c r="X222" s="149">
        <f t="shared" si="17"/>
        <v>2.7141877628571423E-3</v>
      </c>
      <c r="Y222" s="23">
        <f t="shared" si="18"/>
        <v>3.2644869999999994E-5</v>
      </c>
      <c r="Z222" s="23">
        <f t="shared" si="19"/>
        <v>1.3990658571428569E-4</v>
      </c>
      <c r="AA222" s="23">
        <f t="shared" si="20"/>
        <v>9.317778608571429E-4</v>
      </c>
      <c r="AB222" s="115">
        <f t="shared" si="21"/>
        <v>1.3990658571428572E-3</v>
      </c>
      <c r="AC222" s="315">
        <v>0</v>
      </c>
      <c r="AD222" s="2" t="s">
        <v>5107</v>
      </c>
      <c r="AE222" s="2" t="s">
        <v>5098</v>
      </c>
      <c r="AF222" s="2" t="s">
        <v>5098</v>
      </c>
      <c r="AG222" s="61" t="s">
        <v>1146</v>
      </c>
      <c r="AH222" s="69" t="s">
        <v>1271</v>
      </c>
      <c r="AI222" s="21">
        <v>8080206001241</v>
      </c>
    </row>
    <row r="223" spans="1:35" x14ac:dyDescent="0.25">
      <c r="A223" s="2">
        <v>2024</v>
      </c>
      <c r="B223" s="2">
        <v>45292</v>
      </c>
      <c r="C223" s="2" t="s">
        <v>5104</v>
      </c>
      <c r="D223" s="2" t="s">
        <v>1169</v>
      </c>
      <c r="E223" s="2" t="s">
        <v>1137</v>
      </c>
      <c r="F223" s="2" t="s">
        <v>1138</v>
      </c>
      <c r="G223" s="2">
        <v>70734</v>
      </c>
      <c r="H223" s="2">
        <v>30.208604000000001</v>
      </c>
      <c r="I223" s="2">
        <v>-91.011127999999999</v>
      </c>
      <c r="J223" s="2" t="s">
        <v>1170</v>
      </c>
      <c r="K223" s="2">
        <v>110000746328</v>
      </c>
      <c r="L223" s="2" t="s">
        <v>1140</v>
      </c>
      <c r="M223" s="2">
        <v>2869</v>
      </c>
      <c r="N223" s="2" t="s">
        <v>5086</v>
      </c>
      <c r="R223" s="310">
        <v>31.184352000000001</v>
      </c>
      <c r="S223" s="307">
        <f>$R223*INDEX('Byproduct Conc'!$E:$E, MATCH(Water_DMR!S$2,'Byproduct Conc'!$C:$C, 0))</f>
        <v>9.0746464319999998E-2</v>
      </c>
      <c r="T223" s="23">
        <f>$R223*INDEX('Byproduct Conc'!$E:$E, MATCH(Water_DMR!T$2,'Byproduct Conc'!$C:$C, 0))</f>
        <v>1.0914523199999999E-3</v>
      </c>
      <c r="U223" s="23">
        <f>$R223*INDEX('Byproduct Conc'!$E:$E, MATCH(Water_DMR!U$2,'Byproduct Conc'!$C:$C, 0))</f>
        <v>4.6776527999999994E-3</v>
      </c>
      <c r="V223" s="23">
        <f>$R223*INDEX('Byproduct Conc'!$E:$E, MATCH(Water_DMR!V$2,'Byproduct Conc'!$C:$C, 0))</f>
        <v>3.1153167648000003E-2</v>
      </c>
      <c r="W223" s="150">
        <f>$R223*INDEX('Byproduct Conc'!$E:$E, MATCH(Water_DMR!W$2,'Byproduct Conc'!$C:$C, 0))</f>
        <v>4.6776528000000005E-2</v>
      </c>
      <c r="X223" s="149">
        <f t="shared" ref="X223:X238" si="22">S223/350</f>
        <v>2.5927561234285714E-4</v>
      </c>
      <c r="Y223" s="23">
        <f t="shared" ref="Y223:Y238" si="23">T223/350</f>
        <v>3.1184351999999999E-6</v>
      </c>
      <c r="Z223" s="23">
        <f t="shared" ref="Z223:Z238" si="24">U223/350</f>
        <v>1.3364722285714284E-5</v>
      </c>
      <c r="AA223" s="23">
        <f t="shared" ref="AA223:AA238" si="25">V223/350</f>
        <v>8.9009050422857148E-5</v>
      </c>
      <c r="AB223" s="115">
        <f t="shared" ref="AB223:AB238" si="26">W223/350</f>
        <v>1.3364722285714287E-4</v>
      </c>
      <c r="AC223" s="58">
        <v>0</v>
      </c>
      <c r="AD223" s="2" t="s">
        <v>5107</v>
      </c>
      <c r="AE223" s="2" t="s">
        <v>5098</v>
      </c>
      <c r="AF223" s="2" t="s">
        <v>5098</v>
      </c>
      <c r="AG223" s="61" t="s">
        <v>1364</v>
      </c>
      <c r="AH223" s="69" t="s">
        <v>1256</v>
      </c>
      <c r="AI223" s="2">
        <v>8070204000982</v>
      </c>
    </row>
    <row r="224" spans="1:35" x14ac:dyDescent="0.25">
      <c r="A224" s="2">
        <v>2021</v>
      </c>
      <c r="B224" s="2">
        <v>44197</v>
      </c>
      <c r="C224" s="2" t="s">
        <v>5104</v>
      </c>
      <c r="D224" s="2" t="s">
        <v>1169</v>
      </c>
      <c r="E224" s="2" t="s">
        <v>1137</v>
      </c>
      <c r="F224" s="2" t="s">
        <v>1138</v>
      </c>
      <c r="G224" s="2">
        <v>70734</v>
      </c>
      <c r="H224" s="2">
        <v>30.208604000000001</v>
      </c>
      <c r="I224" s="2">
        <v>-91.011127999999999</v>
      </c>
      <c r="J224" s="2" t="s">
        <v>1170</v>
      </c>
      <c r="K224" s="2">
        <v>110000746328</v>
      </c>
      <c r="L224" s="2" t="s">
        <v>1140</v>
      </c>
      <c r="M224" s="2">
        <v>2869</v>
      </c>
      <c r="N224" s="2" t="s">
        <v>5086</v>
      </c>
      <c r="R224" s="310">
        <v>12.8028</v>
      </c>
      <c r="S224" s="307">
        <f>$R224*INDEX('Byproduct Conc'!$E:$E, MATCH(Water_DMR!S$2,'Byproduct Conc'!$C:$C, 0))</f>
        <v>3.7256147999999996E-2</v>
      </c>
      <c r="T224" s="23">
        <f>$R224*INDEX('Byproduct Conc'!$E:$E, MATCH(Water_DMR!T$2,'Byproduct Conc'!$C:$C, 0))</f>
        <v>4.4809799999999996E-4</v>
      </c>
      <c r="U224" s="23">
        <f>$R224*INDEX('Byproduct Conc'!$E:$E, MATCH(Water_DMR!U$2,'Byproduct Conc'!$C:$C, 0))</f>
        <v>1.9204199999999997E-3</v>
      </c>
      <c r="V224" s="23">
        <f>$R224*INDEX('Byproduct Conc'!$E:$E, MATCH(Water_DMR!V$2,'Byproduct Conc'!$C:$C, 0))</f>
        <v>1.27899972E-2</v>
      </c>
      <c r="W224" s="150">
        <f>$R224*INDEX('Byproduct Conc'!$E:$E, MATCH(Water_DMR!W$2,'Byproduct Conc'!$C:$C, 0))</f>
        <v>1.9204200000000001E-2</v>
      </c>
      <c r="X224" s="149">
        <f t="shared" si="22"/>
        <v>1.0644613714285713E-4</v>
      </c>
      <c r="Y224" s="23">
        <f t="shared" si="23"/>
        <v>1.2802799999999999E-6</v>
      </c>
      <c r="Z224" s="23">
        <f t="shared" si="24"/>
        <v>5.4869142857142851E-6</v>
      </c>
      <c r="AA224" s="23">
        <f t="shared" si="25"/>
        <v>3.6542849142857141E-5</v>
      </c>
      <c r="AB224" s="115">
        <f t="shared" si="26"/>
        <v>5.4869142857142863E-5</v>
      </c>
      <c r="AC224" s="58">
        <v>0</v>
      </c>
      <c r="AD224" s="2" t="s">
        <v>5107</v>
      </c>
      <c r="AE224" s="2" t="s">
        <v>5098</v>
      </c>
      <c r="AF224" s="2" t="s">
        <v>5098</v>
      </c>
      <c r="AG224" s="61" t="s">
        <v>1364</v>
      </c>
      <c r="AH224" s="69" t="s">
        <v>1256</v>
      </c>
      <c r="AI224" s="2">
        <v>8070204000982</v>
      </c>
    </row>
    <row r="225" spans="1:36" x14ac:dyDescent="0.25">
      <c r="A225" s="2">
        <v>2022</v>
      </c>
      <c r="B225" s="2">
        <v>44562</v>
      </c>
      <c r="C225" s="2" t="s">
        <v>5104</v>
      </c>
      <c r="D225" s="2" t="s">
        <v>1169</v>
      </c>
      <c r="E225" s="2" t="s">
        <v>1137</v>
      </c>
      <c r="F225" s="2" t="s">
        <v>1138</v>
      </c>
      <c r="G225" s="2">
        <v>70734</v>
      </c>
      <c r="H225" s="2">
        <v>30.208604000000001</v>
      </c>
      <c r="I225" s="2">
        <v>-91.011127999999999</v>
      </c>
      <c r="J225" s="2" t="s">
        <v>1170</v>
      </c>
      <c r="K225" s="2">
        <v>110000746328</v>
      </c>
      <c r="L225" s="2" t="s">
        <v>1140</v>
      </c>
      <c r="M225" s="2">
        <v>2869</v>
      </c>
      <c r="N225" s="2" t="s">
        <v>5086</v>
      </c>
      <c r="R225" s="310">
        <v>12.47592</v>
      </c>
      <c r="S225" s="307">
        <f>$R225*INDEX('Byproduct Conc'!$E:$E, MATCH(Water_DMR!S$2,'Byproduct Conc'!$C:$C, 0))</f>
        <v>3.6304927199999996E-2</v>
      </c>
      <c r="T225" s="23">
        <f>$R225*INDEX('Byproduct Conc'!$E:$E, MATCH(Water_DMR!T$2,'Byproduct Conc'!$C:$C, 0))</f>
        <v>4.3665719999999998E-4</v>
      </c>
      <c r="U225" s="23">
        <f>$R225*INDEX('Byproduct Conc'!$E:$E, MATCH(Water_DMR!U$2,'Byproduct Conc'!$C:$C, 0))</f>
        <v>1.8713879999999999E-3</v>
      </c>
      <c r="V225" s="23">
        <f>$R225*INDEX('Byproduct Conc'!$E:$E, MATCH(Water_DMR!V$2,'Byproduct Conc'!$C:$C, 0))</f>
        <v>1.2463444080000002E-2</v>
      </c>
      <c r="W225" s="150">
        <f>$R225*INDEX('Byproduct Conc'!$E:$E, MATCH(Water_DMR!W$2,'Byproduct Conc'!$C:$C, 0))</f>
        <v>1.8713880000000002E-2</v>
      </c>
      <c r="X225" s="149">
        <f t="shared" si="22"/>
        <v>1.0372836342857142E-4</v>
      </c>
      <c r="Y225" s="23">
        <f t="shared" si="23"/>
        <v>1.2475919999999999E-6</v>
      </c>
      <c r="Z225" s="23">
        <f t="shared" si="24"/>
        <v>5.3468228571428568E-6</v>
      </c>
      <c r="AA225" s="23">
        <f t="shared" si="25"/>
        <v>3.5609840228571436E-5</v>
      </c>
      <c r="AB225" s="115">
        <f t="shared" si="26"/>
        <v>5.346822857142858E-5</v>
      </c>
      <c r="AC225" s="58">
        <v>0</v>
      </c>
      <c r="AD225" s="2" t="s">
        <v>5107</v>
      </c>
      <c r="AE225" s="2" t="s">
        <v>5098</v>
      </c>
      <c r="AF225" s="2" t="s">
        <v>5098</v>
      </c>
      <c r="AG225" s="61" t="s">
        <v>1364</v>
      </c>
      <c r="AH225" s="69" t="s">
        <v>1256</v>
      </c>
      <c r="AI225" s="2">
        <v>8070204000982</v>
      </c>
    </row>
    <row r="226" spans="1:36" x14ac:dyDescent="0.25">
      <c r="A226" s="2">
        <v>2023</v>
      </c>
      <c r="B226" s="2">
        <v>44927</v>
      </c>
      <c r="C226" s="2" t="s">
        <v>5104</v>
      </c>
      <c r="D226" s="2" t="s">
        <v>1169</v>
      </c>
      <c r="E226" s="2" t="s">
        <v>1137</v>
      </c>
      <c r="F226" s="2" t="s">
        <v>1138</v>
      </c>
      <c r="G226" s="2">
        <v>70734</v>
      </c>
      <c r="H226" s="2">
        <v>30.208604000000001</v>
      </c>
      <c r="I226" s="2">
        <v>-91.011127999999999</v>
      </c>
      <c r="J226" s="2" t="s">
        <v>1170</v>
      </c>
      <c r="K226" s="2">
        <v>110000746328</v>
      </c>
      <c r="L226" s="2" t="s">
        <v>1140</v>
      </c>
      <c r="M226" s="2">
        <v>2869</v>
      </c>
      <c r="N226" s="2" t="s">
        <v>5086</v>
      </c>
      <c r="R226" s="310">
        <v>5.0666399999999996</v>
      </c>
      <c r="S226" s="307">
        <f>$R226*INDEX('Byproduct Conc'!$E:$E, MATCH(Water_DMR!S$2,'Byproduct Conc'!$C:$C, 0))</f>
        <v>1.4743922399999998E-2</v>
      </c>
      <c r="T226" s="23">
        <f>$R226*INDEX('Byproduct Conc'!$E:$E, MATCH(Water_DMR!T$2,'Byproduct Conc'!$C:$C, 0))</f>
        <v>1.7733239999999996E-4</v>
      </c>
      <c r="U226" s="23">
        <f>$R226*INDEX('Byproduct Conc'!$E:$E, MATCH(Water_DMR!U$2,'Byproduct Conc'!$C:$C, 0))</f>
        <v>7.5999599999999987E-4</v>
      </c>
      <c r="V226" s="23">
        <f>$R226*INDEX('Byproduct Conc'!$E:$E, MATCH(Water_DMR!V$2,'Byproduct Conc'!$C:$C, 0))</f>
        <v>5.0615733600000001E-3</v>
      </c>
      <c r="W226" s="150">
        <f>$R226*INDEX('Byproduct Conc'!$E:$E, MATCH(Water_DMR!W$2,'Byproduct Conc'!$C:$C, 0))</f>
        <v>7.5999599999999994E-3</v>
      </c>
      <c r="X226" s="149">
        <f t="shared" si="22"/>
        <v>4.2125492571428565E-5</v>
      </c>
      <c r="Y226" s="23">
        <f t="shared" si="23"/>
        <v>5.0666399999999991E-7</v>
      </c>
      <c r="Z226" s="23">
        <f t="shared" si="24"/>
        <v>2.1714171428571425E-6</v>
      </c>
      <c r="AA226" s="23">
        <f t="shared" si="25"/>
        <v>1.4461638171428572E-5</v>
      </c>
      <c r="AB226" s="115">
        <f t="shared" si="26"/>
        <v>2.1714171428571428E-5</v>
      </c>
      <c r="AC226" s="58">
        <v>0</v>
      </c>
      <c r="AD226" s="2" t="s">
        <v>5107</v>
      </c>
      <c r="AE226" s="2" t="s">
        <v>5098</v>
      </c>
      <c r="AF226" s="2" t="s">
        <v>5098</v>
      </c>
      <c r="AG226" s="61" t="s">
        <v>1364</v>
      </c>
      <c r="AH226" s="69" t="s">
        <v>1256</v>
      </c>
      <c r="AI226" s="2" t="s">
        <v>5120</v>
      </c>
    </row>
    <row r="227" spans="1:36" x14ac:dyDescent="0.25">
      <c r="A227" s="2">
        <v>2021</v>
      </c>
      <c r="B227" s="2">
        <v>44197</v>
      </c>
      <c r="C227" s="2" t="s">
        <v>5105</v>
      </c>
      <c r="D227" s="2" t="s">
        <v>1365</v>
      </c>
      <c r="E227" s="2" t="s">
        <v>1194</v>
      </c>
      <c r="F227" s="2" t="s">
        <v>1195</v>
      </c>
      <c r="G227" s="2">
        <v>42029</v>
      </c>
      <c r="H227" s="2">
        <v>37.051110999999999</v>
      </c>
      <c r="I227" s="2">
        <v>-88.334166999999994</v>
      </c>
      <c r="J227" s="2" t="s">
        <v>1196</v>
      </c>
      <c r="K227" s="2">
        <v>110027373072</v>
      </c>
      <c r="L227" s="2" t="s">
        <v>1140</v>
      </c>
      <c r="M227" s="2">
        <v>2812</v>
      </c>
      <c r="N227" s="2" t="s">
        <v>5089</v>
      </c>
      <c r="R227" s="310">
        <v>755.87663932769999</v>
      </c>
      <c r="S227" s="307">
        <f>$R227*INDEX('Byproduct Conc'!$E:$E, MATCH(Water_DMR!S$2,'Byproduct Conc'!$C:$C, 0))</f>
        <v>2.1996010204436067</v>
      </c>
      <c r="T227" s="23">
        <f>$R227*INDEX('Byproduct Conc'!$E:$E, MATCH(Water_DMR!T$2,'Byproduct Conc'!$C:$C, 0))</f>
        <v>2.6455682376469496E-2</v>
      </c>
      <c r="U227" s="23">
        <f>$R227*INDEX('Byproduct Conc'!$E:$E, MATCH(Water_DMR!U$2,'Byproduct Conc'!$C:$C, 0))</f>
        <v>0.11338149589915499</v>
      </c>
      <c r="V227" s="23">
        <f>$R227*INDEX('Byproduct Conc'!$E:$E, MATCH(Water_DMR!V$2,'Byproduct Conc'!$C:$C, 0))</f>
        <v>0.75512076268837236</v>
      </c>
      <c r="W227" s="150">
        <f>$R227*INDEX('Byproduct Conc'!$E:$E, MATCH(Water_DMR!W$2,'Byproduct Conc'!$C:$C, 0))</f>
        <v>1.13381495899155</v>
      </c>
      <c r="X227" s="149">
        <f t="shared" si="22"/>
        <v>6.284574344124591E-3</v>
      </c>
      <c r="Y227" s="23">
        <f t="shared" si="23"/>
        <v>7.5587663932769988E-5</v>
      </c>
      <c r="Z227" s="23">
        <f t="shared" si="24"/>
        <v>3.2394713114044279E-4</v>
      </c>
      <c r="AA227" s="23">
        <f t="shared" si="25"/>
        <v>2.1574878933953495E-3</v>
      </c>
      <c r="AB227" s="115">
        <f t="shared" si="26"/>
        <v>3.2394713114044286E-3</v>
      </c>
      <c r="AC227" s="58">
        <v>0</v>
      </c>
      <c r="AD227" s="2" t="s">
        <v>5107</v>
      </c>
      <c r="AE227" s="2" t="s">
        <v>5098</v>
      </c>
      <c r="AF227" s="2" t="s">
        <v>5098</v>
      </c>
      <c r="AG227" s="61" t="s">
        <v>1197</v>
      </c>
      <c r="AH227" s="69" t="s">
        <v>1366</v>
      </c>
      <c r="AI227" s="2">
        <v>6040006000172</v>
      </c>
    </row>
    <row r="228" spans="1:36" x14ac:dyDescent="0.25">
      <c r="A228" s="2">
        <v>2023</v>
      </c>
      <c r="B228" s="2">
        <v>44927</v>
      </c>
      <c r="C228" s="2" t="s">
        <v>5105</v>
      </c>
      <c r="D228" s="2" t="s">
        <v>1365</v>
      </c>
      <c r="E228" s="2" t="s">
        <v>1194</v>
      </c>
      <c r="F228" s="2" t="s">
        <v>1195</v>
      </c>
      <c r="G228" s="2">
        <v>42029</v>
      </c>
      <c r="H228" s="2">
        <v>37.051110999999999</v>
      </c>
      <c r="I228" s="2">
        <v>-88.334166999999994</v>
      </c>
      <c r="J228" s="2" t="s">
        <v>1196</v>
      </c>
      <c r="K228" s="2">
        <v>110027373072</v>
      </c>
      <c r="L228" s="2" t="s">
        <v>1140</v>
      </c>
      <c r="M228" s="2">
        <v>2812</v>
      </c>
      <c r="N228" s="2" t="s">
        <v>5089</v>
      </c>
      <c r="R228" s="310">
        <v>356.52107899524998</v>
      </c>
      <c r="S228" s="307">
        <f>$R228*INDEX('Byproduct Conc'!$E:$E, MATCH(Water_DMR!S$2,'Byproduct Conc'!$C:$C, 0))</f>
        <v>1.0374763398761775</v>
      </c>
      <c r="T228" s="23">
        <f>$R228*INDEX('Byproduct Conc'!$E:$E, MATCH(Water_DMR!T$2,'Byproduct Conc'!$C:$C, 0))</f>
        <v>1.2478237764833748E-2</v>
      </c>
      <c r="U228" s="23">
        <f>$R228*INDEX('Byproduct Conc'!$E:$E, MATCH(Water_DMR!U$2,'Byproduct Conc'!$C:$C, 0))</f>
        <v>5.3478161849287491E-2</v>
      </c>
      <c r="V228" s="23">
        <f>$R228*INDEX('Byproduct Conc'!$E:$E, MATCH(Water_DMR!V$2,'Byproduct Conc'!$C:$C, 0))</f>
        <v>0.35616455791625479</v>
      </c>
      <c r="W228" s="150">
        <f>$R228*INDEX('Byproduct Conc'!$E:$E, MATCH(Water_DMR!W$2,'Byproduct Conc'!$C:$C, 0))</f>
        <v>0.53478161849287498</v>
      </c>
      <c r="X228" s="149">
        <f t="shared" si="22"/>
        <v>2.9642181139319357E-3</v>
      </c>
      <c r="Y228" s="23">
        <f t="shared" si="23"/>
        <v>3.5652107899524991E-5</v>
      </c>
      <c r="Z228" s="23">
        <f t="shared" si="24"/>
        <v>1.5279474814082139E-4</v>
      </c>
      <c r="AA228" s="23">
        <f t="shared" si="25"/>
        <v>1.0176130226178708E-3</v>
      </c>
      <c r="AB228" s="115">
        <f t="shared" si="26"/>
        <v>1.5279474814082143E-3</v>
      </c>
      <c r="AC228" s="58">
        <v>0</v>
      </c>
      <c r="AD228" s="2" t="s">
        <v>5107</v>
      </c>
      <c r="AE228" s="2" t="s">
        <v>5098</v>
      </c>
      <c r="AF228" s="2" t="s">
        <v>5098</v>
      </c>
      <c r="AG228" s="61" t="s">
        <v>1197</v>
      </c>
      <c r="AH228" s="69" t="s">
        <v>1366</v>
      </c>
      <c r="AI228" s="2">
        <v>6040006000172</v>
      </c>
    </row>
    <row r="229" spans="1:36" x14ac:dyDescent="0.25">
      <c r="A229" s="2">
        <v>2022</v>
      </c>
      <c r="B229" s="2">
        <v>44562</v>
      </c>
      <c r="C229" s="2" t="s">
        <v>5105</v>
      </c>
      <c r="D229" s="2" t="s">
        <v>1365</v>
      </c>
      <c r="E229" s="2" t="s">
        <v>1194</v>
      </c>
      <c r="F229" s="2" t="s">
        <v>1195</v>
      </c>
      <c r="G229" s="2">
        <v>42029</v>
      </c>
      <c r="H229" s="2">
        <v>37.051110999999999</v>
      </c>
      <c r="I229" s="2">
        <v>-88.334166999999994</v>
      </c>
      <c r="J229" s="2" t="s">
        <v>1196</v>
      </c>
      <c r="K229" s="2">
        <v>110027373072</v>
      </c>
      <c r="L229" s="2" t="s">
        <v>1140</v>
      </c>
      <c r="M229" s="2">
        <v>2812</v>
      </c>
      <c r="N229" s="2" t="s">
        <v>5089</v>
      </c>
      <c r="R229" s="310">
        <v>204.85973871190001</v>
      </c>
      <c r="S229" s="307">
        <f>$R229*INDEX('Byproduct Conc'!$E:$E, MATCH(Water_DMR!S$2,'Byproduct Conc'!$C:$C, 0))</f>
        <v>0.59614183965162904</v>
      </c>
      <c r="T229" s="23">
        <f>$R229*INDEX('Byproduct Conc'!$E:$E, MATCH(Water_DMR!T$2,'Byproduct Conc'!$C:$C, 0))</f>
        <v>7.1700908549165001E-3</v>
      </c>
      <c r="U229" s="23">
        <f>$R229*INDEX('Byproduct Conc'!$E:$E, MATCH(Water_DMR!U$2,'Byproduct Conc'!$C:$C, 0))</f>
        <v>3.0728960806785E-2</v>
      </c>
      <c r="V229" s="23">
        <f>$R229*INDEX('Byproduct Conc'!$E:$E, MATCH(Water_DMR!V$2,'Byproduct Conc'!$C:$C, 0))</f>
        <v>0.20465487897318813</v>
      </c>
      <c r="W229" s="150">
        <f>$R229*INDEX('Byproduct Conc'!$E:$E, MATCH(Water_DMR!W$2,'Byproduct Conc'!$C:$C, 0))</f>
        <v>0.30728960806785</v>
      </c>
      <c r="X229" s="149">
        <f t="shared" si="22"/>
        <v>1.7032623990046543E-3</v>
      </c>
      <c r="Y229" s="23">
        <f t="shared" si="23"/>
        <v>2.0485973871190001E-5</v>
      </c>
      <c r="Z229" s="23">
        <f t="shared" si="24"/>
        <v>8.7797030876528574E-5</v>
      </c>
      <c r="AA229" s="23">
        <f t="shared" si="25"/>
        <v>5.8472822563768038E-4</v>
      </c>
      <c r="AB229" s="115">
        <f t="shared" si="26"/>
        <v>8.7797030876528574E-4</v>
      </c>
      <c r="AC229" s="58">
        <v>0</v>
      </c>
      <c r="AD229" s="2" t="s">
        <v>5107</v>
      </c>
      <c r="AE229" s="2" t="s">
        <v>5098</v>
      </c>
      <c r="AF229" s="2" t="s">
        <v>5098</v>
      </c>
      <c r="AG229" s="61" t="s">
        <v>1197</v>
      </c>
      <c r="AH229" s="69" t="s">
        <v>1366</v>
      </c>
      <c r="AI229" s="2">
        <v>6040006000172</v>
      </c>
    </row>
    <row r="230" spans="1:36" x14ac:dyDescent="0.25">
      <c r="A230" s="2">
        <v>2024</v>
      </c>
      <c r="B230" s="2">
        <v>45292</v>
      </c>
      <c r="C230" s="2" t="s">
        <v>5105</v>
      </c>
      <c r="D230" s="2" t="s">
        <v>1365</v>
      </c>
      <c r="E230" s="2" t="s">
        <v>1194</v>
      </c>
      <c r="F230" s="2" t="s">
        <v>1195</v>
      </c>
      <c r="G230" s="2">
        <v>42029</v>
      </c>
      <c r="H230" s="2">
        <v>37.051110999999999</v>
      </c>
      <c r="I230" s="2">
        <v>-88.334166999999994</v>
      </c>
      <c r="J230" s="2" t="s">
        <v>1196</v>
      </c>
      <c r="K230" s="2">
        <v>110027373072</v>
      </c>
      <c r="L230" s="2" t="s">
        <v>1140</v>
      </c>
      <c r="M230" s="2">
        <v>2812</v>
      </c>
      <c r="N230" s="2" t="s">
        <v>5089</v>
      </c>
      <c r="R230" s="310">
        <v>79.424757600000007</v>
      </c>
      <c r="S230" s="307">
        <f>$R230*INDEX('Byproduct Conc'!$E:$E, MATCH(Water_DMR!S$2,'Byproduct Conc'!$C:$C, 0))</f>
        <v>0.231126044616</v>
      </c>
      <c r="T230" s="23">
        <f>$R230*INDEX('Byproduct Conc'!$E:$E, MATCH(Water_DMR!T$2,'Byproduct Conc'!$C:$C, 0))</f>
        <v>2.7798665159999999E-3</v>
      </c>
      <c r="U230" s="23">
        <f>$R230*INDEX('Byproduct Conc'!$E:$E, MATCH(Water_DMR!U$2,'Byproduct Conc'!$C:$C, 0))</f>
        <v>1.191371364E-2</v>
      </c>
      <c r="V230" s="23">
        <f>$R230*INDEX('Byproduct Conc'!$E:$E, MATCH(Water_DMR!V$2,'Byproduct Conc'!$C:$C, 0))</f>
        <v>7.9345332842400015E-2</v>
      </c>
      <c r="W230" s="150">
        <f>$R230*INDEX('Byproduct Conc'!$E:$E, MATCH(Water_DMR!W$2,'Byproduct Conc'!$C:$C, 0))</f>
        <v>0.11913713640000001</v>
      </c>
      <c r="X230" s="149">
        <f t="shared" si="22"/>
        <v>6.6036012747428571E-4</v>
      </c>
      <c r="Y230" s="23">
        <f t="shared" si="23"/>
        <v>7.9424757599999991E-6</v>
      </c>
      <c r="Z230" s="23">
        <f t="shared" si="24"/>
        <v>3.4039181828571429E-5</v>
      </c>
      <c r="AA230" s="23">
        <f t="shared" si="25"/>
        <v>2.2670095097828576E-4</v>
      </c>
      <c r="AB230" s="115">
        <f t="shared" si="26"/>
        <v>3.4039181828571431E-4</v>
      </c>
      <c r="AC230" s="58">
        <v>0</v>
      </c>
      <c r="AD230" s="2" t="s">
        <v>5107</v>
      </c>
      <c r="AE230" s="2" t="s">
        <v>5098</v>
      </c>
      <c r="AF230" s="2" t="s">
        <v>5098</v>
      </c>
      <c r="AG230" s="61" t="s">
        <v>1197</v>
      </c>
      <c r="AH230" s="69" t="s">
        <v>1366</v>
      </c>
      <c r="AI230" s="2">
        <v>6040006000172</v>
      </c>
    </row>
    <row r="231" spans="1:36" x14ac:dyDescent="0.25">
      <c r="A231" s="2">
        <v>2024</v>
      </c>
      <c r="B231" s="2">
        <v>45292</v>
      </c>
      <c r="C231" s="2" t="s">
        <v>5105</v>
      </c>
      <c r="D231" s="2" t="s">
        <v>1365</v>
      </c>
      <c r="E231" s="2" t="s">
        <v>1194</v>
      </c>
      <c r="F231" s="2" t="s">
        <v>1195</v>
      </c>
      <c r="G231" s="2">
        <v>42029</v>
      </c>
      <c r="H231" s="2">
        <v>37.051110999999999</v>
      </c>
      <c r="I231" s="2">
        <v>-88.334166999999994</v>
      </c>
      <c r="J231" s="2" t="s">
        <v>1196</v>
      </c>
      <c r="K231" s="2">
        <v>110027373072</v>
      </c>
      <c r="L231" s="2" t="s">
        <v>1140</v>
      </c>
      <c r="M231" s="2">
        <v>2812</v>
      </c>
      <c r="N231" s="2" t="s">
        <v>5089</v>
      </c>
      <c r="R231" s="310">
        <v>65.096079048799993</v>
      </c>
      <c r="S231" s="307">
        <f>$R231*INDEX('Byproduct Conc'!$E:$E, MATCH(Water_DMR!S$2,'Byproduct Conc'!$C:$C, 0))</f>
        <v>0.18942959003200796</v>
      </c>
      <c r="T231" s="23">
        <f>$R231*INDEX('Byproduct Conc'!$E:$E, MATCH(Water_DMR!T$2,'Byproduct Conc'!$C:$C, 0))</f>
        <v>2.2783627667079995E-3</v>
      </c>
      <c r="U231" s="23">
        <f>$R231*INDEX('Byproduct Conc'!$E:$E, MATCH(Water_DMR!U$2,'Byproduct Conc'!$C:$C, 0))</f>
        <v>9.7644118573199986E-3</v>
      </c>
      <c r="V231" s="23">
        <f>$R231*INDEX('Byproduct Conc'!$E:$E, MATCH(Water_DMR!V$2,'Byproduct Conc'!$C:$C, 0))</f>
        <v>6.5030982969751197E-2</v>
      </c>
      <c r="W231" s="150">
        <f>$R231*INDEX('Byproduct Conc'!$E:$E, MATCH(Water_DMR!W$2,'Byproduct Conc'!$C:$C, 0))</f>
        <v>9.7644118573199989E-2</v>
      </c>
      <c r="X231" s="149">
        <f t="shared" si="22"/>
        <v>5.4122740009145132E-4</v>
      </c>
      <c r="Y231" s="23">
        <f t="shared" si="23"/>
        <v>6.5096079048799988E-6</v>
      </c>
      <c r="Z231" s="23">
        <f t="shared" si="24"/>
        <v>2.7898319592342854E-5</v>
      </c>
      <c r="AA231" s="23">
        <f t="shared" si="25"/>
        <v>1.8580280848500341E-4</v>
      </c>
      <c r="AB231" s="115">
        <f t="shared" si="26"/>
        <v>2.7898319592342853E-4</v>
      </c>
      <c r="AC231" s="58">
        <v>0</v>
      </c>
      <c r="AD231" s="2" t="s">
        <v>5107</v>
      </c>
      <c r="AE231" s="2" t="s">
        <v>5098</v>
      </c>
      <c r="AF231" s="2" t="s">
        <v>5098</v>
      </c>
      <c r="AG231" s="61" t="s">
        <v>1197</v>
      </c>
      <c r="AH231" s="69" t="s">
        <v>1366</v>
      </c>
      <c r="AI231" s="2">
        <v>6040006000172</v>
      </c>
    </row>
    <row r="232" spans="1:36" x14ac:dyDescent="0.25">
      <c r="A232" s="2">
        <v>2022</v>
      </c>
      <c r="B232" s="2">
        <v>44562</v>
      </c>
      <c r="C232" s="2" t="s">
        <v>5105</v>
      </c>
      <c r="D232" s="2" t="s">
        <v>1365</v>
      </c>
      <c r="E232" s="2" t="s">
        <v>1194</v>
      </c>
      <c r="F232" s="2" t="s">
        <v>1195</v>
      </c>
      <c r="G232" s="2">
        <v>42029</v>
      </c>
      <c r="H232" s="2">
        <v>37.051110999999999</v>
      </c>
      <c r="I232" s="2">
        <v>-88.334166999999994</v>
      </c>
      <c r="J232" s="2" t="s">
        <v>1196</v>
      </c>
      <c r="K232" s="2">
        <v>110027373072</v>
      </c>
      <c r="L232" s="2" t="s">
        <v>1140</v>
      </c>
      <c r="M232" s="2">
        <v>2812</v>
      </c>
      <c r="N232" s="2" t="s">
        <v>5089</v>
      </c>
      <c r="R232" s="310">
        <v>63.616976999999999</v>
      </c>
      <c r="S232" s="307">
        <f>$R232*INDEX('Byproduct Conc'!$E:$E, MATCH(Water_DMR!S$2,'Byproduct Conc'!$C:$C, 0))</f>
        <v>0.18512540306999997</v>
      </c>
      <c r="T232" s="23">
        <f>$R232*INDEX('Byproduct Conc'!$E:$E, MATCH(Water_DMR!T$2,'Byproduct Conc'!$C:$C, 0))</f>
        <v>2.2265941949999998E-3</v>
      </c>
      <c r="U232" s="23">
        <f>$R232*INDEX('Byproduct Conc'!$E:$E, MATCH(Water_DMR!U$2,'Byproduct Conc'!$C:$C, 0))</f>
        <v>9.5425465499999994E-3</v>
      </c>
      <c r="V232" s="23">
        <f>$R232*INDEX('Byproduct Conc'!$E:$E, MATCH(Water_DMR!V$2,'Byproduct Conc'!$C:$C, 0))</f>
        <v>6.3553360023000008E-2</v>
      </c>
      <c r="W232" s="150">
        <f>$R232*INDEX('Byproduct Conc'!$E:$E, MATCH(Water_DMR!W$2,'Byproduct Conc'!$C:$C, 0))</f>
        <v>9.5425465500000001E-2</v>
      </c>
      <c r="X232" s="149">
        <f t="shared" si="22"/>
        <v>5.2892972305714273E-4</v>
      </c>
      <c r="Y232" s="23">
        <f t="shared" si="23"/>
        <v>6.3616976999999993E-6</v>
      </c>
      <c r="Z232" s="23">
        <f t="shared" si="24"/>
        <v>2.7264418714285712E-5</v>
      </c>
      <c r="AA232" s="23">
        <f t="shared" si="25"/>
        <v>1.8158102863714289E-4</v>
      </c>
      <c r="AB232" s="115">
        <f t="shared" si="26"/>
        <v>2.7264418714285715E-4</v>
      </c>
      <c r="AC232" s="58">
        <v>0</v>
      </c>
      <c r="AD232" s="2" t="s">
        <v>5107</v>
      </c>
      <c r="AE232" s="2" t="s">
        <v>5098</v>
      </c>
      <c r="AF232" s="2" t="s">
        <v>5098</v>
      </c>
      <c r="AG232" s="61" t="s">
        <v>1197</v>
      </c>
      <c r="AH232" s="69" t="s">
        <v>1366</v>
      </c>
      <c r="AI232" s="2">
        <v>6040006000172</v>
      </c>
      <c r="AJ232" s="20" t="s">
        <v>1548</v>
      </c>
    </row>
    <row r="233" spans="1:36" x14ac:dyDescent="0.25">
      <c r="A233" s="2">
        <v>2021</v>
      </c>
      <c r="B233" s="2">
        <v>44197</v>
      </c>
      <c r="C233" s="2" t="s">
        <v>5105</v>
      </c>
      <c r="D233" s="2" t="s">
        <v>1365</v>
      </c>
      <c r="E233" s="2" t="s">
        <v>1194</v>
      </c>
      <c r="F233" s="2" t="s">
        <v>1195</v>
      </c>
      <c r="G233" s="2">
        <v>42029</v>
      </c>
      <c r="H233" s="2">
        <v>37.051110999999999</v>
      </c>
      <c r="I233" s="2">
        <v>-88.334166999999994</v>
      </c>
      <c r="J233" s="2" t="s">
        <v>1196</v>
      </c>
      <c r="K233" s="2">
        <v>110027373072</v>
      </c>
      <c r="L233" s="2" t="s">
        <v>1140</v>
      </c>
      <c r="M233" s="2">
        <v>2812</v>
      </c>
      <c r="N233" s="2" t="s">
        <v>5089</v>
      </c>
      <c r="R233" s="310">
        <v>27.988419</v>
      </c>
      <c r="S233" s="307">
        <f>$R233*INDEX('Byproduct Conc'!$E:$E, MATCH(Water_DMR!S$2,'Byproduct Conc'!$C:$C, 0))</f>
        <v>8.1446299289999996E-2</v>
      </c>
      <c r="T233" s="23">
        <f>$R233*INDEX('Byproduct Conc'!$E:$E, MATCH(Water_DMR!T$2,'Byproduct Conc'!$C:$C, 0))</f>
        <v>9.7959466500000003E-4</v>
      </c>
      <c r="U233" s="23">
        <f>$R233*INDEX('Byproduct Conc'!$E:$E, MATCH(Water_DMR!U$2,'Byproduct Conc'!$C:$C, 0))</f>
        <v>4.1982628499999996E-3</v>
      </c>
      <c r="V233" s="23">
        <f>$R233*INDEX('Byproduct Conc'!$E:$E, MATCH(Water_DMR!V$2,'Byproduct Conc'!$C:$C, 0))</f>
        <v>2.7960430581000003E-2</v>
      </c>
      <c r="W233" s="150">
        <f>$R233*INDEX('Byproduct Conc'!$E:$E, MATCH(Water_DMR!W$2,'Byproduct Conc'!$C:$C, 0))</f>
        <v>4.1982628500000001E-2</v>
      </c>
      <c r="X233" s="149">
        <f t="shared" si="22"/>
        <v>2.3270371225714284E-4</v>
      </c>
      <c r="Y233" s="23">
        <f t="shared" si="23"/>
        <v>2.7988419000000002E-6</v>
      </c>
      <c r="Z233" s="23">
        <f t="shared" si="24"/>
        <v>1.1995036714285713E-5</v>
      </c>
      <c r="AA233" s="23">
        <f t="shared" si="25"/>
        <v>7.988694451714287E-5</v>
      </c>
      <c r="AB233" s="115">
        <f t="shared" si="26"/>
        <v>1.1995036714285715E-4</v>
      </c>
      <c r="AC233" s="58">
        <v>0</v>
      </c>
      <c r="AD233" s="2" t="s">
        <v>5107</v>
      </c>
      <c r="AE233" s="2" t="s">
        <v>5098</v>
      </c>
      <c r="AF233" s="2" t="s">
        <v>5098</v>
      </c>
      <c r="AG233" s="61" t="s">
        <v>1197</v>
      </c>
      <c r="AH233" s="69" t="s">
        <v>1366</v>
      </c>
      <c r="AI233" s="2">
        <v>6040006000172</v>
      </c>
    </row>
    <row r="234" spans="1:36" x14ac:dyDescent="0.25">
      <c r="A234" s="2">
        <v>2023</v>
      </c>
      <c r="B234" s="2">
        <v>44927</v>
      </c>
      <c r="C234" s="2" t="s">
        <v>5105</v>
      </c>
      <c r="D234" s="2" t="s">
        <v>1365</v>
      </c>
      <c r="E234" s="2" t="s">
        <v>1194</v>
      </c>
      <c r="F234" s="2" t="s">
        <v>1195</v>
      </c>
      <c r="G234" s="2">
        <v>42029</v>
      </c>
      <c r="H234" s="2">
        <v>37.051110999999999</v>
      </c>
      <c r="I234" s="2">
        <v>-88.334166999999994</v>
      </c>
      <c r="J234" s="2" t="s">
        <v>1196</v>
      </c>
      <c r="K234" s="2">
        <v>110027373072</v>
      </c>
      <c r="L234" s="2" t="s">
        <v>1140</v>
      </c>
      <c r="M234" s="2">
        <v>2812</v>
      </c>
      <c r="N234" s="2" t="s">
        <v>5089</v>
      </c>
      <c r="R234" s="310">
        <v>24.038074200000001</v>
      </c>
      <c r="S234" s="307">
        <f>$R234*INDEX('Byproduct Conc'!$E:$E, MATCH(Water_DMR!S$2,'Byproduct Conc'!$C:$C, 0))</f>
        <v>6.9950795922E-2</v>
      </c>
      <c r="T234" s="23">
        <f>$R234*INDEX('Byproduct Conc'!$E:$E, MATCH(Water_DMR!T$2,'Byproduct Conc'!$C:$C, 0))</f>
        <v>8.4133259699999997E-4</v>
      </c>
      <c r="U234" s="23">
        <f>$R234*INDEX('Byproduct Conc'!$E:$E, MATCH(Water_DMR!U$2,'Byproduct Conc'!$C:$C, 0))</f>
        <v>3.6057111299999996E-3</v>
      </c>
      <c r="V234" s="23">
        <f>$R234*INDEX('Byproduct Conc'!$E:$E, MATCH(Water_DMR!V$2,'Byproduct Conc'!$C:$C, 0))</f>
        <v>2.4014036125800001E-2</v>
      </c>
      <c r="W234" s="150">
        <f>$R234*INDEX('Byproduct Conc'!$E:$E, MATCH(Water_DMR!W$2,'Byproduct Conc'!$C:$C, 0))</f>
        <v>3.60571113E-2</v>
      </c>
      <c r="X234" s="149">
        <f t="shared" si="22"/>
        <v>1.9985941692E-4</v>
      </c>
      <c r="Y234" s="23">
        <f t="shared" si="23"/>
        <v>2.40380742E-6</v>
      </c>
      <c r="Z234" s="23">
        <f t="shared" si="24"/>
        <v>1.0302031799999998E-5</v>
      </c>
      <c r="AA234" s="23">
        <f t="shared" si="25"/>
        <v>6.8611531787999999E-5</v>
      </c>
      <c r="AB234" s="115">
        <f t="shared" si="26"/>
        <v>1.03020318E-4</v>
      </c>
      <c r="AC234" s="58">
        <v>0</v>
      </c>
      <c r="AD234" s="2" t="s">
        <v>5107</v>
      </c>
      <c r="AE234" s="2" t="s">
        <v>5098</v>
      </c>
      <c r="AF234" s="2" t="s">
        <v>5098</v>
      </c>
      <c r="AG234" s="61" t="s">
        <v>1197</v>
      </c>
      <c r="AH234" s="69" t="s">
        <v>1366</v>
      </c>
      <c r="AI234" s="2">
        <v>6040006000172</v>
      </c>
    </row>
    <row r="235" spans="1:36" x14ac:dyDescent="0.25">
      <c r="A235" s="2">
        <v>2024</v>
      </c>
      <c r="B235" s="2">
        <v>45292</v>
      </c>
      <c r="C235" s="2" t="s">
        <v>5105</v>
      </c>
      <c r="D235" s="2" t="s">
        <v>1365</v>
      </c>
      <c r="E235" s="2" t="s">
        <v>1194</v>
      </c>
      <c r="F235" s="2" t="s">
        <v>1195</v>
      </c>
      <c r="G235" s="2">
        <v>42029</v>
      </c>
      <c r="H235" s="2">
        <v>37.051110999999999</v>
      </c>
      <c r="I235" s="2">
        <v>-88.334166999999994</v>
      </c>
      <c r="J235" s="2" t="s">
        <v>1196</v>
      </c>
      <c r="K235" s="2">
        <v>110027373072</v>
      </c>
      <c r="L235" s="2" t="s">
        <v>1140</v>
      </c>
      <c r="M235" s="2">
        <v>2812</v>
      </c>
      <c r="N235" s="2" t="s">
        <v>5089</v>
      </c>
      <c r="R235" s="310">
        <v>13.256482200000001</v>
      </c>
      <c r="S235" s="307">
        <f>$R235*INDEX('Byproduct Conc'!$E:$E, MATCH(Water_DMR!S$2,'Byproduct Conc'!$C:$C, 0))</f>
        <v>3.8576363202000002E-2</v>
      </c>
      <c r="T235" s="23">
        <f>$R235*INDEX('Byproduct Conc'!$E:$E, MATCH(Water_DMR!T$2,'Byproduct Conc'!$C:$C, 0))</f>
        <v>4.6397687699999997E-4</v>
      </c>
      <c r="U235" s="23">
        <f>$R235*INDEX('Byproduct Conc'!$E:$E, MATCH(Water_DMR!U$2,'Byproduct Conc'!$C:$C, 0))</f>
        <v>1.9884723299999998E-3</v>
      </c>
      <c r="V235" s="23">
        <f>$R235*INDEX('Byproduct Conc'!$E:$E, MATCH(Water_DMR!V$2,'Byproduct Conc'!$C:$C, 0))</f>
        <v>1.3243225717800003E-2</v>
      </c>
      <c r="W235" s="150">
        <f>$R235*INDEX('Byproduct Conc'!$E:$E, MATCH(Water_DMR!W$2,'Byproduct Conc'!$C:$C, 0))</f>
        <v>1.9884723300000001E-2</v>
      </c>
      <c r="X235" s="149">
        <f t="shared" si="22"/>
        <v>1.1021818057714286E-4</v>
      </c>
      <c r="Y235" s="23">
        <f t="shared" si="23"/>
        <v>1.3256482199999999E-6</v>
      </c>
      <c r="Z235" s="23">
        <f t="shared" si="24"/>
        <v>5.6813495142857135E-6</v>
      </c>
      <c r="AA235" s="23">
        <f t="shared" si="25"/>
        <v>3.7837787765142862E-5</v>
      </c>
      <c r="AB235" s="115">
        <f t="shared" si="26"/>
        <v>5.6813495142857142E-5</v>
      </c>
      <c r="AC235" s="58">
        <v>0</v>
      </c>
      <c r="AD235" s="2" t="s">
        <v>5107</v>
      </c>
      <c r="AE235" s="2" t="s">
        <v>5098</v>
      </c>
      <c r="AF235" s="2" t="s">
        <v>5098</v>
      </c>
      <c r="AG235" s="61" t="s">
        <v>1197</v>
      </c>
      <c r="AH235" s="69" t="s">
        <v>1366</v>
      </c>
      <c r="AI235" s="2">
        <v>6040006000172</v>
      </c>
    </row>
    <row r="236" spans="1:36" x14ac:dyDescent="0.25">
      <c r="A236" s="2">
        <v>2023</v>
      </c>
      <c r="B236" s="2">
        <v>44927</v>
      </c>
      <c r="C236" s="2" t="s">
        <v>5105</v>
      </c>
      <c r="D236" s="2" t="s">
        <v>1365</v>
      </c>
      <c r="E236" s="2" t="s">
        <v>1194</v>
      </c>
      <c r="F236" s="2" t="s">
        <v>1195</v>
      </c>
      <c r="G236" s="2">
        <v>42029</v>
      </c>
      <c r="H236" s="2">
        <v>37.051110999999999</v>
      </c>
      <c r="I236" s="2">
        <v>-88.334166999999994</v>
      </c>
      <c r="J236" s="2" t="s">
        <v>1196</v>
      </c>
      <c r="K236" s="2">
        <v>110027373072</v>
      </c>
      <c r="L236" s="2" t="s">
        <v>1140</v>
      </c>
      <c r="M236" s="2">
        <v>2812</v>
      </c>
      <c r="N236" s="2" t="s">
        <v>5089</v>
      </c>
      <c r="R236" s="310">
        <v>5.4337444000000001</v>
      </c>
      <c r="S236" s="307">
        <f>$R236*INDEX('Byproduct Conc'!$E:$E, MATCH(Water_DMR!S$2,'Byproduct Conc'!$C:$C, 0))</f>
        <v>1.5812196203999998E-2</v>
      </c>
      <c r="T236" s="23">
        <f>$R236*INDEX('Byproduct Conc'!$E:$E, MATCH(Water_DMR!T$2,'Byproduct Conc'!$C:$C, 0))</f>
        <v>1.9018105399999999E-4</v>
      </c>
      <c r="U236" s="23">
        <f>$R236*INDEX('Byproduct Conc'!$E:$E, MATCH(Water_DMR!U$2,'Byproduct Conc'!$C:$C, 0))</f>
        <v>8.1506165999999992E-4</v>
      </c>
      <c r="V236" s="23">
        <f>$R236*INDEX('Byproduct Conc'!$E:$E, MATCH(Water_DMR!V$2,'Byproduct Conc'!$C:$C, 0))</f>
        <v>5.4283106556000009E-3</v>
      </c>
      <c r="W236" s="150">
        <f>$R236*INDEX('Byproduct Conc'!$E:$E, MATCH(Water_DMR!W$2,'Byproduct Conc'!$C:$C, 0))</f>
        <v>8.1506166000000005E-3</v>
      </c>
      <c r="X236" s="149">
        <f t="shared" si="22"/>
        <v>4.5177703439999993E-5</v>
      </c>
      <c r="Y236" s="23">
        <f t="shared" si="23"/>
        <v>5.4337443999999999E-7</v>
      </c>
      <c r="Z236" s="23">
        <f t="shared" si="24"/>
        <v>2.3287475999999997E-6</v>
      </c>
      <c r="AA236" s="23">
        <f t="shared" si="25"/>
        <v>1.5509459016000004E-5</v>
      </c>
      <c r="AB236" s="115">
        <f t="shared" si="26"/>
        <v>2.3287476000000001E-5</v>
      </c>
      <c r="AC236" s="58">
        <v>0</v>
      </c>
      <c r="AD236" s="2" t="s">
        <v>5107</v>
      </c>
      <c r="AE236" s="2" t="s">
        <v>5098</v>
      </c>
      <c r="AF236" s="2" t="s">
        <v>5098</v>
      </c>
      <c r="AG236" s="61" t="s">
        <v>1197</v>
      </c>
      <c r="AH236" s="69" t="s">
        <v>1366</v>
      </c>
      <c r="AI236" s="2">
        <v>6040006000172</v>
      </c>
    </row>
    <row r="237" spans="1:36" x14ac:dyDescent="0.25">
      <c r="A237" s="2">
        <v>2022</v>
      </c>
      <c r="B237" s="2">
        <v>44562</v>
      </c>
      <c r="C237" s="2" t="s">
        <v>5105</v>
      </c>
      <c r="D237" s="2" t="s">
        <v>1365</v>
      </c>
      <c r="E237" s="2" t="s">
        <v>1194</v>
      </c>
      <c r="F237" s="2" t="s">
        <v>1195</v>
      </c>
      <c r="G237" s="2">
        <v>42029</v>
      </c>
      <c r="H237" s="2">
        <v>37.051110999999999</v>
      </c>
      <c r="I237" s="2">
        <v>-88.334166999999994</v>
      </c>
      <c r="J237" s="2" t="s">
        <v>1196</v>
      </c>
      <c r="K237" s="2">
        <v>110027373072</v>
      </c>
      <c r="L237" s="2" t="s">
        <v>1140</v>
      </c>
      <c r="M237" s="2">
        <v>2812</v>
      </c>
      <c r="N237" s="2" t="s">
        <v>5089</v>
      </c>
      <c r="R237" s="310">
        <v>4.62399</v>
      </c>
      <c r="S237" s="307">
        <f>$R237*INDEX('Byproduct Conc'!$E:$E, MATCH(Water_DMR!S$2,'Byproduct Conc'!$C:$C, 0))</f>
        <v>1.3455810899999998E-2</v>
      </c>
      <c r="T237" s="23">
        <f>$R237*INDEX('Byproduct Conc'!$E:$E, MATCH(Water_DMR!T$2,'Byproduct Conc'!$C:$C, 0))</f>
        <v>1.6183965E-4</v>
      </c>
      <c r="U237" s="23">
        <f>$R237*INDEX('Byproduct Conc'!$E:$E, MATCH(Water_DMR!U$2,'Byproduct Conc'!$C:$C, 0))</f>
        <v>6.9359849999999998E-4</v>
      </c>
      <c r="V237" s="23">
        <f>$R237*INDEX('Byproduct Conc'!$E:$E, MATCH(Water_DMR!V$2,'Byproduct Conc'!$C:$C, 0))</f>
        <v>4.6193660100000006E-3</v>
      </c>
      <c r="W237" s="150">
        <f>$R237*INDEX('Byproduct Conc'!$E:$E, MATCH(Water_DMR!W$2,'Byproduct Conc'!$C:$C, 0))</f>
        <v>6.9359850000000004E-3</v>
      </c>
      <c r="X237" s="149">
        <f t="shared" si="22"/>
        <v>3.8445173999999998E-5</v>
      </c>
      <c r="Y237" s="23">
        <f t="shared" si="23"/>
        <v>4.6239899999999998E-7</v>
      </c>
      <c r="Z237" s="23">
        <f t="shared" si="24"/>
        <v>1.9817099999999999E-6</v>
      </c>
      <c r="AA237" s="23">
        <f t="shared" si="25"/>
        <v>1.3198188600000002E-5</v>
      </c>
      <c r="AB237" s="115">
        <f t="shared" si="26"/>
        <v>1.98171E-5</v>
      </c>
      <c r="AC237" s="58">
        <v>0</v>
      </c>
      <c r="AD237" s="2" t="s">
        <v>5107</v>
      </c>
      <c r="AE237" s="2" t="s">
        <v>5098</v>
      </c>
      <c r="AF237" s="2" t="s">
        <v>5098</v>
      </c>
      <c r="AG237" s="61" t="s">
        <v>1197</v>
      </c>
      <c r="AH237" s="69" t="s">
        <v>1366</v>
      </c>
      <c r="AI237" s="2">
        <v>6040006000172</v>
      </c>
    </row>
    <row r="238" spans="1:36" x14ac:dyDescent="0.25">
      <c r="A238" s="2">
        <v>2021</v>
      </c>
      <c r="B238" s="2">
        <v>44197</v>
      </c>
      <c r="C238" s="2" t="s">
        <v>5105</v>
      </c>
      <c r="D238" s="2" t="s">
        <v>1365</v>
      </c>
      <c r="E238" s="2" t="s">
        <v>1194</v>
      </c>
      <c r="F238" s="2" t="s">
        <v>1195</v>
      </c>
      <c r="G238" s="2">
        <v>42029</v>
      </c>
      <c r="H238" s="2">
        <v>37.051110999999999</v>
      </c>
      <c r="I238" s="2">
        <v>-88.334166999999994</v>
      </c>
      <c r="J238" s="2" t="s">
        <v>1196</v>
      </c>
      <c r="K238" s="2">
        <v>110027373072</v>
      </c>
      <c r="L238" s="2" t="s">
        <v>1140</v>
      </c>
      <c r="M238" s="2">
        <v>2812</v>
      </c>
      <c r="N238" s="2" t="s">
        <v>5089</v>
      </c>
      <c r="R238" s="310">
        <v>1.3864251999999999</v>
      </c>
      <c r="S238" s="307">
        <f>$R238*INDEX('Byproduct Conc'!$E:$E, MATCH(Water_DMR!S$2,'Byproduct Conc'!$C:$C, 0))</f>
        <v>4.0344973319999993E-3</v>
      </c>
      <c r="T238" s="23">
        <f>$R238*INDEX('Byproduct Conc'!$E:$E, MATCH(Water_DMR!T$2,'Byproduct Conc'!$C:$C, 0))</f>
        <v>4.8524881999999991E-5</v>
      </c>
      <c r="U238" s="23">
        <f>$R238*INDEX('Byproduct Conc'!$E:$E, MATCH(Water_DMR!U$2,'Byproduct Conc'!$C:$C, 0))</f>
        <v>2.0796377999999997E-4</v>
      </c>
      <c r="V238" s="23">
        <f>$R238*INDEX('Byproduct Conc'!$E:$E, MATCH(Water_DMR!V$2,'Byproduct Conc'!$C:$C, 0))</f>
        <v>1.3850387748000001E-3</v>
      </c>
      <c r="W238" s="150">
        <f>$R238*INDEX('Byproduct Conc'!$E:$E, MATCH(Water_DMR!W$2,'Byproduct Conc'!$C:$C, 0))</f>
        <v>2.0796377999999999E-3</v>
      </c>
      <c r="X238" s="149">
        <f t="shared" si="22"/>
        <v>1.1527135234285713E-5</v>
      </c>
      <c r="Y238" s="23">
        <f t="shared" si="23"/>
        <v>1.3864251999999999E-7</v>
      </c>
      <c r="Z238" s="23">
        <f t="shared" si="24"/>
        <v>5.9418222857142852E-7</v>
      </c>
      <c r="AA238" s="23">
        <f t="shared" si="25"/>
        <v>3.9572536422857148E-6</v>
      </c>
      <c r="AB238" s="115">
        <f t="shared" si="26"/>
        <v>5.9418222857142858E-6</v>
      </c>
      <c r="AC238" s="58">
        <v>0</v>
      </c>
      <c r="AD238" s="2" t="s">
        <v>5107</v>
      </c>
      <c r="AE238" s="2" t="s">
        <v>5098</v>
      </c>
      <c r="AF238" s="2" t="s">
        <v>5098</v>
      </c>
      <c r="AG238" s="61" t="s">
        <v>1197</v>
      </c>
      <c r="AH238" s="69" t="s">
        <v>1366</v>
      </c>
      <c r="AI238" s="2">
        <v>6040006000172</v>
      </c>
    </row>
  </sheetData>
  <sheetProtection sheet="1" objects="1" scenarios="1" formatCells="0" formatColumns="0" formatRows="0"/>
  <autoFilter ref="A2:AJ2" xr:uid="{7B806EB5-5E51-4FEE-9367-C5C64547AAE5}"/>
  <mergeCells count="2">
    <mergeCell ref="S1:W1"/>
    <mergeCell ref="X1:A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D68EF-CA83-4029-BDE6-554883563BDD}">
  <sheetPr codeName="Sheet8">
    <tabColor theme="9"/>
  </sheetPr>
  <dimension ref="A1:BD81"/>
  <sheetViews>
    <sheetView topLeftCell="D1" workbookViewId="0">
      <pane ySplit="2" topLeftCell="A3" activePane="bottomLeft" state="frozen"/>
      <selection activeCell="G7" sqref="G7"/>
      <selection pane="bottomLeft" activeCell="G6" sqref="G6"/>
    </sheetView>
  </sheetViews>
  <sheetFormatPr defaultRowHeight="15" x14ac:dyDescent="0.25"/>
  <cols>
    <col min="1" max="1" width="18.140625" hidden="1" customWidth="1"/>
    <col min="2" max="2" width="15.42578125" hidden="1" customWidth="1"/>
    <col min="3" max="3" width="9.7109375" hidden="1" customWidth="1"/>
    <col min="4" max="4" width="12.28515625" bestFit="1" customWidth="1"/>
    <col min="5" max="5" width="7.42578125" customWidth="1"/>
    <col min="6" max="6" width="18.85546875" customWidth="1"/>
    <col min="7" max="7" width="16.85546875" bestFit="1" customWidth="1"/>
    <col min="8" max="8" width="14.5703125" bestFit="1" customWidth="1"/>
    <col min="9" max="9" width="42.42578125" customWidth="1"/>
    <col min="10" max="10" width="33.42578125" customWidth="1"/>
    <col min="11" max="11" width="21.5703125" bestFit="1" customWidth="1"/>
    <col min="12" max="12" width="27.5703125" bestFit="1" customWidth="1"/>
    <col min="13" max="13" width="16.7109375" bestFit="1" customWidth="1"/>
    <col min="14" max="14" width="19.5703125" bestFit="1" customWidth="1"/>
    <col min="15" max="15" width="11.7109375" bestFit="1" customWidth="1"/>
    <col min="16" max="16" width="13.7109375" bestFit="1" customWidth="1"/>
    <col min="17" max="17" width="31.42578125" bestFit="1" customWidth="1"/>
    <col min="18" max="18" width="30.42578125" hidden="1" customWidth="1"/>
    <col min="19" max="19" width="24.42578125" hidden="1" customWidth="1"/>
    <col min="20" max="20" width="42.5703125" hidden="1" customWidth="1"/>
    <col min="21" max="21" width="20.140625" hidden="1" customWidth="1"/>
    <col min="22" max="22" width="8.28515625" hidden="1" customWidth="1"/>
    <col min="23" max="23" width="23" hidden="1" customWidth="1"/>
    <col min="24" max="24" width="69.5703125" hidden="1" customWidth="1"/>
    <col min="25" max="25" width="50.7109375" hidden="1" customWidth="1"/>
    <col min="26" max="26" width="53.28515625" hidden="1" customWidth="1"/>
    <col min="27" max="46" width="25.42578125" customWidth="1"/>
  </cols>
  <sheetData>
    <row r="1" spans="1:56" x14ac:dyDescent="0.25">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5"/>
      <c r="AB1" s="135"/>
      <c r="AC1" s="135"/>
      <c r="AD1" s="135"/>
      <c r="AE1" s="135"/>
      <c r="AF1" s="135"/>
      <c r="AG1" s="135"/>
      <c r="AH1" s="135"/>
      <c r="AI1" s="135"/>
      <c r="AJ1" s="135"/>
      <c r="AK1" s="135"/>
      <c r="AL1" s="135"/>
      <c r="AM1" s="135"/>
      <c r="AN1" s="135"/>
      <c r="AO1" s="135"/>
      <c r="AP1" s="135"/>
      <c r="AQ1" s="135"/>
      <c r="AR1" s="136"/>
      <c r="AS1" s="136"/>
      <c r="AT1" s="136"/>
      <c r="AU1" s="322" t="s">
        <v>1212</v>
      </c>
      <c r="AV1" s="323"/>
      <c r="AW1" s="323"/>
      <c r="AX1" s="323"/>
      <c r="AY1" s="324"/>
      <c r="AZ1" s="322" t="s">
        <v>1213</v>
      </c>
      <c r="BA1" s="323"/>
      <c r="BB1" s="323"/>
      <c r="BC1" s="323"/>
      <c r="BD1" s="324"/>
    </row>
    <row r="2" spans="1:56" x14ac:dyDescent="0.25">
      <c r="A2" s="137" t="s">
        <v>1367</v>
      </c>
      <c r="B2" s="137" t="s">
        <v>1368</v>
      </c>
      <c r="C2" s="138" t="s">
        <v>1369</v>
      </c>
      <c r="D2" s="137" t="s">
        <v>1370</v>
      </c>
      <c r="E2" s="137" t="s">
        <v>1371</v>
      </c>
      <c r="F2" s="137" t="s">
        <v>1372</v>
      </c>
      <c r="G2" s="137" t="s">
        <v>1373</v>
      </c>
      <c r="H2" s="137" t="s">
        <v>1374</v>
      </c>
      <c r="I2" s="137" t="s">
        <v>1375</v>
      </c>
      <c r="J2" s="137" t="s">
        <v>1376</v>
      </c>
      <c r="K2" s="137" t="s">
        <v>1377</v>
      </c>
      <c r="L2" s="137" t="s">
        <v>1378</v>
      </c>
      <c r="M2" s="137" t="s">
        <v>1379</v>
      </c>
      <c r="N2" s="137" t="s">
        <v>1380</v>
      </c>
      <c r="O2" s="137" t="s">
        <v>1381</v>
      </c>
      <c r="P2" s="137" t="s">
        <v>1382</v>
      </c>
      <c r="Q2" s="137" t="s">
        <v>1383</v>
      </c>
      <c r="R2" s="128" t="s">
        <v>1384</v>
      </c>
      <c r="S2" s="128" t="s">
        <v>1385</v>
      </c>
      <c r="T2" s="128" t="s">
        <v>1386</v>
      </c>
      <c r="U2" s="128" t="s">
        <v>1387</v>
      </c>
      <c r="V2" s="128" t="s">
        <v>1388</v>
      </c>
      <c r="W2" s="128" t="s">
        <v>1389</v>
      </c>
      <c r="X2" s="128" t="s">
        <v>1390</v>
      </c>
      <c r="Y2" s="128" t="s">
        <v>1391</v>
      </c>
      <c r="Z2" s="128" t="s">
        <v>1392</v>
      </c>
      <c r="AA2" s="304" t="s">
        <v>5297</v>
      </c>
      <c r="AB2" s="304" t="s">
        <v>5298</v>
      </c>
      <c r="AC2" s="304" t="s">
        <v>5299</v>
      </c>
      <c r="AD2" s="304" t="s">
        <v>5300</v>
      </c>
      <c r="AE2" s="304" t="s">
        <v>5301</v>
      </c>
      <c r="AF2" s="304" t="s">
        <v>5302</v>
      </c>
      <c r="AG2" s="304" t="s">
        <v>5303</v>
      </c>
      <c r="AH2" s="304" t="s">
        <v>5304</v>
      </c>
      <c r="AI2" s="304" t="s">
        <v>5305</v>
      </c>
      <c r="AJ2" s="304" t="s">
        <v>5306</v>
      </c>
      <c r="AK2" s="304" t="s">
        <v>5307</v>
      </c>
      <c r="AL2" s="304" t="s">
        <v>5308</v>
      </c>
      <c r="AM2" s="304" t="s">
        <v>5309</v>
      </c>
      <c r="AN2" s="304" t="s">
        <v>5310</v>
      </c>
      <c r="AO2" s="304" t="s">
        <v>5311</v>
      </c>
      <c r="AP2" s="304" t="s">
        <v>5312</v>
      </c>
      <c r="AQ2" s="304" t="s">
        <v>5313</v>
      </c>
      <c r="AR2" s="304" t="s">
        <v>5314</v>
      </c>
      <c r="AS2" s="304" t="s">
        <v>5315</v>
      </c>
      <c r="AT2" s="305" t="s">
        <v>5316</v>
      </c>
      <c r="AU2" s="134" t="s">
        <v>1092</v>
      </c>
      <c r="AV2" s="134" t="s">
        <v>1094</v>
      </c>
      <c r="AW2" s="134" t="s">
        <v>1096</v>
      </c>
      <c r="AX2" s="134" t="s">
        <v>1098</v>
      </c>
      <c r="AY2" s="134" t="s">
        <v>1100</v>
      </c>
      <c r="AZ2" s="134" t="s">
        <v>1092</v>
      </c>
      <c r="BA2" s="134" t="s">
        <v>1094</v>
      </c>
      <c r="BB2" s="134" t="s">
        <v>1096</v>
      </c>
      <c r="BC2" s="134" t="s">
        <v>1098</v>
      </c>
      <c r="BD2" s="134" t="s">
        <v>1100</v>
      </c>
    </row>
    <row r="3" spans="1:56" x14ac:dyDescent="0.25">
      <c r="A3" s="131">
        <v>107062</v>
      </c>
      <c r="B3" s="129" t="s">
        <v>1393</v>
      </c>
      <c r="C3" s="129" t="str">
        <f>INDEX('2015-2020 TRI_1,2-DCA COU Map'!$AH:$AH,MATCH(F3,'2015-2020 TRI_1,2-DCA COU Map'!$E:$E,0))</f>
        <v>Manufacturing</v>
      </c>
      <c r="D3" t="s">
        <v>1134</v>
      </c>
      <c r="E3">
        <v>2023</v>
      </c>
      <c r="F3" t="s">
        <v>1190</v>
      </c>
      <c r="G3">
        <v>110018925957</v>
      </c>
      <c r="H3" t="s">
        <v>1411</v>
      </c>
      <c r="I3" t="s">
        <v>1187</v>
      </c>
      <c r="J3" t="s">
        <v>1188</v>
      </c>
      <c r="K3" t="s">
        <v>1189</v>
      </c>
      <c r="L3" t="s">
        <v>1412</v>
      </c>
      <c r="M3" t="s">
        <v>1160</v>
      </c>
      <c r="N3">
        <v>77978</v>
      </c>
      <c r="O3">
        <v>28.697590000000002</v>
      </c>
      <c r="P3">
        <v>-96.542101000000002</v>
      </c>
      <c r="Q3">
        <v>1323221956358</v>
      </c>
      <c r="R3" s="129">
        <v>8</v>
      </c>
      <c r="S3" s="129" t="s">
        <v>1399</v>
      </c>
      <c r="T3" s="129" t="s">
        <v>1400</v>
      </c>
      <c r="U3" s="129"/>
      <c r="V3" s="129"/>
      <c r="W3" s="129">
        <v>325199</v>
      </c>
      <c r="X3" s="129" t="s">
        <v>261</v>
      </c>
      <c r="Y3" s="129">
        <v>0</v>
      </c>
      <c r="Z3" s="129">
        <v>0</v>
      </c>
      <c r="AA3">
        <v>0</v>
      </c>
      <c r="AB3">
        <v>0</v>
      </c>
      <c r="AC3">
        <v>0</v>
      </c>
      <c r="AD3">
        <v>0</v>
      </c>
      <c r="AE3">
        <v>0</v>
      </c>
      <c r="AF3">
        <v>0</v>
      </c>
      <c r="AG3">
        <v>0</v>
      </c>
      <c r="AH3">
        <v>0</v>
      </c>
      <c r="AI3" s="299">
        <v>0</v>
      </c>
      <c r="AJ3">
        <v>5</v>
      </c>
      <c r="AK3">
        <v>0</v>
      </c>
      <c r="AL3">
        <v>0</v>
      </c>
      <c r="AM3">
        <v>0</v>
      </c>
      <c r="AN3">
        <v>55138</v>
      </c>
      <c r="AO3">
        <v>0</v>
      </c>
      <c r="AP3">
        <v>0</v>
      </c>
      <c r="AQ3">
        <v>0</v>
      </c>
      <c r="AR3">
        <v>0</v>
      </c>
      <c r="AS3">
        <v>0</v>
      </c>
      <c r="AT3" s="296">
        <v>55143</v>
      </c>
      <c r="AU3" s="132">
        <f>$AT3*INDEX('Byproduct Conc'!$E:$E, MATCH(AU$2,'Byproduct Conc'!$C:$C, 0))</f>
        <v>160.46612999999999</v>
      </c>
      <c r="AV3" s="132">
        <f>$AT3*INDEX('Byproduct Conc'!$E:$E, MATCH(AV$2,'Byproduct Conc'!$C:$C, 0))</f>
        <v>1.9300049999999997</v>
      </c>
      <c r="AW3" s="132">
        <f>$AT3*INDEX('Byproduct Conc'!$E:$E, MATCH(AW$2,'Byproduct Conc'!$C:$C, 0))</f>
        <v>8.2714499999999997</v>
      </c>
      <c r="AX3" s="132">
        <f>$AT3*INDEX('Byproduct Conc'!$E:$E, MATCH(AX$2,'Byproduct Conc'!$C:$C, 0))</f>
        <v>55.087857000000007</v>
      </c>
      <c r="AY3" s="132">
        <f>$AT3*INDEX('Byproduct Conc'!$E:$E, MATCH(AY$2,'Byproduct Conc'!$C:$C, 0))</f>
        <v>82.714500000000001</v>
      </c>
      <c r="AZ3" s="132">
        <f t="shared" ref="AZ3:AZ46" si="0">AU3/350</f>
        <v>0.45847465714285712</v>
      </c>
      <c r="BA3" s="132">
        <f t="shared" ref="BA3:BD3" si="1">AV3/350</f>
        <v>5.5142999999999989E-3</v>
      </c>
      <c r="BB3" s="132">
        <f t="shared" si="1"/>
        <v>2.3632714285714285E-2</v>
      </c>
      <c r="BC3" s="132">
        <f t="shared" si="1"/>
        <v>0.15739387714285716</v>
      </c>
      <c r="BD3" s="132">
        <f t="shared" si="1"/>
        <v>0.23632714285714285</v>
      </c>
    </row>
    <row r="4" spans="1:56" x14ac:dyDescent="0.25">
      <c r="A4" s="131">
        <v>107062</v>
      </c>
      <c r="B4" s="129" t="s">
        <v>1393</v>
      </c>
      <c r="C4" s="129" t="str">
        <f>INDEX('2015-2020 TRI_1,2-DCA COU Map'!$AH:$AH,MATCH(F4,'2015-2020 TRI_1,2-DCA COU Map'!$E:$E,0))</f>
        <v>Manufacturing</v>
      </c>
      <c r="D4" s="296" t="s">
        <v>1134</v>
      </c>
      <c r="E4" s="296">
        <v>2022</v>
      </c>
      <c r="F4" s="296" t="s">
        <v>1190</v>
      </c>
      <c r="G4" s="296">
        <v>110018925957</v>
      </c>
      <c r="H4" s="296" t="s">
        <v>1411</v>
      </c>
      <c r="I4" s="296" t="s">
        <v>1187</v>
      </c>
      <c r="J4" s="296" t="s">
        <v>1188</v>
      </c>
      <c r="K4" s="296" t="s">
        <v>1189</v>
      </c>
      <c r="L4" s="296" t="s">
        <v>1412</v>
      </c>
      <c r="M4" s="296" t="s">
        <v>1160</v>
      </c>
      <c r="N4" s="296">
        <v>77978</v>
      </c>
      <c r="O4" s="296">
        <v>28.697590000000002</v>
      </c>
      <c r="P4" s="296">
        <v>-96.542101000000002</v>
      </c>
      <c r="Q4" s="296">
        <v>1322221556133</v>
      </c>
      <c r="R4" s="129">
        <v>7</v>
      </c>
      <c r="S4" s="129" t="s">
        <v>1403</v>
      </c>
      <c r="T4" s="129" t="s">
        <v>1404</v>
      </c>
      <c r="U4" s="129"/>
      <c r="V4" s="129"/>
      <c r="W4" s="129">
        <v>325180</v>
      </c>
      <c r="X4" s="129" t="s">
        <v>258</v>
      </c>
      <c r="Y4" s="129">
        <v>0</v>
      </c>
      <c r="Z4" s="129">
        <v>0</v>
      </c>
      <c r="AA4" s="296">
        <v>0</v>
      </c>
      <c r="AB4" s="296">
        <v>0</v>
      </c>
      <c r="AC4" s="296">
        <v>0</v>
      </c>
      <c r="AD4" s="296">
        <v>0</v>
      </c>
      <c r="AE4" s="296">
        <v>0</v>
      </c>
      <c r="AF4" s="296">
        <v>0</v>
      </c>
      <c r="AG4" s="296">
        <v>0</v>
      </c>
      <c r="AH4" s="296">
        <v>0</v>
      </c>
      <c r="AI4" s="301">
        <v>0</v>
      </c>
      <c r="AJ4" s="296">
        <v>1</v>
      </c>
      <c r="AK4" s="296">
        <v>0</v>
      </c>
      <c r="AL4" s="296">
        <v>0</v>
      </c>
      <c r="AM4" s="296">
        <v>0</v>
      </c>
      <c r="AN4" s="296">
        <v>11630</v>
      </c>
      <c r="AO4" s="296">
        <v>0</v>
      </c>
      <c r="AP4" s="296">
        <v>0</v>
      </c>
      <c r="AQ4" s="296">
        <v>0</v>
      </c>
      <c r="AR4" s="296">
        <v>0</v>
      </c>
      <c r="AS4" s="296">
        <v>0</v>
      </c>
      <c r="AT4" s="296">
        <v>11631</v>
      </c>
      <c r="AU4" s="132">
        <f>$AT4*INDEX('Byproduct Conc'!$E:$E, MATCH(AU$2,'Byproduct Conc'!$C:$C, 0))</f>
        <v>33.846209999999999</v>
      </c>
      <c r="AV4" s="132">
        <f>$AT4*INDEX('Byproduct Conc'!$E:$E, MATCH(AV$2,'Byproduct Conc'!$C:$C, 0))</f>
        <v>0.40708499999999997</v>
      </c>
      <c r="AW4" s="132">
        <f>$AT4*INDEX('Byproduct Conc'!$E:$E, MATCH(AW$2,'Byproduct Conc'!$C:$C, 0))</f>
        <v>1.7446499999999998</v>
      </c>
      <c r="AX4" s="132">
        <f>$AT4*INDEX('Byproduct Conc'!$E:$E, MATCH(AX$2,'Byproduct Conc'!$C:$C, 0))</f>
        <v>11.619369000000001</v>
      </c>
      <c r="AY4" s="132">
        <f>$AT4*INDEX('Byproduct Conc'!$E:$E, MATCH(AY$2,'Byproduct Conc'!$C:$C, 0))</f>
        <v>17.4465</v>
      </c>
      <c r="AZ4" s="132">
        <f t="shared" si="0"/>
        <v>9.6703457142857135E-2</v>
      </c>
      <c r="BA4" s="132">
        <f t="shared" ref="BA4:BA46" si="2">AV4/350</f>
        <v>1.1631E-3</v>
      </c>
      <c r="BB4" s="132">
        <f t="shared" ref="BB4:BB46" si="3">AW4/350</f>
        <v>4.984714285714285E-3</v>
      </c>
      <c r="BC4" s="132">
        <f t="shared" ref="BC4:BC46" si="4">AX4/350</f>
        <v>3.3198197142857142E-2</v>
      </c>
      <c r="BD4" s="132">
        <f t="shared" ref="BD4:BD46" si="5">AY4/350</f>
        <v>4.9847142857142861E-2</v>
      </c>
    </row>
    <row r="5" spans="1:56" x14ac:dyDescent="0.25">
      <c r="A5" s="131">
        <v>107062</v>
      </c>
      <c r="B5" s="129" t="s">
        <v>1393</v>
      </c>
      <c r="C5" s="129" t="str">
        <f>INDEX('2015-2020 TRI_1,2-DCA COU Map'!$AH:$AH,MATCH(F5,'2015-2020 TRI_1,2-DCA COU Map'!$E:$E,0))</f>
        <v>Manufacturing</v>
      </c>
      <c r="D5" t="s">
        <v>1134</v>
      </c>
      <c r="E5">
        <v>2017</v>
      </c>
      <c r="F5" t="s">
        <v>1201</v>
      </c>
      <c r="G5" s="297">
        <v>110066943605</v>
      </c>
      <c r="H5" t="s">
        <v>1415</v>
      </c>
      <c r="I5" t="s">
        <v>1198</v>
      </c>
      <c r="J5" t="s">
        <v>1199</v>
      </c>
      <c r="K5" t="s">
        <v>1200</v>
      </c>
      <c r="L5" t="s">
        <v>1416</v>
      </c>
      <c r="M5" t="s">
        <v>1160</v>
      </c>
      <c r="N5">
        <v>77541</v>
      </c>
      <c r="O5">
        <v>28.981691999999999</v>
      </c>
      <c r="P5">
        <v>-95.376501000000005</v>
      </c>
      <c r="Q5" s="297">
        <v>1317216222048</v>
      </c>
      <c r="R5" s="129">
        <v>7</v>
      </c>
      <c r="S5" s="129" t="s">
        <v>1403</v>
      </c>
      <c r="T5" s="129" t="s">
        <v>1404</v>
      </c>
      <c r="U5" s="129"/>
      <c r="V5" s="129"/>
      <c r="W5" s="129">
        <v>325180</v>
      </c>
      <c r="X5" s="129" t="s">
        <v>258</v>
      </c>
      <c r="Y5" s="129">
        <v>0</v>
      </c>
      <c r="Z5" s="129">
        <v>0</v>
      </c>
      <c r="AA5">
        <v>0</v>
      </c>
      <c r="AB5">
        <v>0</v>
      </c>
      <c r="AC5">
        <v>0</v>
      </c>
      <c r="AD5">
        <v>0</v>
      </c>
      <c r="AE5">
        <v>0</v>
      </c>
      <c r="AF5">
        <v>0</v>
      </c>
      <c r="AG5">
        <v>0</v>
      </c>
      <c r="AH5">
        <v>0</v>
      </c>
      <c r="AI5" s="299">
        <v>0</v>
      </c>
      <c r="AJ5">
        <v>0</v>
      </c>
      <c r="AK5">
        <v>0</v>
      </c>
      <c r="AL5">
        <v>0</v>
      </c>
      <c r="AM5">
        <v>0</v>
      </c>
      <c r="AN5">
        <v>8401</v>
      </c>
      <c r="AO5">
        <v>0</v>
      </c>
      <c r="AP5">
        <v>0</v>
      </c>
      <c r="AQ5">
        <v>0</v>
      </c>
      <c r="AR5">
        <v>0</v>
      </c>
      <c r="AS5">
        <v>0</v>
      </c>
      <c r="AT5" s="302">
        <v>8401</v>
      </c>
      <c r="AU5" s="132">
        <f>$AT5*INDEX('Byproduct Conc'!$E:$E, MATCH(AU$2,'Byproduct Conc'!$C:$C, 0))</f>
        <v>24.446909999999999</v>
      </c>
      <c r="AV5" s="132">
        <f>$AT5*INDEX('Byproduct Conc'!$E:$E, MATCH(AV$2,'Byproduct Conc'!$C:$C, 0))</f>
        <v>0.29403499999999999</v>
      </c>
      <c r="AW5" s="132">
        <f>$AT5*INDEX('Byproduct Conc'!$E:$E, MATCH(AW$2,'Byproduct Conc'!$C:$C, 0))</f>
        <v>1.2601499999999999</v>
      </c>
      <c r="AX5" s="132">
        <f>$AT5*INDEX('Byproduct Conc'!$E:$E, MATCH(AX$2,'Byproduct Conc'!$C:$C, 0))</f>
        <v>8.3925990000000006</v>
      </c>
      <c r="AY5" s="132">
        <f>$AT5*INDEX('Byproduct Conc'!$E:$E, MATCH(AY$2,'Byproduct Conc'!$C:$C, 0))</f>
        <v>12.6015</v>
      </c>
      <c r="AZ5" s="132">
        <f t="shared" si="0"/>
        <v>6.984831428571428E-2</v>
      </c>
      <c r="BA5" s="132">
        <f t="shared" si="2"/>
        <v>8.4009999999999998E-4</v>
      </c>
      <c r="BB5" s="132">
        <f t="shared" si="3"/>
        <v>3.6004285714285713E-3</v>
      </c>
      <c r="BC5" s="132">
        <f t="shared" si="4"/>
        <v>2.3978854285714286E-2</v>
      </c>
      <c r="BD5" s="132">
        <f t="shared" si="5"/>
        <v>3.6004285714285711E-2</v>
      </c>
    </row>
    <row r="6" spans="1:56" x14ac:dyDescent="0.25">
      <c r="A6" s="131">
        <v>107062</v>
      </c>
      <c r="B6" s="129" t="s">
        <v>1393</v>
      </c>
      <c r="C6" s="129" t="str">
        <f>INDEX('2015-2020 TRI_1,2-DCA COU Map'!$AH:$AH,MATCH(F6,'2015-2020 TRI_1,2-DCA COU Map'!$E:$E,0))</f>
        <v>Manufacturing</v>
      </c>
      <c r="D6" t="s">
        <v>1134</v>
      </c>
      <c r="E6">
        <v>2017</v>
      </c>
      <c r="F6" t="s">
        <v>1170</v>
      </c>
      <c r="G6" s="297">
        <v>110000746328</v>
      </c>
      <c r="H6" t="s">
        <v>1443</v>
      </c>
      <c r="I6" t="s">
        <v>1168</v>
      </c>
      <c r="J6" t="s">
        <v>1169</v>
      </c>
      <c r="K6" t="s">
        <v>1137</v>
      </c>
      <c r="L6" t="s">
        <v>1431</v>
      </c>
      <c r="M6" t="s">
        <v>1138</v>
      </c>
      <c r="N6">
        <v>70734</v>
      </c>
      <c r="O6">
        <v>30.208604000000001</v>
      </c>
      <c r="P6">
        <v>-91.011127999999999</v>
      </c>
      <c r="Q6" s="297">
        <v>1317216079828</v>
      </c>
      <c r="R6" s="129">
        <v>7</v>
      </c>
      <c r="S6" s="129" t="s">
        <v>1403</v>
      </c>
      <c r="T6" s="129" t="s">
        <v>1404</v>
      </c>
      <c r="U6" s="129"/>
      <c r="V6" s="129"/>
      <c r="W6" s="129">
        <v>325180</v>
      </c>
      <c r="X6" s="129" t="s">
        <v>258</v>
      </c>
      <c r="Y6" s="129">
        <v>0</v>
      </c>
      <c r="Z6" s="129">
        <v>0</v>
      </c>
      <c r="AA6">
        <v>0</v>
      </c>
      <c r="AB6">
        <v>0</v>
      </c>
      <c r="AC6">
        <v>0</v>
      </c>
      <c r="AD6">
        <v>0</v>
      </c>
      <c r="AE6">
        <v>0</v>
      </c>
      <c r="AF6">
        <v>0</v>
      </c>
      <c r="AG6">
        <v>0</v>
      </c>
      <c r="AH6">
        <v>0</v>
      </c>
      <c r="AI6" s="301">
        <v>0</v>
      </c>
      <c r="AJ6">
        <v>0</v>
      </c>
      <c r="AK6">
        <v>0</v>
      </c>
      <c r="AL6">
        <v>0</v>
      </c>
      <c r="AM6">
        <v>0</v>
      </c>
      <c r="AN6">
        <v>1200</v>
      </c>
      <c r="AO6">
        <v>0</v>
      </c>
      <c r="AP6">
        <v>0</v>
      </c>
      <c r="AQ6">
        <v>0</v>
      </c>
      <c r="AR6">
        <v>0</v>
      </c>
      <c r="AS6">
        <v>0</v>
      </c>
      <c r="AT6" s="302">
        <v>1200</v>
      </c>
      <c r="AU6" s="132">
        <f>$AT6*INDEX('Byproduct Conc'!$E:$E, MATCH(AU$2,'Byproduct Conc'!$C:$C, 0))</f>
        <v>3.492</v>
      </c>
      <c r="AV6" s="132">
        <f>$AT6*INDEX('Byproduct Conc'!$E:$E, MATCH(AV$2,'Byproduct Conc'!$C:$C, 0))</f>
        <v>4.1999999999999996E-2</v>
      </c>
      <c r="AW6" s="132">
        <f>$AT6*INDEX('Byproduct Conc'!$E:$E, MATCH(AW$2,'Byproduct Conc'!$C:$C, 0))</f>
        <v>0.18</v>
      </c>
      <c r="AX6" s="132">
        <f>$AT6*INDEX('Byproduct Conc'!$E:$E, MATCH(AX$2,'Byproduct Conc'!$C:$C, 0))</f>
        <v>1.1988000000000001</v>
      </c>
      <c r="AY6" s="132">
        <f>$AT6*INDEX('Byproduct Conc'!$E:$E, MATCH(AY$2,'Byproduct Conc'!$C:$C, 0))</f>
        <v>1.8</v>
      </c>
      <c r="AZ6" s="132">
        <f t="shared" si="0"/>
        <v>9.9771428571428563E-3</v>
      </c>
      <c r="BA6" s="132">
        <f t="shared" si="2"/>
        <v>1.1999999999999999E-4</v>
      </c>
      <c r="BB6" s="132">
        <f t="shared" si="3"/>
        <v>5.142857142857143E-4</v>
      </c>
      <c r="BC6" s="132">
        <f t="shared" si="4"/>
        <v>3.4251428571428575E-3</v>
      </c>
      <c r="BD6" s="132">
        <f t="shared" si="5"/>
        <v>5.1428571428571426E-3</v>
      </c>
    </row>
    <row r="7" spans="1:56" x14ac:dyDescent="0.25">
      <c r="A7" s="131">
        <v>107062</v>
      </c>
      <c r="B7" s="129" t="s">
        <v>1393</v>
      </c>
      <c r="C7" s="129" t="str">
        <f>INDEX('2015-2020 TRI_1,2-DCA COU Map'!$AH:$AH,MATCH(F7,'2015-2020 TRI_1,2-DCA COU Map'!$E:$E,0))</f>
        <v>Manufacturing</v>
      </c>
      <c r="D7" s="296" t="s">
        <v>1134</v>
      </c>
      <c r="E7" s="296">
        <v>2021</v>
      </c>
      <c r="F7" s="296" t="s">
        <v>1201</v>
      </c>
      <c r="G7" s="296">
        <v>110066943605</v>
      </c>
      <c r="H7" s="296" t="s">
        <v>1415</v>
      </c>
      <c r="I7" s="296" t="s">
        <v>1210</v>
      </c>
      <c r="J7" s="296" t="s">
        <v>1211</v>
      </c>
      <c r="K7" s="296" t="s">
        <v>1200</v>
      </c>
      <c r="L7" s="296" t="s">
        <v>1416</v>
      </c>
      <c r="M7" s="296" t="s">
        <v>1160</v>
      </c>
      <c r="N7" s="296">
        <v>77541</v>
      </c>
      <c r="O7" s="296">
        <v>28.969389</v>
      </c>
      <c r="P7" s="296">
        <v>-95.379527999999993</v>
      </c>
      <c r="Q7" s="296">
        <v>1321220195883</v>
      </c>
      <c r="R7" s="129">
        <v>7</v>
      </c>
      <c r="S7" s="129" t="s">
        <v>1403</v>
      </c>
      <c r="T7" s="129" t="s">
        <v>1404</v>
      </c>
      <c r="U7" s="129"/>
      <c r="V7" s="129"/>
      <c r="W7" s="129">
        <v>325180</v>
      </c>
      <c r="X7" s="129" t="s">
        <v>258</v>
      </c>
      <c r="Y7" s="129">
        <v>0</v>
      </c>
      <c r="Z7" s="129">
        <v>0</v>
      </c>
      <c r="AA7" s="296">
        <v>0</v>
      </c>
      <c r="AB7" s="296">
        <v>0</v>
      </c>
      <c r="AC7" s="296">
        <v>0</v>
      </c>
      <c r="AD7" s="296">
        <v>0</v>
      </c>
      <c r="AE7" s="296">
        <v>0</v>
      </c>
      <c r="AF7" s="296">
        <v>0</v>
      </c>
      <c r="AG7" s="296">
        <v>0</v>
      </c>
      <c r="AH7" s="296">
        <v>0</v>
      </c>
      <c r="AI7" s="299">
        <v>0</v>
      </c>
      <c r="AJ7" s="296">
        <v>0</v>
      </c>
      <c r="AK7" s="296">
        <v>0</v>
      </c>
      <c r="AL7" s="296">
        <v>0</v>
      </c>
      <c r="AM7" s="296">
        <v>0</v>
      </c>
      <c r="AN7" s="296">
        <v>131</v>
      </c>
      <c r="AO7" s="296">
        <v>0</v>
      </c>
      <c r="AP7" s="296">
        <v>0</v>
      </c>
      <c r="AQ7" s="296">
        <v>0</v>
      </c>
      <c r="AR7" s="296">
        <v>0</v>
      </c>
      <c r="AS7" s="296">
        <v>0</v>
      </c>
      <c r="AT7" s="296">
        <v>131</v>
      </c>
      <c r="AU7" s="132">
        <f>$AT7*INDEX('Byproduct Conc'!$E:$E, MATCH(AU$2,'Byproduct Conc'!$C:$C, 0))</f>
        <v>0.38120999999999999</v>
      </c>
      <c r="AV7" s="132">
        <f>$AT7*INDEX('Byproduct Conc'!$E:$E, MATCH(AV$2,'Byproduct Conc'!$C:$C, 0))</f>
        <v>4.5849999999999997E-3</v>
      </c>
      <c r="AW7" s="132">
        <f>$AT7*INDEX('Byproduct Conc'!$E:$E, MATCH(AW$2,'Byproduct Conc'!$C:$C, 0))</f>
        <v>1.9649999999999997E-2</v>
      </c>
      <c r="AX7" s="132">
        <f>$AT7*INDEX('Byproduct Conc'!$E:$E, MATCH(AX$2,'Byproduct Conc'!$C:$C, 0))</f>
        <v>0.13086900000000001</v>
      </c>
      <c r="AY7" s="132">
        <f>$AT7*INDEX('Byproduct Conc'!$E:$E, MATCH(AY$2,'Byproduct Conc'!$C:$C, 0))</f>
        <v>0.19650000000000001</v>
      </c>
      <c r="AZ7" s="132">
        <f t="shared" si="0"/>
        <v>1.0891714285714285E-3</v>
      </c>
      <c r="BA7" s="132">
        <f t="shared" si="2"/>
        <v>1.3099999999999998E-5</v>
      </c>
      <c r="BB7" s="132">
        <f t="shared" si="3"/>
        <v>5.6142857142857138E-5</v>
      </c>
      <c r="BC7" s="132">
        <f t="shared" si="4"/>
        <v>3.7391142857142861E-4</v>
      </c>
      <c r="BD7" s="132">
        <f t="shared" si="5"/>
        <v>5.6142857142857145E-4</v>
      </c>
    </row>
    <row r="8" spans="1:56" x14ac:dyDescent="0.25">
      <c r="A8" s="131">
        <v>107062</v>
      </c>
      <c r="B8" s="129" t="s">
        <v>1393</v>
      </c>
      <c r="C8" s="129" t="str">
        <f>INDEX('2015-2020 TRI_1,2-DCA COU Map'!$AH:$AH,MATCH(F8,'2015-2020 TRI_1,2-DCA COU Map'!$E:$E,0))</f>
        <v>Manufacturing</v>
      </c>
      <c r="D8" s="296" t="s">
        <v>1134</v>
      </c>
      <c r="E8" s="296">
        <v>2022</v>
      </c>
      <c r="F8" s="296" t="s">
        <v>1201</v>
      </c>
      <c r="G8" s="296">
        <v>110066943605</v>
      </c>
      <c r="H8" s="296" t="s">
        <v>1415</v>
      </c>
      <c r="I8" s="296" t="s">
        <v>1210</v>
      </c>
      <c r="J8" s="296" t="s">
        <v>1211</v>
      </c>
      <c r="K8" s="296" t="s">
        <v>1200</v>
      </c>
      <c r="L8" s="296" t="s">
        <v>1416</v>
      </c>
      <c r="M8" s="296" t="s">
        <v>1160</v>
      </c>
      <c r="N8" s="296">
        <v>77541</v>
      </c>
      <c r="O8" s="296">
        <v>28.969389</v>
      </c>
      <c r="P8" s="296">
        <v>-95.379527999999993</v>
      </c>
      <c r="Q8" s="296">
        <v>1322221322959</v>
      </c>
      <c r="R8" s="129">
        <v>7</v>
      </c>
      <c r="S8" s="129" t="s">
        <v>1403</v>
      </c>
      <c r="T8" s="129" t="s">
        <v>1404</v>
      </c>
      <c r="U8" s="129"/>
      <c r="V8" s="129"/>
      <c r="W8" s="129">
        <v>325180</v>
      </c>
      <c r="X8" s="129" t="s">
        <v>258</v>
      </c>
      <c r="Y8" s="129">
        <v>0</v>
      </c>
      <c r="Z8" s="129">
        <v>0</v>
      </c>
      <c r="AA8" s="296">
        <v>0</v>
      </c>
      <c r="AB8" s="296">
        <v>0</v>
      </c>
      <c r="AC8" s="296">
        <v>0</v>
      </c>
      <c r="AD8" s="296">
        <v>0</v>
      </c>
      <c r="AE8" s="296">
        <v>0</v>
      </c>
      <c r="AF8" s="296">
        <v>0</v>
      </c>
      <c r="AG8" s="296">
        <v>0</v>
      </c>
      <c r="AH8" s="296">
        <v>0</v>
      </c>
      <c r="AI8" s="301">
        <v>0</v>
      </c>
      <c r="AJ8" s="296">
        <v>0</v>
      </c>
      <c r="AK8" s="296">
        <v>0</v>
      </c>
      <c r="AL8" s="296">
        <v>0</v>
      </c>
      <c r="AM8" s="296">
        <v>0</v>
      </c>
      <c r="AN8" s="296">
        <v>69</v>
      </c>
      <c r="AO8" s="296">
        <v>0</v>
      </c>
      <c r="AP8" s="296">
        <v>0</v>
      </c>
      <c r="AQ8" s="296">
        <v>0</v>
      </c>
      <c r="AR8" s="296">
        <v>0</v>
      </c>
      <c r="AS8" s="296">
        <v>0</v>
      </c>
      <c r="AT8" s="296">
        <v>69</v>
      </c>
      <c r="AU8" s="132">
        <f>$AT8*INDEX('Byproduct Conc'!$E:$E, MATCH(AU$2,'Byproduct Conc'!$C:$C, 0))</f>
        <v>0.20079</v>
      </c>
      <c r="AV8" s="132">
        <f>$AT8*INDEX('Byproduct Conc'!$E:$E, MATCH(AV$2,'Byproduct Conc'!$C:$C, 0))</f>
        <v>2.4149999999999996E-3</v>
      </c>
      <c r="AW8" s="132">
        <f>$AT8*INDEX('Byproduct Conc'!$E:$E, MATCH(AW$2,'Byproduct Conc'!$C:$C, 0))</f>
        <v>1.035E-2</v>
      </c>
      <c r="AX8" s="132">
        <f>$AT8*INDEX('Byproduct Conc'!$E:$E, MATCH(AX$2,'Byproduct Conc'!$C:$C, 0))</f>
        <v>6.8931000000000006E-2</v>
      </c>
      <c r="AY8" s="132">
        <f>$AT8*INDEX('Byproduct Conc'!$E:$E, MATCH(AY$2,'Byproduct Conc'!$C:$C, 0))</f>
        <v>0.10350000000000001</v>
      </c>
      <c r="AZ8" s="132">
        <f t="shared" si="0"/>
        <v>5.7368571428571423E-4</v>
      </c>
      <c r="BA8" s="132">
        <f t="shared" si="2"/>
        <v>6.8999999999999992E-6</v>
      </c>
      <c r="BB8" s="132">
        <f t="shared" si="3"/>
        <v>2.9571428571428571E-5</v>
      </c>
      <c r="BC8" s="132">
        <f t="shared" si="4"/>
        <v>1.9694571428571431E-4</v>
      </c>
      <c r="BD8" s="132">
        <f t="shared" si="5"/>
        <v>2.9571428571428576E-4</v>
      </c>
    </row>
    <row r="9" spans="1:56" x14ac:dyDescent="0.25">
      <c r="A9" s="131">
        <v>107062</v>
      </c>
      <c r="B9" s="129" t="s">
        <v>1393</v>
      </c>
      <c r="C9" s="129" t="str">
        <f>INDEX('2015-2020 TRI_1,2-DCA COU Map'!$AH:$AH,MATCH(F9,'2015-2020 TRI_1,2-DCA COU Map'!$E:$E,0))</f>
        <v>Manufacturing</v>
      </c>
      <c r="D9" s="296" t="s">
        <v>1134</v>
      </c>
      <c r="E9" s="296">
        <v>2016</v>
      </c>
      <c r="F9" s="296" t="s">
        <v>1201</v>
      </c>
      <c r="G9" s="298">
        <v>110066943605</v>
      </c>
      <c r="H9" s="296" t="s">
        <v>1415</v>
      </c>
      <c r="I9" s="296" t="s">
        <v>1198</v>
      </c>
      <c r="J9" s="296" t="s">
        <v>1199</v>
      </c>
      <c r="K9" s="296" t="s">
        <v>1200</v>
      </c>
      <c r="L9" s="296" t="s">
        <v>1416</v>
      </c>
      <c r="M9" s="296" t="s">
        <v>1160</v>
      </c>
      <c r="N9" s="296">
        <v>77541</v>
      </c>
      <c r="O9" s="296">
        <v>28.981691999999999</v>
      </c>
      <c r="P9" s="296">
        <v>-95.376501000000005</v>
      </c>
      <c r="Q9" s="298">
        <v>1316218614865</v>
      </c>
      <c r="R9" s="129">
        <v>7</v>
      </c>
      <c r="S9" s="129" t="s">
        <v>1403</v>
      </c>
      <c r="T9" s="129" t="s">
        <v>1404</v>
      </c>
      <c r="U9" s="129"/>
      <c r="V9" s="129"/>
      <c r="W9" s="129">
        <v>325180</v>
      </c>
      <c r="X9" s="129" t="s">
        <v>258</v>
      </c>
      <c r="Y9" s="129">
        <v>0</v>
      </c>
      <c r="Z9" s="129">
        <v>0</v>
      </c>
      <c r="AA9" s="296">
        <v>0</v>
      </c>
      <c r="AB9" s="296">
        <v>0</v>
      </c>
      <c r="AC9" s="296">
        <v>0</v>
      </c>
      <c r="AD9" s="296">
        <v>0</v>
      </c>
      <c r="AE9" s="296">
        <v>0</v>
      </c>
      <c r="AF9" s="296">
        <v>0</v>
      </c>
      <c r="AG9" s="296">
        <v>0</v>
      </c>
      <c r="AH9" s="296">
        <v>0</v>
      </c>
      <c r="AI9" s="299">
        <v>0</v>
      </c>
      <c r="AJ9" s="296">
        <v>0</v>
      </c>
      <c r="AK9" s="296">
        <v>0</v>
      </c>
      <c r="AL9" s="296">
        <v>0</v>
      </c>
      <c r="AM9" s="296">
        <v>0</v>
      </c>
      <c r="AN9" s="296">
        <v>48</v>
      </c>
      <c r="AO9" s="296">
        <v>0</v>
      </c>
      <c r="AP9" s="296">
        <v>0</v>
      </c>
      <c r="AQ9" s="296">
        <v>0</v>
      </c>
      <c r="AR9" s="296">
        <v>0</v>
      </c>
      <c r="AS9" s="296">
        <v>0</v>
      </c>
      <c r="AT9" s="302">
        <v>48</v>
      </c>
      <c r="AU9" s="132">
        <f>$AT9*INDEX('Byproduct Conc'!$E:$E, MATCH(AU$2,'Byproduct Conc'!$C:$C, 0))</f>
        <v>0.13968</v>
      </c>
      <c r="AV9" s="132">
        <f>$AT9*INDEX('Byproduct Conc'!$E:$E, MATCH(AV$2,'Byproduct Conc'!$C:$C, 0))</f>
        <v>1.6799999999999999E-3</v>
      </c>
      <c r="AW9" s="132">
        <f>$AT9*INDEX('Byproduct Conc'!$E:$E, MATCH(AW$2,'Byproduct Conc'!$C:$C, 0))</f>
        <v>7.1999999999999998E-3</v>
      </c>
      <c r="AX9" s="132">
        <f>$AT9*INDEX('Byproduct Conc'!$E:$E, MATCH(AX$2,'Byproduct Conc'!$C:$C, 0))</f>
        <v>4.7952000000000009E-2</v>
      </c>
      <c r="AY9" s="132">
        <f>$AT9*INDEX('Byproduct Conc'!$E:$E, MATCH(AY$2,'Byproduct Conc'!$C:$C, 0))</f>
        <v>7.2000000000000008E-2</v>
      </c>
      <c r="AZ9" s="132">
        <f t="shared" si="0"/>
        <v>3.9908571428571427E-4</v>
      </c>
      <c r="BA9" s="132">
        <f t="shared" si="2"/>
        <v>4.7999999999999998E-6</v>
      </c>
      <c r="BB9" s="132">
        <f t="shared" si="3"/>
        <v>2.057142857142857E-5</v>
      </c>
      <c r="BC9" s="132">
        <f t="shared" si="4"/>
        <v>1.3700571428571431E-4</v>
      </c>
      <c r="BD9" s="132">
        <f t="shared" si="5"/>
        <v>2.0571428571428574E-4</v>
      </c>
    </row>
    <row r="10" spans="1:56" x14ac:dyDescent="0.25">
      <c r="A10" s="131">
        <v>107062</v>
      </c>
      <c r="B10" s="129" t="s">
        <v>1393</v>
      </c>
      <c r="C10" s="129" t="str">
        <f>INDEX('2015-2020 TRI_1,2-DCA COU Map'!$AH:$AH,MATCH(F10,'2015-2020 TRI_1,2-DCA COU Map'!$E:$E,0))</f>
        <v>Manufacturing</v>
      </c>
      <c r="D10" s="296" t="s">
        <v>1134</v>
      </c>
      <c r="E10" s="296">
        <v>2018</v>
      </c>
      <c r="F10" s="296" t="s">
        <v>1201</v>
      </c>
      <c r="G10" s="298">
        <v>110066943605</v>
      </c>
      <c r="H10" s="296" t="s">
        <v>1415</v>
      </c>
      <c r="I10" s="296" t="s">
        <v>1198</v>
      </c>
      <c r="J10" s="296" t="s">
        <v>1199</v>
      </c>
      <c r="K10" s="296" t="s">
        <v>1200</v>
      </c>
      <c r="L10" s="296" t="s">
        <v>1416</v>
      </c>
      <c r="M10" s="296" t="s">
        <v>1160</v>
      </c>
      <c r="N10" s="296">
        <v>77541</v>
      </c>
      <c r="O10" s="296">
        <v>28.981691999999999</v>
      </c>
      <c r="P10" s="296">
        <v>-95.376501000000005</v>
      </c>
      <c r="Q10" s="298">
        <v>1318218520474</v>
      </c>
      <c r="R10" s="129">
        <v>4</v>
      </c>
      <c r="S10" s="129" t="s">
        <v>1409</v>
      </c>
      <c r="T10" s="129" t="s">
        <v>1410</v>
      </c>
      <c r="U10" s="129"/>
      <c r="V10" s="129"/>
      <c r="W10" s="129">
        <v>325199</v>
      </c>
      <c r="X10" s="129" t="s">
        <v>261</v>
      </c>
      <c r="Y10" s="129">
        <v>0</v>
      </c>
      <c r="Z10" s="129">
        <v>0</v>
      </c>
      <c r="AA10" s="296">
        <v>0</v>
      </c>
      <c r="AB10" s="296">
        <v>0</v>
      </c>
      <c r="AC10" s="296">
        <v>0</v>
      </c>
      <c r="AD10" s="296">
        <v>0</v>
      </c>
      <c r="AE10" s="296">
        <v>0</v>
      </c>
      <c r="AF10" s="296">
        <v>0</v>
      </c>
      <c r="AG10" s="296">
        <v>0</v>
      </c>
      <c r="AH10" s="296">
        <v>0</v>
      </c>
      <c r="AI10" s="301">
        <v>0</v>
      </c>
      <c r="AJ10" s="296">
        <v>0</v>
      </c>
      <c r="AK10" s="296">
        <v>0</v>
      </c>
      <c r="AL10" s="296">
        <v>0</v>
      </c>
      <c r="AM10" s="296">
        <v>0</v>
      </c>
      <c r="AN10" s="296">
        <v>43</v>
      </c>
      <c r="AO10" s="296">
        <v>0</v>
      </c>
      <c r="AP10" s="296">
        <v>0</v>
      </c>
      <c r="AQ10" s="296">
        <v>0</v>
      </c>
      <c r="AR10" s="296">
        <v>0</v>
      </c>
      <c r="AS10" s="296">
        <v>0</v>
      </c>
      <c r="AT10" s="302">
        <v>43</v>
      </c>
      <c r="AU10" s="132">
        <f>$AT10*INDEX('Byproduct Conc'!$E:$E, MATCH(AU$2,'Byproduct Conc'!$C:$C, 0))</f>
        <v>0.12512999999999999</v>
      </c>
      <c r="AV10" s="132">
        <f>$AT10*INDEX('Byproduct Conc'!$E:$E, MATCH(AV$2,'Byproduct Conc'!$C:$C, 0))</f>
        <v>1.5049999999999998E-3</v>
      </c>
      <c r="AW10" s="132">
        <f>$AT10*INDEX('Byproduct Conc'!$E:$E, MATCH(AW$2,'Byproduct Conc'!$C:$C, 0))</f>
        <v>6.4499999999999991E-3</v>
      </c>
      <c r="AX10" s="132">
        <f>$AT10*INDEX('Byproduct Conc'!$E:$E, MATCH(AX$2,'Byproduct Conc'!$C:$C, 0))</f>
        <v>4.2957000000000002E-2</v>
      </c>
      <c r="AY10" s="132">
        <f>$AT10*INDEX('Byproduct Conc'!$E:$E, MATCH(AY$2,'Byproduct Conc'!$C:$C, 0))</f>
        <v>6.4500000000000002E-2</v>
      </c>
      <c r="AZ10" s="132">
        <f t="shared" si="0"/>
        <v>3.5751428571428569E-4</v>
      </c>
      <c r="BA10" s="132">
        <f t="shared" si="2"/>
        <v>4.2999999999999995E-6</v>
      </c>
      <c r="BB10" s="132">
        <f t="shared" si="3"/>
        <v>1.8428571428571426E-5</v>
      </c>
      <c r="BC10" s="132">
        <f t="shared" si="4"/>
        <v>1.2273428571428572E-4</v>
      </c>
      <c r="BD10" s="132">
        <f t="shared" si="5"/>
        <v>1.8428571428571428E-4</v>
      </c>
    </row>
    <row r="11" spans="1:56" x14ac:dyDescent="0.25">
      <c r="A11" s="131">
        <v>107062</v>
      </c>
      <c r="B11" s="129" t="s">
        <v>1393</v>
      </c>
      <c r="C11" s="129" t="str">
        <f>INDEX('2015-2020 TRI_1,2-DCA COU Map'!$AH:$AH,MATCH(F11,'2015-2020 TRI_1,2-DCA COU Map'!$E:$E,0))</f>
        <v>Manufacturing</v>
      </c>
      <c r="D11" t="s">
        <v>1134</v>
      </c>
      <c r="E11">
        <v>2024</v>
      </c>
      <c r="F11" t="s">
        <v>1201</v>
      </c>
      <c r="G11">
        <v>110066943605</v>
      </c>
      <c r="H11" t="s">
        <v>1415</v>
      </c>
      <c r="I11" t="s">
        <v>1210</v>
      </c>
      <c r="J11" t="s">
        <v>1211</v>
      </c>
      <c r="K11" t="s">
        <v>1200</v>
      </c>
      <c r="L11" t="s">
        <v>1416</v>
      </c>
      <c r="M11" t="s">
        <v>1160</v>
      </c>
      <c r="N11" t="s">
        <v>5257</v>
      </c>
      <c r="O11" t="s">
        <v>5258</v>
      </c>
      <c r="P11" t="s">
        <v>5259</v>
      </c>
      <c r="Q11" t="s">
        <v>5260</v>
      </c>
      <c r="R11" s="129">
        <v>10</v>
      </c>
      <c r="S11" s="129" t="s">
        <v>1413</v>
      </c>
      <c r="T11" s="129" t="s">
        <v>1414</v>
      </c>
      <c r="U11" s="129"/>
      <c r="V11" s="129"/>
      <c r="W11" s="129">
        <v>325211</v>
      </c>
      <c r="X11" s="129" t="s">
        <v>262</v>
      </c>
      <c r="Y11" s="129">
        <v>0</v>
      </c>
      <c r="Z11" s="129">
        <v>0</v>
      </c>
      <c r="AA11">
        <v>0</v>
      </c>
      <c r="AB11">
        <v>0</v>
      </c>
      <c r="AC11">
        <v>0</v>
      </c>
      <c r="AD11">
        <v>0</v>
      </c>
      <c r="AE11">
        <v>0</v>
      </c>
      <c r="AF11">
        <v>0</v>
      </c>
      <c r="AG11">
        <v>0</v>
      </c>
      <c r="AH11">
        <v>0</v>
      </c>
      <c r="AI11" s="299">
        <v>0</v>
      </c>
      <c r="AJ11">
        <v>0</v>
      </c>
      <c r="AK11">
        <v>0</v>
      </c>
      <c r="AL11">
        <v>0</v>
      </c>
      <c r="AM11">
        <v>0</v>
      </c>
      <c r="AN11">
        <v>29</v>
      </c>
      <c r="AO11">
        <v>0</v>
      </c>
      <c r="AP11">
        <v>0</v>
      </c>
      <c r="AQ11">
        <v>0</v>
      </c>
      <c r="AR11">
        <v>0</v>
      </c>
      <c r="AS11">
        <v>0</v>
      </c>
      <c r="AT11" s="296">
        <v>29</v>
      </c>
      <c r="AU11" s="132">
        <f>$AT11*INDEX('Byproduct Conc'!$E:$E, MATCH(AU$2,'Byproduct Conc'!$C:$C, 0))</f>
        <v>8.4389999999999993E-2</v>
      </c>
      <c r="AV11" s="132">
        <f>$AT11*INDEX('Byproduct Conc'!$E:$E, MATCH(AV$2,'Byproduct Conc'!$C:$C, 0))</f>
        <v>1.0149999999999998E-3</v>
      </c>
      <c r="AW11" s="132">
        <f>$AT11*INDEX('Byproduct Conc'!$E:$E, MATCH(AW$2,'Byproduct Conc'!$C:$C, 0))</f>
        <v>4.3499999999999997E-3</v>
      </c>
      <c r="AX11" s="132">
        <f>$AT11*INDEX('Byproduct Conc'!$E:$E, MATCH(AX$2,'Byproduct Conc'!$C:$C, 0))</f>
        <v>2.8971000000000004E-2</v>
      </c>
      <c r="AY11" s="132">
        <f>$AT11*INDEX('Byproduct Conc'!$E:$E, MATCH(AY$2,'Byproduct Conc'!$C:$C, 0))</f>
        <v>4.3500000000000004E-2</v>
      </c>
      <c r="AZ11" s="132">
        <f t="shared" si="0"/>
        <v>2.4111428571428568E-4</v>
      </c>
      <c r="BA11" s="132">
        <f t="shared" si="2"/>
        <v>2.8999999999999998E-6</v>
      </c>
      <c r="BB11" s="132">
        <f t="shared" si="3"/>
        <v>1.2428571428571428E-5</v>
      </c>
      <c r="BC11" s="132">
        <f t="shared" si="4"/>
        <v>8.2774285714285731E-5</v>
      </c>
      <c r="BD11" s="132">
        <f t="shared" si="5"/>
        <v>1.2428571428571431E-4</v>
      </c>
    </row>
    <row r="12" spans="1:56" x14ac:dyDescent="0.25">
      <c r="A12" s="131">
        <v>107062</v>
      </c>
      <c r="B12" s="129" t="s">
        <v>1393</v>
      </c>
      <c r="C12" s="129" t="str">
        <f>INDEX('2015-2020 TRI_1,2-DCA COU Map'!$AH:$AH,MATCH(F12,'2015-2020 TRI_1,2-DCA COU Map'!$E:$E,0))</f>
        <v>Manufacturing</v>
      </c>
      <c r="D12" t="s">
        <v>1134</v>
      </c>
      <c r="E12">
        <v>2024</v>
      </c>
      <c r="F12" t="s">
        <v>1180</v>
      </c>
      <c r="G12">
        <v>110017326963</v>
      </c>
      <c r="H12" t="s">
        <v>5261</v>
      </c>
      <c r="I12" t="s">
        <v>1176</v>
      </c>
      <c r="J12" t="s">
        <v>1177</v>
      </c>
      <c r="K12" t="s">
        <v>1178</v>
      </c>
      <c r="L12" t="s">
        <v>1178</v>
      </c>
      <c r="M12" t="s">
        <v>1179</v>
      </c>
      <c r="N12" t="s">
        <v>5262</v>
      </c>
      <c r="O12" t="s">
        <v>5263</v>
      </c>
      <c r="P12" t="s">
        <v>5264</v>
      </c>
      <c r="Q12" t="s">
        <v>5265</v>
      </c>
      <c r="R12" s="129">
        <v>10</v>
      </c>
      <c r="S12" s="129" t="s">
        <v>1413</v>
      </c>
      <c r="T12" s="129" t="s">
        <v>1414</v>
      </c>
      <c r="U12" s="129"/>
      <c r="V12" s="129"/>
      <c r="W12" s="129">
        <v>325211</v>
      </c>
      <c r="X12" s="129" t="s">
        <v>262</v>
      </c>
      <c r="Y12" s="129">
        <v>0</v>
      </c>
      <c r="Z12" s="129">
        <v>0</v>
      </c>
      <c r="AA12">
        <v>0</v>
      </c>
      <c r="AB12">
        <v>0</v>
      </c>
      <c r="AC12">
        <v>0</v>
      </c>
      <c r="AD12">
        <v>0</v>
      </c>
      <c r="AE12">
        <v>0</v>
      </c>
      <c r="AF12">
        <v>0</v>
      </c>
      <c r="AG12">
        <v>0</v>
      </c>
      <c r="AH12">
        <v>0</v>
      </c>
      <c r="AI12" s="301">
        <v>0</v>
      </c>
      <c r="AJ12">
        <v>0</v>
      </c>
      <c r="AK12">
        <v>0</v>
      </c>
      <c r="AL12">
        <v>0</v>
      </c>
      <c r="AM12">
        <v>0</v>
      </c>
      <c r="AN12">
        <v>26</v>
      </c>
      <c r="AO12">
        <v>0</v>
      </c>
      <c r="AP12">
        <v>0</v>
      </c>
      <c r="AQ12">
        <v>0</v>
      </c>
      <c r="AR12">
        <v>0</v>
      </c>
      <c r="AS12">
        <v>0</v>
      </c>
      <c r="AT12" s="296">
        <v>26</v>
      </c>
      <c r="AU12" s="132">
        <f>$AT12*INDEX('Byproduct Conc'!$E:$E, MATCH(AU$2,'Byproduct Conc'!$C:$C, 0))</f>
        <v>7.5659999999999991E-2</v>
      </c>
      <c r="AV12" s="132">
        <f>$AT12*INDEX('Byproduct Conc'!$E:$E, MATCH(AV$2,'Byproduct Conc'!$C:$C, 0))</f>
        <v>9.0999999999999989E-4</v>
      </c>
      <c r="AW12" s="132">
        <f>$AT12*INDEX('Byproduct Conc'!$E:$E, MATCH(AW$2,'Byproduct Conc'!$C:$C, 0))</f>
        <v>3.8999999999999998E-3</v>
      </c>
      <c r="AX12" s="132">
        <f>$AT12*INDEX('Byproduct Conc'!$E:$E, MATCH(AX$2,'Byproduct Conc'!$C:$C, 0))</f>
        <v>2.5974000000000004E-2</v>
      </c>
      <c r="AY12" s="132">
        <f>$AT12*INDEX('Byproduct Conc'!$E:$E, MATCH(AY$2,'Byproduct Conc'!$C:$C, 0))</f>
        <v>3.9E-2</v>
      </c>
      <c r="AZ12" s="132">
        <f t="shared" si="0"/>
        <v>2.1617142857142854E-4</v>
      </c>
      <c r="BA12" s="132">
        <f t="shared" si="2"/>
        <v>2.5999999999999997E-6</v>
      </c>
      <c r="BB12" s="132">
        <f t="shared" si="3"/>
        <v>1.1142857142857142E-5</v>
      </c>
      <c r="BC12" s="132">
        <f t="shared" si="4"/>
        <v>7.4211428571428588E-5</v>
      </c>
      <c r="BD12" s="132">
        <f t="shared" si="5"/>
        <v>1.1142857142857143E-4</v>
      </c>
    </row>
    <row r="13" spans="1:56" x14ac:dyDescent="0.25">
      <c r="A13" s="131">
        <v>107062</v>
      </c>
      <c r="B13" s="129" t="s">
        <v>1393</v>
      </c>
      <c r="C13" s="129" t="str">
        <f>INDEX('2015-2020 TRI_1,2-DCA COU Map'!$AH:$AH,MATCH(F13,'2015-2020 TRI_1,2-DCA COU Map'!$E:$E,0))</f>
        <v>Manufacturing</v>
      </c>
      <c r="D13" t="s">
        <v>1134</v>
      </c>
      <c r="E13">
        <v>2023</v>
      </c>
      <c r="F13" t="s">
        <v>1201</v>
      </c>
      <c r="G13">
        <v>110066943605</v>
      </c>
      <c r="H13" t="s">
        <v>1415</v>
      </c>
      <c r="I13" t="s">
        <v>1210</v>
      </c>
      <c r="J13" t="s">
        <v>1211</v>
      </c>
      <c r="K13" t="s">
        <v>1200</v>
      </c>
      <c r="L13" t="s">
        <v>1416</v>
      </c>
      <c r="M13" t="s">
        <v>1160</v>
      </c>
      <c r="N13">
        <v>77541</v>
      </c>
      <c r="O13">
        <v>28.969389</v>
      </c>
      <c r="P13">
        <v>-95.379527999999993</v>
      </c>
      <c r="Q13">
        <v>1323221997594</v>
      </c>
      <c r="R13" s="129">
        <v>9</v>
      </c>
      <c r="S13" s="129" t="s">
        <v>1417</v>
      </c>
      <c r="T13" s="129" t="s">
        <v>1400</v>
      </c>
      <c r="U13" s="129"/>
      <c r="V13" s="129"/>
      <c r="W13" s="129">
        <v>325199</v>
      </c>
      <c r="X13" s="129" t="s">
        <v>261</v>
      </c>
      <c r="Y13" s="129">
        <v>0</v>
      </c>
      <c r="Z13" s="129">
        <v>0</v>
      </c>
      <c r="AA13">
        <v>0</v>
      </c>
      <c r="AB13">
        <v>0</v>
      </c>
      <c r="AC13">
        <v>0</v>
      </c>
      <c r="AD13">
        <v>0</v>
      </c>
      <c r="AE13">
        <v>0</v>
      </c>
      <c r="AF13">
        <v>0</v>
      </c>
      <c r="AG13">
        <v>0</v>
      </c>
      <c r="AH13">
        <v>0</v>
      </c>
      <c r="AI13" s="299">
        <v>0</v>
      </c>
      <c r="AJ13">
        <v>0</v>
      </c>
      <c r="AK13">
        <v>0</v>
      </c>
      <c r="AL13">
        <v>0</v>
      </c>
      <c r="AM13">
        <v>0</v>
      </c>
      <c r="AN13">
        <v>22</v>
      </c>
      <c r="AO13">
        <v>0</v>
      </c>
      <c r="AP13">
        <v>0</v>
      </c>
      <c r="AQ13">
        <v>0</v>
      </c>
      <c r="AR13">
        <v>0</v>
      </c>
      <c r="AS13">
        <v>0</v>
      </c>
      <c r="AT13" s="296">
        <v>22</v>
      </c>
      <c r="AU13" s="132">
        <f>$AT13*INDEX('Byproduct Conc'!$E:$E, MATCH(AU$2,'Byproduct Conc'!$C:$C, 0))</f>
        <v>6.4019999999999994E-2</v>
      </c>
      <c r="AV13" s="132">
        <f>$AT13*INDEX('Byproduct Conc'!$E:$E, MATCH(AV$2,'Byproduct Conc'!$C:$C, 0))</f>
        <v>7.6999999999999996E-4</v>
      </c>
      <c r="AW13" s="132">
        <f>$AT13*INDEX('Byproduct Conc'!$E:$E, MATCH(AW$2,'Byproduct Conc'!$C:$C, 0))</f>
        <v>3.2999999999999995E-3</v>
      </c>
      <c r="AX13" s="132">
        <f>$AT13*INDEX('Byproduct Conc'!$E:$E, MATCH(AX$2,'Byproduct Conc'!$C:$C, 0))</f>
        <v>2.1978000000000001E-2</v>
      </c>
      <c r="AY13" s="132">
        <f>$AT13*INDEX('Byproduct Conc'!$E:$E, MATCH(AY$2,'Byproduct Conc'!$C:$C, 0))</f>
        <v>3.3000000000000002E-2</v>
      </c>
      <c r="AZ13" s="132">
        <f t="shared" si="0"/>
        <v>1.829142857142857E-4</v>
      </c>
      <c r="BA13" s="132">
        <f t="shared" si="2"/>
        <v>2.1999999999999997E-6</v>
      </c>
      <c r="BB13" s="132">
        <f t="shared" si="3"/>
        <v>9.4285714285714278E-6</v>
      </c>
      <c r="BC13" s="132">
        <f t="shared" si="4"/>
        <v>6.2794285714285722E-5</v>
      </c>
      <c r="BD13" s="132">
        <f t="shared" si="5"/>
        <v>9.4285714285714285E-5</v>
      </c>
    </row>
    <row r="14" spans="1:56" x14ac:dyDescent="0.25">
      <c r="A14" s="131">
        <v>107062</v>
      </c>
      <c r="B14" s="129" t="s">
        <v>1393</v>
      </c>
      <c r="C14" s="129" t="str">
        <f>INDEX('2015-2020 TRI_1,2-DCA COU Map'!$AH:$AH,MATCH(F14,'2015-2020 TRI_1,2-DCA COU Map'!$E:$E,0))</f>
        <v>Manufacturing</v>
      </c>
      <c r="D14" t="s">
        <v>1134</v>
      </c>
      <c r="E14">
        <v>2019</v>
      </c>
      <c r="F14" t="s">
        <v>1201</v>
      </c>
      <c r="G14" s="297">
        <v>110066943605</v>
      </c>
      <c r="H14" t="s">
        <v>1415</v>
      </c>
      <c r="I14" t="s">
        <v>1198</v>
      </c>
      <c r="J14" t="s">
        <v>1199</v>
      </c>
      <c r="K14" t="s">
        <v>1200</v>
      </c>
      <c r="L14" t="s">
        <v>1416</v>
      </c>
      <c r="M14" t="s">
        <v>1160</v>
      </c>
      <c r="N14">
        <v>77541</v>
      </c>
      <c r="O14">
        <v>28.981691999999999</v>
      </c>
      <c r="P14">
        <v>-95.376501000000005</v>
      </c>
      <c r="Q14" s="297">
        <v>1319218614840</v>
      </c>
      <c r="R14" s="129">
        <v>5</v>
      </c>
      <c r="S14" s="129" t="s">
        <v>1423</v>
      </c>
      <c r="T14" s="129" t="s">
        <v>1424</v>
      </c>
      <c r="U14" s="129"/>
      <c r="V14" s="129"/>
      <c r="W14" s="129">
        <v>325199</v>
      </c>
      <c r="X14" s="129" t="s">
        <v>261</v>
      </c>
      <c r="Y14" s="129">
        <v>0</v>
      </c>
      <c r="Z14" s="129">
        <v>0</v>
      </c>
      <c r="AA14">
        <v>0</v>
      </c>
      <c r="AB14">
        <v>0</v>
      </c>
      <c r="AC14">
        <v>0</v>
      </c>
      <c r="AD14">
        <v>0</v>
      </c>
      <c r="AE14">
        <v>0</v>
      </c>
      <c r="AF14">
        <v>0</v>
      </c>
      <c r="AG14">
        <v>0</v>
      </c>
      <c r="AH14">
        <v>0</v>
      </c>
      <c r="AI14" s="301">
        <v>0</v>
      </c>
      <c r="AJ14">
        <v>0</v>
      </c>
      <c r="AK14">
        <v>0</v>
      </c>
      <c r="AL14">
        <v>0</v>
      </c>
      <c r="AM14">
        <v>0</v>
      </c>
      <c r="AN14">
        <v>14</v>
      </c>
      <c r="AO14">
        <v>0</v>
      </c>
      <c r="AP14">
        <v>0</v>
      </c>
      <c r="AQ14">
        <v>0</v>
      </c>
      <c r="AR14">
        <v>0</v>
      </c>
      <c r="AS14">
        <v>0</v>
      </c>
      <c r="AT14" s="302">
        <v>14</v>
      </c>
      <c r="AU14" s="132">
        <f>$AT14*INDEX('Byproduct Conc'!$E:$E, MATCH(AU$2,'Byproduct Conc'!$C:$C, 0))</f>
        <v>4.0739999999999998E-2</v>
      </c>
      <c r="AV14" s="132">
        <f>$AT14*INDEX('Byproduct Conc'!$E:$E, MATCH(AV$2,'Byproduct Conc'!$C:$C, 0))</f>
        <v>4.8999999999999998E-4</v>
      </c>
      <c r="AW14" s="132">
        <f>$AT14*INDEX('Byproduct Conc'!$E:$E, MATCH(AW$2,'Byproduct Conc'!$C:$C, 0))</f>
        <v>2.0999999999999999E-3</v>
      </c>
      <c r="AX14" s="132">
        <f>$AT14*INDEX('Byproduct Conc'!$E:$E, MATCH(AX$2,'Byproduct Conc'!$C:$C, 0))</f>
        <v>1.3986000000000002E-2</v>
      </c>
      <c r="AY14" s="132">
        <f>$AT14*INDEX('Byproduct Conc'!$E:$E, MATCH(AY$2,'Byproduct Conc'!$C:$C, 0))</f>
        <v>2.1000000000000001E-2</v>
      </c>
      <c r="AZ14" s="132">
        <f t="shared" si="0"/>
        <v>1.164E-4</v>
      </c>
      <c r="BA14" s="132">
        <f t="shared" si="2"/>
        <v>1.3999999999999999E-6</v>
      </c>
      <c r="BB14" s="132">
        <f t="shared" si="3"/>
        <v>5.9999999999999993E-6</v>
      </c>
      <c r="BC14" s="132">
        <f t="shared" si="4"/>
        <v>3.9960000000000004E-5</v>
      </c>
      <c r="BD14" s="132">
        <f t="shared" si="5"/>
        <v>6.0000000000000002E-5</v>
      </c>
    </row>
    <row r="15" spans="1:56" x14ac:dyDescent="0.25">
      <c r="A15" s="131">
        <v>107062</v>
      </c>
      <c r="B15" s="129" t="s">
        <v>1393</v>
      </c>
      <c r="C15" s="129" t="str">
        <f>INDEX('2015-2020 TRI_1,2-DCA COU Map'!$AH:$AH,MATCH(F15,'2015-2020 TRI_1,2-DCA COU Map'!$E:$E,0))</f>
        <v>Manufacturing</v>
      </c>
      <c r="D15" t="s">
        <v>1134</v>
      </c>
      <c r="E15">
        <v>2017</v>
      </c>
      <c r="F15" t="s">
        <v>1433</v>
      </c>
      <c r="G15" s="297">
        <v>110001244724</v>
      </c>
      <c r="H15" t="s">
        <v>1434</v>
      </c>
      <c r="I15" t="s">
        <v>1435</v>
      </c>
      <c r="J15" t="s">
        <v>1436</v>
      </c>
      <c r="K15" t="s">
        <v>1165</v>
      </c>
      <c r="L15" t="s">
        <v>1398</v>
      </c>
      <c r="M15" t="s">
        <v>1138</v>
      </c>
      <c r="N15">
        <v>70764</v>
      </c>
      <c r="O15">
        <v>30.320903000000001</v>
      </c>
      <c r="P15">
        <v>-91.239014999999995</v>
      </c>
      <c r="Q15" s="297">
        <v>1317216588172</v>
      </c>
      <c r="R15" s="129">
        <v>7</v>
      </c>
      <c r="S15" s="129" t="s">
        <v>1403</v>
      </c>
      <c r="T15" s="129" t="s">
        <v>1147</v>
      </c>
      <c r="U15" s="129"/>
      <c r="V15" s="129"/>
      <c r="W15" s="129">
        <v>325199</v>
      </c>
      <c r="X15" s="129" t="s">
        <v>261</v>
      </c>
      <c r="Y15" s="129">
        <v>0</v>
      </c>
      <c r="Z15" s="129">
        <v>0</v>
      </c>
      <c r="AA15">
        <v>0</v>
      </c>
      <c r="AB15">
        <v>0</v>
      </c>
      <c r="AC15">
        <v>0</v>
      </c>
      <c r="AD15">
        <v>0</v>
      </c>
      <c r="AE15">
        <v>0</v>
      </c>
      <c r="AF15">
        <v>0</v>
      </c>
      <c r="AG15">
        <v>0</v>
      </c>
      <c r="AH15">
        <v>0</v>
      </c>
      <c r="AI15" s="299">
        <v>0</v>
      </c>
      <c r="AJ15">
        <v>0</v>
      </c>
      <c r="AK15">
        <v>0</v>
      </c>
      <c r="AL15">
        <v>0</v>
      </c>
      <c r="AM15">
        <v>0</v>
      </c>
      <c r="AN15">
        <v>9</v>
      </c>
      <c r="AO15">
        <v>0</v>
      </c>
      <c r="AP15">
        <v>0</v>
      </c>
      <c r="AQ15">
        <v>0</v>
      </c>
      <c r="AR15">
        <v>0</v>
      </c>
      <c r="AS15">
        <v>0</v>
      </c>
      <c r="AT15" s="302">
        <v>9</v>
      </c>
      <c r="AU15" s="132">
        <f>$AT15*INDEX('Byproduct Conc'!$E:$E, MATCH(AU$2,'Byproduct Conc'!$C:$C, 0))</f>
        <v>2.6189999999999998E-2</v>
      </c>
      <c r="AV15" s="132">
        <f>$AT15*INDEX('Byproduct Conc'!$E:$E, MATCH(AV$2,'Byproduct Conc'!$C:$C, 0))</f>
        <v>3.1499999999999996E-4</v>
      </c>
      <c r="AW15" s="132">
        <f>$AT15*INDEX('Byproduct Conc'!$E:$E, MATCH(AW$2,'Byproduct Conc'!$C:$C, 0))</f>
        <v>1.3499999999999999E-3</v>
      </c>
      <c r="AX15" s="132">
        <f>$AT15*INDEX('Byproduct Conc'!$E:$E, MATCH(AX$2,'Byproduct Conc'!$C:$C, 0))</f>
        <v>8.9910000000000007E-3</v>
      </c>
      <c r="AY15" s="132">
        <f>$AT15*INDEX('Byproduct Conc'!$E:$E, MATCH(AY$2,'Byproduct Conc'!$C:$C, 0))</f>
        <v>1.35E-2</v>
      </c>
      <c r="AZ15" s="132">
        <f t="shared" si="0"/>
        <v>7.4828571428571422E-5</v>
      </c>
      <c r="BA15" s="132">
        <f t="shared" si="2"/>
        <v>8.9999999999999985E-7</v>
      </c>
      <c r="BB15" s="132">
        <f t="shared" si="3"/>
        <v>3.857142857142857E-6</v>
      </c>
      <c r="BC15" s="132">
        <f t="shared" si="4"/>
        <v>2.5688571428571431E-5</v>
      </c>
      <c r="BD15" s="132">
        <f t="shared" si="5"/>
        <v>3.857142857142857E-5</v>
      </c>
    </row>
    <row r="16" spans="1:56" x14ac:dyDescent="0.25">
      <c r="A16" s="131">
        <v>107062</v>
      </c>
      <c r="B16" s="129" t="s">
        <v>1393</v>
      </c>
      <c r="C16" s="129" t="str">
        <f>INDEX('2015-2020 TRI_1,2-DCA COU Map'!$AH:$AH,MATCH(F16,'2015-2020 TRI_1,2-DCA COU Map'!$E:$E,0))</f>
        <v>Manufacturing</v>
      </c>
      <c r="D16" t="s">
        <v>1134</v>
      </c>
      <c r="E16">
        <v>2022</v>
      </c>
      <c r="F16" t="s">
        <v>1185</v>
      </c>
      <c r="G16">
        <v>110017769734</v>
      </c>
      <c r="H16" t="s">
        <v>1432</v>
      </c>
      <c r="I16" t="s">
        <v>1182</v>
      </c>
      <c r="J16" t="s">
        <v>1183</v>
      </c>
      <c r="K16" t="s">
        <v>1184</v>
      </c>
      <c r="L16" t="s">
        <v>1408</v>
      </c>
      <c r="M16" t="s">
        <v>1160</v>
      </c>
      <c r="N16">
        <v>77571</v>
      </c>
      <c r="O16">
        <v>29.723700000000001</v>
      </c>
      <c r="P16">
        <v>-95.074079999999995</v>
      </c>
      <c r="Q16">
        <v>1322221024615</v>
      </c>
      <c r="R16" s="129">
        <v>7</v>
      </c>
      <c r="S16" s="129" t="s">
        <v>1403</v>
      </c>
      <c r="T16" s="129" t="s">
        <v>1147</v>
      </c>
      <c r="U16" s="129"/>
      <c r="V16" s="129"/>
      <c r="W16" s="129">
        <v>325199</v>
      </c>
      <c r="X16" s="129" t="s">
        <v>261</v>
      </c>
      <c r="Y16" s="129">
        <v>0</v>
      </c>
      <c r="Z16" s="129">
        <v>0</v>
      </c>
      <c r="AA16">
        <v>0</v>
      </c>
      <c r="AB16">
        <v>0</v>
      </c>
      <c r="AC16">
        <v>0</v>
      </c>
      <c r="AD16">
        <v>0</v>
      </c>
      <c r="AE16">
        <v>0</v>
      </c>
      <c r="AF16">
        <v>0</v>
      </c>
      <c r="AG16">
        <v>0</v>
      </c>
      <c r="AH16">
        <v>0</v>
      </c>
      <c r="AI16" s="301">
        <v>0</v>
      </c>
      <c r="AJ16">
        <v>0</v>
      </c>
      <c r="AK16">
        <v>0</v>
      </c>
      <c r="AL16">
        <v>0</v>
      </c>
      <c r="AM16">
        <v>0</v>
      </c>
      <c r="AN16">
        <v>8.91</v>
      </c>
      <c r="AO16">
        <v>0.18</v>
      </c>
      <c r="AP16">
        <v>0</v>
      </c>
      <c r="AQ16">
        <v>0</v>
      </c>
      <c r="AR16">
        <v>0</v>
      </c>
      <c r="AS16">
        <v>0</v>
      </c>
      <c r="AT16" s="296">
        <v>9.09</v>
      </c>
      <c r="AU16" s="132">
        <f>$AT16*INDEX('Byproduct Conc'!$E:$E, MATCH(AU$2,'Byproduct Conc'!$C:$C, 0))</f>
        <v>2.6451899999999997E-2</v>
      </c>
      <c r="AV16" s="132">
        <f>$AT16*INDEX('Byproduct Conc'!$E:$E, MATCH(AV$2,'Byproduct Conc'!$C:$C, 0))</f>
        <v>3.1814999999999995E-4</v>
      </c>
      <c r="AW16" s="132">
        <f>$AT16*INDEX('Byproduct Conc'!$E:$E, MATCH(AW$2,'Byproduct Conc'!$C:$C, 0))</f>
        <v>1.3634999999999999E-3</v>
      </c>
      <c r="AX16" s="132">
        <f>$AT16*INDEX('Byproduct Conc'!$E:$E, MATCH(AX$2,'Byproduct Conc'!$C:$C, 0))</f>
        <v>9.0809100000000011E-3</v>
      </c>
      <c r="AY16" s="132">
        <f>$AT16*INDEX('Byproduct Conc'!$E:$E, MATCH(AY$2,'Byproduct Conc'!$C:$C, 0))</f>
        <v>1.3635E-2</v>
      </c>
      <c r="AZ16" s="132">
        <f t="shared" si="0"/>
        <v>7.5576857142857135E-5</v>
      </c>
      <c r="BA16" s="132">
        <f t="shared" si="2"/>
        <v>9.0899999999999989E-7</v>
      </c>
      <c r="BB16" s="132">
        <f t="shared" si="3"/>
        <v>3.8957142857142858E-6</v>
      </c>
      <c r="BC16" s="132">
        <f t="shared" si="4"/>
        <v>2.5945457142857145E-5</v>
      </c>
      <c r="BD16" s="132">
        <f t="shared" si="5"/>
        <v>3.8957142857142856E-5</v>
      </c>
    </row>
    <row r="17" spans="1:56" x14ac:dyDescent="0.25">
      <c r="A17" s="131">
        <v>107062</v>
      </c>
      <c r="B17" s="129" t="s">
        <v>1393</v>
      </c>
      <c r="C17" s="129" t="str">
        <f>INDEX('2015-2020 TRI_1,2-DCA COU Map'!$AH:$AH,MATCH(F17,'2015-2020 TRI_1,2-DCA COU Map'!$E:$E,0))</f>
        <v>Manufacturing</v>
      </c>
      <c r="D17" s="299" t="s">
        <v>1134</v>
      </c>
      <c r="E17" s="299">
        <v>2015</v>
      </c>
      <c r="F17" s="299" t="s">
        <v>1185</v>
      </c>
      <c r="G17" s="300">
        <v>110017769734</v>
      </c>
      <c r="H17" s="299" t="s">
        <v>1432</v>
      </c>
      <c r="I17" s="299" t="s">
        <v>1182</v>
      </c>
      <c r="J17" s="299" t="s">
        <v>1183</v>
      </c>
      <c r="K17" s="299" t="s">
        <v>1184</v>
      </c>
      <c r="L17" s="299" t="s">
        <v>1408</v>
      </c>
      <c r="M17" s="299" t="s">
        <v>1160</v>
      </c>
      <c r="N17" s="299">
        <v>77571</v>
      </c>
      <c r="O17" s="299">
        <v>29.723759999999999</v>
      </c>
      <c r="P17" s="299">
        <v>-95.074219999999997</v>
      </c>
      <c r="Q17" s="300">
        <v>1315214105227</v>
      </c>
      <c r="R17" s="129">
        <v>7</v>
      </c>
      <c r="S17" s="129" t="s">
        <v>1403</v>
      </c>
      <c r="T17" s="129" t="s">
        <v>1147</v>
      </c>
      <c r="U17" s="129"/>
      <c r="V17" s="129"/>
      <c r="W17" s="129">
        <v>325199</v>
      </c>
      <c r="X17" s="129" t="s">
        <v>261</v>
      </c>
      <c r="Y17" s="129">
        <v>0</v>
      </c>
      <c r="Z17" s="129">
        <v>0</v>
      </c>
      <c r="AA17" s="299">
        <v>0</v>
      </c>
      <c r="AB17" s="299">
        <v>0</v>
      </c>
      <c r="AC17" s="299">
        <v>0</v>
      </c>
      <c r="AD17" s="299">
        <v>0</v>
      </c>
      <c r="AE17" s="299">
        <v>0</v>
      </c>
      <c r="AF17" s="299">
        <v>0</v>
      </c>
      <c r="AG17" s="299">
        <v>0</v>
      </c>
      <c r="AH17" s="299">
        <v>0</v>
      </c>
      <c r="AI17" s="299">
        <v>0</v>
      </c>
      <c r="AJ17" s="299">
        <v>0</v>
      </c>
      <c r="AK17" s="299">
        <v>0</v>
      </c>
      <c r="AL17" s="299">
        <v>0</v>
      </c>
      <c r="AM17" s="299">
        <v>0</v>
      </c>
      <c r="AN17" s="299">
        <v>5.13</v>
      </c>
      <c r="AO17" s="299">
        <v>0</v>
      </c>
      <c r="AP17" s="299">
        <v>0</v>
      </c>
      <c r="AQ17" s="299">
        <v>0</v>
      </c>
      <c r="AR17" s="299">
        <v>0</v>
      </c>
      <c r="AS17" s="299">
        <v>0</v>
      </c>
      <c r="AT17" s="302">
        <v>5.13</v>
      </c>
      <c r="AU17" s="132">
        <f>$AT17*INDEX('Byproduct Conc'!$E:$E, MATCH(AU$2,'Byproduct Conc'!$C:$C, 0))</f>
        <v>1.4928299999999999E-2</v>
      </c>
      <c r="AV17" s="132">
        <f>$AT17*INDEX('Byproduct Conc'!$E:$E, MATCH(AV$2,'Byproduct Conc'!$C:$C, 0))</f>
        <v>1.7954999999999997E-4</v>
      </c>
      <c r="AW17" s="132">
        <f>$AT17*INDEX('Byproduct Conc'!$E:$E, MATCH(AW$2,'Byproduct Conc'!$C:$C, 0))</f>
        <v>7.6949999999999989E-4</v>
      </c>
      <c r="AX17" s="132">
        <f>$AT17*INDEX('Byproduct Conc'!$E:$E, MATCH(AX$2,'Byproduct Conc'!$C:$C, 0))</f>
        <v>5.1248700000000001E-3</v>
      </c>
      <c r="AY17" s="132">
        <f>$AT17*INDEX('Byproduct Conc'!$E:$E, MATCH(AY$2,'Byproduct Conc'!$C:$C, 0))</f>
        <v>7.6949999999999996E-3</v>
      </c>
      <c r="AZ17" s="132">
        <f t="shared" si="0"/>
        <v>4.2652285714285711E-5</v>
      </c>
      <c r="BA17" s="132">
        <f t="shared" si="2"/>
        <v>5.129999999999999E-7</v>
      </c>
      <c r="BB17" s="132">
        <f t="shared" si="3"/>
        <v>2.1985714285714285E-6</v>
      </c>
      <c r="BC17" s="132">
        <f t="shared" si="4"/>
        <v>1.4642485714285715E-5</v>
      </c>
      <c r="BD17" s="132">
        <f t="shared" si="5"/>
        <v>2.1985714285714283E-5</v>
      </c>
    </row>
    <row r="18" spans="1:56" x14ac:dyDescent="0.25">
      <c r="A18" s="131">
        <v>107062</v>
      </c>
      <c r="B18" s="129" t="s">
        <v>1393</v>
      </c>
      <c r="C18" s="129" t="str">
        <f>INDEX('2015-2020 TRI_1,2-DCA COU Map'!$AH:$AH,MATCH(F18,'2015-2020 TRI_1,2-DCA COU Map'!$E:$E,0))</f>
        <v>Manufacturing</v>
      </c>
      <c r="D18" t="s">
        <v>1134</v>
      </c>
      <c r="E18">
        <v>2019</v>
      </c>
      <c r="F18" t="s">
        <v>1185</v>
      </c>
      <c r="G18" s="297">
        <v>110017769734</v>
      </c>
      <c r="H18" t="s">
        <v>1432</v>
      </c>
      <c r="I18" t="s">
        <v>1182</v>
      </c>
      <c r="J18" t="s">
        <v>1183</v>
      </c>
      <c r="K18" t="s">
        <v>1184</v>
      </c>
      <c r="L18" t="s">
        <v>1408</v>
      </c>
      <c r="M18" t="s">
        <v>1160</v>
      </c>
      <c r="N18">
        <v>77571</v>
      </c>
      <c r="O18">
        <v>29.723759999999999</v>
      </c>
      <c r="P18">
        <v>-95.074219999999997</v>
      </c>
      <c r="Q18" s="297">
        <v>1319218296046</v>
      </c>
      <c r="R18" s="129">
        <v>7</v>
      </c>
      <c r="S18" s="129" t="s">
        <v>1403</v>
      </c>
      <c r="T18" s="129" t="s">
        <v>1147</v>
      </c>
      <c r="U18" s="129"/>
      <c r="V18" s="129"/>
      <c r="W18" s="129">
        <v>325199</v>
      </c>
      <c r="X18" s="129" t="s">
        <v>261</v>
      </c>
      <c r="Y18" s="129">
        <v>0</v>
      </c>
      <c r="Z18" s="129">
        <v>0</v>
      </c>
      <c r="AA18">
        <v>0</v>
      </c>
      <c r="AB18">
        <v>0</v>
      </c>
      <c r="AC18">
        <v>0</v>
      </c>
      <c r="AD18">
        <v>0</v>
      </c>
      <c r="AE18">
        <v>0</v>
      </c>
      <c r="AF18">
        <v>0</v>
      </c>
      <c r="AG18">
        <v>0</v>
      </c>
      <c r="AH18">
        <v>0</v>
      </c>
      <c r="AI18" s="301">
        <v>0</v>
      </c>
      <c r="AJ18">
        <v>0</v>
      </c>
      <c r="AK18">
        <v>0</v>
      </c>
      <c r="AL18">
        <v>0</v>
      </c>
      <c r="AM18">
        <v>0</v>
      </c>
      <c r="AN18">
        <v>5.09</v>
      </c>
      <c r="AO18">
        <v>0.52</v>
      </c>
      <c r="AP18">
        <v>0</v>
      </c>
      <c r="AQ18">
        <v>0</v>
      </c>
      <c r="AR18">
        <v>0</v>
      </c>
      <c r="AS18">
        <v>0</v>
      </c>
      <c r="AT18" s="302">
        <v>5.6099999999999994</v>
      </c>
      <c r="AU18" s="132">
        <f>$AT18*INDEX('Byproduct Conc'!$E:$E, MATCH(AU$2,'Byproduct Conc'!$C:$C, 0))</f>
        <v>1.6325099999999999E-2</v>
      </c>
      <c r="AV18" s="132">
        <f>$AT18*INDEX('Byproduct Conc'!$E:$E, MATCH(AV$2,'Byproduct Conc'!$C:$C, 0))</f>
        <v>1.9634999999999998E-4</v>
      </c>
      <c r="AW18" s="132">
        <f>$AT18*INDEX('Byproduct Conc'!$E:$E, MATCH(AW$2,'Byproduct Conc'!$C:$C, 0))</f>
        <v>8.414999999999998E-4</v>
      </c>
      <c r="AX18" s="132">
        <f>$AT18*INDEX('Byproduct Conc'!$E:$E, MATCH(AX$2,'Byproduct Conc'!$C:$C, 0))</f>
        <v>5.6043899999999999E-3</v>
      </c>
      <c r="AY18" s="132">
        <f>$AT18*INDEX('Byproduct Conc'!$E:$E, MATCH(AY$2,'Byproduct Conc'!$C:$C, 0))</f>
        <v>8.4149999999999989E-3</v>
      </c>
      <c r="AZ18" s="132">
        <f t="shared" si="0"/>
        <v>4.664314285714285E-5</v>
      </c>
      <c r="BA18" s="132">
        <f t="shared" si="2"/>
        <v>5.609999999999999E-7</v>
      </c>
      <c r="BB18" s="132">
        <f t="shared" si="3"/>
        <v>2.4042857142857136E-6</v>
      </c>
      <c r="BC18" s="132">
        <f t="shared" si="4"/>
        <v>1.6012542857142856E-5</v>
      </c>
      <c r="BD18" s="132">
        <f t="shared" si="5"/>
        <v>2.404285714285714E-5</v>
      </c>
    </row>
    <row r="19" spans="1:56" x14ac:dyDescent="0.25">
      <c r="A19" s="131">
        <v>107062</v>
      </c>
      <c r="B19" s="129" t="s">
        <v>1393</v>
      </c>
      <c r="C19" s="129" t="str">
        <f>INDEX('2015-2020 TRI_1,2-DCA COU Map'!$AH:$AH,MATCH(F19,'2015-2020 TRI_1,2-DCA COU Map'!$E:$E,0))</f>
        <v>Manufacturing</v>
      </c>
      <c r="D19" t="s">
        <v>1134</v>
      </c>
      <c r="E19">
        <v>2017</v>
      </c>
      <c r="F19" t="s">
        <v>1185</v>
      </c>
      <c r="G19" s="297">
        <v>110017769734</v>
      </c>
      <c r="H19" t="s">
        <v>1432</v>
      </c>
      <c r="I19" t="s">
        <v>1182</v>
      </c>
      <c r="J19" t="s">
        <v>1183</v>
      </c>
      <c r="K19" t="s">
        <v>1184</v>
      </c>
      <c r="L19" t="s">
        <v>1408</v>
      </c>
      <c r="M19" t="s">
        <v>1160</v>
      </c>
      <c r="N19">
        <v>77571</v>
      </c>
      <c r="O19">
        <v>29.723759999999999</v>
      </c>
      <c r="P19">
        <v>-95.074219999999997</v>
      </c>
      <c r="Q19" s="297">
        <v>1317215996822</v>
      </c>
      <c r="R19" s="129">
        <v>7</v>
      </c>
      <c r="S19" s="129" t="s">
        <v>1403</v>
      </c>
      <c r="T19" s="129" t="s">
        <v>1147</v>
      </c>
      <c r="U19" s="129"/>
      <c r="V19" s="129"/>
      <c r="W19" s="129">
        <v>325199</v>
      </c>
      <c r="X19" s="129" t="s">
        <v>261</v>
      </c>
      <c r="Y19" s="129">
        <v>0</v>
      </c>
      <c r="Z19" s="129">
        <v>0</v>
      </c>
      <c r="AA19">
        <v>0</v>
      </c>
      <c r="AB19">
        <v>0</v>
      </c>
      <c r="AC19">
        <v>0</v>
      </c>
      <c r="AD19">
        <v>0</v>
      </c>
      <c r="AE19">
        <v>0</v>
      </c>
      <c r="AF19">
        <v>0</v>
      </c>
      <c r="AG19">
        <v>0</v>
      </c>
      <c r="AH19">
        <v>0</v>
      </c>
      <c r="AI19" s="299">
        <v>0</v>
      </c>
      <c r="AJ19">
        <v>0</v>
      </c>
      <c r="AK19">
        <v>0</v>
      </c>
      <c r="AL19">
        <v>0</v>
      </c>
      <c r="AM19">
        <v>0</v>
      </c>
      <c r="AN19">
        <v>4.9800000000000004</v>
      </c>
      <c r="AO19">
        <v>0</v>
      </c>
      <c r="AP19">
        <v>0</v>
      </c>
      <c r="AQ19">
        <v>0</v>
      </c>
      <c r="AR19">
        <v>0</v>
      </c>
      <c r="AS19">
        <v>0</v>
      </c>
      <c r="AT19" s="302">
        <v>4.9800000000000004</v>
      </c>
      <c r="AU19" s="132">
        <f>$AT19*INDEX('Byproduct Conc'!$E:$E, MATCH(AU$2,'Byproduct Conc'!$C:$C, 0))</f>
        <v>1.4491800000000001E-2</v>
      </c>
      <c r="AV19" s="132">
        <f>$AT19*INDEX('Byproduct Conc'!$E:$E, MATCH(AV$2,'Byproduct Conc'!$C:$C, 0))</f>
        <v>1.7430000000000001E-4</v>
      </c>
      <c r="AW19" s="132">
        <f>$AT19*INDEX('Byproduct Conc'!$E:$E, MATCH(AW$2,'Byproduct Conc'!$C:$C, 0))</f>
        <v>7.4700000000000005E-4</v>
      </c>
      <c r="AX19" s="132">
        <f>$AT19*INDEX('Byproduct Conc'!$E:$E, MATCH(AX$2,'Byproduct Conc'!$C:$C, 0))</f>
        <v>4.975020000000001E-3</v>
      </c>
      <c r="AY19" s="132">
        <f>$AT19*INDEX('Byproduct Conc'!$E:$E, MATCH(AY$2,'Byproduct Conc'!$C:$C, 0))</f>
        <v>7.4700000000000009E-3</v>
      </c>
      <c r="AZ19" s="132">
        <f t="shared" si="0"/>
        <v>4.1405142857142857E-5</v>
      </c>
      <c r="BA19" s="132">
        <f t="shared" si="2"/>
        <v>4.9800000000000004E-7</v>
      </c>
      <c r="BB19" s="132">
        <f t="shared" si="3"/>
        <v>2.1342857142857145E-6</v>
      </c>
      <c r="BC19" s="132">
        <f t="shared" si="4"/>
        <v>1.421434285714286E-5</v>
      </c>
      <c r="BD19" s="132">
        <f t="shared" si="5"/>
        <v>2.1342857142857146E-5</v>
      </c>
    </row>
    <row r="20" spans="1:56" x14ac:dyDescent="0.25">
      <c r="A20" s="131">
        <v>107062</v>
      </c>
      <c r="B20" s="129" t="s">
        <v>1393</v>
      </c>
      <c r="C20" s="129" t="str">
        <f>INDEX('2015-2020 TRI_1,2-DCA COU Map'!$AH:$AH,MATCH(F20,'2015-2020 TRI_1,2-DCA COU Map'!$E:$E,0))</f>
        <v>Manufacturing</v>
      </c>
      <c r="D20" s="299" t="s">
        <v>1134</v>
      </c>
      <c r="E20" s="299">
        <v>2016</v>
      </c>
      <c r="F20" s="299" t="s">
        <v>1185</v>
      </c>
      <c r="G20" s="300">
        <v>110017769734</v>
      </c>
      <c r="H20" s="299" t="s">
        <v>1432</v>
      </c>
      <c r="I20" s="299" t="s">
        <v>1182</v>
      </c>
      <c r="J20" s="299" t="s">
        <v>1183</v>
      </c>
      <c r="K20" s="299" t="s">
        <v>1184</v>
      </c>
      <c r="L20" s="299" t="s">
        <v>1408</v>
      </c>
      <c r="M20" s="299" t="s">
        <v>1160</v>
      </c>
      <c r="N20" s="299">
        <v>77571</v>
      </c>
      <c r="O20" s="299">
        <v>29.723759999999999</v>
      </c>
      <c r="P20" s="299">
        <v>-95.074219999999997</v>
      </c>
      <c r="Q20" s="300">
        <v>1316215206766</v>
      </c>
      <c r="R20" s="129">
        <v>8</v>
      </c>
      <c r="S20" s="129" t="s">
        <v>1399</v>
      </c>
      <c r="T20" s="129" t="s">
        <v>1147</v>
      </c>
      <c r="U20" s="129"/>
      <c r="V20" s="129"/>
      <c r="W20" s="129">
        <v>325180</v>
      </c>
      <c r="X20" s="129" t="s">
        <v>258</v>
      </c>
      <c r="Y20" s="129">
        <v>0</v>
      </c>
      <c r="Z20" s="129">
        <v>0</v>
      </c>
      <c r="AA20" s="299">
        <v>0</v>
      </c>
      <c r="AB20" s="299">
        <v>0</v>
      </c>
      <c r="AC20" s="299">
        <v>0</v>
      </c>
      <c r="AD20" s="299">
        <v>0</v>
      </c>
      <c r="AE20" s="299">
        <v>0</v>
      </c>
      <c r="AF20" s="299">
        <v>0</v>
      </c>
      <c r="AG20" s="299">
        <v>0</v>
      </c>
      <c r="AH20" s="299">
        <v>0</v>
      </c>
      <c r="AI20" s="301">
        <v>0</v>
      </c>
      <c r="AJ20" s="299">
        <v>19.5</v>
      </c>
      <c r="AK20" s="299">
        <v>0</v>
      </c>
      <c r="AL20" s="299">
        <v>0</v>
      </c>
      <c r="AM20" s="299">
        <v>0</v>
      </c>
      <c r="AN20" s="299">
        <v>4.32</v>
      </c>
      <c r="AO20" s="299">
        <v>0</v>
      </c>
      <c r="AP20" s="299">
        <v>0</v>
      </c>
      <c r="AQ20" s="299">
        <v>0</v>
      </c>
      <c r="AR20" s="299">
        <v>0</v>
      </c>
      <c r="AS20" s="299">
        <v>0</v>
      </c>
      <c r="AT20" s="302">
        <v>23.82</v>
      </c>
      <c r="AU20" s="132">
        <f>$AT20*INDEX('Byproduct Conc'!$E:$E, MATCH(AU$2,'Byproduct Conc'!$C:$C, 0))</f>
        <v>6.9316199999999994E-2</v>
      </c>
      <c r="AV20" s="132">
        <f>$AT20*INDEX('Byproduct Conc'!$E:$E, MATCH(AV$2,'Byproduct Conc'!$C:$C, 0))</f>
        <v>8.3369999999999994E-4</v>
      </c>
      <c r="AW20" s="132">
        <f>$AT20*INDEX('Byproduct Conc'!$E:$E, MATCH(AW$2,'Byproduct Conc'!$C:$C, 0))</f>
        <v>3.5729999999999998E-3</v>
      </c>
      <c r="AX20" s="132">
        <f>$AT20*INDEX('Byproduct Conc'!$E:$E, MATCH(AX$2,'Byproduct Conc'!$C:$C, 0))</f>
        <v>2.3796180000000004E-2</v>
      </c>
      <c r="AY20" s="132">
        <f>$AT20*INDEX('Byproduct Conc'!$E:$E, MATCH(AY$2,'Byproduct Conc'!$C:$C, 0))</f>
        <v>3.5729999999999998E-2</v>
      </c>
      <c r="AZ20" s="132">
        <f t="shared" si="0"/>
        <v>1.9804628571428571E-4</v>
      </c>
      <c r="BA20" s="132">
        <f t="shared" si="2"/>
        <v>2.3819999999999998E-6</v>
      </c>
      <c r="BB20" s="132">
        <f t="shared" si="3"/>
        <v>1.0208571428571427E-5</v>
      </c>
      <c r="BC20" s="132">
        <f t="shared" si="4"/>
        <v>6.7989085714285729E-5</v>
      </c>
      <c r="BD20" s="132">
        <f t="shared" si="5"/>
        <v>1.0208571428571429E-4</v>
      </c>
    </row>
    <row r="21" spans="1:56" x14ac:dyDescent="0.25">
      <c r="A21" s="131">
        <v>107062</v>
      </c>
      <c r="B21" s="129" t="s">
        <v>1393</v>
      </c>
      <c r="C21" s="129" t="str">
        <f>INDEX('2015-2020 TRI_1,2-DCA COU Map'!$AH:$AH,MATCH(F21,'2015-2020 TRI_1,2-DCA COU Map'!$E:$E,0))</f>
        <v>Manufacturing</v>
      </c>
      <c r="D21" s="296" t="s">
        <v>1134</v>
      </c>
      <c r="E21" s="296">
        <v>2020</v>
      </c>
      <c r="F21" s="296" t="s">
        <v>1185</v>
      </c>
      <c r="G21" s="298">
        <v>110017769734</v>
      </c>
      <c r="H21" s="296" t="s">
        <v>1432</v>
      </c>
      <c r="I21" s="296" t="s">
        <v>1182</v>
      </c>
      <c r="J21" s="296" t="s">
        <v>1183</v>
      </c>
      <c r="K21" s="296" t="s">
        <v>1184</v>
      </c>
      <c r="L21" s="296" t="s">
        <v>1408</v>
      </c>
      <c r="M21" s="296" t="s">
        <v>1160</v>
      </c>
      <c r="N21" s="296">
        <v>77571</v>
      </c>
      <c r="O21" s="296">
        <v>29.723759999999999</v>
      </c>
      <c r="P21" s="296">
        <v>-95.074219999999997</v>
      </c>
      <c r="Q21" s="298">
        <v>1320219041934</v>
      </c>
      <c r="R21" s="129">
        <v>8</v>
      </c>
      <c r="S21" s="129" t="s">
        <v>1399</v>
      </c>
      <c r="T21" s="129" t="s">
        <v>1147</v>
      </c>
      <c r="U21" s="129"/>
      <c r="V21" s="129"/>
      <c r="W21" s="129">
        <v>325180</v>
      </c>
      <c r="X21" s="129" t="s">
        <v>258</v>
      </c>
      <c r="Y21" s="129">
        <v>0</v>
      </c>
      <c r="Z21" s="129">
        <v>0</v>
      </c>
      <c r="AA21" s="296">
        <v>0</v>
      </c>
      <c r="AB21" s="296">
        <v>0</v>
      </c>
      <c r="AC21" s="296">
        <v>0</v>
      </c>
      <c r="AD21" s="296">
        <v>0</v>
      </c>
      <c r="AE21" s="296">
        <v>0</v>
      </c>
      <c r="AF21" s="296">
        <v>0</v>
      </c>
      <c r="AG21" s="296">
        <v>0</v>
      </c>
      <c r="AH21" s="296">
        <v>0</v>
      </c>
      <c r="AI21" s="301">
        <v>0</v>
      </c>
      <c r="AJ21" s="296">
        <v>0</v>
      </c>
      <c r="AK21" s="296">
        <v>0</v>
      </c>
      <c r="AL21" s="296">
        <v>0</v>
      </c>
      <c r="AM21" s="296">
        <v>0</v>
      </c>
      <c r="AN21" s="296">
        <v>3.74</v>
      </c>
      <c r="AO21" s="296">
        <v>0.38</v>
      </c>
      <c r="AP21" s="296">
        <v>0</v>
      </c>
      <c r="AQ21" s="296">
        <v>0</v>
      </c>
      <c r="AR21" s="296">
        <v>0</v>
      </c>
      <c r="AS21" s="296">
        <v>0</v>
      </c>
      <c r="AT21" s="302">
        <v>4.12</v>
      </c>
      <c r="AU21" s="132">
        <f>$AT21*INDEX('Byproduct Conc'!$E:$E, MATCH(AU$2,'Byproduct Conc'!$C:$C, 0))</f>
        <v>1.19892E-2</v>
      </c>
      <c r="AV21" s="132">
        <f>$AT21*INDEX('Byproduct Conc'!$E:$E, MATCH(AV$2,'Byproduct Conc'!$C:$C, 0))</f>
        <v>1.4419999999999998E-4</v>
      </c>
      <c r="AW21" s="132">
        <f>$AT21*INDEX('Byproduct Conc'!$E:$E, MATCH(AW$2,'Byproduct Conc'!$C:$C, 0))</f>
        <v>6.1799999999999995E-4</v>
      </c>
      <c r="AX21" s="132">
        <f>$AT21*INDEX('Byproduct Conc'!$E:$E, MATCH(AX$2,'Byproduct Conc'!$C:$C, 0))</f>
        <v>4.1158800000000006E-3</v>
      </c>
      <c r="AY21" s="132">
        <f>$AT21*INDEX('Byproduct Conc'!$E:$E, MATCH(AY$2,'Byproduct Conc'!$C:$C, 0))</f>
        <v>6.1800000000000006E-3</v>
      </c>
      <c r="AZ21" s="132">
        <f t="shared" si="0"/>
        <v>3.4254857142857147E-5</v>
      </c>
      <c r="BA21" s="132">
        <f t="shared" si="2"/>
        <v>4.1199999999999993E-7</v>
      </c>
      <c r="BB21" s="132">
        <f t="shared" si="3"/>
        <v>1.7657142857142857E-6</v>
      </c>
      <c r="BC21" s="132">
        <f t="shared" si="4"/>
        <v>1.1759657142857144E-5</v>
      </c>
      <c r="BD21" s="132">
        <f t="shared" si="5"/>
        <v>1.765714285714286E-5</v>
      </c>
    </row>
    <row r="22" spans="1:56" x14ac:dyDescent="0.25">
      <c r="A22" s="131">
        <v>107062</v>
      </c>
      <c r="B22" s="129" t="s">
        <v>1393</v>
      </c>
      <c r="C22" s="129" t="str">
        <f>INDEX('2015-2020 TRI_1,2-DCA COU Map'!$AH:$AH,MATCH(F22,'2015-2020 TRI_1,2-DCA COU Map'!$E:$E,0))</f>
        <v>Manufacturing</v>
      </c>
      <c r="D22" s="296" t="s">
        <v>1134</v>
      </c>
      <c r="E22" s="296">
        <v>2018</v>
      </c>
      <c r="F22" s="296" t="s">
        <v>1185</v>
      </c>
      <c r="G22" s="298">
        <v>110017769734</v>
      </c>
      <c r="H22" s="296" t="s">
        <v>1432</v>
      </c>
      <c r="I22" s="296" t="s">
        <v>1182</v>
      </c>
      <c r="J22" s="296" t="s">
        <v>1183</v>
      </c>
      <c r="K22" s="296" t="s">
        <v>1184</v>
      </c>
      <c r="L22" s="296" t="s">
        <v>1408</v>
      </c>
      <c r="M22" s="296" t="s">
        <v>1160</v>
      </c>
      <c r="N22" s="296">
        <v>77571</v>
      </c>
      <c r="O22" s="296">
        <v>29.723759999999999</v>
      </c>
      <c r="P22" s="296">
        <v>-95.074219999999997</v>
      </c>
      <c r="Q22" s="298">
        <v>1318218538193</v>
      </c>
      <c r="R22" s="129">
        <v>8</v>
      </c>
      <c r="S22" s="129" t="s">
        <v>1399</v>
      </c>
      <c r="T22" s="129" t="s">
        <v>1147</v>
      </c>
      <c r="U22" s="129"/>
      <c r="V22" s="129"/>
      <c r="W22" s="129">
        <v>325180</v>
      </c>
      <c r="X22" s="129" t="s">
        <v>258</v>
      </c>
      <c r="Y22" s="129">
        <v>0</v>
      </c>
      <c r="Z22" s="129">
        <v>0</v>
      </c>
      <c r="AA22" s="296">
        <v>0</v>
      </c>
      <c r="AB22" s="296">
        <v>0</v>
      </c>
      <c r="AC22" s="296">
        <v>0</v>
      </c>
      <c r="AD22" s="296">
        <v>0</v>
      </c>
      <c r="AE22" s="296">
        <v>0</v>
      </c>
      <c r="AF22" s="296">
        <v>0</v>
      </c>
      <c r="AG22" s="296">
        <v>0</v>
      </c>
      <c r="AH22" s="296">
        <v>0</v>
      </c>
      <c r="AI22" s="299">
        <v>0</v>
      </c>
      <c r="AJ22" s="296">
        <v>0</v>
      </c>
      <c r="AK22" s="296">
        <v>0</v>
      </c>
      <c r="AL22" s="296">
        <v>0</v>
      </c>
      <c r="AM22" s="296">
        <v>0</v>
      </c>
      <c r="AN22" s="296">
        <v>3.69</v>
      </c>
      <c r="AO22" s="296">
        <v>0.28999999999999998</v>
      </c>
      <c r="AP22" s="296">
        <v>0</v>
      </c>
      <c r="AQ22" s="296">
        <v>0</v>
      </c>
      <c r="AR22" s="296">
        <v>0</v>
      </c>
      <c r="AS22" s="296">
        <v>0</v>
      </c>
      <c r="AT22" s="302">
        <v>3.98</v>
      </c>
      <c r="AU22" s="132">
        <f>$AT22*INDEX('Byproduct Conc'!$E:$E, MATCH(AU$2,'Byproduct Conc'!$C:$C, 0))</f>
        <v>1.15818E-2</v>
      </c>
      <c r="AV22" s="132">
        <f>$AT22*INDEX('Byproduct Conc'!$E:$E, MATCH(AV$2,'Byproduct Conc'!$C:$C, 0))</f>
        <v>1.393E-4</v>
      </c>
      <c r="AW22" s="132">
        <f>$AT22*INDEX('Byproduct Conc'!$E:$E, MATCH(AW$2,'Byproduct Conc'!$C:$C, 0))</f>
        <v>5.9699999999999998E-4</v>
      </c>
      <c r="AX22" s="132">
        <f>$AT22*INDEX('Byproduct Conc'!$E:$E, MATCH(AX$2,'Byproduct Conc'!$C:$C, 0))</f>
        <v>3.9760200000000002E-3</v>
      </c>
      <c r="AY22" s="132">
        <f>$AT22*INDEX('Byproduct Conc'!$E:$E, MATCH(AY$2,'Byproduct Conc'!$C:$C, 0))</f>
        <v>5.9700000000000005E-3</v>
      </c>
      <c r="AZ22" s="132">
        <f t="shared" si="0"/>
        <v>3.3090857142857142E-5</v>
      </c>
      <c r="BA22" s="132">
        <f t="shared" si="2"/>
        <v>3.9799999999999999E-7</v>
      </c>
      <c r="BB22" s="132">
        <f t="shared" si="3"/>
        <v>1.7057142857142856E-6</v>
      </c>
      <c r="BC22" s="132">
        <f t="shared" si="4"/>
        <v>1.1360057142857144E-5</v>
      </c>
      <c r="BD22" s="132">
        <f t="shared" si="5"/>
        <v>1.7057142857142859E-5</v>
      </c>
    </row>
    <row r="23" spans="1:56" x14ac:dyDescent="0.25">
      <c r="A23" s="131">
        <v>107062</v>
      </c>
      <c r="B23" s="129" t="s">
        <v>1393</v>
      </c>
      <c r="C23" s="129" t="str">
        <f>INDEX('2015-2020 TRI_1,2-DCA COU Map'!$AH:$AH,MATCH(F23,'2015-2020 TRI_1,2-DCA COU Map'!$E:$E,0))</f>
        <v>Manufacturing</v>
      </c>
      <c r="D23" s="296" t="s">
        <v>1134</v>
      </c>
      <c r="E23" s="296">
        <v>2020</v>
      </c>
      <c r="F23" s="296" t="s">
        <v>1201</v>
      </c>
      <c r="G23" s="298">
        <v>110066943605</v>
      </c>
      <c r="H23" s="296" t="s">
        <v>1415</v>
      </c>
      <c r="I23" s="296" t="s">
        <v>1210</v>
      </c>
      <c r="J23" s="296" t="s">
        <v>1211</v>
      </c>
      <c r="K23" s="296" t="s">
        <v>1200</v>
      </c>
      <c r="L23" s="296" t="s">
        <v>1416</v>
      </c>
      <c r="M23" s="296" t="s">
        <v>1160</v>
      </c>
      <c r="N23" s="296">
        <v>77541</v>
      </c>
      <c r="O23" s="296">
        <v>28.981691999999999</v>
      </c>
      <c r="P23" s="296">
        <v>-95.376501000000005</v>
      </c>
      <c r="Q23" s="298">
        <v>1320219425485</v>
      </c>
      <c r="R23" s="129">
        <v>8</v>
      </c>
      <c r="S23" s="129" t="s">
        <v>1399</v>
      </c>
      <c r="T23" s="129" t="s">
        <v>1147</v>
      </c>
      <c r="U23" s="129"/>
      <c r="V23" s="129"/>
      <c r="W23" s="129">
        <v>325180</v>
      </c>
      <c r="X23" s="129" t="s">
        <v>258</v>
      </c>
      <c r="Y23" s="129">
        <v>0</v>
      </c>
      <c r="Z23" s="129">
        <v>0</v>
      </c>
      <c r="AA23" s="296">
        <v>0</v>
      </c>
      <c r="AB23" s="296">
        <v>0</v>
      </c>
      <c r="AC23" s="296">
        <v>0</v>
      </c>
      <c r="AD23" s="296">
        <v>0</v>
      </c>
      <c r="AE23" s="296">
        <v>0</v>
      </c>
      <c r="AF23" s="296">
        <v>0</v>
      </c>
      <c r="AG23" s="296">
        <v>0</v>
      </c>
      <c r="AH23" s="296">
        <v>0</v>
      </c>
      <c r="AI23" s="301">
        <v>0</v>
      </c>
      <c r="AJ23" s="296">
        <v>0</v>
      </c>
      <c r="AK23" s="296">
        <v>0</v>
      </c>
      <c r="AL23" s="296">
        <v>0</v>
      </c>
      <c r="AM23" s="296">
        <v>0</v>
      </c>
      <c r="AN23" s="296">
        <v>3</v>
      </c>
      <c r="AO23" s="296">
        <v>0</v>
      </c>
      <c r="AP23" s="296">
        <v>0</v>
      </c>
      <c r="AQ23" s="296">
        <v>0</v>
      </c>
      <c r="AR23" s="296">
        <v>0</v>
      </c>
      <c r="AS23" s="296">
        <v>0</v>
      </c>
      <c r="AT23" s="302">
        <v>3</v>
      </c>
      <c r="AU23" s="132">
        <f>$AT23*INDEX('Byproduct Conc'!$E:$E, MATCH(AU$2,'Byproduct Conc'!$C:$C, 0))</f>
        <v>8.7299999999999999E-3</v>
      </c>
      <c r="AV23" s="132">
        <f>$AT23*INDEX('Byproduct Conc'!$E:$E, MATCH(AV$2,'Byproduct Conc'!$C:$C, 0))</f>
        <v>1.0499999999999999E-4</v>
      </c>
      <c r="AW23" s="132">
        <f>$AT23*INDEX('Byproduct Conc'!$E:$E, MATCH(AW$2,'Byproduct Conc'!$C:$C, 0))</f>
        <v>4.4999999999999999E-4</v>
      </c>
      <c r="AX23" s="132">
        <f>$AT23*INDEX('Byproduct Conc'!$E:$E, MATCH(AX$2,'Byproduct Conc'!$C:$C, 0))</f>
        <v>2.9970000000000005E-3</v>
      </c>
      <c r="AY23" s="132">
        <f>$AT23*INDEX('Byproduct Conc'!$E:$E, MATCH(AY$2,'Byproduct Conc'!$C:$C, 0))</f>
        <v>4.5000000000000005E-3</v>
      </c>
      <c r="AZ23" s="132">
        <f t="shared" si="0"/>
        <v>2.4942857142857142E-5</v>
      </c>
      <c r="BA23" s="132">
        <f t="shared" si="2"/>
        <v>2.9999999999999999E-7</v>
      </c>
      <c r="BB23" s="132">
        <f t="shared" si="3"/>
        <v>1.2857142857142856E-6</v>
      </c>
      <c r="BC23" s="132">
        <f t="shared" si="4"/>
        <v>8.5628571428571444E-6</v>
      </c>
      <c r="BD23" s="132">
        <f t="shared" si="5"/>
        <v>1.2857142857142859E-5</v>
      </c>
    </row>
    <row r="24" spans="1:56" x14ac:dyDescent="0.25">
      <c r="A24" s="131">
        <v>107062</v>
      </c>
      <c r="B24" s="129" t="s">
        <v>1393</v>
      </c>
      <c r="C24" s="129" t="str">
        <f>INDEX('2015-2020 TRI_1,2-DCA COU Map'!$AH:$AH,MATCH(F24,'2015-2020 TRI_1,2-DCA COU Map'!$E:$E,0))</f>
        <v>Manufacturing</v>
      </c>
      <c r="D24" t="s">
        <v>1134</v>
      </c>
      <c r="E24">
        <v>2024</v>
      </c>
      <c r="F24" t="s">
        <v>1185</v>
      </c>
      <c r="G24">
        <v>110017769734</v>
      </c>
      <c r="H24" t="s">
        <v>1432</v>
      </c>
      <c r="I24" t="s">
        <v>1182</v>
      </c>
      <c r="J24" t="s">
        <v>1183</v>
      </c>
      <c r="K24" t="s">
        <v>1184</v>
      </c>
      <c r="L24" t="s">
        <v>1408</v>
      </c>
      <c r="M24" t="s">
        <v>1160</v>
      </c>
      <c r="N24" t="s">
        <v>5266</v>
      </c>
      <c r="O24" t="s">
        <v>5267</v>
      </c>
      <c r="P24" t="s">
        <v>5268</v>
      </c>
      <c r="Q24" t="s">
        <v>5269</v>
      </c>
      <c r="R24" s="129">
        <v>8</v>
      </c>
      <c r="S24" s="129" t="s">
        <v>1399</v>
      </c>
      <c r="T24" s="129" t="s">
        <v>1147</v>
      </c>
      <c r="U24" s="129"/>
      <c r="V24" s="129"/>
      <c r="W24" s="129">
        <v>325180</v>
      </c>
      <c r="X24" s="129" t="s">
        <v>258</v>
      </c>
      <c r="Y24" s="129">
        <v>0</v>
      </c>
      <c r="Z24" s="129">
        <v>0</v>
      </c>
      <c r="AA24">
        <v>0</v>
      </c>
      <c r="AB24">
        <v>0</v>
      </c>
      <c r="AC24">
        <v>0</v>
      </c>
      <c r="AD24">
        <v>0</v>
      </c>
      <c r="AE24">
        <v>0</v>
      </c>
      <c r="AF24">
        <v>0</v>
      </c>
      <c r="AG24">
        <v>0</v>
      </c>
      <c r="AH24">
        <v>0</v>
      </c>
      <c r="AI24" s="299">
        <v>0</v>
      </c>
      <c r="AJ24">
        <v>0</v>
      </c>
      <c r="AK24">
        <v>0</v>
      </c>
      <c r="AL24">
        <v>0</v>
      </c>
      <c r="AM24">
        <v>0</v>
      </c>
      <c r="AN24">
        <v>2.76</v>
      </c>
      <c r="AO24">
        <v>320.3</v>
      </c>
      <c r="AP24">
        <v>0</v>
      </c>
      <c r="AQ24">
        <v>0</v>
      </c>
      <c r="AR24">
        <v>0</v>
      </c>
      <c r="AS24">
        <v>0</v>
      </c>
      <c r="AT24" s="296">
        <v>323.06</v>
      </c>
      <c r="AU24" s="132">
        <f>$AT24*INDEX('Byproduct Conc'!$E:$E, MATCH(AU$2,'Byproduct Conc'!$C:$C, 0))</f>
        <v>0.94010459999999996</v>
      </c>
      <c r="AV24" s="132">
        <f>$AT24*INDEX('Byproduct Conc'!$E:$E, MATCH(AV$2,'Byproduct Conc'!$C:$C, 0))</f>
        <v>1.1307099999999999E-2</v>
      </c>
      <c r="AW24" s="132">
        <f>$AT24*INDEX('Byproduct Conc'!$E:$E, MATCH(AW$2,'Byproduct Conc'!$C:$C, 0))</f>
        <v>4.8458999999999995E-2</v>
      </c>
      <c r="AX24" s="132">
        <f>$AT24*INDEX('Byproduct Conc'!$E:$E, MATCH(AX$2,'Byproduct Conc'!$C:$C, 0))</f>
        <v>0.32273694000000003</v>
      </c>
      <c r="AY24" s="132">
        <f>$AT24*INDEX('Byproduct Conc'!$E:$E, MATCH(AY$2,'Byproduct Conc'!$C:$C, 0))</f>
        <v>0.48459000000000002</v>
      </c>
      <c r="AZ24" s="132">
        <f t="shared" si="0"/>
        <v>2.6860131428571429E-3</v>
      </c>
      <c r="BA24" s="132">
        <f t="shared" si="2"/>
        <v>3.2305999999999999E-5</v>
      </c>
      <c r="BB24" s="132">
        <f t="shared" si="3"/>
        <v>1.3845428571428571E-4</v>
      </c>
      <c r="BC24" s="132">
        <f t="shared" si="4"/>
        <v>9.2210554285714291E-4</v>
      </c>
      <c r="BD24" s="132">
        <f t="shared" si="5"/>
        <v>1.3845428571428572E-3</v>
      </c>
    </row>
    <row r="25" spans="1:56" x14ac:dyDescent="0.25">
      <c r="A25" s="131">
        <v>107062</v>
      </c>
      <c r="B25" s="129" t="s">
        <v>1393</v>
      </c>
      <c r="C25" s="129" t="str">
        <f>INDEX('2015-2020 TRI_1,2-DCA COU Map'!$AH:$AH,MATCH(F25,'2015-2020 TRI_1,2-DCA COU Map'!$E:$E,0))</f>
        <v>Manufacturing</v>
      </c>
      <c r="D25" s="299" t="s">
        <v>1134</v>
      </c>
      <c r="E25" s="299">
        <v>2015</v>
      </c>
      <c r="F25" s="299" t="s">
        <v>1175</v>
      </c>
      <c r="G25" s="300">
        <v>110015742204</v>
      </c>
      <c r="H25" s="299" t="s">
        <v>5270</v>
      </c>
      <c r="I25" s="299" t="s">
        <v>1172</v>
      </c>
      <c r="J25" s="299" t="s">
        <v>1173</v>
      </c>
      <c r="K25" s="299" t="s">
        <v>1174</v>
      </c>
      <c r="L25" s="299" t="s">
        <v>1408</v>
      </c>
      <c r="M25" s="299" t="s">
        <v>1160</v>
      </c>
      <c r="N25" s="299">
        <v>77536</v>
      </c>
      <c r="O25" s="299">
        <v>29.728559000000001</v>
      </c>
      <c r="P25" s="299">
        <v>-95.110764000000003</v>
      </c>
      <c r="Q25" s="300">
        <v>1315214097925</v>
      </c>
      <c r="R25" s="129">
        <v>8</v>
      </c>
      <c r="S25" s="129" t="s">
        <v>1399</v>
      </c>
      <c r="T25" s="129" t="s">
        <v>1147</v>
      </c>
      <c r="U25" s="129"/>
      <c r="V25" s="129"/>
      <c r="W25" s="129">
        <v>325180</v>
      </c>
      <c r="X25" s="129" t="s">
        <v>258</v>
      </c>
      <c r="Y25" s="129">
        <v>0</v>
      </c>
      <c r="Z25" s="129">
        <v>0</v>
      </c>
      <c r="AA25" s="299">
        <v>0</v>
      </c>
      <c r="AB25" s="299">
        <v>0</v>
      </c>
      <c r="AC25" s="299">
        <v>0</v>
      </c>
      <c r="AD25" s="299">
        <v>0</v>
      </c>
      <c r="AE25" s="299">
        <v>0</v>
      </c>
      <c r="AF25" s="299">
        <v>0</v>
      </c>
      <c r="AG25" s="299">
        <v>0</v>
      </c>
      <c r="AH25" s="299">
        <v>0</v>
      </c>
      <c r="AI25" s="301">
        <v>0</v>
      </c>
      <c r="AJ25" s="299">
        <v>0</v>
      </c>
      <c r="AK25" s="299">
        <v>0</v>
      </c>
      <c r="AL25" s="299">
        <v>0</v>
      </c>
      <c r="AM25" s="299">
        <v>0</v>
      </c>
      <c r="AN25" s="299">
        <v>2.5099999999999998</v>
      </c>
      <c r="AO25" s="299">
        <v>0</v>
      </c>
      <c r="AP25" s="299">
        <v>0</v>
      </c>
      <c r="AQ25" s="299">
        <v>0</v>
      </c>
      <c r="AR25" s="299">
        <v>0</v>
      </c>
      <c r="AS25" s="299">
        <v>0</v>
      </c>
      <c r="AT25" s="302">
        <v>2.5099999999999998</v>
      </c>
      <c r="AU25" s="132">
        <f>$AT25*INDEX('Byproduct Conc'!$E:$E, MATCH(AU$2,'Byproduct Conc'!$C:$C, 0))</f>
        <v>7.3040999999999991E-3</v>
      </c>
      <c r="AV25" s="132">
        <f>$AT25*INDEX('Byproduct Conc'!$E:$E, MATCH(AV$2,'Byproduct Conc'!$C:$C, 0))</f>
        <v>8.7849999999999981E-5</v>
      </c>
      <c r="AW25" s="132">
        <f>$AT25*INDEX('Byproduct Conc'!$E:$E, MATCH(AW$2,'Byproduct Conc'!$C:$C, 0))</f>
        <v>3.7649999999999994E-4</v>
      </c>
      <c r="AX25" s="132">
        <f>$AT25*INDEX('Byproduct Conc'!$E:$E, MATCH(AX$2,'Byproduct Conc'!$C:$C, 0))</f>
        <v>2.5074900000000002E-3</v>
      </c>
      <c r="AY25" s="132">
        <f>$AT25*INDEX('Byproduct Conc'!$E:$E, MATCH(AY$2,'Byproduct Conc'!$C:$C, 0))</f>
        <v>3.7649999999999997E-3</v>
      </c>
      <c r="AZ25" s="132">
        <f t="shared" si="0"/>
        <v>2.086885714285714E-5</v>
      </c>
      <c r="BA25" s="132">
        <f t="shared" si="2"/>
        <v>2.5099999999999996E-7</v>
      </c>
      <c r="BB25" s="132">
        <f t="shared" si="3"/>
        <v>1.0757142857142855E-6</v>
      </c>
      <c r="BC25" s="132">
        <f t="shared" si="4"/>
        <v>7.1642571428571439E-6</v>
      </c>
      <c r="BD25" s="132">
        <f t="shared" si="5"/>
        <v>1.0757142857142857E-5</v>
      </c>
    </row>
    <row r="26" spans="1:56" x14ac:dyDescent="0.25">
      <c r="A26" s="131">
        <v>107062</v>
      </c>
      <c r="B26" s="129" t="s">
        <v>1393</v>
      </c>
      <c r="C26" s="129" t="str">
        <f>INDEX('2015-2020 TRI_1,2-DCA COU Map'!$AH:$AH,MATCH(F26,'2015-2020 TRI_1,2-DCA COU Map'!$E:$E,0))</f>
        <v>Manufacturing</v>
      </c>
      <c r="D26" t="s">
        <v>1134</v>
      </c>
      <c r="E26">
        <v>2021</v>
      </c>
      <c r="F26" t="s">
        <v>1139</v>
      </c>
      <c r="G26">
        <v>110000449774</v>
      </c>
      <c r="H26" t="s">
        <v>1430</v>
      </c>
      <c r="I26" t="s">
        <v>1135</v>
      </c>
      <c r="J26" t="s">
        <v>1136</v>
      </c>
      <c r="K26" t="s">
        <v>1137</v>
      </c>
      <c r="L26" t="s">
        <v>1431</v>
      </c>
      <c r="M26" t="s">
        <v>1138</v>
      </c>
      <c r="N26">
        <v>70734</v>
      </c>
      <c r="O26">
        <v>30.185099999999998</v>
      </c>
      <c r="P26">
        <v>-90.980400000000003</v>
      </c>
      <c r="Q26">
        <v>1321220303162</v>
      </c>
      <c r="R26" s="129">
        <v>9</v>
      </c>
      <c r="S26" s="129" t="s">
        <v>1417</v>
      </c>
      <c r="T26" s="129" t="s">
        <v>1147</v>
      </c>
      <c r="U26" s="129"/>
      <c r="V26" s="129"/>
      <c r="W26" s="129">
        <v>325199</v>
      </c>
      <c r="X26" s="129" t="s">
        <v>261</v>
      </c>
      <c r="Y26" s="129">
        <v>0</v>
      </c>
      <c r="Z26" s="129">
        <v>0</v>
      </c>
      <c r="AA26">
        <v>0</v>
      </c>
      <c r="AB26">
        <v>0</v>
      </c>
      <c r="AC26">
        <v>0</v>
      </c>
      <c r="AD26">
        <v>0</v>
      </c>
      <c r="AE26">
        <v>0</v>
      </c>
      <c r="AF26">
        <v>0</v>
      </c>
      <c r="AG26">
        <v>0</v>
      </c>
      <c r="AH26">
        <v>15</v>
      </c>
      <c r="AI26" s="301">
        <v>0</v>
      </c>
      <c r="AJ26">
        <v>461</v>
      </c>
      <c r="AK26">
        <v>0</v>
      </c>
      <c r="AL26">
        <v>0</v>
      </c>
      <c r="AM26">
        <v>0</v>
      </c>
      <c r="AN26">
        <v>1</v>
      </c>
      <c r="AO26">
        <v>0</v>
      </c>
      <c r="AP26">
        <v>0</v>
      </c>
      <c r="AQ26">
        <v>0</v>
      </c>
      <c r="AR26">
        <v>0</v>
      </c>
      <c r="AS26">
        <v>0</v>
      </c>
      <c r="AT26" s="296">
        <v>477</v>
      </c>
      <c r="AU26" s="132">
        <f>$AT26*INDEX('Byproduct Conc'!$E:$E, MATCH(AU$2,'Byproduct Conc'!$C:$C, 0))</f>
        <v>1.3880699999999999</v>
      </c>
      <c r="AV26" s="132">
        <f>$AT26*INDEX('Byproduct Conc'!$E:$E, MATCH(AV$2,'Byproduct Conc'!$C:$C, 0))</f>
        <v>1.6694999999999998E-2</v>
      </c>
      <c r="AW26" s="132">
        <f>$AT26*INDEX('Byproduct Conc'!$E:$E, MATCH(AW$2,'Byproduct Conc'!$C:$C, 0))</f>
        <v>7.1549999999999989E-2</v>
      </c>
      <c r="AX26" s="132">
        <f>$AT26*INDEX('Byproduct Conc'!$E:$E, MATCH(AX$2,'Byproduct Conc'!$C:$C, 0))</f>
        <v>0.47652300000000003</v>
      </c>
      <c r="AY26" s="132">
        <f>$AT26*INDEX('Byproduct Conc'!$E:$E, MATCH(AY$2,'Byproduct Conc'!$C:$C, 0))</f>
        <v>0.71550000000000002</v>
      </c>
      <c r="AZ26" s="132">
        <f t="shared" si="0"/>
        <v>3.9659142857142856E-3</v>
      </c>
      <c r="BA26" s="132">
        <f t="shared" si="2"/>
        <v>4.7699999999999994E-5</v>
      </c>
      <c r="BB26" s="132">
        <f t="shared" si="3"/>
        <v>2.0442857142857139E-4</v>
      </c>
      <c r="BC26" s="132">
        <f t="shared" si="4"/>
        <v>1.3614942857142858E-3</v>
      </c>
      <c r="BD26" s="132">
        <f t="shared" si="5"/>
        <v>2.0442857142857142E-3</v>
      </c>
    </row>
    <row r="27" spans="1:56" x14ac:dyDescent="0.25">
      <c r="A27" s="131">
        <v>107062</v>
      </c>
      <c r="B27" s="129" t="s">
        <v>1393</v>
      </c>
      <c r="C27" s="129" t="str">
        <f>INDEX('2015-2020 TRI_1,2-DCA COU Map'!$AH:$AH,MATCH(F27,'2015-2020 TRI_1,2-DCA COU Map'!$E:$E,0))</f>
        <v>Manufacturing</v>
      </c>
      <c r="D27" t="s">
        <v>1134</v>
      </c>
      <c r="E27">
        <v>2021</v>
      </c>
      <c r="F27" t="s">
        <v>1150</v>
      </c>
      <c r="G27">
        <v>110000597328</v>
      </c>
      <c r="H27" t="s">
        <v>1427</v>
      </c>
      <c r="I27" t="s">
        <v>1147</v>
      </c>
      <c r="J27" t="s">
        <v>1148</v>
      </c>
      <c r="K27" t="s">
        <v>1149</v>
      </c>
      <c r="L27" t="s">
        <v>1429</v>
      </c>
      <c r="M27" t="s">
        <v>1138</v>
      </c>
      <c r="N27">
        <v>70723</v>
      </c>
      <c r="O27">
        <v>30.05509</v>
      </c>
      <c r="P27">
        <v>-90.830839999999995</v>
      </c>
      <c r="Q27">
        <v>1321220017875</v>
      </c>
      <c r="R27" s="129">
        <v>9</v>
      </c>
      <c r="S27" s="129" t="s">
        <v>1417</v>
      </c>
      <c r="T27" s="129" t="s">
        <v>1147</v>
      </c>
      <c r="U27" s="129"/>
      <c r="V27" s="129"/>
      <c r="W27" s="129">
        <v>325199</v>
      </c>
      <c r="X27" s="129" t="s">
        <v>261</v>
      </c>
      <c r="Y27" s="129">
        <v>0</v>
      </c>
      <c r="Z27" s="129">
        <v>0</v>
      </c>
      <c r="AA27">
        <v>0</v>
      </c>
      <c r="AB27">
        <v>0</v>
      </c>
      <c r="AC27">
        <v>0</v>
      </c>
      <c r="AD27">
        <v>0</v>
      </c>
      <c r="AE27">
        <v>0</v>
      </c>
      <c r="AF27">
        <v>0</v>
      </c>
      <c r="AG27">
        <v>0</v>
      </c>
      <c r="AH27">
        <v>51.2</v>
      </c>
      <c r="AI27" s="299">
        <v>0</v>
      </c>
      <c r="AJ27">
        <v>0</v>
      </c>
      <c r="AK27">
        <v>0</v>
      </c>
      <c r="AL27">
        <v>0</v>
      </c>
      <c r="AM27">
        <v>0</v>
      </c>
      <c r="AN27">
        <v>1</v>
      </c>
      <c r="AO27">
        <v>0</v>
      </c>
      <c r="AP27">
        <v>0</v>
      </c>
      <c r="AQ27">
        <v>0</v>
      </c>
      <c r="AR27">
        <v>0</v>
      </c>
      <c r="AS27">
        <v>0</v>
      </c>
      <c r="AT27" s="296">
        <v>52.2</v>
      </c>
      <c r="AU27" s="132">
        <f>$AT27*INDEX('Byproduct Conc'!$E:$E, MATCH(AU$2,'Byproduct Conc'!$C:$C, 0))</f>
        <v>0.15190200000000001</v>
      </c>
      <c r="AV27" s="132">
        <f>$AT27*INDEX('Byproduct Conc'!$E:$E, MATCH(AV$2,'Byproduct Conc'!$C:$C, 0))</f>
        <v>1.8269999999999998E-3</v>
      </c>
      <c r="AW27" s="132">
        <f>$AT27*INDEX('Byproduct Conc'!$E:$E, MATCH(AW$2,'Byproduct Conc'!$C:$C, 0))</f>
        <v>7.8300000000000002E-3</v>
      </c>
      <c r="AX27" s="132">
        <f>$AT27*INDEX('Byproduct Conc'!$E:$E, MATCH(AX$2,'Byproduct Conc'!$C:$C, 0))</f>
        <v>5.2147800000000008E-2</v>
      </c>
      <c r="AY27" s="132">
        <f>$AT27*INDEX('Byproduct Conc'!$E:$E, MATCH(AY$2,'Byproduct Conc'!$C:$C, 0))</f>
        <v>7.8300000000000008E-2</v>
      </c>
      <c r="AZ27" s="132">
        <f t="shared" si="0"/>
        <v>4.3400571428571429E-4</v>
      </c>
      <c r="BA27" s="132">
        <f t="shared" si="2"/>
        <v>5.2199999999999991E-6</v>
      </c>
      <c r="BB27" s="132">
        <f t="shared" si="3"/>
        <v>2.2371428571428573E-5</v>
      </c>
      <c r="BC27" s="132">
        <f t="shared" si="4"/>
        <v>1.489937142857143E-4</v>
      </c>
      <c r="BD27" s="132">
        <f t="shared" si="5"/>
        <v>2.2371428571428575E-4</v>
      </c>
    </row>
    <row r="28" spans="1:56" x14ac:dyDescent="0.25">
      <c r="A28" s="131">
        <v>107062</v>
      </c>
      <c r="B28" s="129" t="s">
        <v>1393</v>
      </c>
      <c r="C28" s="129" t="str">
        <f>INDEX('2015-2020 TRI_1,2-DCA COU Map'!$AH:$AH,MATCH(F28,'2015-2020 TRI_1,2-DCA COU Map'!$E:$E,0))</f>
        <v>Manufacturing</v>
      </c>
      <c r="D28" s="299" t="s">
        <v>1134</v>
      </c>
      <c r="E28" s="299">
        <v>2015</v>
      </c>
      <c r="F28" s="299" t="s">
        <v>1190</v>
      </c>
      <c r="G28" s="300">
        <v>110018925957</v>
      </c>
      <c r="H28" s="299" t="s">
        <v>1411</v>
      </c>
      <c r="I28" s="299" t="s">
        <v>1187</v>
      </c>
      <c r="J28" s="299" t="s">
        <v>1188</v>
      </c>
      <c r="K28" s="299" t="s">
        <v>1189</v>
      </c>
      <c r="L28" s="299" t="s">
        <v>1412</v>
      </c>
      <c r="M28" s="299" t="s">
        <v>1160</v>
      </c>
      <c r="N28" s="299">
        <v>77978</v>
      </c>
      <c r="O28" s="299">
        <v>28.6753</v>
      </c>
      <c r="P28" s="299">
        <v>-96.549499999999995</v>
      </c>
      <c r="Q28" s="300">
        <v>1315214433043</v>
      </c>
      <c r="R28" s="129">
        <v>9</v>
      </c>
      <c r="S28" s="129" t="s">
        <v>1417</v>
      </c>
      <c r="T28" s="129" t="s">
        <v>1147</v>
      </c>
      <c r="U28" s="129"/>
      <c r="V28" s="129"/>
      <c r="W28" s="129">
        <v>325199</v>
      </c>
      <c r="X28" s="129" t="s">
        <v>261</v>
      </c>
      <c r="Y28" s="129">
        <v>0</v>
      </c>
      <c r="Z28" s="129">
        <v>0</v>
      </c>
      <c r="AA28" s="299">
        <v>0</v>
      </c>
      <c r="AB28" s="299">
        <v>0</v>
      </c>
      <c r="AC28" s="299">
        <v>0</v>
      </c>
      <c r="AD28" s="299">
        <v>0</v>
      </c>
      <c r="AE28" s="299">
        <v>0</v>
      </c>
      <c r="AF28" s="299">
        <v>0</v>
      </c>
      <c r="AG28" s="299">
        <v>0</v>
      </c>
      <c r="AH28" s="299">
        <v>0</v>
      </c>
      <c r="AI28" s="301">
        <v>0</v>
      </c>
      <c r="AJ28" s="299">
        <v>0</v>
      </c>
      <c r="AK28" s="299">
        <v>0</v>
      </c>
      <c r="AL28" s="299">
        <v>0</v>
      </c>
      <c r="AM28" s="299">
        <v>0</v>
      </c>
      <c r="AN28" s="299">
        <v>0.68</v>
      </c>
      <c r="AO28" s="299">
        <v>0</v>
      </c>
      <c r="AP28" s="299">
        <v>0</v>
      </c>
      <c r="AQ28" s="299">
        <v>0</v>
      </c>
      <c r="AR28" s="299">
        <v>0</v>
      </c>
      <c r="AS28" s="299">
        <v>0</v>
      </c>
      <c r="AT28" s="302">
        <v>0.68</v>
      </c>
      <c r="AU28" s="132">
        <f>$AT28*INDEX('Byproduct Conc'!$E:$E, MATCH(AU$2,'Byproduct Conc'!$C:$C, 0))</f>
        <v>1.9788000000000002E-3</v>
      </c>
      <c r="AV28" s="132">
        <f>$AT28*INDEX('Byproduct Conc'!$E:$E, MATCH(AV$2,'Byproduct Conc'!$C:$C, 0))</f>
        <v>2.3799999999999999E-5</v>
      </c>
      <c r="AW28" s="132">
        <f>$AT28*INDEX('Byproduct Conc'!$E:$E, MATCH(AW$2,'Byproduct Conc'!$C:$C, 0))</f>
        <v>1.02E-4</v>
      </c>
      <c r="AX28" s="132">
        <f>$AT28*INDEX('Byproduct Conc'!$E:$E, MATCH(AX$2,'Byproduct Conc'!$C:$C, 0))</f>
        <v>6.7932000000000008E-4</v>
      </c>
      <c r="AY28" s="132">
        <f>$AT28*INDEX('Byproduct Conc'!$E:$E, MATCH(AY$2,'Byproduct Conc'!$C:$C, 0))</f>
        <v>1.0200000000000001E-3</v>
      </c>
      <c r="AZ28" s="132">
        <f t="shared" si="0"/>
        <v>5.6537142857142866E-6</v>
      </c>
      <c r="BA28" s="132">
        <f t="shared" si="2"/>
        <v>6.8E-8</v>
      </c>
      <c r="BB28" s="132">
        <f t="shared" si="3"/>
        <v>2.9142857142857142E-7</v>
      </c>
      <c r="BC28" s="132">
        <f t="shared" si="4"/>
        <v>1.9409142857142859E-6</v>
      </c>
      <c r="BD28" s="132">
        <f t="shared" si="5"/>
        <v>2.9142857142857146E-6</v>
      </c>
    </row>
    <row r="29" spans="1:56" x14ac:dyDescent="0.25">
      <c r="A29" s="131">
        <v>107062</v>
      </c>
      <c r="B29" s="129" t="s">
        <v>1393</v>
      </c>
      <c r="C29" s="129" t="str">
        <f>INDEX('2015-2020 TRI_1,2-DCA COU Map'!$AH:$AH,MATCH(F29,'2015-2020 TRI_1,2-DCA COU Map'!$E:$E,0))</f>
        <v>Manufacturing</v>
      </c>
      <c r="D29" t="s">
        <v>1134</v>
      </c>
      <c r="E29">
        <v>2023</v>
      </c>
      <c r="F29" t="s">
        <v>1185</v>
      </c>
      <c r="G29">
        <v>110017769734</v>
      </c>
      <c r="H29" t="s">
        <v>1432</v>
      </c>
      <c r="I29" t="s">
        <v>1182</v>
      </c>
      <c r="J29" t="s">
        <v>1183</v>
      </c>
      <c r="K29" t="s">
        <v>1184</v>
      </c>
      <c r="L29" t="s">
        <v>1408</v>
      </c>
      <c r="M29" t="s">
        <v>1160</v>
      </c>
      <c r="N29">
        <v>77571</v>
      </c>
      <c r="O29">
        <v>29.723700000000001</v>
      </c>
      <c r="P29">
        <v>-95.074079999999995</v>
      </c>
      <c r="Q29">
        <v>1323222056386</v>
      </c>
      <c r="R29" s="129">
        <v>9</v>
      </c>
      <c r="S29" s="129" t="s">
        <v>1417</v>
      </c>
      <c r="T29" s="129" t="s">
        <v>1147</v>
      </c>
      <c r="U29" s="129"/>
      <c r="V29" s="129"/>
      <c r="W29" s="129">
        <v>325199</v>
      </c>
      <c r="X29" s="129" t="s">
        <v>261</v>
      </c>
      <c r="Y29" s="129">
        <v>0</v>
      </c>
      <c r="Z29" s="129">
        <v>0</v>
      </c>
      <c r="AA29">
        <v>0</v>
      </c>
      <c r="AB29">
        <v>0</v>
      </c>
      <c r="AC29">
        <v>0</v>
      </c>
      <c r="AD29">
        <v>0</v>
      </c>
      <c r="AE29">
        <v>0</v>
      </c>
      <c r="AF29">
        <v>0</v>
      </c>
      <c r="AG29">
        <v>0</v>
      </c>
      <c r="AH29">
        <v>0</v>
      </c>
      <c r="AI29" s="299">
        <v>0</v>
      </c>
      <c r="AJ29">
        <v>0</v>
      </c>
      <c r="AK29">
        <v>0</v>
      </c>
      <c r="AL29">
        <v>0</v>
      </c>
      <c r="AM29">
        <v>0</v>
      </c>
      <c r="AN29">
        <v>0.54</v>
      </c>
      <c r="AO29">
        <v>7.0000000000000007E-2</v>
      </c>
      <c r="AP29">
        <v>0</v>
      </c>
      <c r="AQ29">
        <v>0</v>
      </c>
      <c r="AR29">
        <v>0</v>
      </c>
      <c r="AS29">
        <v>0</v>
      </c>
      <c r="AT29" s="296">
        <v>0.6100000000000001</v>
      </c>
      <c r="AU29" s="132">
        <f>$AT29*INDEX('Byproduct Conc'!$E:$E, MATCH(AU$2,'Byproduct Conc'!$C:$C, 0))</f>
        <v>1.7751000000000002E-3</v>
      </c>
      <c r="AV29" s="132">
        <f>$AT29*INDEX('Byproduct Conc'!$E:$E, MATCH(AV$2,'Byproduct Conc'!$C:$C, 0))</f>
        <v>2.1350000000000001E-5</v>
      </c>
      <c r="AW29" s="132">
        <f>$AT29*INDEX('Byproduct Conc'!$E:$E, MATCH(AW$2,'Byproduct Conc'!$C:$C, 0))</f>
        <v>9.1500000000000001E-5</v>
      </c>
      <c r="AX29" s="132">
        <f>$AT29*INDEX('Byproduct Conc'!$E:$E, MATCH(AX$2,'Byproduct Conc'!$C:$C, 0))</f>
        <v>6.0939000000000013E-4</v>
      </c>
      <c r="AY29" s="132">
        <f>$AT29*INDEX('Byproduct Conc'!$E:$E, MATCH(AY$2,'Byproduct Conc'!$C:$C, 0))</f>
        <v>9.1500000000000012E-4</v>
      </c>
      <c r="AZ29" s="132">
        <f t="shared" si="0"/>
        <v>5.0717142857142861E-6</v>
      </c>
      <c r="BA29" s="132">
        <f t="shared" si="2"/>
        <v>6.1000000000000004E-8</v>
      </c>
      <c r="BB29" s="132">
        <f t="shared" si="3"/>
        <v>2.6142857142857144E-7</v>
      </c>
      <c r="BC29" s="132">
        <f t="shared" si="4"/>
        <v>1.7411142857142861E-6</v>
      </c>
      <c r="BD29" s="132">
        <f t="shared" si="5"/>
        <v>2.6142857142857145E-6</v>
      </c>
    </row>
    <row r="30" spans="1:56" x14ac:dyDescent="0.25">
      <c r="A30" s="131">
        <v>107062</v>
      </c>
      <c r="B30" s="129" t="s">
        <v>1393</v>
      </c>
      <c r="C30" s="129" t="str">
        <f>INDEX('2015-2020 TRI_1,2-DCA COU Map'!$AH:$AH,MATCH(F30,'2015-2020 TRI_1,2-DCA COU Map'!$E:$E,0))</f>
        <v>Manufacturing</v>
      </c>
      <c r="D30" t="s">
        <v>1134</v>
      </c>
      <c r="E30">
        <v>2024</v>
      </c>
      <c r="F30" t="s">
        <v>1196</v>
      </c>
      <c r="G30">
        <v>110027373072</v>
      </c>
      <c r="H30" t="s">
        <v>5271</v>
      </c>
      <c r="I30" t="s">
        <v>1192</v>
      </c>
      <c r="J30" t="s">
        <v>1193</v>
      </c>
      <c r="K30" t="s">
        <v>1194</v>
      </c>
      <c r="L30" t="s">
        <v>1542</v>
      </c>
      <c r="M30" t="s">
        <v>1195</v>
      </c>
      <c r="N30" t="s">
        <v>5272</v>
      </c>
      <c r="O30" t="s">
        <v>5273</v>
      </c>
      <c r="P30" t="s">
        <v>5274</v>
      </c>
      <c r="Q30" t="s">
        <v>5275</v>
      </c>
      <c r="R30" s="129">
        <v>9</v>
      </c>
      <c r="S30" s="129" t="s">
        <v>1417</v>
      </c>
      <c r="T30" s="129" t="s">
        <v>1400</v>
      </c>
      <c r="U30" s="129"/>
      <c r="V30" s="129"/>
      <c r="W30" s="129">
        <v>325199</v>
      </c>
      <c r="X30" s="129" t="s">
        <v>261</v>
      </c>
      <c r="Y30" s="129">
        <v>0</v>
      </c>
      <c r="Z30" s="129">
        <v>0</v>
      </c>
      <c r="AA30">
        <v>0</v>
      </c>
      <c r="AB30">
        <v>0</v>
      </c>
      <c r="AC30">
        <v>0</v>
      </c>
      <c r="AD30">
        <v>0</v>
      </c>
      <c r="AE30">
        <v>0</v>
      </c>
      <c r="AF30">
        <v>0</v>
      </c>
      <c r="AG30">
        <v>0</v>
      </c>
      <c r="AH30">
        <v>0</v>
      </c>
      <c r="AI30" s="299">
        <v>0</v>
      </c>
      <c r="AJ30">
        <v>0</v>
      </c>
      <c r="AK30">
        <v>0</v>
      </c>
      <c r="AL30">
        <v>0</v>
      </c>
      <c r="AM30">
        <v>0</v>
      </c>
      <c r="AN30">
        <v>0.37</v>
      </c>
      <c r="AO30">
        <v>0</v>
      </c>
      <c r="AP30">
        <v>0</v>
      </c>
      <c r="AQ30">
        <v>0</v>
      </c>
      <c r="AR30">
        <v>0</v>
      </c>
      <c r="AS30">
        <v>0</v>
      </c>
      <c r="AT30" s="296">
        <v>0.37</v>
      </c>
      <c r="AU30" s="132">
        <f>$AT30*INDEX('Byproduct Conc'!$E:$E, MATCH(AU$2,'Byproduct Conc'!$C:$C, 0))</f>
        <v>1.0766999999999999E-3</v>
      </c>
      <c r="AV30" s="132">
        <f>$AT30*INDEX('Byproduct Conc'!$E:$E, MATCH(AV$2,'Byproduct Conc'!$C:$C, 0))</f>
        <v>1.2949999999999998E-5</v>
      </c>
      <c r="AW30" s="132">
        <f>$AT30*INDEX('Byproduct Conc'!$E:$E, MATCH(AW$2,'Byproduct Conc'!$C:$C, 0))</f>
        <v>5.5499999999999994E-5</v>
      </c>
      <c r="AX30" s="132">
        <f>$AT30*INDEX('Byproduct Conc'!$E:$E, MATCH(AX$2,'Byproduct Conc'!$C:$C, 0))</f>
        <v>3.6963000000000002E-4</v>
      </c>
      <c r="AY30" s="132">
        <f>$AT30*INDEX('Byproduct Conc'!$E:$E, MATCH(AY$2,'Byproduct Conc'!$C:$C, 0))</f>
        <v>5.5500000000000005E-4</v>
      </c>
      <c r="AZ30" s="132">
        <f t="shared" si="0"/>
        <v>3.0762857142857141E-6</v>
      </c>
      <c r="BA30" s="132">
        <f t="shared" si="2"/>
        <v>3.6999999999999994E-8</v>
      </c>
      <c r="BB30" s="132">
        <f t="shared" si="3"/>
        <v>1.5857142857142856E-7</v>
      </c>
      <c r="BC30" s="132">
        <f t="shared" si="4"/>
        <v>1.0560857142857144E-6</v>
      </c>
      <c r="BD30" s="132">
        <f t="shared" si="5"/>
        <v>1.5857142857142859E-6</v>
      </c>
    </row>
    <row r="31" spans="1:56" x14ac:dyDescent="0.25">
      <c r="A31" s="131">
        <v>107062</v>
      </c>
      <c r="B31" s="129" t="s">
        <v>1393</v>
      </c>
      <c r="C31" s="129" t="str">
        <f>INDEX('2015-2020 TRI_1,2-DCA COU Map'!$AH:$AH,MATCH(F31,'2015-2020 TRI_1,2-DCA COU Map'!$E:$E,0))</f>
        <v>Manufacturing</v>
      </c>
      <c r="D31" s="299" t="s">
        <v>1134</v>
      </c>
      <c r="E31" s="299">
        <v>2015</v>
      </c>
      <c r="F31" s="299" t="s">
        <v>1150</v>
      </c>
      <c r="G31" s="300">
        <v>110000597328</v>
      </c>
      <c r="H31" s="299" t="s">
        <v>1427</v>
      </c>
      <c r="I31" s="299" t="s">
        <v>1147</v>
      </c>
      <c r="J31" s="299" t="s">
        <v>1148</v>
      </c>
      <c r="K31" s="299" t="s">
        <v>1149</v>
      </c>
      <c r="L31" s="299" t="s">
        <v>1428</v>
      </c>
      <c r="M31" s="299" t="s">
        <v>1138</v>
      </c>
      <c r="N31" s="299">
        <v>70723</v>
      </c>
      <c r="O31" s="299">
        <v>30.05509</v>
      </c>
      <c r="P31" s="299">
        <v>-90.830839999999995</v>
      </c>
      <c r="Q31" s="300">
        <v>1315214352419</v>
      </c>
      <c r="R31" s="129">
        <v>9</v>
      </c>
      <c r="S31" s="129" t="s">
        <v>1417</v>
      </c>
      <c r="T31" s="129" t="s">
        <v>1400</v>
      </c>
      <c r="U31" s="129"/>
      <c r="V31" s="129"/>
      <c r="W31" s="129">
        <v>325199</v>
      </c>
      <c r="X31" s="129" t="s">
        <v>261</v>
      </c>
      <c r="Y31" s="129">
        <v>0</v>
      </c>
      <c r="Z31" s="129">
        <v>0</v>
      </c>
      <c r="AA31" s="299">
        <v>0</v>
      </c>
      <c r="AB31" s="299">
        <v>0</v>
      </c>
      <c r="AC31" s="299">
        <v>0</v>
      </c>
      <c r="AD31" s="299">
        <v>0</v>
      </c>
      <c r="AE31" s="299">
        <v>0</v>
      </c>
      <c r="AF31" s="299">
        <v>0</v>
      </c>
      <c r="AG31" s="299">
        <v>0</v>
      </c>
      <c r="AH31" s="299">
        <v>102.9</v>
      </c>
      <c r="AI31" s="301">
        <v>0</v>
      </c>
      <c r="AJ31" s="299">
        <v>0</v>
      </c>
      <c r="AK31" s="299">
        <v>0</v>
      </c>
      <c r="AL31" s="299">
        <v>0</v>
      </c>
      <c r="AM31" s="299">
        <v>0</v>
      </c>
      <c r="AN31" s="299">
        <v>0.30359700000000001</v>
      </c>
      <c r="AO31" s="299">
        <v>0</v>
      </c>
      <c r="AP31" s="299">
        <v>0</v>
      </c>
      <c r="AQ31" s="299">
        <v>0</v>
      </c>
      <c r="AR31" s="299">
        <v>0</v>
      </c>
      <c r="AS31" s="299">
        <v>0</v>
      </c>
      <c r="AT31" s="302">
        <v>103.203597</v>
      </c>
      <c r="AU31" s="132">
        <f>$AT31*INDEX('Byproduct Conc'!$E:$E, MATCH(AU$2,'Byproduct Conc'!$C:$C, 0))</f>
        <v>0.30032246727</v>
      </c>
      <c r="AV31" s="132">
        <f>$AT31*INDEX('Byproduct Conc'!$E:$E, MATCH(AV$2,'Byproduct Conc'!$C:$C, 0))</f>
        <v>3.6121258949999998E-3</v>
      </c>
      <c r="AW31" s="132">
        <f>$AT31*INDEX('Byproduct Conc'!$E:$E, MATCH(AW$2,'Byproduct Conc'!$C:$C, 0))</f>
        <v>1.5480539549999998E-2</v>
      </c>
      <c r="AX31" s="132">
        <f>$AT31*INDEX('Byproduct Conc'!$E:$E, MATCH(AX$2,'Byproduct Conc'!$C:$C, 0))</f>
        <v>0.10310039340300001</v>
      </c>
      <c r="AY31" s="132">
        <f>$AT31*INDEX('Byproduct Conc'!$E:$E, MATCH(AY$2,'Byproduct Conc'!$C:$C, 0))</f>
        <v>0.1548053955</v>
      </c>
      <c r="AZ31" s="132">
        <f t="shared" si="0"/>
        <v>8.5806419220000002E-4</v>
      </c>
      <c r="BA31" s="132">
        <f t="shared" si="2"/>
        <v>1.0320359699999999E-5</v>
      </c>
      <c r="BB31" s="132">
        <f t="shared" si="3"/>
        <v>4.4230112999999997E-5</v>
      </c>
      <c r="BC31" s="132">
        <f t="shared" si="4"/>
        <v>2.9457255258000004E-4</v>
      </c>
      <c r="BD31" s="132">
        <f t="shared" si="5"/>
        <v>4.4230113E-4</v>
      </c>
    </row>
    <row r="32" spans="1:56" x14ac:dyDescent="0.25">
      <c r="A32" s="131">
        <v>107062</v>
      </c>
      <c r="B32" s="129" t="s">
        <v>1393</v>
      </c>
      <c r="C32" s="129" t="str">
        <f>INDEX('2015-2020 TRI_1,2-DCA COU Map'!$AH:$AH,MATCH(F32,'2015-2020 TRI_1,2-DCA COU Map'!$E:$E,0))</f>
        <v>Manufacturing</v>
      </c>
      <c r="D32" s="296" t="s">
        <v>1134</v>
      </c>
      <c r="E32" s="296">
        <v>2021</v>
      </c>
      <c r="F32" s="296" t="s">
        <v>1185</v>
      </c>
      <c r="G32" s="296">
        <v>110017769734</v>
      </c>
      <c r="H32" s="296" t="s">
        <v>1432</v>
      </c>
      <c r="I32" s="296" t="s">
        <v>1182</v>
      </c>
      <c r="J32" s="296" t="s">
        <v>1183</v>
      </c>
      <c r="K32" s="296" t="s">
        <v>1184</v>
      </c>
      <c r="L32" s="296" t="s">
        <v>1408</v>
      </c>
      <c r="M32" s="296" t="s">
        <v>1160</v>
      </c>
      <c r="N32" s="296">
        <v>77571</v>
      </c>
      <c r="O32" s="296">
        <v>29.723759999999999</v>
      </c>
      <c r="P32" s="296">
        <v>-95.074219999999997</v>
      </c>
      <c r="Q32" s="296">
        <v>1321219990936</v>
      </c>
      <c r="R32" s="129">
        <v>9</v>
      </c>
      <c r="S32" s="129" t="s">
        <v>1417</v>
      </c>
      <c r="T32" s="129" t="s">
        <v>1400</v>
      </c>
      <c r="U32" s="129"/>
      <c r="V32" s="129"/>
      <c r="W32" s="129">
        <v>325199</v>
      </c>
      <c r="X32" s="129" t="s">
        <v>261</v>
      </c>
      <c r="Y32" s="129">
        <v>0</v>
      </c>
      <c r="Z32" s="129">
        <v>0</v>
      </c>
      <c r="AA32">
        <v>0</v>
      </c>
      <c r="AB32">
        <v>0</v>
      </c>
      <c r="AC32">
        <v>0</v>
      </c>
      <c r="AD32">
        <v>0</v>
      </c>
      <c r="AE32">
        <v>0</v>
      </c>
      <c r="AF32">
        <v>0</v>
      </c>
      <c r="AG32">
        <v>0</v>
      </c>
      <c r="AH32">
        <v>0</v>
      </c>
      <c r="AI32" s="299">
        <v>0</v>
      </c>
      <c r="AJ32">
        <v>0</v>
      </c>
      <c r="AK32">
        <v>0</v>
      </c>
      <c r="AL32">
        <v>0</v>
      </c>
      <c r="AM32">
        <v>0</v>
      </c>
      <c r="AN32">
        <v>0.2</v>
      </c>
      <c r="AO32">
        <v>8.5</v>
      </c>
      <c r="AP32">
        <v>0</v>
      </c>
      <c r="AQ32">
        <v>0</v>
      </c>
      <c r="AR32">
        <v>0</v>
      </c>
      <c r="AS32">
        <v>0</v>
      </c>
      <c r="AT32" s="296">
        <v>8.6999999999999993</v>
      </c>
      <c r="AU32" s="132">
        <f>$AT32*INDEX('Byproduct Conc'!$E:$E, MATCH(AU$2,'Byproduct Conc'!$C:$C, 0))</f>
        <v>2.5316999999999996E-2</v>
      </c>
      <c r="AV32" s="132">
        <f>$AT32*INDEX('Byproduct Conc'!$E:$E, MATCH(AV$2,'Byproduct Conc'!$C:$C, 0))</f>
        <v>3.0449999999999997E-4</v>
      </c>
      <c r="AW32" s="132">
        <f>$AT32*INDEX('Byproduct Conc'!$E:$E, MATCH(AW$2,'Byproduct Conc'!$C:$C, 0))</f>
        <v>1.3049999999999997E-3</v>
      </c>
      <c r="AX32" s="132">
        <f>$AT32*INDEX('Byproduct Conc'!$E:$E, MATCH(AX$2,'Byproduct Conc'!$C:$C, 0))</f>
        <v>8.6913000000000008E-3</v>
      </c>
      <c r="AY32" s="132">
        <f>$AT32*INDEX('Byproduct Conc'!$E:$E, MATCH(AY$2,'Byproduct Conc'!$C:$C, 0))</f>
        <v>1.3049999999999999E-2</v>
      </c>
      <c r="AZ32" s="132">
        <f t="shared" si="0"/>
        <v>7.2334285714285702E-5</v>
      </c>
      <c r="BA32" s="132">
        <f t="shared" si="2"/>
        <v>8.6999999999999993E-7</v>
      </c>
      <c r="BB32" s="132">
        <f t="shared" si="3"/>
        <v>3.7285714285714278E-6</v>
      </c>
      <c r="BC32" s="132">
        <f t="shared" si="4"/>
        <v>2.4832285714285715E-5</v>
      </c>
      <c r="BD32" s="132">
        <f t="shared" si="5"/>
        <v>3.7285714285714282E-5</v>
      </c>
    </row>
    <row r="33" spans="1:56" x14ac:dyDescent="0.25">
      <c r="A33" s="131">
        <v>107062</v>
      </c>
      <c r="B33" s="129" t="s">
        <v>1393</v>
      </c>
      <c r="C33" s="129" t="str">
        <f>INDEX('2015-2020 TRI_1,2-DCA COU Map'!$AH:$AH,MATCH(F33,'2015-2020 TRI_1,2-DCA COU Map'!$E:$E,0))</f>
        <v>Manufacturing</v>
      </c>
      <c r="D33" s="296" t="s">
        <v>1134</v>
      </c>
      <c r="E33" s="296">
        <v>2020</v>
      </c>
      <c r="F33" s="296" t="s">
        <v>1175</v>
      </c>
      <c r="G33" s="298">
        <v>110015742204</v>
      </c>
      <c r="H33" s="296" t="s">
        <v>5270</v>
      </c>
      <c r="I33" s="296" t="s">
        <v>1172</v>
      </c>
      <c r="J33" s="296" t="s">
        <v>1173</v>
      </c>
      <c r="K33" s="296" t="s">
        <v>1174</v>
      </c>
      <c r="L33" s="296" t="s">
        <v>1408</v>
      </c>
      <c r="M33" s="296" t="s">
        <v>1160</v>
      </c>
      <c r="N33" s="296">
        <v>77536</v>
      </c>
      <c r="O33" s="296">
        <v>29.710967</v>
      </c>
      <c r="P33" s="296">
        <v>-95.119144000000006</v>
      </c>
      <c r="Q33" s="298">
        <v>1320219076724</v>
      </c>
      <c r="R33" s="129">
        <v>9</v>
      </c>
      <c r="S33" s="129" t="s">
        <v>1417</v>
      </c>
      <c r="T33" s="129" t="s">
        <v>1400</v>
      </c>
      <c r="U33" s="129"/>
      <c r="V33" s="129"/>
      <c r="W33" s="129">
        <v>325199</v>
      </c>
      <c r="X33" s="129" t="s">
        <v>261</v>
      </c>
      <c r="Y33" s="129">
        <v>0</v>
      </c>
      <c r="Z33" s="129">
        <v>0</v>
      </c>
      <c r="AA33">
        <v>0</v>
      </c>
      <c r="AB33">
        <v>0</v>
      </c>
      <c r="AC33">
        <v>0</v>
      </c>
      <c r="AD33">
        <v>0</v>
      </c>
      <c r="AE33">
        <v>0</v>
      </c>
      <c r="AF33">
        <v>0</v>
      </c>
      <c r="AG33">
        <v>0</v>
      </c>
      <c r="AH33">
        <v>0</v>
      </c>
      <c r="AI33" s="299">
        <v>0</v>
      </c>
      <c r="AJ33">
        <v>0</v>
      </c>
      <c r="AK33">
        <v>0</v>
      </c>
      <c r="AL33">
        <v>0</v>
      </c>
      <c r="AM33">
        <v>0</v>
      </c>
      <c r="AN33">
        <v>0.13</v>
      </c>
      <c r="AO33">
        <v>0</v>
      </c>
      <c r="AP33">
        <v>0</v>
      </c>
      <c r="AQ33">
        <v>0</v>
      </c>
      <c r="AR33">
        <v>0</v>
      </c>
      <c r="AS33">
        <v>0</v>
      </c>
      <c r="AT33" s="302">
        <v>0.13</v>
      </c>
      <c r="AU33" s="132">
        <f>$AT33*INDEX('Byproduct Conc'!$E:$E, MATCH(AU$2,'Byproduct Conc'!$C:$C, 0))</f>
        <v>3.7829999999999998E-4</v>
      </c>
      <c r="AV33" s="132">
        <f>$AT33*INDEX('Byproduct Conc'!$E:$E, MATCH(AV$2,'Byproduct Conc'!$C:$C, 0))</f>
        <v>4.5499999999999996E-6</v>
      </c>
      <c r="AW33" s="132">
        <f>$AT33*INDEX('Byproduct Conc'!$E:$E, MATCH(AW$2,'Byproduct Conc'!$C:$C, 0))</f>
        <v>1.95E-5</v>
      </c>
      <c r="AX33" s="132">
        <f>$AT33*INDEX('Byproduct Conc'!$E:$E, MATCH(AX$2,'Byproduct Conc'!$C:$C, 0))</f>
        <v>1.2987000000000003E-4</v>
      </c>
      <c r="AY33" s="132">
        <f>$AT33*INDEX('Byproduct Conc'!$E:$E, MATCH(AY$2,'Byproduct Conc'!$C:$C, 0))</f>
        <v>1.9500000000000002E-4</v>
      </c>
      <c r="AZ33" s="132">
        <f t="shared" si="0"/>
        <v>1.0808571428571428E-6</v>
      </c>
      <c r="BA33" s="132">
        <f t="shared" si="2"/>
        <v>1.2999999999999999E-8</v>
      </c>
      <c r="BB33" s="132">
        <f t="shared" si="3"/>
        <v>5.5714285714285712E-8</v>
      </c>
      <c r="BC33" s="132">
        <f t="shared" si="4"/>
        <v>3.7105714285714292E-7</v>
      </c>
      <c r="BD33" s="132">
        <f t="shared" si="5"/>
        <v>5.5714285714285725E-7</v>
      </c>
    </row>
    <row r="34" spans="1:56" x14ac:dyDescent="0.25">
      <c r="A34" s="131">
        <v>107062</v>
      </c>
      <c r="B34" s="129" t="s">
        <v>1393</v>
      </c>
      <c r="C34" s="129" t="str">
        <f>INDEX('2015-2020 TRI_1,2-DCA COU Map'!$AH:$AH,MATCH(F34,'2015-2020 TRI_1,2-DCA COU Map'!$E:$E,0))</f>
        <v>Manufacturing</v>
      </c>
      <c r="D34" s="296" t="s">
        <v>1134</v>
      </c>
      <c r="E34" s="296">
        <v>2017</v>
      </c>
      <c r="F34" s="296" t="s">
        <v>1175</v>
      </c>
      <c r="G34" s="298">
        <v>110015742204</v>
      </c>
      <c r="H34" s="296" t="s">
        <v>5270</v>
      </c>
      <c r="I34" s="296" t="s">
        <v>1172</v>
      </c>
      <c r="J34" s="296" t="s">
        <v>1173</v>
      </c>
      <c r="K34" s="296" t="s">
        <v>1174</v>
      </c>
      <c r="L34" s="296" t="s">
        <v>1408</v>
      </c>
      <c r="M34" s="296" t="s">
        <v>1160</v>
      </c>
      <c r="N34" s="296">
        <v>77536</v>
      </c>
      <c r="O34" s="296">
        <v>29.728559000000001</v>
      </c>
      <c r="P34" s="296">
        <v>-95.110764000000003</v>
      </c>
      <c r="Q34" s="298">
        <v>1317215951930</v>
      </c>
      <c r="R34" s="129">
        <v>9</v>
      </c>
      <c r="S34" s="129" t="s">
        <v>1417</v>
      </c>
      <c r="T34" s="129" t="s">
        <v>1400</v>
      </c>
      <c r="U34" s="129"/>
      <c r="V34" s="129"/>
      <c r="W34" s="129">
        <v>325199</v>
      </c>
      <c r="X34" s="129" t="s">
        <v>261</v>
      </c>
      <c r="Y34" s="129">
        <v>0</v>
      </c>
      <c r="Z34" s="129">
        <v>0</v>
      </c>
      <c r="AA34">
        <v>0</v>
      </c>
      <c r="AB34">
        <v>0</v>
      </c>
      <c r="AC34">
        <v>0</v>
      </c>
      <c r="AD34">
        <v>0</v>
      </c>
      <c r="AE34">
        <v>0</v>
      </c>
      <c r="AF34">
        <v>0</v>
      </c>
      <c r="AG34">
        <v>0</v>
      </c>
      <c r="AH34">
        <v>0</v>
      </c>
      <c r="AI34" s="299">
        <v>0</v>
      </c>
      <c r="AJ34">
        <v>0.23</v>
      </c>
      <c r="AK34">
        <v>0</v>
      </c>
      <c r="AL34">
        <v>0</v>
      </c>
      <c r="AM34">
        <v>0</v>
      </c>
      <c r="AN34">
        <v>0.05</v>
      </c>
      <c r="AO34">
        <v>0</v>
      </c>
      <c r="AP34">
        <v>0</v>
      </c>
      <c r="AQ34">
        <v>0</v>
      </c>
      <c r="AR34">
        <v>0</v>
      </c>
      <c r="AS34">
        <v>0</v>
      </c>
      <c r="AT34" s="302">
        <v>0.28000000000000003</v>
      </c>
      <c r="AU34" s="132">
        <f>$AT34*INDEX('Byproduct Conc'!$E:$E, MATCH(AU$2,'Byproduct Conc'!$C:$C, 0))</f>
        <v>8.1480000000000007E-4</v>
      </c>
      <c r="AV34" s="132">
        <f>$AT34*INDEX('Byproduct Conc'!$E:$E, MATCH(AV$2,'Byproduct Conc'!$C:$C, 0))</f>
        <v>9.7999999999999993E-6</v>
      </c>
      <c r="AW34" s="132">
        <f>$AT34*INDEX('Byproduct Conc'!$E:$E, MATCH(AW$2,'Byproduct Conc'!$C:$C, 0))</f>
        <v>4.1999999999999998E-5</v>
      </c>
      <c r="AX34" s="132">
        <f>$AT34*INDEX('Byproduct Conc'!$E:$E, MATCH(AX$2,'Byproduct Conc'!$C:$C, 0))</f>
        <v>2.7972000000000007E-4</v>
      </c>
      <c r="AY34" s="132">
        <f>$AT34*INDEX('Byproduct Conc'!$E:$E, MATCH(AY$2,'Byproduct Conc'!$C:$C, 0))</f>
        <v>4.2000000000000007E-4</v>
      </c>
      <c r="AZ34" s="132">
        <f t="shared" si="0"/>
        <v>2.3280000000000004E-6</v>
      </c>
      <c r="BA34" s="132">
        <f t="shared" si="2"/>
        <v>2.7999999999999999E-8</v>
      </c>
      <c r="BB34" s="132">
        <f t="shared" si="3"/>
        <v>1.1999999999999999E-7</v>
      </c>
      <c r="BC34" s="132">
        <f t="shared" si="4"/>
        <v>7.9920000000000022E-7</v>
      </c>
      <c r="BD34" s="132">
        <f t="shared" si="5"/>
        <v>1.2000000000000002E-6</v>
      </c>
    </row>
    <row r="35" spans="1:56" x14ac:dyDescent="0.25">
      <c r="A35" s="131">
        <v>107062</v>
      </c>
      <c r="B35" s="129" t="s">
        <v>1393</v>
      </c>
      <c r="C35" s="129" t="str">
        <f>INDEX('2015-2020 TRI_1,2-DCA COU Map'!$AH:$AH,MATCH(F35,'2015-2020 TRI_1,2-DCA COU Map'!$E:$E,0))</f>
        <v>Manufacturing</v>
      </c>
      <c r="D35" t="s">
        <v>1134</v>
      </c>
      <c r="E35">
        <v>2018</v>
      </c>
      <c r="F35" t="s">
        <v>1175</v>
      </c>
      <c r="G35" s="297">
        <v>110015742204</v>
      </c>
      <c r="H35" t="s">
        <v>5270</v>
      </c>
      <c r="I35" t="s">
        <v>1172</v>
      </c>
      <c r="J35" t="s">
        <v>1173</v>
      </c>
      <c r="K35" t="s">
        <v>1174</v>
      </c>
      <c r="L35" t="s">
        <v>1408</v>
      </c>
      <c r="M35" t="s">
        <v>1160</v>
      </c>
      <c r="N35">
        <v>77536</v>
      </c>
      <c r="O35">
        <v>29.728559000000001</v>
      </c>
      <c r="P35">
        <v>-95.110764000000003</v>
      </c>
      <c r="Q35" s="297">
        <v>1318216914263</v>
      </c>
      <c r="R35" s="129">
        <v>7</v>
      </c>
      <c r="S35" s="129" t="s">
        <v>1403</v>
      </c>
      <c r="T35" s="129" t="s">
        <v>1147</v>
      </c>
      <c r="U35" s="129"/>
      <c r="V35" s="129"/>
      <c r="W35" s="129">
        <v>325199</v>
      </c>
      <c r="X35" s="129" t="s">
        <v>261</v>
      </c>
      <c r="Y35" s="129">
        <v>0</v>
      </c>
      <c r="Z35" s="129">
        <v>0</v>
      </c>
      <c r="AA35">
        <v>0</v>
      </c>
      <c r="AB35">
        <v>0</v>
      </c>
      <c r="AC35">
        <v>0</v>
      </c>
      <c r="AD35">
        <v>0</v>
      </c>
      <c r="AE35">
        <v>0</v>
      </c>
      <c r="AF35">
        <v>0</v>
      </c>
      <c r="AG35">
        <v>0</v>
      </c>
      <c r="AH35">
        <v>0</v>
      </c>
      <c r="AI35" s="301">
        <v>0</v>
      </c>
      <c r="AJ35">
        <v>0.11</v>
      </c>
      <c r="AK35">
        <v>0</v>
      </c>
      <c r="AL35">
        <v>0</v>
      </c>
      <c r="AM35">
        <v>0</v>
      </c>
      <c r="AN35">
        <v>0.03</v>
      </c>
      <c r="AO35">
        <v>0</v>
      </c>
      <c r="AP35">
        <v>0</v>
      </c>
      <c r="AQ35">
        <v>0</v>
      </c>
      <c r="AR35">
        <v>0</v>
      </c>
      <c r="AS35">
        <v>0</v>
      </c>
      <c r="AT35" s="302">
        <v>0.14000000000000001</v>
      </c>
      <c r="AU35" s="132">
        <f>$AT35*INDEX('Byproduct Conc'!$E:$E, MATCH(AU$2,'Byproduct Conc'!$C:$C, 0))</f>
        <v>4.0740000000000004E-4</v>
      </c>
      <c r="AV35" s="132">
        <f>$AT35*INDEX('Byproduct Conc'!$E:$E, MATCH(AV$2,'Byproduct Conc'!$C:$C, 0))</f>
        <v>4.8999999999999997E-6</v>
      </c>
      <c r="AW35" s="132">
        <f>$AT35*INDEX('Byproduct Conc'!$E:$E, MATCH(AW$2,'Byproduct Conc'!$C:$C, 0))</f>
        <v>2.0999999999999999E-5</v>
      </c>
      <c r="AX35" s="132">
        <f>$AT35*INDEX('Byproduct Conc'!$E:$E, MATCH(AX$2,'Byproduct Conc'!$C:$C, 0))</f>
        <v>1.3986000000000003E-4</v>
      </c>
      <c r="AY35" s="132">
        <f>$AT35*INDEX('Byproduct Conc'!$E:$E, MATCH(AY$2,'Byproduct Conc'!$C:$C, 0))</f>
        <v>2.1000000000000004E-4</v>
      </c>
      <c r="AZ35" s="132">
        <f t="shared" si="0"/>
        <v>1.1640000000000002E-6</v>
      </c>
      <c r="BA35" s="132">
        <f t="shared" si="2"/>
        <v>1.4E-8</v>
      </c>
      <c r="BB35" s="132">
        <f t="shared" si="3"/>
        <v>5.9999999999999995E-8</v>
      </c>
      <c r="BC35" s="132">
        <f t="shared" si="4"/>
        <v>3.9960000000000011E-7</v>
      </c>
      <c r="BD35" s="132">
        <f t="shared" si="5"/>
        <v>6.0000000000000008E-7</v>
      </c>
    </row>
    <row r="36" spans="1:56" x14ac:dyDescent="0.25">
      <c r="A36" s="131">
        <v>107062</v>
      </c>
      <c r="B36" s="129" t="s">
        <v>1393</v>
      </c>
      <c r="C36" s="129" t="str">
        <f>INDEX('2015-2020 TRI_1,2-DCA COU Map'!$AH:$AH,MATCH(F36,'2015-2020 TRI_1,2-DCA COU Map'!$E:$E,0))</f>
        <v>Manufacturing</v>
      </c>
      <c r="D36" t="s">
        <v>1134</v>
      </c>
      <c r="E36">
        <v>2018</v>
      </c>
      <c r="F36" t="s">
        <v>1150</v>
      </c>
      <c r="G36" s="297">
        <v>110000597328</v>
      </c>
      <c r="H36" t="s">
        <v>1427</v>
      </c>
      <c r="I36" t="s">
        <v>1147</v>
      </c>
      <c r="J36" t="s">
        <v>1148</v>
      </c>
      <c r="K36" t="s">
        <v>1149</v>
      </c>
      <c r="L36" t="s">
        <v>1428</v>
      </c>
      <c r="M36" t="s">
        <v>1138</v>
      </c>
      <c r="N36">
        <v>70723</v>
      </c>
      <c r="O36">
        <v>30.05509</v>
      </c>
      <c r="P36">
        <v>-90.830839999999995</v>
      </c>
      <c r="Q36" s="297">
        <v>1318217304005</v>
      </c>
      <c r="R36" s="129">
        <v>7</v>
      </c>
      <c r="S36" s="129" t="s">
        <v>1403</v>
      </c>
      <c r="T36" s="129" t="s">
        <v>1147</v>
      </c>
      <c r="U36" s="129"/>
      <c r="V36" s="129"/>
      <c r="W36" s="129">
        <v>325199</v>
      </c>
      <c r="X36" s="129" t="s">
        <v>261</v>
      </c>
      <c r="Y36" s="129">
        <v>0</v>
      </c>
      <c r="Z36" s="129">
        <v>0</v>
      </c>
      <c r="AA36">
        <v>0</v>
      </c>
      <c r="AB36">
        <v>0</v>
      </c>
      <c r="AC36">
        <v>0</v>
      </c>
      <c r="AD36">
        <v>0</v>
      </c>
      <c r="AE36">
        <v>0</v>
      </c>
      <c r="AF36">
        <v>0</v>
      </c>
      <c r="AG36">
        <v>0</v>
      </c>
      <c r="AH36">
        <v>26.25</v>
      </c>
      <c r="AI36" s="301">
        <v>0</v>
      </c>
      <c r="AJ36">
        <v>0</v>
      </c>
      <c r="AK36">
        <v>0</v>
      </c>
      <c r="AL36">
        <v>0</v>
      </c>
      <c r="AM36">
        <v>0</v>
      </c>
      <c r="AN36">
        <v>0.01</v>
      </c>
      <c r="AO36">
        <v>0</v>
      </c>
      <c r="AP36">
        <v>0</v>
      </c>
      <c r="AQ36">
        <v>0</v>
      </c>
      <c r="AR36">
        <v>0</v>
      </c>
      <c r="AS36">
        <v>0</v>
      </c>
      <c r="AT36" s="302">
        <v>26.26</v>
      </c>
      <c r="AU36" s="132">
        <f>$AT36*INDEX('Byproduct Conc'!$E:$E, MATCH(AU$2,'Byproduct Conc'!$C:$C, 0))</f>
        <v>7.6416600000000001E-2</v>
      </c>
      <c r="AV36" s="132">
        <f>$AT36*INDEX('Byproduct Conc'!$E:$E, MATCH(AV$2,'Byproduct Conc'!$C:$C, 0))</f>
        <v>9.1909999999999995E-4</v>
      </c>
      <c r="AW36" s="132">
        <f>$AT36*INDEX('Byproduct Conc'!$E:$E, MATCH(AW$2,'Byproduct Conc'!$C:$C, 0))</f>
        <v>3.9389999999999998E-3</v>
      </c>
      <c r="AX36" s="132">
        <f>$AT36*INDEX('Byproduct Conc'!$E:$E, MATCH(AX$2,'Byproduct Conc'!$C:$C, 0))</f>
        <v>2.6233740000000005E-2</v>
      </c>
      <c r="AY36" s="132">
        <f>$AT36*INDEX('Byproduct Conc'!$E:$E, MATCH(AY$2,'Byproduct Conc'!$C:$C, 0))</f>
        <v>3.9390000000000001E-2</v>
      </c>
      <c r="AZ36" s="132">
        <f t="shared" si="0"/>
        <v>2.1833314285714286E-4</v>
      </c>
      <c r="BA36" s="132">
        <f t="shared" si="2"/>
        <v>2.6259999999999999E-6</v>
      </c>
      <c r="BB36" s="132">
        <f t="shared" si="3"/>
        <v>1.1254285714285714E-5</v>
      </c>
      <c r="BC36" s="132">
        <f t="shared" si="4"/>
        <v>7.4953542857142876E-5</v>
      </c>
      <c r="BD36" s="132">
        <f t="shared" si="5"/>
        <v>1.1254285714285715E-4</v>
      </c>
    </row>
    <row r="37" spans="1:56" x14ac:dyDescent="0.25">
      <c r="A37" s="131">
        <v>107062</v>
      </c>
      <c r="B37" s="129" t="s">
        <v>1393</v>
      </c>
      <c r="C37" s="129" t="str">
        <f>INDEX('2015-2020 TRI_1,2-DCA COU Map'!$AH:$AH,MATCH(F37,'2015-2020 TRI_1,2-DCA COU Map'!$E:$E,0))</f>
        <v>Manufacturing</v>
      </c>
      <c r="D37" s="296" t="s">
        <v>1134</v>
      </c>
      <c r="E37" s="296">
        <v>2018</v>
      </c>
      <c r="F37" s="296" t="s">
        <v>1190</v>
      </c>
      <c r="G37" s="298">
        <v>110018925957</v>
      </c>
      <c r="H37" s="296" t="s">
        <v>1411</v>
      </c>
      <c r="I37" s="296" t="s">
        <v>1187</v>
      </c>
      <c r="J37" s="296" t="s">
        <v>1188</v>
      </c>
      <c r="K37" s="296" t="s">
        <v>1189</v>
      </c>
      <c r="L37" s="296" t="s">
        <v>1412</v>
      </c>
      <c r="M37" s="296" t="s">
        <v>1160</v>
      </c>
      <c r="N37" s="296">
        <v>77978</v>
      </c>
      <c r="O37" s="296">
        <v>28.6753</v>
      </c>
      <c r="P37" s="296">
        <v>-96.549499999999995</v>
      </c>
      <c r="Q37" s="298">
        <v>1318218562344</v>
      </c>
      <c r="R37" s="129">
        <v>7</v>
      </c>
      <c r="S37" s="129" t="s">
        <v>1403</v>
      </c>
      <c r="T37" s="129" t="s">
        <v>1147</v>
      </c>
      <c r="U37" s="129"/>
      <c r="V37" s="129"/>
      <c r="W37" s="129">
        <v>325199</v>
      </c>
      <c r="X37" s="129" t="s">
        <v>261</v>
      </c>
      <c r="Y37" s="129">
        <v>0</v>
      </c>
      <c r="Z37" s="129">
        <v>0</v>
      </c>
      <c r="AA37">
        <v>0</v>
      </c>
      <c r="AB37">
        <v>0</v>
      </c>
      <c r="AC37">
        <v>0</v>
      </c>
      <c r="AD37">
        <v>0</v>
      </c>
      <c r="AE37">
        <v>0</v>
      </c>
      <c r="AF37">
        <v>0</v>
      </c>
      <c r="AG37">
        <v>0</v>
      </c>
      <c r="AH37">
        <v>0</v>
      </c>
      <c r="AI37" s="301">
        <v>0</v>
      </c>
      <c r="AJ37">
        <v>0</v>
      </c>
      <c r="AK37">
        <v>0</v>
      </c>
      <c r="AL37">
        <v>0</v>
      </c>
      <c r="AM37">
        <v>0</v>
      </c>
      <c r="AN37">
        <v>0.01</v>
      </c>
      <c r="AO37">
        <v>0</v>
      </c>
      <c r="AP37">
        <v>0</v>
      </c>
      <c r="AQ37">
        <v>0</v>
      </c>
      <c r="AR37">
        <v>0</v>
      </c>
      <c r="AS37">
        <v>0</v>
      </c>
      <c r="AT37" s="302">
        <v>0.01</v>
      </c>
      <c r="AU37" s="132">
        <f>$AT37*INDEX('Byproduct Conc'!$E:$E, MATCH(AU$2,'Byproduct Conc'!$C:$C, 0))</f>
        <v>2.9099999999999999E-5</v>
      </c>
      <c r="AV37" s="132">
        <f>$AT37*INDEX('Byproduct Conc'!$E:$E, MATCH(AV$2,'Byproduct Conc'!$C:$C, 0))</f>
        <v>3.4999999999999998E-7</v>
      </c>
      <c r="AW37" s="132">
        <f>$AT37*INDEX('Byproduct Conc'!$E:$E, MATCH(AW$2,'Byproduct Conc'!$C:$C, 0))</f>
        <v>1.4999999999999998E-6</v>
      </c>
      <c r="AX37" s="132">
        <f>$AT37*INDEX('Byproduct Conc'!$E:$E, MATCH(AX$2,'Byproduct Conc'!$C:$C, 0))</f>
        <v>9.9900000000000009E-6</v>
      </c>
      <c r="AY37" s="132">
        <f>$AT37*INDEX('Byproduct Conc'!$E:$E, MATCH(AY$2,'Byproduct Conc'!$C:$C, 0))</f>
        <v>1.5E-5</v>
      </c>
      <c r="AZ37" s="132">
        <f t="shared" si="0"/>
        <v>8.3142857142857139E-8</v>
      </c>
      <c r="BA37" s="132">
        <f t="shared" si="2"/>
        <v>9.9999999999999986E-10</v>
      </c>
      <c r="BB37" s="132">
        <f t="shared" si="3"/>
        <v>4.285714285714285E-9</v>
      </c>
      <c r="BC37" s="132">
        <f t="shared" si="4"/>
        <v>2.8542857142857146E-8</v>
      </c>
      <c r="BD37" s="132">
        <f t="shared" si="5"/>
        <v>4.2857142857142858E-8</v>
      </c>
    </row>
    <row r="38" spans="1:56" x14ac:dyDescent="0.25">
      <c r="A38" s="131">
        <v>107062</v>
      </c>
      <c r="B38" s="129" t="s">
        <v>1393</v>
      </c>
      <c r="C38" s="129" t="str">
        <f>INDEX('2015-2020 TRI_1,2-DCA COU Map'!$AH:$AH,MATCH(F38,'2015-2020 TRI_1,2-DCA COU Map'!$E:$E,0))</f>
        <v>Manufacturing</v>
      </c>
      <c r="D38" s="296" t="s">
        <v>1134</v>
      </c>
      <c r="E38" s="296">
        <v>2016</v>
      </c>
      <c r="F38" s="296" t="s">
        <v>1150</v>
      </c>
      <c r="G38" s="298">
        <v>110000597328</v>
      </c>
      <c r="H38" s="296" t="s">
        <v>1427</v>
      </c>
      <c r="I38" s="296" t="s">
        <v>1147</v>
      </c>
      <c r="J38" s="296" t="s">
        <v>1148</v>
      </c>
      <c r="K38" s="296" t="s">
        <v>1149</v>
      </c>
      <c r="L38" s="296" t="s">
        <v>1428</v>
      </c>
      <c r="M38" s="296" t="s">
        <v>1138</v>
      </c>
      <c r="N38" s="296">
        <v>70723</v>
      </c>
      <c r="O38" s="296">
        <v>30.05509</v>
      </c>
      <c r="P38" s="296">
        <v>-90.830839999999995</v>
      </c>
      <c r="Q38" s="298">
        <v>1316215698299</v>
      </c>
      <c r="R38" s="129">
        <v>7</v>
      </c>
      <c r="S38" s="129" t="s">
        <v>1403</v>
      </c>
      <c r="T38" s="129" t="s">
        <v>1147</v>
      </c>
      <c r="U38" s="129"/>
      <c r="V38" s="129"/>
      <c r="W38" s="129">
        <v>325199</v>
      </c>
      <c r="X38" s="129" t="s">
        <v>261</v>
      </c>
      <c r="Y38" s="129">
        <v>0</v>
      </c>
      <c r="Z38" s="129">
        <v>0</v>
      </c>
      <c r="AA38">
        <v>0</v>
      </c>
      <c r="AB38">
        <v>0</v>
      </c>
      <c r="AC38">
        <v>0</v>
      </c>
      <c r="AD38">
        <v>0</v>
      </c>
      <c r="AE38">
        <v>0</v>
      </c>
      <c r="AF38">
        <v>0</v>
      </c>
      <c r="AG38">
        <v>0</v>
      </c>
      <c r="AH38">
        <v>3.32</v>
      </c>
      <c r="AI38" s="301">
        <v>0</v>
      </c>
      <c r="AJ38">
        <v>0</v>
      </c>
      <c r="AK38">
        <v>0</v>
      </c>
      <c r="AL38">
        <v>0</v>
      </c>
      <c r="AM38">
        <v>0</v>
      </c>
      <c r="AN38">
        <v>6.4999999999999997E-3</v>
      </c>
      <c r="AO38">
        <v>0</v>
      </c>
      <c r="AP38">
        <v>0</v>
      </c>
      <c r="AQ38">
        <v>0</v>
      </c>
      <c r="AR38">
        <v>0</v>
      </c>
      <c r="AS38">
        <v>0</v>
      </c>
      <c r="AT38" s="302">
        <v>3.3264999999999998</v>
      </c>
      <c r="AU38" s="132">
        <f>$AT38*INDEX('Byproduct Conc'!$E:$E, MATCH(AU$2,'Byproduct Conc'!$C:$C, 0))</f>
        <v>9.6801149999999996E-3</v>
      </c>
      <c r="AV38" s="132">
        <f>$AT38*INDEX('Byproduct Conc'!$E:$E, MATCH(AV$2,'Byproduct Conc'!$C:$C, 0))</f>
        <v>1.1642749999999998E-4</v>
      </c>
      <c r="AW38" s="132">
        <f>$AT38*INDEX('Byproduct Conc'!$E:$E, MATCH(AW$2,'Byproduct Conc'!$C:$C, 0))</f>
        <v>4.9897499999999992E-4</v>
      </c>
      <c r="AX38" s="132">
        <f>$AT38*INDEX('Byproduct Conc'!$E:$E, MATCH(AX$2,'Byproduct Conc'!$C:$C, 0))</f>
        <v>3.3231735000000002E-3</v>
      </c>
      <c r="AY38" s="132">
        <f>$AT38*INDEX('Byproduct Conc'!$E:$E, MATCH(AY$2,'Byproduct Conc'!$C:$C, 0))</f>
        <v>4.9897499999999994E-3</v>
      </c>
      <c r="AZ38" s="132">
        <f t="shared" si="0"/>
        <v>2.7657471428571429E-5</v>
      </c>
      <c r="BA38" s="132">
        <f t="shared" si="2"/>
        <v>3.3264999999999995E-7</v>
      </c>
      <c r="BB38" s="132">
        <f t="shared" si="3"/>
        <v>1.4256428571428569E-6</v>
      </c>
      <c r="BC38" s="132">
        <f t="shared" si="4"/>
        <v>9.4947814285714297E-6</v>
      </c>
      <c r="BD38" s="132">
        <f t="shared" si="5"/>
        <v>1.425642857142857E-5</v>
      </c>
    </row>
    <row r="39" spans="1:56" x14ac:dyDescent="0.25">
      <c r="A39" s="131">
        <v>107062</v>
      </c>
      <c r="B39" s="129" t="s">
        <v>1393</v>
      </c>
      <c r="C39" s="129" t="str">
        <f>INDEX('2015-2020 TRI_1,2-DCA COU Map'!$AH:$AH,MATCH(F39,'2015-2020 TRI_1,2-DCA COU Map'!$E:$E,0))</f>
        <v>Manufacturing</v>
      </c>
      <c r="D39" s="296" t="s">
        <v>1134</v>
      </c>
      <c r="E39" s="296">
        <v>2017</v>
      </c>
      <c r="F39" s="296" t="s">
        <v>1150</v>
      </c>
      <c r="G39" s="298">
        <v>110000597328</v>
      </c>
      <c r="H39" s="296" t="s">
        <v>1427</v>
      </c>
      <c r="I39" s="296" t="s">
        <v>1147</v>
      </c>
      <c r="J39" s="296" t="s">
        <v>1148</v>
      </c>
      <c r="K39" s="296" t="s">
        <v>1149</v>
      </c>
      <c r="L39" s="296" t="s">
        <v>1428</v>
      </c>
      <c r="M39" s="296" t="s">
        <v>1138</v>
      </c>
      <c r="N39" s="296">
        <v>70723</v>
      </c>
      <c r="O39" s="296">
        <v>30.05509</v>
      </c>
      <c r="P39" s="296">
        <v>-90.830839999999995</v>
      </c>
      <c r="Q39" s="298">
        <v>1317216156152</v>
      </c>
      <c r="R39" s="129">
        <v>7</v>
      </c>
      <c r="S39" s="129" t="s">
        <v>1403</v>
      </c>
      <c r="T39" s="129" t="s">
        <v>1147</v>
      </c>
      <c r="U39" s="129"/>
      <c r="V39" s="129"/>
      <c r="W39" s="129">
        <v>325199</v>
      </c>
      <c r="X39" s="129" t="s">
        <v>261</v>
      </c>
      <c r="Y39" s="129">
        <v>0</v>
      </c>
      <c r="Z39" s="129">
        <v>0</v>
      </c>
      <c r="AA39">
        <v>0</v>
      </c>
      <c r="AB39">
        <v>0</v>
      </c>
      <c r="AC39">
        <v>0</v>
      </c>
      <c r="AD39">
        <v>0</v>
      </c>
      <c r="AE39">
        <v>0</v>
      </c>
      <c r="AF39">
        <v>0</v>
      </c>
      <c r="AG39">
        <v>0</v>
      </c>
      <c r="AH39">
        <v>32.99</v>
      </c>
      <c r="AI39" s="299">
        <v>0</v>
      </c>
      <c r="AJ39">
        <v>0</v>
      </c>
      <c r="AK39">
        <v>0</v>
      </c>
      <c r="AL39">
        <v>0</v>
      </c>
      <c r="AM39">
        <v>0</v>
      </c>
      <c r="AN39">
        <v>5.0000000000000001E-3</v>
      </c>
      <c r="AO39">
        <v>0</v>
      </c>
      <c r="AP39">
        <v>0</v>
      </c>
      <c r="AQ39">
        <v>0</v>
      </c>
      <c r="AR39">
        <v>0</v>
      </c>
      <c r="AS39">
        <v>0</v>
      </c>
      <c r="AT39" s="302">
        <v>32.995000000000005</v>
      </c>
      <c r="AU39" s="132">
        <f>$AT39*INDEX('Byproduct Conc'!$E:$E, MATCH(AU$2,'Byproduct Conc'!$C:$C, 0))</f>
        <v>9.6015450000000002E-2</v>
      </c>
      <c r="AV39" s="132">
        <f>$AT39*INDEX('Byproduct Conc'!$E:$E, MATCH(AV$2,'Byproduct Conc'!$C:$C, 0))</f>
        <v>1.1548250000000002E-3</v>
      </c>
      <c r="AW39" s="132">
        <f>$AT39*INDEX('Byproduct Conc'!$E:$E, MATCH(AW$2,'Byproduct Conc'!$C:$C, 0))</f>
        <v>4.9492500000000005E-3</v>
      </c>
      <c r="AX39" s="132">
        <f>$AT39*INDEX('Byproduct Conc'!$E:$E, MATCH(AX$2,'Byproduct Conc'!$C:$C, 0))</f>
        <v>3.2962005000000009E-2</v>
      </c>
      <c r="AY39" s="132">
        <f>$AT39*INDEX('Byproduct Conc'!$E:$E, MATCH(AY$2,'Byproduct Conc'!$C:$C, 0))</f>
        <v>4.9492500000000009E-2</v>
      </c>
      <c r="AZ39" s="132">
        <f t="shared" si="0"/>
        <v>2.7432985714285715E-4</v>
      </c>
      <c r="BA39" s="132">
        <f t="shared" si="2"/>
        <v>3.2995000000000003E-6</v>
      </c>
      <c r="BB39" s="132">
        <f t="shared" si="3"/>
        <v>1.4140714285714288E-5</v>
      </c>
      <c r="BC39" s="132">
        <f t="shared" si="4"/>
        <v>9.4177157142857174E-5</v>
      </c>
      <c r="BD39" s="132">
        <f t="shared" si="5"/>
        <v>1.4140714285714289E-4</v>
      </c>
    </row>
    <row r="40" spans="1:56" x14ac:dyDescent="0.25">
      <c r="A40" s="131">
        <v>107062</v>
      </c>
      <c r="B40" s="129" t="s">
        <v>1393</v>
      </c>
      <c r="C40" s="129" t="str">
        <f>INDEX('2015-2020 TRI_1,2-DCA COU Map'!$AH:$AH,MATCH(F40,'2015-2020 TRI_1,2-DCA COU Map'!$E:$E,0))</f>
        <v>Manufacturing</v>
      </c>
      <c r="D40" t="s">
        <v>1134</v>
      </c>
      <c r="E40">
        <v>2022</v>
      </c>
      <c r="F40" t="s">
        <v>1145</v>
      </c>
      <c r="G40">
        <v>110000494894</v>
      </c>
      <c r="H40" t="s">
        <v>1401</v>
      </c>
      <c r="I40" t="s">
        <v>5124</v>
      </c>
      <c r="J40" t="s">
        <v>1143</v>
      </c>
      <c r="K40" t="s">
        <v>1144</v>
      </c>
      <c r="L40" t="s">
        <v>1402</v>
      </c>
      <c r="M40" t="s">
        <v>1138</v>
      </c>
      <c r="N40">
        <v>70669</v>
      </c>
      <c r="O40">
        <v>30.223500000000001</v>
      </c>
      <c r="P40">
        <v>-93.286900000000003</v>
      </c>
      <c r="Q40">
        <v>1322220872535</v>
      </c>
      <c r="R40" s="129">
        <v>7</v>
      </c>
      <c r="S40" s="129" t="s">
        <v>1403</v>
      </c>
      <c r="T40" s="129" t="s">
        <v>1147</v>
      </c>
      <c r="U40" s="129"/>
      <c r="V40" s="129"/>
      <c r="W40" s="129">
        <v>325199</v>
      </c>
      <c r="X40" s="129" t="s">
        <v>261</v>
      </c>
      <c r="Y40" s="129">
        <v>0</v>
      </c>
      <c r="Z40" s="129">
        <v>0</v>
      </c>
      <c r="AA40">
        <v>0</v>
      </c>
      <c r="AB40">
        <v>0</v>
      </c>
      <c r="AC40">
        <v>0</v>
      </c>
      <c r="AD40">
        <v>0</v>
      </c>
      <c r="AE40">
        <v>0</v>
      </c>
      <c r="AF40">
        <v>0</v>
      </c>
      <c r="AG40">
        <v>0</v>
      </c>
      <c r="AH40">
        <v>0</v>
      </c>
      <c r="AI40" s="299">
        <v>0</v>
      </c>
      <c r="AJ40">
        <v>0</v>
      </c>
      <c r="AK40">
        <v>0</v>
      </c>
      <c r="AL40">
        <v>0</v>
      </c>
      <c r="AM40">
        <v>0</v>
      </c>
      <c r="AN40">
        <v>0</v>
      </c>
      <c r="AO40">
        <v>2900</v>
      </c>
      <c r="AP40">
        <v>0</v>
      </c>
      <c r="AQ40">
        <v>0</v>
      </c>
      <c r="AR40">
        <v>0</v>
      </c>
      <c r="AS40">
        <v>0</v>
      </c>
      <c r="AT40">
        <v>2900</v>
      </c>
      <c r="AU40" s="132">
        <f>$AT40*INDEX('Byproduct Conc'!$E:$E, MATCH(AU$2,'Byproduct Conc'!$C:$C, 0))</f>
        <v>8.4390000000000001</v>
      </c>
      <c r="AV40" s="132">
        <f>$AT40*INDEX('Byproduct Conc'!$E:$E, MATCH(AV$2,'Byproduct Conc'!$C:$C, 0))</f>
        <v>0.10149999999999999</v>
      </c>
      <c r="AW40" s="132">
        <f>$AT40*INDEX('Byproduct Conc'!$E:$E, MATCH(AW$2,'Byproduct Conc'!$C:$C, 0))</f>
        <v>0.43499999999999994</v>
      </c>
      <c r="AX40" s="132">
        <f>$AT40*INDEX('Byproduct Conc'!$E:$E, MATCH(AX$2,'Byproduct Conc'!$C:$C, 0))</f>
        <v>2.8971000000000005</v>
      </c>
      <c r="AY40" s="132">
        <f>$AT40*INDEX('Byproduct Conc'!$E:$E, MATCH(AY$2,'Byproduct Conc'!$C:$C, 0))</f>
        <v>4.3500000000000005</v>
      </c>
      <c r="AZ40" s="132">
        <f t="shared" si="0"/>
        <v>2.4111428571428572E-2</v>
      </c>
      <c r="BA40" s="132">
        <f t="shared" si="2"/>
        <v>2.9E-4</v>
      </c>
      <c r="BB40" s="132">
        <f t="shared" si="3"/>
        <v>1.2428571428571428E-3</v>
      </c>
      <c r="BC40" s="132">
        <f t="shared" si="4"/>
        <v>8.2774285714285727E-3</v>
      </c>
      <c r="BD40" s="132">
        <f t="shared" si="5"/>
        <v>1.2428571428571429E-2</v>
      </c>
    </row>
    <row r="41" spans="1:56" x14ac:dyDescent="0.25">
      <c r="A41" s="131">
        <v>107062</v>
      </c>
      <c r="B41" s="129" t="s">
        <v>1393</v>
      </c>
      <c r="C41" s="129" t="str">
        <f>INDEX('2015-2020 TRI_1,2-DCA COU Map'!$AH:$AH,MATCH(F41,'2015-2020 TRI_1,2-DCA COU Map'!$E:$E,0))</f>
        <v>Manufacturing</v>
      </c>
      <c r="D41" t="s">
        <v>1134</v>
      </c>
      <c r="E41">
        <v>2018</v>
      </c>
      <c r="F41" t="s">
        <v>1145</v>
      </c>
      <c r="G41" s="297">
        <v>110000494894</v>
      </c>
      <c r="H41" t="s">
        <v>1401</v>
      </c>
      <c r="I41" t="s">
        <v>1142</v>
      </c>
      <c r="J41" t="s">
        <v>1143</v>
      </c>
      <c r="K41" t="s">
        <v>1144</v>
      </c>
      <c r="L41" t="s">
        <v>1402</v>
      </c>
      <c r="M41" t="s">
        <v>1138</v>
      </c>
      <c r="N41">
        <v>70669</v>
      </c>
      <c r="O41">
        <v>30.223500000000001</v>
      </c>
      <c r="P41">
        <v>-93.286900000000003</v>
      </c>
      <c r="Q41" s="297">
        <v>1318218558296</v>
      </c>
      <c r="R41" s="129">
        <v>8</v>
      </c>
      <c r="S41" s="129" t="s">
        <v>1399</v>
      </c>
      <c r="T41" s="129" t="s">
        <v>1437</v>
      </c>
      <c r="U41" s="129"/>
      <c r="V41" s="129"/>
      <c r="W41" s="129">
        <v>325199</v>
      </c>
      <c r="X41" s="129" t="s">
        <v>261</v>
      </c>
      <c r="Y41" s="129">
        <v>0</v>
      </c>
      <c r="Z41" s="129">
        <v>0</v>
      </c>
      <c r="AA41">
        <v>0</v>
      </c>
      <c r="AB41">
        <v>0</v>
      </c>
      <c r="AC41">
        <v>0</v>
      </c>
      <c r="AD41">
        <v>0</v>
      </c>
      <c r="AE41">
        <v>0</v>
      </c>
      <c r="AF41">
        <v>0</v>
      </c>
      <c r="AG41">
        <v>0</v>
      </c>
      <c r="AH41">
        <v>0</v>
      </c>
      <c r="AI41" s="301">
        <v>0</v>
      </c>
      <c r="AJ41">
        <v>0</v>
      </c>
      <c r="AK41">
        <v>0</v>
      </c>
      <c r="AL41">
        <v>0</v>
      </c>
      <c r="AM41">
        <v>0</v>
      </c>
      <c r="AN41">
        <v>0</v>
      </c>
      <c r="AO41">
        <v>840</v>
      </c>
      <c r="AP41">
        <v>0</v>
      </c>
      <c r="AQ41">
        <v>0</v>
      </c>
      <c r="AR41">
        <v>0</v>
      </c>
      <c r="AS41">
        <v>0</v>
      </c>
      <c r="AT41" s="303">
        <v>840</v>
      </c>
      <c r="AU41" s="132">
        <f>$AT41*INDEX('Byproduct Conc'!$E:$E, MATCH(AU$2,'Byproduct Conc'!$C:$C, 0))</f>
        <v>2.4443999999999999</v>
      </c>
      <c r="AV41" s="132">
        <f>$AT41*INDEX('Byproduct Conc'!$E:$E, MATCH(AV$2,'Byproduct Conc'!$C:$C, 0))</f>
        <v>2.9399999999999999E-2</v>
      </c>
      <c r="AW41" s="132">
        <f>$AT41*INDEX('Byproduct Conc'!$E:$E, MATCH(AW$2,'Byproduct Conc'!$C:$C, 0))</f>
        <v>0.126</v>
      </c>
      <c r="AX41" s="132">
        <f>$AT41*INDEX('Byproduct Conc'!$E:$E, MATCH(AX$2,'Byproduct Conc'!$C:$C, 0))</f>
        <v>0.83916000000000013</v>
      </c>
      <c r="AY41" s="132">
        <f>$AT41*INDEX('Byproduct Conc'!$E:$E, MATCH(AY$2,'Byproduct Conc'!$C:$C, 0))</f>
        <v>1.26</v>
      </c>
      <c r="AZ41" s="132">
        <f t="shared" si="0"/>
        <v>6.9839999999999998E-3</v>
      </c>
      <c r="BA41" s="132">
        <f t="shared" si="2"/>
        <v>8.3999999999999995E-5</v>
      </c>
      <c r="BB41" s="132">
        <f t="shared" si="3"/>
        <v>3.6000000000000002E-4</v>
      </c>
      <c r="BC41" s="132">
        <f t="shared" si="4"/>
        <v>2.3976000000000002E-3</v>
      </c>
      <c r="BD41" s="132">
        <f t="shared" si="5"/>
        <v>3.5999999999999999E-3</v>
      </c>
    </row>
    <row r="42" spans="1:56" x14ac:dyDescent="0.25">
      <c r="A42" s="131">
        <v>107062</v>
      </c>
      <c r="B42" s="129" t="s">
        <v>1393</v>
      </c>
      <c r="C42" s="129" t="str">
        <f>INDEX('2015-2020 TRI_1,2-DCA COU Map'!$AH:$AH,MATCH(F42,'2015-2020 TRI_1,2-DCA COU Map'!$E:$E,0))</f>
        <v>Manufacturing</v>
      </c>
      <c r="D42" t="s">
        <v>1134</v>
      </c>
      <c r="E42">
        <v>2023</v>
      </c>
      <c r="F42" t="s">
        <v>1145</v>
      </c>
      <c r="G42">
        <v>110000494894</v>
      </c>
      <c r="H42" t="s">
        <v>1401</v>
      </c>
      <c r="I42" t="s">
        <v>5124</v>
      </c>
      <c r="J42" t="s">
        <v>1143</v>
      </c>
      <c r="K42" t="s">
        <v>1144</v>
      </c>
      <c r="L42" t="s">
        <v>1402</v>
      </c>
      <c r="M42" t="s">
        <v>1138</v>
      </c>
      <c r="N42">
        <v>70669</v>
      </c>
      <c r="O42">
        <v>30.223500000000001</v>
      </c>
      <c r="P42">
        <v>-93.286900000000003</v>
      </c>
      <c r="Q42">
        <v>1323222047540</v>
      </c>
      <c r="R42" s="129">
        <v>6</v>
      </c>
      <c r="S42" s="129" t="s">
        <v>1442</v>
      </c>
      <c r="T42" s="129" t="s">
        <v>1404</v>
      </c>
      <c r="U42" s="129"/>
      <c r="V42" s="129"/>
      <c r="W42" s="129">
        <v>325110</v>
      </c>
      <c r="X42" s="129" t="s">
        <v>255</v>
      </c>
      <c r="Y42" s="129">
        <v>0</v>
      </c>
      <c r="Z42" s="129">
        <v>0</v>
      </c>
      <c r="AA42">
        <v>0</v>
      </c>
      <c r="AB42">
        <v>0</v>
      </c>
      <c r="AC42">
        <v>0</v>
      </c>
      <c r="AD42">
        <v>0</v>
      </c>
      <c r="AE42">
        <v>0</v>
      </c>
      <c r="AF42">
        <v>0</v>
      </c>
      <c r="AG42">
        <v>0</v>
      </c>
      <c r="AH42">
        <v>0</v>
      </c>
      <c r="AI42" s="301">
        <v>0</v>
      </c>
      <c r="AJ42">
        <v>0</v>
      </c>
      <c r="AK42">
        <v>0</v>
      </c>
      <c r="AL42">
        <v>0</v>
      </c>
      <c r="AM42">
        <v>0</v>
      </c>
      <c r="AN42">
        <v>0</v>
      </c>
      <c r="AO42">
        <v>450</v>
      </c>
      <c r="AP42">
        <v>0</v>
      </c>
      <c r="AQ42">
        <v>0</v>
      </c>
      <c r="AR42">
        <v>0</v>
      </c>
      <c r="AS42">
        <v>0</v>
      </c>
      <c r="AT42">
        <v>450</v>
      </c>
      <c r="AU42" s="132">
        <f>$AT42*INDEX('Byproduct Conc'!$E:$E, MATCH(AU$2,'Byproduct Conc'!$C:$C, 0))</f>
        <v>1.3094999999999999</v>
      </c>
      <c r="AV42" s="132">
        <f>$AT42*INDEX('Byproduct Conc'!$E:$E, MATCH(AV$2,'Byproduct Conc'!$C:$C, 0))</f>
        <v>1.575E-2</v>
      </c>
      <c r="AW42" s="132">
        <f>$AT42*INDEX('Byproduct Conc'!$E:$E, MATCH(AW$2,'Byproduct Conc'!$C:$C, 0))</f>
        <v>6.7499999999999991E-2</v>
      </c>
      <c r="AX42" s="132">
        <f>$AT42*INDEX('Byproduct Conc'!$E:$E, MATCH(AX$2,'Byproduct Conc'!$C:$C, 0))</f>
        <v>0.44955000000000006</v>
      </c>
      <c r="AY42" s="132">
        <f>$AT42*INDEX('Byproduct Conc'!$E:$E, MATCH(AY$2,'Byproduct Conc'!$C:$C, 0))</f>
        <v>0.67500000000000004</v>
      </c>
      <c r="AZ42" s="132">
        <f t="shared" si="0"/>
        <v>3.7414285714285709E-3</v>
      </c>
      <c r="BA42" s="132">
        <f t="shared" si="2"/>
        <v>4.5000000000000003E-5</v>
      </c>
      <c r="BB42" s="132">
        <f t="shared" si="3"/>
        <v>1.9285714285714284E-4</v>
      </c>
      <c r="BC42" s="132">
        <f t="shared" si="4"/>
        <v>1.2844285714285716E-3</v>
      </c>
      <c r="BD42" s="132">
        <f t="shared" si="5"/>
        <v>1.9285714285714288E-3</v>
      </c>
    </row>
    <row r="43" spans="1:56" x14ac:dyDescent="0.25">
      <c r="A43" s="131">
        <v>107062</v>
      </c>
      <c r="B43" s="129" t="s">
        <v>1393</v>
      </c>
      <c r="C43" s="129" t="str">
        <f>INDEX('2015-2020 TRI_1,2-DCA COU Map'!$AH:$AH,MATCH(F43,'2015-2020 TRI_1,2-DCA COU Map'!$E:$E,0))</f>
        <v>Manufacturing</v>
      </c>
      <c r="D43" t="s">
        <v>1134</v>
      </c>
      <c r="E43">
        <v>2021</v>
      </c>
      <c r="F43" t="s">
        <v>1166</v>
      </c>
      <c r="G43">
        <v>110000613747</v>
      </c>
      <c r="H43" t="s">
        <v>5276</v>
      </c>
      <c r="I43" t="s">
        <v>1163</v>
      </c>
      <c r="J43" t="s">
        <v>1164</v>
      </c>
      <c r="K43" t="s">
        <v>1165</v>
      </c>
      <c r="L43" t="s">
        <v>1398</v>
      </c>
      <c r="M43" t="s">
        <v>1138</v>
      </c>
      <c r="N43">
        <v>70764</v>
      </c>
      <c r="O43">
        <v>30.262255</v>
      </c>
      <c r="P43">
        <v>-91.185837000000006</v>
      </c>
      <c r="Q43">
        <v>1321220526685</v>
      </c>
      <c r="R43" s="129">
        <v>6</v>
      </c>
      <c r="S43" s="129" t="s">
        <v>1442</v>
      </c>
      <c r="T43" s="129" t="s">
        <v>1404</v>
      </c>
      <c r="U43" s="129"/>
      <c r="V43" s="129"/>
      <c r="W43" s="129">
        <v>325110</v>
      </c>
      <c r="X43" s="129" t="s">
        <v>255</v>
      </c>
      <c r="Y43" s="129">
        <v>0</v>
      </c>
      <c r="Z43" s="129">
        <v>0</v>
      </c>
      <c r="AA43">
        <v>0</v>
      </c>
      <c r="AB43">
        <v>0</v>
      </c>
      <c r="AC43">
        <v>0</v>
      </c>
      <c r="AD43">
        <v>0</v>
      </c>
      <c r="AE43">
        <v>0</v>
      </c>
      <c r="AF43">
        <v>0</v>
      </c>
      <c r="AG43">
        <v>0</v>
      </c>
      <c r="AH43">
        <v>0</v>
      </c>
      <c r="AI43" s="301">
        <v>0</v>
      </c>
      <c r="AJ43">
        <v>0</v>
      </c>
      <c r="AK43">
        <v>0</v>
      </c>
      <c r="AL43">
        <v>0</v>
      </c>
      <c r="AM43">
        <v>0</v>
      </c>
      <c r="AN43">
        <v>0</v>
      </c>
      <c r="AO43">
        <v>172</v>
      </c>
      <c r="AP43">
        <v>0</v>
      </c>
      <c r="AQ43">
        <v>0</v>
      </c>
      <c r="AR43">
        <v>0</v>
      </c>
      <c r="AS43">
        <v>0</v>
      </c>
      <c r="AT43">
        <v>172</v>
      </c>
      <c r="AU43" s="132">
        <f>$AT43*INDEX('Byproduct Conc'!$E:$E, MATCH(AU$2,'Byproduct Conc'!$C:$C, 0))</f>
        <v>0.50051999999999996</v>
      </c>
      <c r="AV43" s="132">
        <f>$AT43*INDEX('Byproduct Conc'!$E:$E, MATCH(AV$2,'Byproduct Conc'!$C:$C, 0))</f>
        <v>6.0199999999999993E-3</v>
      </c>
      <c r="AW43" s="132">
        <f>$AT43*INDEX('Byproduct Conc'!$E:$E, MATCH(AW$2,'Byproduct Conc'!$C:$C, 0))</f>
        <v>2.5799999999999997E-2</v>
      </c>
      <c r="AX43" s="132">
        <f>$AT43*INDEX('Byproduct Conc'!$E:$E, MATCH(AX$2,'Byproduct Conc'!$C:$C, 0))</f>
        <v>0.17182800000000001</v>
      </c>
      <c r="AY43" s="132">
        <f>$AT43*INDEX('Byproduct Conc'!$E:$E, MATCH(AY$2,'Byproduct Conc'!$C:$C, 0))</f>
        <v>0.25800000000000001</v>
      </c>
      <c r="AZ43" s="132">
        <f t="shared" si="0"/>
        <v>1.4300571428571428E-3</v>
      </c>
      <c r="BA43" s="132">
        <f t="shared" si="2"/>
        <v>1.7199999999999998E-5</v>
      </c>
      <c r="BB43" s="132">
        <f t="shared" si="3"/>
        <v>7.3714285714285706E-5</v>
      </c>
      <c r="BC43" s="132">
        <f t="shared" si="4"/>
        <v>4.9093714285714288E-4</v>
      </c>
      <c r="BD43" s="132">
        <f t="shared" si="5"/>
        <v>7.3714285714285711E-4</v>
      </c>
    </row>
    <row r="44" spans="1:56" x14ac:dyDescent="0.25">
      <c r="A44" s="131">
        <v>107062</v>
      </c>
      <c r="B44" s="129" t="s">
        <v>1393</v>
      </c>
      <c r="C44" s="129" t="str">
        <f>INDEX('2015-2020 TRI_1,2-DCA COU Map'!$AH:$AH,MATCH(F44,'2015-2020 TRI_1,2-DCA COU Map'!$E:$E,0))</f>
        <v>Manufacturing</v>
      </c>
      <c r="D44" t="s">
        <v>1134</v>
      </c>
      <c r="E44">
        <v>2024</v>
      </c>
      <c r="F44" t="s">
        <v>1161</v>
      </c>
      <c r="G44">
        <v>110070725501</v>
      </c>
      <c r="H44" t="s">
        <v>1425</v>
      </c>
      <c r="I44" t="s">
        <v>1157</v>
      </c>
      <c r="J44" t="s">
        <v>1158</v>
      </c>
      <c r="K44" t="s">
        <v>1159</v>
      </c>
      <c r="L44" t="s">
        <v>1426</v>
      </c>
      <c r="M44" t="s">
        <v>1160</v>
      </c>
      <c r="N44" t="s">
        <v>5277</v>
      </c>
      <c r="O44" t="s">
        <v>5278</v>
      </c>
      <c r="P44" t="s">
        <v>5279</v>
      </c>
      <c r="Q44" t="s">
        <v>5280</v>
      </c>
      <c r="R44" s="129">
        <v>6</v>
      </c>
      <c r="S44" s="129" t="s">
        <v>1442</v>
      </c>
      <c r="T44" s="129" t="s">
        <v>1404</v>
      </c>
      <c r="U44" s="129"/>
      <c r="V44" s="129"/>
      <c r="W44" s="129">
        <v>325110</v>
      </c>
      <c r="X44" s="129" t="s">
        <v>255</v>
      </c>
      <c r="Y44" s="129">
        <v>0</v>
      </c>
      <c r="Z44" s="129">
        <v>0</v>
      </c>
      <c r="AA44">
        <v>0</v>
      </c>
      <c r="AB44">
        <v>0</v>
      </c>
      <c r="AC44">
        <v>0</v>
      </c>
      <c r="AD44">
        <v>0</v>
      </c>
      <c r="AE44">
        <v>0</v>
      </c>
      <c r="AF44">
        <v>0</v>
      </c>
      <c r="AG44">
        <v>0</v>
      </c>
      <c r="AH44">
        <v>0</v>
      </c>
      <c r="AI44" s="299">
        <v>0</v>
      </c>
      <c r="AJ44">
        <v>0</v>
      </c>
      <c r="AK44">
        <v>0</v>
      </c>
      <c r="AL44">
        <v>0</v>
      </c>
      <c r="AM44">
        <v>0</v>
      </c>
      <c r="AN44">
        <v>0</v>
      </c>
      <c r="AO44">
        <v>132.5</v>
      </c>
      <c r="AP44">
        <v>0</v>
      </c>
      <c r="AQ44">
        <v>0</v>
      </c>
      <c r="AR44">
        <v>0</v>
      </c>
      <c r="AS44">
        <v>0</v>
      </c>
      <c r="AT44">
        <v>132.5</v>
      </c>
      <c r="AU44" s="132">
        <f>$AT44*INDEX('Byproduct Conc'!$E:$E, MATCH(AU$2,'Byproduct Conc'!$C:$C, 0))</f>
        <v>0.385575</v>
      </c>
      <c r="AV44" s="132">
        <f>$AT44*INDEX('Byproduct Conc'!$E:$E, MATCH(AV$2,'Byproduct Conc'!$C:$C, 0))</f>
        <v>4.6374999999999993E-3</v>
      </c>
      <c r="AW44" s="132">
        <f>$AT44*INDEX('Byproduct Conc'!$E:$E, MATCH(AW$2,'Byproduct Conc'!$C:$C, 0))</f>
        <v>1.9874999999999997E-2</v>
      </c>
      <c r="AX44" s="132">
        <f>$AT44*INDEX('Byproduct Conc'!$E:$E, MATCH(AX$2,'Byproduct Conc'!$C:$C, 0))</f>
        <v>0.13236750000000003</v>
      </c>
      <c r="AY44" s="132">
        <f>$AT44*INDEX('Byproduct Conc'!$E:$E, MATCH(AY$2,'Byproduct Conc'!$C:$C, 0))</f>
        <v>0.19875000000000001</v>
      </c>
      <c r="AZ44" s="132">
        <f t="shared" si="0"/>
        <v>1.1016428571428572E-3</v>
      </c>
      <c r="BA44" s="132">
        <f t="shared" si="2"/>
        <v>1.3249999999999999E-5</v>
      </c>
      <c r="BB44" s="132">
        <f t="shared" si="3"/>
        <v>5.6785714285714275E-5</v>
      </c>
      <c r="BC44" s="132">
        <f t="shared" si="4"/>
        <v>3.7819285714285719E-4</v>
      </c>
      <c r="BD44" s="132">
        <f t="shared" si="5"/>
        <v>5.6785714285714284E-4</v>
      </c>
    </row>
    <row r="45" spans="1:56" ht="30" x14ac:dyDescent="0.25">
      <c r="A45" s="131">
        <v>107062</v>
      </c>
      <c r="B45" s="129" t="s">
        <v>1393</v>
      </c>
      <c r="C45" s="129" t="str">
        <f>INDEX('2015-2020 TRI_1,2-DCA COU Map'!$AH:$AH,MATCH(F45,'2015-2020 TRI_1,2-DCA COU Map'!$E:$E,0))</f>
        <v>Manufacturing</v>
      </c>
      <c r="D45" s="299" t="s">
        <v>1134</v>
      </c>
      <c r="E45" s="299">
        <v>2015</v>
      </c>
      <c r="F45" s="299" t="s">
        <v>1145</v>
      </c>
      <c r="G45" s="300">
        <v>110000494894</v>
      </c>
      <c r="H45" s="299" t="s">
        <v>1401</v>
      </c>
      <c r="I45" s="299" t="s">
        <v>1142</v>
      </c>
      <c r="J45" s="299" t="s">
        <v>1143</v>
      </c>
      <c r="K45" s="299" t="s">
        <v>1144</v>
      </c>
      <c r="L45" s="299" t="s">
        <v>1402</v>
      </c>
      <c r="M45" s="299" t="s">
        <v>1138</v>
      </c>
      <c r="N45" s="299">
        <v>70669</v>
      </c>
      <c r="O45" s="299">
        <v>30.223500000000001</v>
      </c>
      <c r="P45" s="299">
        <v>-93.286900000000003</v>
      </c>
      <c r="Q45" s="300">
        <v>1315213858653</v>
      </c>
      <c r="R45" s="129">
        <v>6</v>
      </c>
      <c r="S45" s="129" t="s">
        <v>1442</v>
      </c>
      <c r="T45" s="129" t="s">
        <v>1404</v>
      </c>
      <c r="U45" s="129"/>
      <c r="V45" s="129"/>
      <c r="W45" s="129">
        <v>325110</v>
      </c>
      <c r="X45" s="129" t="s">
        <v>255</v>
      </c>
      <c r="Y45" s="129">
        <v>0</v>
      </c>
      <c r="Z45" s="129">
        <v>0</v>
      </c>
      <c r="AA45" s="299">
        <v>0</v>
      </c>
      <c r="AB45" s="299">
        <v>0</v>
      </c>
      <c r="AC45" s="299">
        <v>0</v>
      </c>
      <c r="AD45" s="299">
        <v>0</v>
      </c>
      <c r="AE45" s="299">
        <v>0</v>
      </c>
      <c r="AF45" s="299">
        <v>0</v>
      </c>
      <c r="AG45" s="299">
        <v>0</v>
      </c>
      <c r="AH45" s="299">
        <v>0</v>
      </c>
      <c r="AI45" s="299">
        <v>0</v>
      </c>
      <c r="AJ45" s="299">
        <v>0</v>
      </c>
      <c r="AK45" s="299">
        <v>0</v>
      </c>
      <c r="AL45" s="299">
        <v>0</v>
      </c>
      <c r="AM45" s="299">
        <v>0</v>
      </c>
      <c r="AN45" s="299">
        <v>0</v>
      </c>
      <c r="AO45" s="299">
        <v>65</v>
      </c>
      <c r="AP45" s="299">
        <v>0</v>
      </c>
      <c r="AQ45" s="299">
        <v>0</v>
      </c>
      <c r="AR45" s="299">
        <v>0</v>
      </c>
      <c r="AS45" s="299">
        <v>0</v>
      </c>
      <c r="AT45" s="303">
        <v>65</v>
      </c>
      <c r="AU45" s="132">
        <f>$AT45*INDEX('Byproduct Conc'!$E:$E, MATCH(AU$2,'Byproduct Conc'!$C:$C, 0))</f>
        <v>0.18914999999999998</v>
      </c>
      <c r="AV45" s="132">
        <f>$AT45*INDEX('Byproduct Conc'!$E:$E, MATCH(AV$2,'Byproduct Conc'!$C:$C, 0))</f>
        <v>2.2749999999999997E-3</v>
      </c>
      <c r="AW45" s="132">
        <f>$AT45*INDEX('Byproduct Conc'!$E:$E, MATCH(AW$2,'Byproduct Conc'!$C:$C, 0))</f>
        <v>9.75E-3</v>
      </c>
      <c r="AX45" s="132">
        <f>$AT45*INDEX('Byproduct Conc'!$E:$E, MATCH(AX$2,'Byproduct Conc'!$C:$C, 0))</f>
        <v>6.4935000000000007E-2</v>
      </c>
      <c r="AY45" s="132">
        <f>$AT45*INDEX('Byproduct Conc'!$E:$E, MATCH(AY$2,'Byproduct Conc'!$C:$C, 0))</f>
        <v>9.7500000000000003E-2</v>
      </c>
      <c r="AZ45" s="132">
        <f t="shared" si="0"/>
        <v>5.4042857142857137E-4</v>
      </c>
      <c r="BA45" s="132">
        <f t="shared" si="2"/>
        <v>6.4999999999999988E-6</v>
      </c>
      <c r="BB45" s="132">
        <f t="shared" si="3"/>
        <v>2.7857142857142858E-5</v>
      </c>
      <c r="BC45" s="132">
        <f t="shared" si="4"/>
        <v>1.8552857142857144E-4</v>
      </c>
      <c r="BD45" s="132">
        <f t="shared" si="5"/>
        <v>2.7857142857142859E-4</v>
      </c>
    </row>
    <row r="46" spans="1:56" x14ac:dyDescent="0.25">
      <c r="A46" s="131">
        <v>107062</v>
      </c>
      <c r="B46" s="129" t="s">
        <v>1393</v>
      </c>
      <c r="C46" s="129" t="str">
        <f>INDEX('2015-2020 TRI_1,2-DCA COU Map'!$AH:$AH,MATCH(F46,'2015-2020 TRI_1,2-DCA COU Map'!$E:$E,0))</f>
        <v>Manufacturing</v>
      </c>
      <c r="D46" t="s">
        <v>1134</v>
      </c>
      <c r="E46">
        <v>2020</v>
      </c>
      <c r="F46" t="s">
        <v>1145</v>
      </c>
      <c r="G46" s="297">
        <v>110000494894</v>
      </c>
      <c r="H46" t="s">
        <v>1401</v>
      </c>
      <c r="I46" t="s">
        <v>1142</v>
      </c>
      <c r="J46" t="s">
        <v>1143</v>
      </c>
      <c r="K46" t="s">
        <v>1144</v>
      </c>
      <c r="L46" t="s">
        <v>1402</v>
      </c>
      <c r="M46" t="s">
        <v>1138</v>
      </c>
      <c r="N46">
        <v>70669</v>
      </c>
      <c r="O46">
        <v>30.223500000000001</v>
      </c>
      <c r="P46">
        <v>-93.286900000000003</v>
      </c>
      <c r="Q46" s="297">
        <v>1320219423112</v>
      </c>
      <c r="R46" s="129">
        <v>7</v>
      </c>
      <c r="S46" s="129" t="s">
        <v>1403</v>
      </c>
      <c r="T46" s="129" t="s">
        <v>1404</v>
      </c>
      <c r="U46" s="129"/>
      <c r="V46" s="129"/>
      <c r="W46" s="129">
        <v>325211</v>
      </c>
      <c r="X46" s="129" t="s">
        <v>262</v>
      </c>
      <c r="Y46" s="129">
        <v>0</v>
      </c>
      <c r="Z46" s="129">
        <v>0</v>
      </c>
      <c r="AA46">
        <v>0</v>
      </c>
      <c r="AB46">
        <v>0</v>
      </c>
      <c r="AC46">
        <v>0</v>
      </c>
      <c r="AD46">
        <v>0</v>
      </c>
      <c r="AE46">
        <v>0</v>
      </c>
      <c r="AF46">
        <v>0</v>
      </c>
      <c r="AG46">
        <v>0</v>
      </c>
      <c r="AH46">
        <v>0</v>
      </c>
      <c r="AI46" s="301">
        <v>0</v>
      </c>
      <c r="AJ46">
        <v>0</v>
      </c>
      <c r="AK46">
        <v>0</v>
      </c>
      <c r="AL46">
        <v>0</v>
      </c>
      <c r="AM46">
        <v>0</v>
      </c>
      <c r="AN46">
        <v>0</v>
      </c>
      <c r="AO46">
        <v>59</v>
      </c>
      <c r="AP46">
        <v>0</v>
      </c>
      <c r="AQ46">
        <v>0</v>
      </c>
      <c r="AR46">
        <v>0</v>
      </c>
      <c r="AS46">
        <v>0</v>
      </c>
      <c r="AT46" s="303">
        <v>59</v>
      </c>
      <c r="AU46" s="132">
        <f>$AT46*INDEX('Byproduct Conc'!$E:$E, MATCH(AU$2,'Byproduct Conc'!$C:$C, 0))</f>
        <v>0.17168999999999998</v>
      </c>
      <c r="AV46" s="132">
        <f>$AT46*INDEX('Byproduct Conc'!$E:$E, MATCH(AV$2,'Byproduct Conc'!$C:$C, 0))</f>
        <v>2.065E-3</v>
      </c>
      <c r="AW46" s="132">
        <f>$AT46*INDEX('Byproduct Conc'!$E:$E, MATCH(AW$2,'Byproduct Conc'!$C:$C, 0))</f>
        <v>8.8499999999999985E-3</v>
      </c>
      <c r="AX46" s="132">
        <f>$AT46*INDEX('Byproduct Conc'!$E:$E, MATCH(AX$2,'Byproduct Conc'!$C:$C, 0))</f>
        <v>5.8941000000000007E-2</v>
      </c>
      <c r="AY46" s="132">
        <f>$AT46*INDEX('Byproduct Conc'!$E:$E, MATCH(AY$2,'Byproduct Conc'!$C:$C, 0))</f>
        <v>8.8499999999999995E-2</v>
      </c>
      <c r="AZ46" s="132">
        <f t="shared" si="0"/>
        <v>4.9054285714285708E-4</v>
      </c>
      <c r="BA46" s="132">
        <f t="shared" si="2"/>
        <v>5.9000000000000003E-6</v>
      </c>
      <c r="BB46" s="132">
        <f t="shared" si="3"/>
        <v>2.5285714285714282E-5</v>
      </c>
      <c r="BC46" s="132">
        <f t="shared" si="4"/>
        <v>1.6840285714285716E-4</v>
      </c>
      <c r="BD46" s="132">
        <f t="shared" si="5"/>
        <v>2.5285714285714283E-4</v>
      </c>
    </row>
    <row r="47" spans="1:56" x14ac:dyDescent="0.25">
      <c r="D47" t="s">
        <v>1134</v>
      </c>
      <c r="E47">
        <v>2017</v>
      </c>
      <c r="F47" t="s">
        <v>1145</v>
      </c>
      <c r="G47" s="297">
        <v>110000494894</v>
      </c>
      <c r="H47" t="s">
        <v>1401</v>
      </c>
      <c r="I47" t="s">
        <v>1142</v>
      </c>
      <c r="J47" t="s">
        <v>1143</v>
      </c>
      <c r="K47" t="s">
        <v>1144</v>
      </c>
      <c r="L47" t="s">
        <v>1402</v>
      </c>
      <c r="M47" t="s">
        <v>1138</v>
      </c>
      <c r="N47">
        <v>70669</v>
      </c>
      <c r="O47">
        <v>30.223500000000001</v>
      </c>
      <c r="P47">
        <v>-93.286900000000003</v>
      </c>
      <c r="Q47" s="297">
        <v>1317216223469</v>
      </c>
      <c r="AA47">
        <v>0</v>
      </c>
      <c r="AB47">
        <v>0</v>
      </c>
      <c r="AC47">
        <v>0</v>
      </c>
      <c r="AD47">
        <v>0</v>
      </c>
      <c r="AE47">
        <v>0</v>
      </c>
      <c r="AF47">
        <v>0</v>
      </c>
      <c r="AG47">
        <v>0</v>
      </c>
      <c r="AH47">
        <v>0</v>
      </c>
      <c r="AI47" s="299">
        <v>0</v>
      </c>
      <c r="AJ47">
        <v>0</v>
      </c>
      <c r="AK47">
        <v>0</v>
      </c>
      <c r="AL47">
        <v>0</v>
      </c>
      <c r="AM47">
        <v>0</v>
      </c>
      <c r="AN47">
        <v>0</v>
      </c>
      <c r="AO47">
        <v>48</v>
      </c>
      <c r="AP47">
        <v>0</v>
      </c>
      <c r="AQ47">
        <v>0</v>
      </c>
      <c r="AR47">
        <v>0</v>
      </c>
      <c r="AS47">
        <v>0</v>
      </c>
      <c r="AT47" s="303">
        <v>48</v>
      </c>
      <c r="AU47" s="132">
        <f>$AT47*INDEX('Byproduct Conc'!$E:$E, MATCH(AU$2,'Byproduct Conc'!$C:$C, 0))</f>
        <v>0.13968</v>
      </c>
      <c r="AV47" s="132">
        <f>$AT47*INDEX('Byproduct Conc'!$E:$E, MATCH(AV$2,'Byproduct Conc'!$C:$C, 0))</f>
        <v>1.6799999999999999E-3</v>
      </c>
      <c r="AW47" s="132">
        <f>$AT47*INDEX('Byproduct Conc'!$E:$E, MATCH(AW$2,'Byproduct Conc'!$C:$C, 0))</f>
        <v>7.1999999999999998E-3</v>
      </c>
      <c r="AX47" s="132">
        <f>$AT47*INDEX('Byproduct Conc'!$E:$E, MATCH(AX$2,'Byproduct Conc'!$C:$C, 0))</f>
        <v>4.7952000000000009E-2</v>
      </c>
      <c r="AY47" s="132">
        <f>$AT47*INDEX('Byproduct Conc'!$E:$E, MATCH(AY$2,'Byproduct Conc'!$C:$C, 0))</f>
        <v>7.2000000000000008E-2</v>
      </c>
      <c r="AZ47" s="132">
        <f t="shared" ref="AZ47:AZ81" si="6">AU47/350</f>
        <v>3.9908571428571427E-4</v>
      </c>
      <c r="BA47" s="132">
        <f t="shared" ref="BA47:BA81" si="7">AV47/350</f>
        <v>4.7999999999999998E-6</v>
      </c>
      <c r="BB47" s="132">
        <f t="shared" ref="BB47:BB81" si="8">AW47/350</f>
        <v>2.057142857142857E-5</v>
      </c>
      <c r="BC47" s="132">
        <f t="shared" ref="BC47:BC81" si="9">AX47/350</f>
        <v>1.3700571428571431E-4</v>
      </c>
      <c r="BD47" s="132">
        <f t="shared" ref="BD47:BD81" si="10">AY47/350</f>
        <v>2.0571428571428574E-4</v>
      </c>
    </row>
    <row r="48" spans="1:56" x14ac:dyDescent="0.25">
      <c r="D48" t="s">
        <v>1134</v>
      </c>
      <c r="E48">
        <v>2021</v>
      </c>
      <c r="F48" t="s">
        <v>1145</v>
      </c>
      <c r="G48">
        <v>110000494894</v>
      </c>
      <c r="H48" t="s">
        <v>1401</v>
      </c>
      <c r="I48" t="s">
        <v>1142</v>
      </c>
      <c r="J48" t="s">
        <v>1143</v>
      </c>
      <c r="K48" t="s">
        <v>1144</v>
      </c>
      <c r="L48" t="s">
        <v>1402</v>
      </c>
      <c r="M48" t="s">
        <v>1138</v>
      </c>
      <c r="N48">
        <v>70669</v>
      </c>
      <c r="O48">
        <v>30.223500000000001</v>
      </c>
      <c r="P48">
        <v>-93.286900000000003</v>
      </c>
      <c r="Q48">
        <v>1321219746916</v>
      </c>
      <c r="AA48">
        <v>0</v>
      </c>
      <c r="AB48">
        <v>0</v>
      </c>
      <c r="AC48">
        <v>0</v>
      </c>
      <c r="AD48">
        <v>0</v>
      </c>
      <c r="AE48">
        <v>0</v>
      </c>
      <c r="AF48">
        <v>0</v>
      </c>
      <c r="AG48">
        <v>0</v>
      </c>
      <c r="AH48">
        <v>0</v>
      </c>
      <c r="AI48" s="299">
        <v>0</v>
      </c>
      <c r="AJ48">
        <v>0</v>
      </c>
      <c r="AK48">
        <v>0</v>
      </c>
      <c r="AL48">
        <v>0</v>
      </c>
      <c r="AM48">
        <v>0</v>
      </c>
      <c r="AN48">
        <v>0</v>
      </c>
      <c r="AO48">
        <v>44</v>
      </c>
      <c r="AP48">
        <v>0</v>
      </c>
      <c r="AQ48">
        <v>0</v>
      </c>
      <c r="AR48">
        <v>0</v>
      </c>
      <c r="AS48">
        <v>0</v>
      </c>
      <c r="AT48">
        <v>44</v>
      </c>
      <c r="AU48" s="132">
        <f>$AT48*INDEX('Byproduct Conc'!$E:$E, MATCH(AU$2,'Byproduct Conc'!$C:$C, 0))</f>
        <v>0.12803999999999999</v>
      </c>
      <c r="AV48" s="132">
        <f>$AT48*INDEX('Byproduct Conc'!$E:$E, MATCH(AV$2,'Byproduct Conc'!$C:$C, 0))</f>
        <v>1.5399999999999999E-3</v>
      </c>
      <c r="AW48" s="132">
        <f>$AT48*INDEX('Byproduct Conc'!$E:$E, MATCH(AW$2,'Byproduct Conc'!$C:$C, 0))</f>
        <v>6.5999999999999991E-3</v>
      </c>
      <c r="AX48" s="132">
        <f>$AT48*INDEX('Byproduct Conc'!$E:$E, MATCH(AX$2,'Byproduct Conc'!$C:$C, 0))</f>
        <v>4.3956000000000002E-2</v>
      </c>
      <c r="AY48" s="132">
        <f>$AT48*INDEX('Byproduct Conc'!$E:$E, MATCH(AY$2,'Byproduct Conc'!$C:$C, 0))</f>
        <v>6.6000000000000003E-2</v>
      </c>
      <c r="AZ48" s="132">
        <f t="shared" si="6"/>
        <v>3.6582857142857141E-4</v>
      </c>
      <c r="BA48" s="132">
        <f t="shared" si="7"/>
        <v>4.3999999999999994E-6</v>
      </c>
      <c r="BB48" s="132">
        <f t="shared" si="8"/>
        <v>1.8857142857142856E-5</v>
      </c>
      <c r="BC48" s="132">
        <f t="shared" si="9"/>
        <v>1.2558857142857144E-4</v>
      </c>
      <c r="BD48" s="132">
        <f t="shared" si="10"/>
        <v>1.8857142857142857E-4</v>
      </c>
    </row>
    <row r="49" spans="4:56" ht="30" x14ac:dyDescent="0.25">
      <c r="D49" s="299" t="s">
        <v>1134</v>
      </c>
      <c r="E49" s="299">
        <v>2016</v>
      </c>
      <c r="F49" s="299" t="s">
        <v>1145</v>
      </c>
      <c r="G49" s="300">
        <v>110000494894</v>
      </c>
      <c r="H49" s="299" t="s">
        <v>1401</v>
      </c>
      <c r="I49" s="299" t="s">
        <v>1142</v>
      </c>
      <c r="J49" s="299" t="s">
        <v>1143</v>
      </c>
      <c r="K49" s="299" t="s">
        <v>1144</v>
      </c>
      <c r="L49" s="299" t="s">
        <v>1402</v>
      </c>
      <c r="M49" s="299" t="s">
        <v>1138</v>
      </c>
      <c r="N49" s="299">
        <v>70669</v>
      </c>
      <c r="O49" s="299">
        <v>30.223500000000001</v>
      </c>
      <c r="P49" s="299">
        <v>-93.286900000000003</v>
      </c>
      <c r="Q49" s="300">
        <v>1316215379936</v>
      </c>
      <c r="AA49" s="299">
        <v>0</v>
      </c>
      <c r="AB49" s="299">
        <v>0</v>
      </c>
      <c r="AC49" s="299">
        <v>0</v>
      </c>
      <c r="AD49" s="299">
        <v>0</v>
      </c>
      <c r="AE49" s="299">
        <v>0</v>
      </c>
      <c r="AF49" s="299">
        <v>0</v>
      </c>
      <c r="AG49" s="299">
        <v>0</v>
      </c>
      <c r="AH49" s="299">
        <v>0</v>
      </c>
      <c r="AI49" s="299">
        <v>0</v>
      </c>
      <c r="AJ49" s="299">
        <v>0</v>
      </c>
      <c r="AK49" s="299">
        <v>0</v>
      </c>
      <c r="AL49" s="299">
        <v>0</v>
      </c>
      <c r="AM49" s="299">
        <v>0</v>
      </c>
      <c r="AN49" s="299">
        <v>0</v>
      </c>
      <c r="AO49" s="299">
        <v>32</v>
      </c>
      <c r="AP49" s="299">
        <v>0</v>
      </c>
      <c r="AQ49" s="299">
        <v>0</v>
      </c>
      <c r="AR49" s="299">
        <v>0</v>
      </c>
      <c r="AS49" s="299">
        <v>0</v>
      </c>
      <c r="AT49" s="303">
        <v>32</v>
      </c>
      <c r="AU49" s="132">
        <f>$AT49*INDEX('Byproduct Conc'!$E:$E, MATCH(AU$2,'Byproduct Conc'!$C:$C, 0))</f>
        <v>9.3119999999999994E-2</v>
      </c>
      <c r="AV49" s="132">
        <f>$AT49*INDEX('Byproduct Conc'!$E:$E, MATCH(AV$2,'Byproduct Conc'!$C:$C, 0))</f>
        <v>1.1199999999999999E-3</v>
      </c>
      <c r="AW49" s="132">
        <f>$AT49*INDEX('Byproduct Conc'!$E:$E, MATCH(AW$2,'Byproduct Conc'!$C:$C, 0))</f>
        <v>4.7999999999999996E-3</v>
      </c>
      <c r="AX49" s="132">
        <f>$AT49*INDEX('Byproduct Conc'!$E:$E, MATCH(AX$2,'Byproduct Conc'!$C:$C, 0))</f>
        <v>3.1968000000000003E-2</v>
      </c>
      <c r="AY49" s="132">
        <f>$AT49*INDEX('Byproduct Conc'!$E:$E, MATCH(AY$2,'Byproduct Conc'!$C:$C, 0))</f>
        <v>4.8000000000000001E-2</v>
      </c>
      <c r="AZ49" s="132">
        <f t="shared" si="6"/>
        <v>2.6605714285714283E-4</v>
      </c>
      <c r="BA49" s="132">
        <f t="shared" si="7"/>
        <v>3.1999999999999999E-6</v>
      </c>
      <c r="BB49" s="132">
        <f t="shared" si="8"/>
        <v>1.3714285714285712E-5</v>
      </c>
      <c r="BC49" s="132">
        <f t="shared" si="9"/>
        <v>9.1337142857142873E-5</v>
      </c>
      <c r="BD49" s="132">
        <f t="shared" si="10"/>
        <v>1.3714285714285713E-4</v>
      </c>
    </row>
    <row r="50" spans="4:56" x14ac:dyDescent="0.25">
      <c r="D50" t="s">
        <v>1134</v>
      </c>
      <c r="E50">
        <v>2020</v>
      </c>
      <c r="F50" t="s">
        <v>1394</v>
      </c>
      <c r="G50" s="297">
        <v>110070828281</v>
      </c>
      <c r="H50" t="s">
        <v>1395</v>
      </c>
      <c r="I50" t="s">
        <v>1396</v>
      </c>
      <c r="J50" t="s">
        <v>1397</v>
      </c>
      <c r="K50" t="s">
        <v>1165</v>
      </c>
      <c r="L50" t="s">
        <v>1398</v>
      </c>
      <c r="M50" t="s">
        <v>1138</v>
      </c>
      <c r="N50">
        <v>70764</v>
      </c>
      <c r="O50">
        <v>30.313897000000001</v>
      </c>
      <c r="P50">
        <v>-91.240605000000002</v>
      </c>
      <c r="Q50" s="297">
        <v>1320219127596</v>
      </c>
      <c r="AA50">
        <v>0</v>
      </c>
      <c r="AB50">
        <v>0</v>
      </c>
      <c r="AC50">
        <v>0</v>
      </c>
      <c r="AD50">
        <v>0</v>
      </c>
      <c r="AE50">
        <v>0</v>
      </c>
      <c r="AF50">
        <v>0</v>
      </c>
      <c r="AG50">
        <v>0</v>
      </c>
      <c r="AH50">
        <v>0</v>
      </c>
      <c r="AI50" s="301">
        <v>0</v>
      </c>
      <c r="AJ50">
        <v>0</v>
      </c>
      <c r="AK50">
        <v>0</v>
      </c>
      <c r="AL50">
        <v>0</v>
      </c>
      <c r="AM50">
        <v>0</v>
      </c>
      <c r="AN50">
        <v>0</v>
      </c>
      <c r="AO50">
        <v>31</v>
      </c>
      <c r="AP50">
        <v>0</v>
      </c>
      <c r="AQ50">
        <v>0</v>
      </c>
      <c r="AR50">
        <v>0</v>
      </c>
      <c r="AS50">
        <v>0</v>
      </c>
      <c r="AT50" s="303">
        <v>31</v>
      </c>
      <c r="AU50" s="132">
        <f>$AT50*INDEX('Byproduct Conc'!$E:$E, MATCH(AU$2,'Byproduct Conc'!$C:$C, 0))</f>
        <v>9.0209999999999999E-2</v>
      </c>
      <c r="AV50" s="132">
        <f>$AT50*INDEX('Byproduct Conc'!$E:$E, MATCH(AV$2,'Byproduct Conc'!$C:$C, 0))</f>
        <v>1.0849999999999998E-3</v>
      </c>
      <c r="AW50" s="132">
        <f>$AT50*INDEX('Byproduct Conc'!$E:$E, MATCH(AW$2,'Byproduct Conc'!$C:$C, 0))</f>
        <v>4.6499999999999996E-3</v>
      </c>
      <c r="AX50" s="132">
        <f>$AT50*INDEX('Byproduct Conc'!$E:$E, MATCH(AX$2,'Byproduct Conc'!$C:$C, 0))</f>
        <v>3.0969000000000003E-2</v>
      </c>
      <c r="AY50" s="132">
        <f>$AT50*INDEX('Byproduct Conc'!$E:$E, MATCH(AY$2,'Byproduct Conc'!$C:$C, 0))</f>
        <v>4.65E-2</v>
      </c>
      <c r="AZ50" s="132">
        <f t="shared" si="6"/>
        <v>2.5774285714285711E-4</v>
      </c>
      <c r="BA50" s="132">
        <f t="shared" si="7"/>
        <v>3.0999999999999995E-6</v>
      </c>
      <c r="BB50" s="132">
        <f t="shared" si="8"/>
        <v>1.3285714285714285E-5</v>
      </c>
      <c r="BC50" s="132">
        <f t="shared" si="9"/>
        <v>8.848285714285715E-5</v>
      </c>
      <c r="BD50" s="132">
        <f t="shared" si="10"/>
        <v>1.3285714285714287E-4</v>
      </c>
    </row>
    <row r="51" spans="4:56" x14ac:dyDescent="0.25">
      <c r="D51" t="s">
        <v>1134</v>
      </c>
      <c r="E51">
        <v>2017</v>
      </c>
      <c r="F51" t="s">
        <v>1418</v>
      </c>
      <c r="G51" s="297">
        <v>110003266849</v>
      </c>
      <c r="H51" t="s">
        <v>1419</v>
      </c>
      <c r="I51" t="s">
        <v>1420</v>
      </c>
      <c r="J51" t="s">
        <v>1421</v>
      </c>
      <c r="K51" t="s">
        <v>1154</v>
      </c>
      <c r="L51" t="s">
        <v>1422</v>
      </c>
      <c r="M51" t="s">
        <v>1138</v>
      </c>
      <c r="N51">
        <v>70805</v>
      </c>
      <c r="O51">
        <v>30.474443999999998</v>
      </c>
      <c r="P51">
        <v>-91.183055999999993</v>
      </c>
      <c r="Q51" s="297">
        <v>1317216260707</v>
      </c>
      <c r="AA51">
        <v>0</v>
      </c>
      <c r="AB51">
        <v>0</v>
      </c>
      <c r="AC51">
        <v>0</v>
      </c>
      <c r="AD51">
        <v>0</v>
      </c>
      <c r="AE51">
        <v>0</v>
      </c>
      <c r="AF51">
        <v>0</v>
      </c>
      <c r="AG51">
        <v>0</v>
      </c>
      <c r="AH51">
        <v>0</v>
      </c>
      <c r="AI51" s="299">
        <v>0</v>
      </c>
      <c r="AJ51">
        <v>0</v>
      </c>
      <c r="AK51">
        <v>0</v>
      </c>
      <c r="AL51">
        <v>0</v>
      </c>
      <c r="AM51">
        <v>0</v>
      </c>
      <c r="AN51">
        <v>0</v>
      </c>
      <c r="AO51">
        <v>28</v>
      </c>
      <c r="AP51">
        <v>0</v>
      </c>
      <c r="AQ51">
        <v>0</v>
      </c>
      <c r="AR51">
        <v>0</v>
      </c>
      <c r="AS51">
        <v>0</v>
      </c>
      <c r="AT51" s="303">
        <v>28</v>
      </c>
      <c r="AU51" s="132">
        <f>$AT51*INDEX('Byproduct Conc'!$E:$E, MATCH(AU$2,'Byproduct Conc'!$C:$C, 0))</f>
        <v>8.1479999999999997E-2</v>
      </c>
      <c r="AV51" s="132">
        <f>$AT51*INDEX('Byproduct Conc'!$E:$E, MATCH(AV$2,'Byproduct Conc'!$C:$C, 0))</f>
        <v>9.7999999999999997E-4</v>
      </c>
      <c r="AW51" s="132">
        <f>$AT51*INDEX('Byproduct Conc'!$E:$E, MATCH(AW$2,'Byproduct Conc'!$C:$C, 0))</f>
        <v>4.1999999999999997E-3</v>
      </c>
      <c r="AX51" s="132">
        <f>$AT51*INDEX('Byproduct Conc'!$E:$E, MATCH(AX$2,'Byproduct Conc'!$C:$C, 0))</f>
        <v>2.7972000000000004E-2</v>
      </c>
      <c r="AY51" s="132">
        <f>$AT51*INDEX('Byproduct Conc'!$E:$E, MATCH(AY$2,'Byproduct Conc'!$C:$C, 0))</f>
        <v>4.2000000000000003E-2</v>
      </c>
      <c r="AZ51" s="132">
        <f t="shared" si="6"/>
        <v>2.3279999999999999E-4</v>
      </c>
      <c r="BA51" s="132">
        <f t="shared" si="7"/>
        <v>2.7999999999999999E-6</v>
      </c>
      <c r="BB51" s="132">
        <f t="shared" si="8"/>
        <v>1.1999999999999999E-5</v>
      </c>
      <c r="BC51" s="132">
        <f t="shared" si="9"/>
        <v>7.9920000000000007E-5</v>
      </c>
      <c r="BD51" s="132">
        <f t="shared" si="10"/>
        <v>1.2E-4</v>
      </c>
    </row>
    <row r="52" spans="4:56" x14ac:dyDescent="0.25">
      <c r="D52" s="299" t="s">
        <v>1134</v>
      </c>
      <c r="E52" s="299">
        <v>2016</v>
      </c>
      <c r="F52" s="299" t="s">
        <v>1438</v>
      </c>
      <c r="G52" s="300">
        <v>110002054482</v>
      </c>
      <c r="H52" s="299" t="s">
        <v>1439</v>
      </c>
      <c r="I52" s="299" t="s">
        <v>1440</v>
      </c>
      <c r="J52" s="299" t="s">
        <v>1441</v>
      </c>
      <c r="K52" s="299" t="s">
        <v>1144</v>
      </c>
      <c r="L52" s="299" t="s">
        <v>1402</v>
      </c>
      <c r="M52" s="299" t="s">
        <v>1138</v>
      </c>
      <c r="N52" s="299">
        <v>70669</v>
      </c>
      <c r="O52" s="299">
        <v>30.252222</v>
      </c>
      <c r="P52" s="299">
        <v>-93.284443999999993</v>
      </c>
      <c r="Q52" s="300">
        <v>1316215440999</v>
      </c>
      <c r="AA52" s="299">
        <v>0</v>
      </c>
      <c r="AB52" s="299">
        <v>0</v>
      </c>
      <c r="AC52" s="299">
        <v>0</v>
      </c>
      <c r="AD52" s="299">
        <v>0</v>
      </c>
      <c r="AE52" s="299">
        <v>0</v>
      </c>
      <c r="AF52" s="299">
        <v>0</v>
      </c>
      <c r="AG52" s="299">
        <v>0</v>
      </c>
      <c r="AH52" s="299">
        <v>0</v>
      </c>
      <c r="AI52" s="301">
        <v>0</v>
      </c>
      <c r="AJ52" s="299">
        <v>0</v>
      </c>
      <c r="AK52" s="299">
        <v>0</v>
      </c>
      <c r="AL52" s="299">
        <v>0</v>
      </c>
      <c r="AM52" s="299">
        <v>0</v>
      </c>
      <c r="AN52" s="299">
        <v>0</v>
      </c>
      <c r="AO52" s="299">
        <v>25</v>
      </c>
      <c r="AP52" s="299">
        <v>0</v>
      </c>
      <c r="AQ52" s="299">
        <v>0</v>
      </c>
      <c r="AR52" s="299">
        <v>0</v>
      </c>
      <c r="AS52" s="299">
        <v>0</v>
      </c>
      <c r="AT52" s="303">
        <v>25</v>
      </c>
      <c r="AU52" s="132">
        <f>$AT52*INDEX('Byproduct Conc'!$E:$E, MATCH(AU$2,'Byproduct Conc'!$C:$C, 0))</f>
        <v>7.2749999999999995E-2</v>
      </c>
      <c r="AV52" s="132">
        <f>$AT52*INDEX('Byproduct Conc'!$E:$E, MATCH(AV$2,'Byproduct Conc'!$C:$C, 0))</f>
        <v>8.7499999999999991E-4</v>
      </c>
      <c r="AW52" s="132">
        <f>$AT52*INDEX('Byproduct Conc'!$E:$E, MATCH(AW$2,'Byproduct Conc'!$C:$C, 0))</f>
        <v>3.7499999999999999E-3</v>
      </c>
      <c r="AX52" s="132">
        <f>$AT52*INDEX('Byproduct Conc'!$E:$E, MATCH(AX$2,'Byproduct Conc'!$C:$C, 0))</f>
        <v>2.4975000000000004E-2</v>
      </c>
      <c r="AY52" s="132">
        <f>$AT52*INDEX('Byproduct Conc'!$E:$E, MATCH(AY$2,'Byproduct Conc'!$C:$C, 0))</f>
        <v>3.7499999999999999E-2</v>
      </c>
      <c r="AZ52" s="132">
        <f t="shared" si="6"/>
        <v>2.0785714285714285E-4</v>
      </c>
      <c r="BA52" s="132">
        <f t="shared" si="7"/>
        <v>2.4999999999999998E-6</v>
      </c>
      <c r="BB52" s="132">
        <f t="shared" si="8"/>
        <v>1.0714285714285714E-5</v>
      </c>
      <c r="BC52" s="132">
        <f t="shared" si="9"/>
        <v>7.1357142857142865E-5</v>
      </c>
      <c r="BD52" s="132">
        <f t="shared" si="10"/>
        <v>1.0714285714285714E-4</v>
      </c>
    </row>
    <row r="53" spans="4:56" x14ac:dyDescent="0.25">
      <c r="D53" t="s">
        <v>1134</v>
      </c>
      <c r="E53">
        <v>2024</v>
      </c>
      <c r="F53" t="s">
        <v>1145</v>
      </c>
      <c r="G53">
        <v>110000494894</v>
      </c>
      <c r="H53" t="s">
        <v>1401</v>
      </c>
      <c r="I53" t="s">
        <v>5124</v>
      </c>
      <c r="J53" t="s">
        <v>1143</v>
      </c>
      <c r="K53" t="s">
        <v>1144</v>
      </c>
      <c r="L53" t="s">
        <v>1402</v>
      </c>
      <c r="M53" t="s">
        <v>1138</v>
      </c>
      <c r="N53" t="s">
        <v>5281</v>
      </c>
      <c r="O53" t="s">
        <v>5282</v>
      </c>
      <c r="P53" t="s">
        <v>5283</v>
      </c>
      <c r="Q53" t="s">
        <v>5284</v>
      </c>
      <c r="AA53">
        <v>0</v>
      </c>
      <c r="AB53">
        <v>0</v>
      </c>
      <c r="AC53">
        <v>0</v>
      </c>
      <c r="AD53">
        <v>0</v>
      </c>
      <c r="AE53">
        <v>0</v>
      </c>
      <c r="AF53">
        <v>0</v>
      </c>
      <c r="AG53">
        <v>0</v>
      </c>
      <c r="AH53">
        <v>0</v>
      </c>
      <c r="AI53" s="299">
        <v>0</v>
      </c>
      <c r="AJ53">
        <v>0</v>
      </c>
      <c r="AK53">
        <v>0</v>
      </c>
      <c r="AL53">
        <v>0</v>
      </c>
      <c r="AM53">
        <v>0</v>
      </c>
      <c r="AN53">
        <v>0</v>
      </c>
      <c r="AO53">
        <v>25</v>
      </c>
      <c r="AP53">
        <v>0</v>
      </c>
      <c r="AQ53">
        <v>0</v>
      </c>
      <c r="AR53">
        <v>0</v>
      </c>
      <c r="AS53">
        <v>0</v>
      </c>
      <c r="AT53">
        <v>25</v>
      </c>
      <c r="AU53" s="132">
        <f>$AT53*INDEX('Byproduct Conc'!$E:$E, MATCH(AU$2,'Byproduct Conc'!$C:$C, 0))</f>
        <v>7.2749999999999995E-2</v>
      </c>
      <c r="AV53" s="132">
        <f>$AT53*INDEX('Byproduct Conc'!$E:$E, MATCH(AV$2,'Byproduct Conc'!$C:$C, 0))</f>
        <v>8.7499999999999991E-4</v>
      </c>
      <c r="AW53" s="132">
        <f>$AT53*INDEX('Byproduct Conc'!$E:$E, MATCH(AW$2,'Byproduct Conc'!$C:$C, 0))</f>
        <v>3.7499999999999999E-3</v>
      </c>
      <c r="AX53" s="132">
        <f>$AT53*INDEX('Byproduct Conc'!$E:$E, MATCH(AX$2,'Byproduct Conc'!$C:$C, 0))</f>
        <v>2.4975000000000004E-2</v>
      </c>
      <c r="AY53" s="132">
        <f>$AT53*INDEX('Byproduct Conc'!$E:$E, MATCH(AY$2,'Byproduct Conc'!$C:$C, 0))</f>
        <v>3.7499999999999999E-2</v>
      </c>
      <c r="AZ53" s="132">
        <f t="shared" si="6"/>
        <v>2.0785714285714285E-4</v>
      </c>
      <c r="BA53" s="132">
        <f t="shared" si="7"/>
        <v>2.4999999999999998E-6</v>
      </c>
      <c r="BB53" s="132">
        <f t="shared" si="8"/>
        <v>1.0714285714285714E-5</v>
      </c>
      <c r="BC53" s="132">
        <f t="shared" si="9"/>
        <v>7.1357142857142865E-5</v>
      </c>
      <c r="BD53" s="132">
        <f t="shared" si="10"/>
        <v>1.0714285714285714E-4</v>
      </c>
    </row>
    <row r="54" spans="4:56" x14ac:dyDescent="0.25">
      <c r="D54" t="s">
        <v>1134</v>
      </c>
      <c r="E54">
        <v>2023</v>
      </c>
      <c r="F54" t="s">
        <v>1139</v>
      </c>
      <c r="G54">
        <v>110000449774</v>
      </c>
      <c r="H54" t="s">
        <v>1430</v>
      </c>
      <c r="I54" t="s">
        <v>1135</v>
      </c>
      <c r="J54" t="s">
        <v>1136</v>
      </c>
      <c r="K54" t="s">
        <v>1137</v>
      </c>
      <c r="L54" t="s">
        <v>1431</v>
      </c>
      <c r="M54" t="s">
        <v>1138</v>
      </c>
      <c r="N54">
        <v>70734</v>
      </c>
      <c r="O54">
        <v>30.181861999999999</v>
      </c>
      <c r="P54">
        <v>-90.986958999999999</v>
      </c>
      <c r="Q54">
        <v>1323222086252</v>
      </c>
      <c r="AA54">
        <v>0</v>
      </c>
      <c r="AB54">
        <v>0</v>
      </c>
      <c r="AC54">
        <v>0</v>
      </c>
      <c r="AD54">
        <v>0</v>
      </c>
      <c r="AE54">
        <v>0</v>
      </c>
      <c r="AF54">
        <v>0</v>
      </c>
      <c r="AG54">
        <v>0</v>
      </c>
      <c r="AH54">
        <v>20</v>
      </c>
      <c r="AI54" s="301">
        <v>0</v>
      </c>
      <c r="AJ54">
        <v>0</v>
      </c>
      <c r="AK54">
        <v>0</v>
      </c>
      <c r="AL54">
        <v>0</v>
      </c>
      <c r="AM54">
        <v>0</v>
      </c>
      <c r="AN54">
        <v>0</v>
      </c>
      <c r="AO54">
        <v>1</v>
      </c>
      <c r="AP54">
        <v>0</v>
      </c>
      <c r="AQ54">
        <v>0</v>
      </c>
      <c r="AR54">
        <v>0</v>
      </c>
      <c r="AS54">
        <v>0</v>
      </c>
      <c r="AT54">
        <v>21</v>
      </c>
      <c r="AU54" s="132">
        <f>$AT54*INDEX('Byproduct Conc'!$E:$E, MATCH(AU$2,'Byproduct Conc'!$C:$C, 0))</f>
        <v>6.1109999999999998E-2</v>
      </c>
      <c r="AV54" s="132">
        <f>$AT54*INDEX('Byproduct Conc'!$E:$E, MATCH(AV$2,'Byproduct Conc'!$C:$C, 0))</f>
        <v>7.3499999999999998E-4</v>
      </c>
      <c r="AW54" s="132">
        <f>$AT54*INDEX('Byproduct Conc'!$E:$E, MATCH(AW$2,'Byproduct Conc'!$C:$C, 0))</f>
        <v>3.1499999999999996E-3</v>
      </c>
      <c r="AX54" s="132">
        <f>$AT54*INDEX('Byproduct Conc'!$E:$E, MATCH(AX$2,'Byproduct Conc'!$C:$C, 0))</f>
        <v>2.0979000000000001E-2</v>
      </c>
      <c r="AY54" s="132">
        <f>$AT54*INDEX('Byproduct Conc'!$E:$E, MATCH(AY$2,'Byproduct Conc'!$C:$C, 0))</f>
        <v>3.15E-2</v>
      </c>
      <c r="AZ54" s="132">
        <f t="shared" si="6"/>
        <v>1.7459999999999999E-4</v>
      </c>
      <c r="BA54" s="132">
        <f t="shared" si="7"/>
        <v>2.0999999999999998E-6</v>
      </c>
      <c r="BB54" s="132">
        <f t="shared" si="8"/>
        <v>8.9999999999999985E-6</v>
      </c>
      <c r="BC54" s="132">
        <f t="shared" si="9"/>
        <v>5.9940000000000005E-5</v>
      </c>
      <c r="BD54" s="132">
        <f t="shared" si="10"/>
        <v>9.0000000000000006E-5</v>
      </c>
    </row>
    <row r="55" spans="4:56" x14ac:dyDescent="0.25">
      <c r="D55" t="s">
        <v>1134</v>
      </c>
      <c r="E55">
        <v>2022</v>
      </c>
      <c r="F55" t="s">
        <v>1150</v>
      </c>
      <c r="G55">
        <v>110000597328</v>
      </c>
      <c r="H55" t="s">
        <v>1427</v>
      </c>
      <c r="I55" t="s">
        <v>1147</v>
      </c>
      <c r="J55" t="s">
        <v>1148</v>
      </c>
      <c r="K55" t="s">
        <v>1149</v>
      </c>
      <c r="L55" t="s">
        <v>1429</v>
      </c>
      <c r="M55" t="s">
        <v>1138</v>
      </c>
      <c r="N55">
        <v>70723</v>
      </c>
      <c r="O55">
        <v>30.05509</v>
      </c>
      <c r="P55">
        <v>-90.830839999999995</v>
      </c>
      <c r="Q55">
        <v>1322221404066</v>
      </c>
      <c r="AA55">
        <v>0</v>
      </c>
      <c r="AB55">
        <v>0</v>
      </c>
      <c r="AC55">
        <v>0</v>
      </c>
      <c r="AD55">
        <v>0</v>
      </c>
      <c r="AE55">
        <v>0</v>
      </c>
      <c r="AF55">
        <v>0</v>
      </c>
      <c r="AG55">
        <v>0</v>
      </c>
      <c r="AH55">
        <v>16.7</v>
      </c>
      <c r="AI55" s="299">
        <v>0</v>
      </c>
      <c r="AJ55">
        <v>0</v>
      </c>
      <c r="AK55">
        <v>0</v>
      </c>
      <c r="AL55">
        <v>0</v>
      </c>
      <c r="AM55">
        <v>0</v>
      </c>
      <c r="AN55">
        <v>0</v>
      </c>
      <c r="AO55">
        <v>0</v>
      </c>
      <c r="AP55">
        <v>0</v>
      </c>
      <c r="AQ55">
        <v>0</v>
      </c>
      <c r="AR55">
        <v>0</v>
      </c>
      <c r="AS55">
        <v>0</v>
      </c>
      <c r="AT55">
        <v>16.7</v>
      </c>
      <c r="AU55" s="132">
        <f>$AT55*INDEX('Byproduct Conc'!$E:$E, MATCH(AU$2,'Byproduct Conc'!$C:$C, 0))</f>
        <v>4.8596999999999994E-2</v>
      </c>
      <c r="AV55" s="132">
        <f>$AT55*INDEX('Byproduct Conc'!$E:$E, MATCH(AV$2,'Byproduct Conc'!$C:$C, 0))</f>
        <v>5.8449999999999995E-4</v>
      </c>
      <c r="AW55" s="132">
        <f>$AT55*INDEX('Byproduct Conc'!$E:$E, MATCH(AW$2,'Byproduct Conc'!$C:$C, 0))</f>
        <v>2.5049999999999998E-3</v>
      </c>
      <c r="AX55" s="132">
        <f>$AT55*INDEX('Byproduct Conc'!$E:$E, MATCH(AX$2,'Byproduct Conc'!$C:$C, 0))</f>
        <v>1.6683300000000002E-2</v>
      </c>
      <c r="AY55" s="132">
        <f>$AT55*INDEX('Byproduct Conc'!$E:$E, MATCH(AY$2,'Byproduct Conc'!$C:$C, 0))</f>
        <v>2.5049999999999999E-2</v>
      </c>
      <c r="AZ55" s="132">
        <f t="shared" si="6"/>
        <v>1.3884857142857141E-4</v>
      </c>
      <c r="BA55" s="132">
        <f t="shared" si="7"/>
        <v>1.6699999999999999E-6</v>
      </c>
      <c r="BB55" s="132">
        <f t="shared" si="8"/>
        <v>7.1571428571428567E-6</v>
      </c>
      <c r="BC55" s="132">
        <f t="shared" si="9"/>
        <v>4.7666571428571433E-5</v>
      </c>
      <c r="BD55" s="132">
        <f t="shared" si="10"/>
        <v>7.1571428571428573E-5</v>
      </c>
    </row>
    <row r="56" spans="4:56" x14ac:dyDescent="0.25">
      <c r="D56" t="s">
        <v>1134</v>
      </c>
      <c r="E56">
        <v>2023</v>
      </c>
      <c r="F56" t="s">
        <v>1150</v>
      </c>
      <c r="G56">
        <v>110000597328</v>
      </c>
      <c r="H56" t="s">
        <v>1427</v>
      </c>
      <c r="I56" t="s">
        <v>1147</v>
      </c>
      <c r="J56" t="s">
        <v>1148</v>
      </c>
      <c r="K56" t="s">
        <v>1149</v>
      </c>
      <c r="L56" t="s">
        <v>1429</v>
      </c>
      <c r="M56" t="s">
        <v>1138</v>
      </c>
      <c r="N56">
        <v>70723</v>
      </c>
      <c r="O56">
        <v>30.05509</v>
      </c>
      <c r="P56">
        <v>-90.830839999999995</v>
      </c>
      <c r="Q56">
        <v>1323222024263</v>
      </c>
      <c r="AA56">
        <v>0</v>
      </c>
      <c r="AB56">
        <v>0</v>
      </c>
      <c r="AC56">
        <v>0</v>
      </c>
      <c r="AD56">
        <v>0</v>
      </c>
      <c r="AE56">
        <v>0</v>
      </c>
      <c r="AF56">
        <v>0</v>
      </c>
      <c r="AG56">
        <v>0</v>
      </c>
      <c r="AH56">
        <v>16.7</v>
      </c>
      <c r="AI56" s="301">
        <v>0</v>
      </c>
      <c r="AJ56">
        <v>0</v>
      </c>
      <c r="AK56">
        <v>0</v>
      </c>
      <c r="AL56">
        <v>0</v>
      </c>
      <c r="AM56">
        <v>0</v>
      </c>
      <c r="AN56">
        <v>0</v>
      </c>
      <c r="AO56">
        <v>0</v>
      </c>
      <c r="AP56">
        <v>0</v>
      </c>
      <c r="AQ56">
        <v>0</v>
      </c>
      <c r="AR56">
        <v>0</v>
      </c>
      <c r="AS56">
        <v>0</v>
      </c>
      <c r="AT56">
        <v>16.7</v>
      </c>
      <c r="AU56" s="132">
        <f>$AT56*INDEX('Byproduct Conc'!$E:$E, MATCH(AU$2,'Byproduct Conc'!$C:$C, 0))</f>
        <v>4.8596999999999994E-2</v>
      </c>
      <c r="AV56" s="132">
        <f>$AT56*INDEX('Byproduct Conc'!$E:$E, MATCH(AV$2,'Byproduct Conc'!$C:$C, 0))</f>
        <v>5.8449999999999995E-4</v>
      </c>
      <c r="AW56" s="132">
        <f>$AT56*INDEX('Byproduct Conc'!$E:$E, MATCH(AW$2,'Byproduct Conc'!$C:$C, 0))</f>
        <v>2.5049999999999998E-3</v>
      </c>
      <c r="AX56" s="132">
        <f>$AT56*INDEX('Byproduct Conc'!$E:$E, MATCH(AX$2,'Byproduct Conc'!$C:$C, 0))</f>
        <v>1.6683300000000002E-2</v>
      </c>
      <c r="AY56" s="132">
        <f>$AT56*INDEX('Byproduct Conc'!$E:$E, MATCH(AY$2,'Byproduct Conc'!$C:$C, 0))</f>
        <v>2.5049999999999999E-2</v>
      </c>
      <c r="AZ56" s="132">
        <f t="shared" si="6"/>
        <v>1.3884857142857141E-4</v>
      </c>
      <c r="BA56" s="132">
        <f t="shared" si="7"/>
        <v>1.6699999999999999E-6</v>
      </c>
      <c r="BB56" s="132">
        <f t="shared" si="8"/>
        <v>7.1571428571428567E-6</v>
      </c>
      <c r="BC56" s="132">
        <f t="shared" si="9"/>
        <v>4.7666571428571433E-5</v>
      </c>
      <c r="BD56" s="132">
        <f t="shared" si="10"/>
        <v>7.1571428571428573E-5</v>
      </c>
    </row>
    <row r="57" spans="4:56" x14ac:dyDescent="0.25">
      <c r="D57" t="s">
        <v>1134</v>
      </c>
      <c r="E57">
        <v>2024</v>
      </c>
      <c r="F57" t="s">
        <v>1150</v>
      </c>
      <c r="G57">
        <v>110000597328</v>
      </c>
      <c r="H57" t="s">
        <v>1427</v>
      </c>
      <c r="I57" t="s">
        <v>1147</v>
      </c>
      <c r="J57" t="s">
        <v>1148</v>
      </c>
      <c r="K57" t="s">
        <v>1149</v>
      </c>
      <c r="L57" t="s">
        <v>1429</v>
      </c>
      <c r="M57" t="s">
        <v>1138</v>
      </c>
      <c r="N57" t="s">
        <v>5285</v>
      </c>
      <c r="O57" t="s">
        <v>5286</v>
      </c>
      <c r="P57" t="s">
        <v>5287</v>
      </c>
      <c r="Q57" t="s">
        <v>5288</v>
      </c>
      <c r="AA57">
        <v>0</v>
      </c>
      <c r="AB57">
        <v>0</v>
      </c>
      <c r="AC57">
        <v>0</v>
      </c>
      <c r="AD57">
        <v>0</v>
      </c>
      <c r="AE57">
        <v>0</v>
      </c>
      <c r="AF57">
        <v>0</v>
      </c>
      <c r="AG57">
        <v>0</v>
      </c>
      <c r="AH57">
        <v>16.7</v>
      </c>
      <c r="AI57" s="299">
        <v>0</v>
      </c>
      <c r="AJ57">
        <v>0</v>
      </c>
      <c r="AK57">
        <v>0</v>
      </c>
      <c r="AL57">
        <v>0</v>
      </c>
      <c r="AM57">
        <v>0</v>
      </c>
      <c r="AN57">
        <v>0</v>
      </c>
      <c r="AO57">
        <v>0</v>
      </c>
      <c r="AP57">
        <v>0</v>
      </c>
      <c r="AQ57">
        <v>0</v>
      </c>
      <c r="AR57">
        <v>0</v>
      </c>
      <c r="AS57">
        <v>0</v>
      </c>
      <c r="AT57">
        <v>16.7</v>
      </c>
      <c r="AU57" s="132">
        <f>$AT57*INDEX('Byproduct Conc'!$E:$E, MATCH(AU$2,'Byproduct Conc'!$C:$C, 0))</f>
        <v>4.8596999999999994E-2</v>
      </c>
      <c r="AV57" s="132">
        <f>$AT57*INDEX('Byproduct Conc'!$E:$E, MATCH(AV$2,'Byproduct Conc'!$C:$C, 0))</f>
        <v>5.8449999999999995E-4</v>
      </c>
      <c r="AW57" s="132">
        <f>$AT57*INDEX('Byproduct Conc'!$E:$E, MATCH(AW$2,'Byproduct Conc'!$C:$C, 0))</f>
        <v>2.5049999999999998E-3</v>
      </c>
      <c r="AX57" s="132">
        <f>$AT57*INDEX('Byproduct Conc'!$E:$E, MATCH(AX$2,'Byproduct Conc'!$C:$C, 0))</f>
        <v>1.6683300000000002E-2</v>
      </c>
      <c r="AY57" s="132">
        <f>$AT57*INDEX('Byproduct Conc'!$E:$E, MATCH(AY$2,'Byproduct Conc'!$C:$C, 0))</f>
        <v>2.5049999999999999E-2</v>
      </c>
      <c r="AZ57" s="132">
        <f t="shared" si="6"/>
        <v>1.3884857142857141E-4</v>
      </c>
      <c r="BA57" s="132">
        <f t="shared" si="7"/>
        <v>1.6699999999999999E-6</v>
      </c>
      <c r="BB57" s="132">
        <f t="shared" si="8"/>
        <v>7.1571428571428567E-6</v>
      </c>
      <c r="BC57" s="132">
        <f t="shared" si="9"/>
        <v>4.7666571428571433E-5</v>
      </c>
      <c r="BD57" s="132">
        <f t="shared" si="10"/>
        <v>7.1571428571428573E-5</v>
      </c>
    </row>
    <row r="58" spans="4:56" x14ac:dyDescent="0.25">
      <c r="D58" t="s">
        <v>1134</v>
      </c>
      <c r="E58">
        <v>2019</v>
      </c>
      <c r="F58" t="s">
        <v>1145</v>
      </c>
      <c r="G58" s="297">
        <v>110000494894</v>
      </c>
      <c r="H58" t="s">
        <v>1401</v>
      </c>
      <c r="I58" t="s">
        <v>1142</v>
      </c>
      <c r="J58" t="s">
        <v>1143</v>
      </c>
      <c r="K58" t="s">
        <v>1144</v>
      </c>
      <c r="L58" t="s">
        <v>1402</v>
      </c>
      <c r="M58" t="s">
        <v>1138</v>
      </c>
      <c r="N58">
        <v>70669</v>
      </c>
      <c r="O58">
        <v>30.223500000000001</v>
      </c>
      <c r="P58">
        <v>-93.286900000000003</v>
      </c>
      <c r="Q58" s="297">
        <v>1319218178921</v>
      </c>
      <c r="AA58">
        <v>0</v>
      </c>
      <c r="AB58">
        <v>0</v>
      </c>
      <c r="AC58">
        <v>0</v>
      </c>
      <c r="AD58">
        <v>0</v>
      </c>
      <c r="AE58">
        <v>0</v>
      </c>
      <c r="AF58">
        <v>0</v>
      </c>
      <c r="AG58">
        <v>0</v>
      </c>
      <c r="AH58">
        <v>0</v>
      </c>
      <c r="AI58" s="301">
        <v>0</v>
      </c>
      <c r="AJ58">
        <v>0</v>
      </c>
      <c r="AK58">
        <v>0</v>
      </c>
      <c r="AL58">
        <v>0</v>
      </c>
      <c r="AM58">
        <v>0</v>
      </c>
      <c r="AN58">
        <v>0</v>
      </c>
      <c r="AO58">
        <v>16</v>
      </c>
      <c r="AP58">
        <v>0</v>
      </c>
      <c r="AQ58">
        <v>0</v>
      </c>
      <c r="AR58">
        <v>0</v>
      </c>
      <c r="AS58">
        <v>0</v>
      </c>
      <c r="AT58" s="303">
        <v>16</v>
      </c>
      <c r="AU58" s="132">
        <f>$AT58*INDEX('Byproduct Conc'!$E:$E, MATCH(AU$2,'Byproduct Conc'!$C:$C, 0))</f>
        <v>4.6559999999999997E-2</v>
      </c>
      <c r="AV58" s="132">
        <f>$AT58*INDEX('Byproduct Conc'!$E:$E, MATCH(AV$2,'Byproduct Conc'!$C:$C, 0))</f>
        <v>5.5999999999999995E-4</v>
      </c>
      <c r="AW58" s="132">
        <f>$AT58*INDEX('Byproduct Conc'!$E:$E, MATCH(AW$2,'Byproduct Conc'!$C:$C, 0))</f>
        <v>2.3999999999999998E-3</v>
      </c>
      <c r="AX58" s="132">
        <f>$AT58*INDEX('Byproduct Conc'!$E:$E, MATCH(AX$2,'Byproduct Conc'!$C:$C, 0))</f>
        <v>1.5984000000000002E-2</v>
      </c>
      <c r="AY58" s="132">
        <f>$AT58*INDEX('Byproduct Conc'!$E:$E, MATCH(AY$2,'Byproduct Conc'!$C:$C, 0))</f>
        <v>2.4E-2</v>
      </c>
      <c r="AZ58" s="132">
        <f t="shared" si="6"/>
        <v>1.3302857142857141E-4</v>
      </c>
      <c r="BA58" s="132">
        <f t="shared" si="7"/>
        <v>1.5999999999999999E-6</v>
      </c>
      <c r="BB58" s="132">
        <f t="shared" si="8"/>
        <v>6.8571428571428562E-6</v>
      </c>
      <c r="BC58" s="132">
        <f t="shared" si="9"/>
        <v>4.5668571428571437E-5</v>
      </c>
      <c r="BD58" s="132">
        <f t="shared" si="10"/>
        <v>6.8571428571428567E-5</v>
      </c>
    </row>
    <row r="59" spans="4:56" x14ac:dyDescent="0.25">
      <c r="D59" t="s">
        <v>1134</v>
      </c>
      <c r="E59">
        <v>2017</v>
      </c>
      <c r="F59" t="s">
        <v>1139</v>
      </c>
      <c r="G59" s="297">
        <v>110000449774</v>
      </c>
      <c r="H59" t="s">
        <v>1430</v>
      </c>
      <c r="I59" t="s">
        <v>1135</v>
      </c>
      <c r="J59" t="s">
        <v>1136</v>
      </c>
      <c r="K59" t="s">
        <v>1137</v>
      </c>
      <c r="L59" t="s">
        <v>1431</v>
      </c>
      <c r="M59" t="s">
        <v>1138</v>
      </c>
      <c r="N59">
        <v>70734</v>
      </c>
      <c r="O59">
        <v>30.185099999999998</v>
      </c>
      <c r="P59">
        <v>-90.980400000000003</v>
      </c>
      <c r="Q59" s="297">
        <v>1317215994803</v>
      </c>
      <c r="AA59">
        <v>0</v>
      </c>
      <c r="AB59">
        <v>0</v>
      </c>
      <c r="AC59">
        <v>0</v>
      </c>
      <c r="AD59">
        <v>0</v>
      </c>
      <c r="AE59">
        <v>0</v>
      </c>
      <c r="AF59">
        <v>0</v>
      </c>
      <c r="AG59">
        <v>0</v>
      </c>
      <c r="AH59">
        <v>15.17</v>
      </c>
      <c r="AI59" s="299">
        <v>0</v>
      </c>
      <c r="AJ59">
        <v>0</v>
      </c>
      <c r="AK59">
        <v>0</v>
      </c>
      <c r="AL59">
        <v>0</v>
      </c>
      <c r="AM59">
        <v>0</v>
      </c>
      <c r="AN59">
        <v>0</v>
      </c>
      <c r="AO59">
        <v>0</v>
      </c>
      <c r="AP59">
        <v>0</v>
      </c>
      <c r="AQ59">
        <v>0</v>
      </c>
      <c r="AR59">
        <v>0</v>
      </c>
      <c r="AS59">
        <v>0</v>
      </c>
      <c r="AT59" s="303">
        <v>15.17</v>
      </c>
      <c r="AU59" s="132">
        <f>$AT59*INDEX('Byproduct Conc'!$E:$E, MATCH(AU$2,'Byproduct Conc'!$C:$C, 0))</f>
        <v>4.4144699999999995E-2</v>
      </c>
      <c r="AV59" s="132">
        <f>$AT59*INDEX('Byproduct Conc'!$E:$E, MATCH(AV$2,'Byproduct Conc'!$C:$C, 0))</f>
        <v>5.3094999999999998E-4</v>
      </c>
      <c r="AW59" s="132">
        <f>$AT59*INDEX('Byproduct Conc'!$E:$E, MATCH(AW$2,'Byproduct Conc'!$C:$C, 0))</f>
        <v>2.2754999999999997E-3</v>
      </c>
      <c r="AX59" s="132">
        <f>$AT59*INDEX('Byproduct Conc'!$E:$E, MATCH(AX$2,'Byproduct Conc'!$C:$C, 0))</f>
        <v>1.5154830000000001E-2</v>
      </c>
      <c r="AY59" s="132">
        <f>$AT59*INDEX('Byproduct Conc'!$E:$E, MATCH(AY$2,'Byproduct Conc'!$C:$C, 0))</f>
        <v>2.2755000000000001E-2</v>
      </c>
      <c r="AZ59" s="132">
        <f t="shared" si="6"/>
        <v>1.2612771428571428E-4</v>
      </c>
      <c r="BA59" s="132">
        <f t="shared" si="7"/>
        <v>1.5169999999999998E-6</v>
      </c>
      <c r="BB59" s="132">
        <f t="shared" si="8"/>
        <v>6.5014285714285704E-6</v>
      </c>
      <c r="BC59" s="132">
        <f t="shared" si="9"/>
        <v>4.3299514285714289E-5</v>
      </c>
      <c r="BD59" s="132">
        <f t="shared" si="10"/>
        <v>6.5014285714285711E-5</v>
      </c>
    </row>
    <row r="60" spans="4:56" x14ac:dyDescent="0.25">
      <c r="D60" s="299" t="s">
        <v>1134</v>
      </c>
      <c r="E60" s="299">
        <v>2015</v>
      </c>
      <c r="F60" s="299" t="s">
        <v>1405</v>
      </c>
      <c r="G60" s="300">
        <v>110000499041</v>
      </c>
      <c r="H60" s="299"/>
      <c r="I60" s="299" t="s">
        <v>1406</v>
      </c>
      <c r="J60" s="299" t="s">
        <v>1407</v>
      </c>
      <c r="K60" s="299" t="s">
        <v>1275</v>
      </c>
      <c r="L60" s="299" t="s">
        <v>1408</v>
      </c>
      <c r="M60" s="299" t="s">
        <v>1160</v>
      </c>
      <c r="N60" s="299">
        <v>77503</v>
      </c>
      <c r="O60" s="299">
        <v>29.734055999999999</v>
      </c>
      <c r="P60" s="299">
        <v>-95.17</v>
      </c>
      <c r="Q60" s="300">
        <v>1315214265151</v>
      </c>
      <c r="AA60" s="299">
        <v>0</v>
      </c>
      <c r="AB60" s="299">
        <v>0</v>
      </c>
      <c r="AC60" s="299">
        <v>0</v>
      </c>
      <c r="AD60" s="299">
        <v>0</v>
      </c>
      <c r="AE60" s="299">
        <v>0</v>
      </c>
      <c r="AF60" s="299">
        <v>0</v>
      </c>
      <c r="AG60" s="299">
        <v>0</v>
      </c>
      <c r="AH60" s="299">
        <v>0</v>
      </c>
      <c r="AI60" s="301">
        <v>0</v>
      </c>
      <c r="AJ60" s="299">
        <v>0</v>
      </c>
      <c r="AK60" s="299">
        <v>0</v>
      </c>
      <c r="AL60" s="299">
        <v>0</v>
      </c>
      <c r="AM60" s="299">
        <v>0</v>
      </c>
      <c r="AN60" s="299">
        <v>0</v>
      </c>
      <c r="AO60" s="299">
        <v>0</v>
      </c>
      <c r="AP60" s="299">
        <v>0</v>
      </c>
      <c r="AQ60" s="299">
        <v>0</v>
      </c>
      <c r="AR60" s="299">
        <v>15</v>
      </c>
      <c r="AS60" s="299">
        <v>0</v>
      </c>
      <c r="AT60" s="303">
        <v>15</v>
      </c>
      <c r="AU60" s="132">
        <f>$AT60*INDEX('Byproduct Conc'!$E:$E, MATCH(AU$2,'Byproduct Conc'!$C:$C, 0))</f>
        <v>4.3649999999999994E-2</v>
      </c>
      <c r="AV60" s="132">
        <f>$AT60*INDEX('Byproduct Conc'!$E:$E, MATCH(AV$2,'Byproduct Conc'!$C:$C, 0))</f>
        <v>5.2499999999999997E-4</v>
      </c>
      <c r="AW60" s="132">
        <f>$AT60*INDEX('Byproduct Conc'!$E:$E, MATCH(AW$2,'Byproduct Conc'!$C:$C, 0))</f>
        <v>2.2499999999999998E-3</v>
      </c>
      <c r="AX60" s="132">
        <f>$AT60*INDEX('Byproduct Conc'!$E:$E, MATCH(AX$2,'Byproduct Conc'!$C:$C, 0))</f>
        <v>1.4985000000000002E-2</v>
      </c>
      <c r="AY60" s="132">
        <f>$AT60*INDEX('Byproduct Conc'!$E:$E, MATCH(AY$2,'Byproduct Conc'!$C:$C, 0))</f>
        <v>2.2499999999999999E-2</v>
      </c>
      <c r="AZ60" s="132">
        <f t="shared" si="6"/>
        <v>1.247142857142857E-4</v>
      </c>
      <c r="BA60" s="132">
        <f t="shared" si="7"/>
        <v>1.4999999999999998E-6</v>
      </c>
      <c r="BB60" s="132">
        <f t="shared" si="8"/>
        <v>6.4285714285714278E-6</v>
      </c>
      <c r="BC60" s="132">
        <f t="shared" si="9"/>
        <v>4.281428571428572E-5</v>
      </c>
      <c r="BD60" s="132">
        <f t="shared" si="10"/>
        <v>6.4285714285714288E-5</v>
      </c>
    </row>
    <row r="61" spans="4:56" x14ac:dyDescent="0.25">
      <c r="D61" t="s">
        <v>1134</v>
      </c>
      <c r="E61">
        <v>2022</v>
      </c>
      <c r="F61" t="s">
        <v>1139</v>
      </c>
      <c r="G61">
        <v>110000449774</v>
      </c>
      <c r="H61" t="s">
        <v>1430</v>
      </c>
      <c r="I61" t="s">
        <v>1135</v>
      </c>
      <c r="J61" t="s">
        <v>1136</v>
      </c>
      <c r="K61" t="s">
        <v>1137</v>
      </c>
      <c r="L61" t="s">
        <v>1431</v>
      </c>
      <c r="M61" t="s">
        <v>1138</v>
      </c>
      <c r="N61">
        <v>70734</v>
      </c>
      <c r="O61">
        <v>30.181861999999999</v>
      </c>
      <c r="P61">
        <v>-90.986958999999999</v>
      </c>
      <c r="Q61">
        <v>1322221279882</v>
      </c>
      <c r="AA61">
        <v>0</v>
      </c>
      <c r="AB61">
        <v>0</v>
      </c>
      <c r="AC61">
        <v>0</v>
      </c>
      <c r="AD61">
        <v>0</v>
      </c>
      <c r="AE61">
        <v>0</v>
      </c>
      <c r="AF61">
        <v>0</v>
      </c>
      <c r="AG61">
        <v>0</v>
      </c>
      <c r="AH61">
        <v>15</v>
      </c>
      <c r="AI61" s="299">
        <v>0</v>
      </c>
      <c r="AJ61">
        <v>0</v>
      </c>
      <c r="AK61">
        <v>0</v>
      </c>
      <c r="AL61">
        <v>0</v>
      </c>
      <c r="AM61">
        <v>0</v>
      </c>
      <c r="AN61">
        <v>0</v>
      </c>
      <c r="AO61">
        <v>0</v>
      </c>
      <c r="AP61">
        <v>0</v>
      </c>
      <c r="AQ61">
        <v>0</v>
      </c>
      <c r="AR61">
        <v>0</v>
      </c>
      <c r="AS61">
        <v>0</v>
      </c>
      <c r="AT61">
        <v>15</v>
      </c>
      <c r="AU61" s="132">
        <f>$AT61*INDEX('Byproduct Conc'!$E:$E, MATCH(AU$2,'Byproduct Conc'!$C:$C, 0))</f>
        <v>4.3649999999999994E-2</v>
      </c>
      <c r="AV61" s="132">
        <f>$AT61*INDEX('Byproduct Conc'!$E:$E, MATCH(AV$2,'Byproduct Conc'!$C:$C, 0))</f>
        <v>5.2499999999999997E-4</v>
      </c>
      <c r="AW61" s="132">
        <f>$AT61*INDEX('Byproduct Conc'!$E:$E, MATCH(AW$2,'Byproduct Conc'!$C:$C, 0))</f>
        <v>2.2499999999999998E-3</v>
      </c>
      <c r="AX61" s="132">
        <f>$AT61*INDEX('Byproduct Conc'!$E:$E, MATCH(AX$2,'Byproduct Conc'!$C:$C, 0))</f>
        <v>1.4985000000000002E-2</v>
      </c>
      <c r="AY61" s="132">
        <f>$AT61*INDEX('Byproduct Conc'!$E:$E, MATCH(AY$2,'Byproduct Conc'!$C:$C, 0))</f>
        <v>2.2499999999999999E-2</v>
      </c>
      <c r="AZ61" s="132">
        <f t="shared" si="6"/>
        <v>1.247142857142857E-4</v>
      </c>
      <c r="BA61" s="132">
        <f t="shared" si="7"/>
        <v>1.4999999999999998E-6</v>
      </c>
      <c r="BB61" s="132">
        <f t="shared" si="8"/>
        <v>6.4285714285714278E-6</v>
      </c>
      <c r="BC61" s="132">
        <f t="shared" si="9"/>
        <v>4.281428571428572E-5</v>
      </c>
      <c r="BD61" s="132">
        <f t="shared" si="10"/>
        <v>6.4285714285714288E-5</v>
      </c>
    </row>
    <row r="62" spans="4:56" x14ac:dyDescent="0.25">
      <c r="D62" t="s">
        <v>1134</v>
      </c>
      <c r="E62">
        <v>2016</v>
      </c>
      <c r="F62" t="s">
        <v>1139</v>
      </c>
      <c r="G62" s="297">
        <v>110000449774</v>
      </c>
      <c r="H62" t="s">
        <v>1430</v>
      </c>
      <c r="I62" t="s">
        <v>1135</v>
      </c>
      <c r="J62" t="s">
        <v>1136</v>
      </c>
      <c r="K62" t="s">
        <v>1137</v>
      </c>
      <c r="L62" t="s">
        <v>1431</v>
      </c>
      <c r="M62" t="s">
        <v>1138</v>
      </c>
      <c r="N62">
        <v>70734</v>
      </c>
      <c r="O62">
        <v>30.185099999999998</v>
      </c>
      <c r="P62">
        <v>-90.980400000000003</v>
      </c>
      <c r="Q62" s="297">
        <v>1316215595214</v>
      </c>
      <c r="AA62">
        <v>0</v>
      </c>
      <c r="AB62">
        <v>0</v>
      </c>
      <c r="AC62">
        <v>0</v>
      </c>
      <c r="AD62">
        <v>0</v>
      </c>
      <c r="AE62">
        <v>0</v>
      </c>
      <c r="AF62">
        <v>0</v>
      </c>
      <c r="AG62">
        <v>0</v>
      </c>
      <c r="AH62">
        <v>14.31</v>
      </c>
      <c r="AI62" s="301">
        <v>0</v>
      </c>
      <c r="AJ62">
        <v>0</v>
      </c>
      <c r="AK62">
        <v>0</v>
      </c>
      <c r="AL62">
        <v>0</v>
      </c>
      <c r="AM62">
        <v>0</v>
      </c>
      <c r="AN62">
        <v>0</v>
      </c>
      <c r="AO62">
        <v>0</v>
      </c>
      <c r="AP62">
        <v>0</v>
      </c>
      <c r="AQ62">
        <v>0</v>
      </c>
      <c r="AR62">
        <v>0</v>
      </c>
      <c r="AS62">
        <v>0</v>
      </c>
      <c r="AT62" s="303">
        <v>14.31</v>
      </c>
      <c r="AU62" s="132">
        <f>$AT62*INDEX('Byproduct Conc'!$E:$E, MATCH(AU$2,'Byproduct Conc'!$C:$C, 0))</f>
        <v>4.1642100000000001E-2</v>
      </c>
      <c r="AV62" s="132">
        <f>$AT62*INDEX('Byproduct Conc'!$E:$E, MATCH(AV$2,'Byproduct Conc'!$C:$C, 0))</f>
        <v>5.0084999999999995E-4</v>
      </c>
      <c r="AW62" s="132">
        <f>$AT62*INDEX('Byproduct Conc'!$E:$E, MATCH(AW$2,'Byproduct Conc'!$C:$C, 0))</f>
        <v>2.1465E-3</v>
      </c>
      <c r="AX62" s="132">
        <f>$AT62*INDEX('Byproduct Conc'!$E:$E, MATCH(AX$2,'Byproduct Conc'!$C:$C, 0))</f>
        <v>1.4295690000000002E-2</v>
      </c>
      <c r="AY62" s="132">
        <f>$AT62*INDEX('Byproduct Conc'!$E:$E, MATCH(AY$2,'Byproduct Conc'!$C:$C, 0))</f>
        <v>2.1465000000000001E-2</v>
      </c>
      <c r="AZ62" s="132">
        <f t="shared" si="6"/>
        <v>1.1897742857142857E-4</v>
      </c>
      <c r="BA62" s="132">
        <f t="shared" si="7"/>
        <v>1.4309999999999999E-6</v>
      </c>
      <c r="BB62" s="132">
        <f t="shared" si="8"/>
        <v>6.1328571428571431E-6</v>
      </c>
      <c r="BC62" s="132">
        <f t="shared" si="9"/>
        <v>4.0844828571428574E-5</v>
      </c>
      <c r="BD62" s="132">
        <f t="shared" si="10"/>
        <v>6.1328571428571432E-5</v>
      </c>
    </row>
    <row r="63" spans="4:56" x14ac:dyDescent="0.25">
      <c r="D63" t="s">
        <v>1134</v>
      </c>
      <c r="E63">
        <v>2024</v>
      </c>
      <c r="F63" t="s">
        <v>1190</v>
      </c>
      <c r="G63">
        <v>110018925957</v>
      </c>
      <c r="H63" t="s">
        <v>1411</v>
      </c>
      <c r="I63" t="s">
        <v>1187</v>
      </c>
      <c r="J63" t="s">
        <v>1188</v>
      </c>
      <c r="K63" t="s">
        <v>1189</v>
      </c>
      <c r="L63" t="s">
        <v>1412</v>
      </c>
      <c r="M63" t="s">
        <v>1160</v>
      </c>
      <c r="N63" t="s">
        <v>5289</v>
      </c>
      <c r="O63" t="s">
        <v>5290</v>
      </c>
      <c r="P63" t="s">
        <v>5291</v>
      </c>
      <c r="Q63" t="s">
        <v>5292</v>
      </c>
      <c r="AA63">
        <v>0</v>
      </c>
      <c r="AB63">
        <v>0</v>
      </c>
      <c r="AC63">
        <v>0</v>
      </c>
      <c r="AD63">
        <v>0</v>
      </c>
      <c r="AE63">
        <v>0</v>
      </c>
      <c r="AF63">
        <v>0</v>
      </c>
      <c r="AG63">
        <v>0</v>
      </c>
      <c r="AH63">
        <v>0</v>
      </c>
      <c r="AI63" s="301">
        <v>0</v>
      </c>
      <c r="AJ63">
        <v>5</v>
      </c>
      <c r="AK63">
        <v>0</v>
      </c>
      <c r="AL63">
        <v>0</v>
      </c>
      <c r="AM63">
        <v>0</v>
      </c>
      <c r="AN63">
        <v>0</v>
      </c>
      <c r="AO63">
        <v>0</v>
      </c>
      <c r="AP63">
        <v>0</v>
      </c>
      <c r="AQ63">
        <v>0</v>
      </c>
      <c r="AR63">
        <v>0</v>
      </c>
      <c r="AS63">
        <v>0</v>
      </c>
      <c r="AT63">
        <v>5</v>
      </c>
      <c r="AU63" s="132">
        <f>$AT63*INDEX('Byproduct Conc'!$E:$E, MATCH(AU$2,'Byproduct Conc'!$C:$C, 0))</f>
        <v>1.4549999999999999E-2</v>
      </c>
      <c r="AV63" s="132">
        <f>$AT63*INDEX('Byproduct Conc'!$E:$E, MATCH(AV$2,'Byproduct Conc'!$C:$C, 0))</f>
        <v>1.7499999999999997E-4</v>
      </c>
      <c r="AW63" s="132">
        <f>$AT63*INDEX('Byproduct Conc'!$E:$E, MATCH(AW$2,'Byproduct Conc'!$C:$C, 0))</f>
        <v>7.4999999999999991E-4</v>
      </c>
      <c r="AX63" s="132">
        <f>$AT63*INDEX('Byproduct Conc'!$E:$E, MATCH(AX$2,'Byproduct Conc'!$C:$C, 0))</f>
        <v>4.9950000000000003E-3</v>
      </c>
      <c r="AY63" s="132">
        <f>$AT63*INDEX('Byproduct Conc'!$E:$E, MATCH(AY$2,'Byproduct Conc'!$C:$C, 0))</f>
        <v>7.4999999999999997E-3</v>
      </c>
      <c r="AZ63" s="132">
        <f t="shared" si="6"/>
        <v>4.1571428571428568E-5</v>
      </c>
      <c r="BA63" s="132">
        <f t="shared" si="7"/>
        <v>4.9999999999999987E-7</v>
      </c>
      <c r="BB63" s="132">
        <f t="shared" si="8"/>
        <v>2.1428571428571427E-6</v>
      </c>
      <c r="BC63" s="132">
        <f t="shared" si="9"/>
        <v>1.4271428571428572E-5</v>
      </c>
      <c r="BD63" s="132">
        <f t="shared" si="10"/>
        <v>2.1428571428571428E-5</v>
      </c>
    </row>
    <row r="64" spans="4:56" x14ac:dyDescent="0.25">
      <c r="D64" t="s">
        <v>1134</v>
      </c>
      <c r="E64">
        <v>2020</v>
      </c>
      <c r="F64" t="s">
        <v>1161</v>
      </c>
      <c r="G64" s="297">
        <v>110000599807</v>
      </c>
      <c r="H64" t="s">
        <v>1425</v>
      </c>
      <c r="I64" t="s">
        <v>1157</v>
      </c>
      <c r="J64" t="s">
        <v>1158</v>
      </c>
      <c r="K64" t="s">
        <v>1159</v>
      </c>
      <c r="L64" t="s">
        <v>1426</v>
      </c>
      <c r="M64" t="s">
        <v>1160</v>
      </c>
      <c r="N64">
        <v>78359</v>
      </c>
      <c r="O64">
        <v>27.883610999999998</v>
      </c>
      <c r="P64">
        <v>-97.241382999999999</v>
      </c>
      <c r="Q64" s="297">
        <v>1320219310315</v>
      </c>
      <c r="AA64">
        <v>0</v>
      </c>
      <c r="AB64">
        <v>0</v>
      </c>
      <c r="AC64">
        <v>0</v>
      </c>
      <c r="AD64">
        <v>0</v>
      </c>
      <c r="AE64">
        <v>0</v>
      </c>
      <c r="AF64">
        <v>0</v>
      </c>
      <c r="AG64">
        <v>0</v>
      </c>
      <c r="AH64">
        <v>0</v>
      </c>
      <c r="AI64" s="299">
        <v>0</v>
      </c>
      <c r="AJ64">
        <v>0</v>
      </c>
      <c r="AK64">
        <v>0</v>
      </c>
      <c r="AL64">
        <v>0</v>
      </c>
      <c r="AM64">
        <v>0</v>
      </c>
      <c r="AN64">
        <v>0</v>
      </c>
      <c r="AO64">
        <v>3</v>
      </c>
      <c r="AP64">
        <v>0</v>
      </c>
      <c r="AQ64">
        <v>0</v>
      </c>
      <c r="AR64">
        <v>0</v>
      </c>
      <c r="AS64">
        <v>0</v>
      </c>
      <c r="AT64" s="303">
        <v>3</v>
      </c>
      <c r="AU64" s="132">
        <f>$AT64*INDEX('Byproduct Conc'!$E:$E, MATCH(AU$2,'Byproduct Conc'!$C:$C, 0))</f>
        <v>8.7299999999999999E-3</v>
      </c>
      <c r="AV64" s="132">
        <f>$AT64*INDEX('Byproduct Conc'!$E:$E, MATCH(AV$2,'Byproduct Conc'!$C:$C, 0))</f>
        <v>1.0499999999999999E-4</v>
      </c>
      <c r="AW64" s="132">
        <f>$AT64*INDEX('Byproduct Conc'!$E:$E, MATCH(AW$2,'Byproduct Conc'!$C:$C, 0))</f>
        <v>4.4999999999999999E-4</v>
      </c>
      <c r="AX64" s="132">
        <f>$AT64*INDEX('Byproduct Conc'!$E:$E, MATCH(AX$2,'Byproduct Conc'!$C:$C, 0))</f>
        <v>2.9970000000000005E-3</v>
      </c>
      <c r="AY64" s="132">
        <f>$AT64*INDEX('Byproduct Conc'!$E:$E, MATCH(AY$2,'Byproduct Conc'!$C:$C, 0))</f>
        <v>4.5000000000000005E-3</v>
      </c>
      <c r="AZ64" s="132">
        <f t="shared" si="6"/>
        <v>2.4942857142857142E-5</v>
      </c>
      <c r="BA64" s="132">
        <f t="shared" si="7"/>
        <v>2.9999999999999999E-7</v>
      </c>
      <c r="BB64" s="132">
        <f t="shared" si="8"/>
        <v>1.2857142857142856E-6</v>
      </c>
      <c r="BC64" s="132">
        <f t="shared" si="9"/>
        <v>8.5628571428571444E-6</v>
      </c>
      <c r="BD64" s="132">
        <f t="shared" si="10"/>
        <v>1.2857142857142859E-5</v>
      </c>
    </row>
    <row r="65" spans="4:56" x14ac:dyDescent="0.25">
      <c r="D65" t="s">
        <v>1134</v>
      </c>
      <c r="E65">
        <v>2020</v>
      </c>
      <c r="F65" t="s">
        <v>1150</v>
      </c>
      <c r="G65" s="297">
        <v>110000597328</v>
      </c>
      <c r="H65" t="s">
        <v>1427</v>
      </c>
      <c r="I65" t="s">
        <v>1147</v>
      </c>
      <c r="J65" t="s">
        <v>1148</v>
      </c>
      <c r="K65" t="s">
        <v>1149</v>
      </c>
      <c r="L65" t="s">
        <v>1429</v>
      </c>
      <c r="M65" t="s">
        <v>1138</v>
      </c>
      <c r="N65">
        <v>70723</v>
      </c>
      <c r="O65">
        <v>30.05509</v>
      </c>
      <c r="P65">
        <v>-90.830839999999995</v>
      </c>
      <c r="Q65" s="297">
        <v>1320219011552</v>
      </c>
      <c r="AA65">
        <v>0</v>
      </c>
      <c r="AB65">
        <v>0</v>
      </c>
      <c r="AC65">
        <v>0</v>
      </c>
      <c r="AD65">
        <v>0</v>
      </c>
      <c r="AE65">
        <v>0</v>
      </c>
      <c r="AF65">
        <v>0</v>
      </c>
      <c r="AG65">
        <v>0</v>
      </c>
      <c r="AH65">
        <v>2.06</v>
      </c>
      <c r="AI65" s="301">
        <v>0</v>
      </c>
      <c r="AJ65">
        <v>0</v>
      </c>
      <c r="AK65">
        <v>0</v>
      </c>
      <c r="AL65">
        <v>0</v>
      </c>
      <c r="AM65">
        <v>0</v>
      </c>
      <c r="AN65">
        <v>0</v>
      </c>
      <c r="AO65">
        <v>0</v>
      </c>
      <c r="AP65">
        <v>0</v>
      </c>
      <c r="AQ65">
        <v>0</v>
      </c>
      <c r="AR65">
        <v>0</v>
      </c>
      <c r="AS65">
        <v>0</v>
      </c>
      <c r="AT65" s="303">
        <v>2.06</v>
      </c>
      <c r="AU65" s="132">
        <f>$AT65*INDEX('Byproduct Conc'!$E:$E, MATCH(AU$2,'Byproduct Conc'!$C:$C, 0))</f>
        <v>5.9946000000000001E-3</v>
      </c>
      <c r="AV65" s="132">
        <f>$AT65*INDEX('Byproduct Conc'!$E:$E, MATCH(AV$2,'Byproduct Conc'!$C:$C, 0))</f>
        <v>7.2099999999999991E-5</v>
      </c>
      <c r="AW65" s="132">
        <f>$AT65*INDEX('Byproduct Conc'!$E:$E, MATCH(AW$2,'Byproduct Conc'!$C:$C, 0))</f>
        <v>3.0899999999999998E-4</v>
      </c>
      <c r="AX65" s="132">
        <f>$AT65*INDEX('Byproduct Conc'!$E:$E, MATCH(AX$2,'Byproduct Conc'!$C:$C, 0))</f>
        <v>2.0579400000000003E-3</v>
      </c>
      <c r="AY65" s="132">
        <f>$AT65*INDEX('Byproduct Conc'!$E:$E, MATCH(AY$2,'Byproduct Conc'!$C:$C, 0))</f>
        <v>3.0900000000000003E-3</v>
      </c>
      <c r="AZ65" s="132">
        <f t="shared" si="6"/>
        <v>1.7127428571428573E-5</v>
      </c>
      <c r="BA65" s="132">
        <f t="shared" si="7"/>
        <v>2.0599999999999997E-7</v>
      </c>
      <c r="BB65" s="132">
        <f t="shared" si="8"/>
        <v>8.8285714285714283E-7</v>
      </c>
      <c r="BC65" s="132">
        <f t="shared" si="9"/>
        <v>5.879828571428572E-6</v>
      </c>
      <c r="BD65" s="132">
        <f t="shared" si="10"/>
        <v>8.8285714285714302E-6</v>
      </c>
    </row>
    <row r="66" spans="4:56" x14ac:dyDescent="0.25">
      <c r="D66" s="299" t="s">
        <v>1134</v>
      </c>
      <c r="E66" s="299">
        <v>2015</v>
      </c>
      <c r="F66" s="299" t="s">
        <v>1201</v>
      </c>
      <c r="G66" s="300">
        <v>110066943605</v>
      </c>
      <c r="H66" s="299" t="s">
        <v>1415</v>
      </c>
      <c r="I66" s="299" t="s">
        <v>1198</v>
      </c>
      <c r="J66" s="299" t="s">
        <v>1199</v>
      </c>
      <c r="K66" s="299" t="s">
        <v>1200</v>
      </c>
      <c r="L66" s="299" t="s">
        <v>1416</v>
      </c>
      <c r="M66" s="299" t="s">
        <v>1160</v>
      </c>
      <c r="N66" s="299">
        <v>77541</v>
      </c>
      <c r="O66" s="299">
        <v>28.981691999999999</v>
      </c>
      <c r="P66" s="299">
        <v>-95.376501000000005</v>
      </c>
      <c r="Q66" s="300">
        <v>1315214306526</v>
      </c>
      <c r="AA66" s="299">
        <v>0</v>
      </c>
      <c r="AB66" s="299">
        <v>0</v>
      </c>
      <c r="AC66" s="299">
        <v>2</v>
      </c>
      <c r="AD66" s="299">
        <v>0</v>
      </c>
      <c r="AE66" s="299">
        <v>0</v>
      </c>
      <c r="AF66" s="299">
        <v>0</v>
      </c>
      <c r="AG66" s="299">
        <v>0</v>
      </c>
      <c r="AH66" s="299">
        <v>0</v>
      </c>
      <c r="AI66" s="299">
        <v>0</v>
      </c>
      <c r="AJ66" s="299">
        <v>0</v>
      </c>
      <c r="AK66" s="299">
        <v>0</v>
      </c>
      <c r="AL66" s="299">
        <v>0</v>
      </c>
      <c r="AM66" s="299">
        <v>0</v>
      </c>
      <c r="AN66" s="299">
        <v>0</v>
      </c>
      <c r="AO66" s="299">
        <v>0</v>
      </c>
      <c r="AP66" s="299">
        <v>0</v>
      </c>
      <c r="AQ66" s="299">
        <v>0</v>
      </c>
      <c r="AR66" s="299">
        <v>0</v>
      </c>
      <c r="AS66" s="299">
        <v>0</v>
      </c>
      <c r="AT66" s="303">
        <v>2</v>
      </c>
      <c r="AU66" s="132">
        <f>$AT66*INDEX('Byproduct Conc'!$E:$E, MATCH(AU$2,'Byproduct Conc'!$C:$C, 0))</f>
        <v>5.8199999999999997E-3</v>
      </c>
      <c r="AV66" s="132">
        <f>$AT66*INDEX('Byproduct Conc'!$E:$E, MATCH(AV$2,'Byproduct Conc'!$C:$C, 0))</f>
        <v>6.9999999999999994E-5</v>
      </c>
      <c r="AW66" s="132">
        <f>$AT66*INDEX('Byproduct Conc'!$E:$E, MATCH(AW$2,'Byproduct Conc'!$C:$C, 0))</f>
        <v>2.9999999999999997E-4</v>
      </c>
      <c r="AX66" s="132">
        <f>$AT66*INDEX('Byproduct Conc'!$E:$E, MATCH(AX$2,'Byproduct Conc'!$C:$C, 0))</f>
        <v>1.9980000000000002E-3</v>
      </c>
      <c r="AY66" s="132">
        <f>$AT66*INDEX('Byproduct Conc'!$E:$E, MATCH(AY$2,'Byproduct Conc'!$C:$C, 0))</f>
        <v>3.0000000000000001E-3</v>
      </c>
      <c r="AZ66" s="132">
        <f t="shared" si="6"/>
        <v>1.6628571428571427E-5</v>
      </c>
      <c r="BA66" s="132">
        <f t="shared" si="7"/>
        <v>1.9999999999999999E-7</v>
      </c>
      <c r="BB66" s="132">
        <f t="shared" si="8"/>
        <v>8.5714285714285703E-7</v>
      </c>
      <c r="BC66" s="132">
        <f t="shared" si="9"/>
        <v>5.7085714285714296E-6</v>
      </c>
      <c r="BD66" s="132">
        <f t="shared" si="10"/>
        <v>8.5714285714285709E-6</v>
      </c>
    </row>
    <row r="67" spans="4:56" x14ac:dyDescent="0.25">
      <c r="D67" t="s">
        <v>1134</v>
      </c>
      <c r="E67">
        <v>2021</v>
      </c>
      <c r="F67" t="s">
        <v>1438</v>
      </c>
      <c r="G67">
        <v>110002054482</v>
      </c>
      <c r="H67" t="s">
        <v>1439</v>
      </c>
      <c r="I67" t="s">
        <v>1440</v>
      </c>
      <c r="J67" t="s">
        <v>1441</v>
      </c>
      <c r="K67" t="s">
        <v>1144</v>
      </c>
      <c r="L67" t="s">
        <v>1402</v>
      </c>
      <c r="M67" t="s">
        <v>1138</v>
      </c>
      <c r="N67">
        <v>70669</v>
      </c>
      <c r="O67">
        <v>30.252222</v>
      </c>
      <c r="P67">
        <v>-93.284443999999993</v>
      </c>
      <c r="Q67">
        <v>1321220602167</v>
      </c>
      <c r="AA67">
        <v>0</v>
      </c>
      <c r="AB67">
        <v>0</v>
      </c>
      <c r="AC67">
        <v>0</v>
      </c>
      <c r="AD67">
        <v>0</v>
      </c>
      <c r="AE67">
        <v>0</v>
      </c>
      <c r="AF67">
        <v>0</v>
      </c>
      <c r="AG67">
        <v>0</v>
      </c>
      <c r="AH67">
        <v>0</v>
      </c>
      <c r="AI67" s="299">
        <v>0</v>
      </c>
      <c r="AJ67">
        <v>0</v>
      </c>
      <c r="AK67">
        <v>0</v>
      </c>
      <c r="AL67">
        <v>0</v>
      </c>
      <c r="AM67">
        <v>0</v>
      </c>
      <c r="AN67">
        <v>0</v>
      </c>
      <c r="AO67">
        <v>2</v>
      </c>
      <c r="AP67">
        <v>0</v>
      </c>
      <c r="AQ67">
        <v>0</v>
      </c>
      <c r="AR67">
        <v>0</v>
      </c>
      <c r="AS67">
        <v>0</v>
      </c>
      <c r="AT67">
        <v>2</v>
      </c>
      <c r="AU67" s="132">
        <f>$AT67*INDEX('Byproduct Conc'!$E:$E, MATCH(AU$2,'Byproduct Conc'!$C:$C, 0))</f>
        <v>5.8199999999999997E-3</v>
      </c>
      <c r="AV67" s="132">
        <f>$AT67*INDEX('Byproduct Conc'!$E:$E, MATCH(AV$2,'Byproduct Conc'!$C:$C, 0))</f>
        <v>6.9999999999999994E-5</v>
      </c>
      <c r="AW67" s="132">
        <f>$AT67*INDEX('Byproduct Conc'!$E:$E, MATCH(AW$2,'Byproduct Conc'!$C:$C, 0))</f>
        <v>2.9999999999999997E-4</v>
      </c>
      <c r="AX67" s="132">
        <f>$AT67*INDEX('Byproduct Conc'!$E:$E, MATCH(AX$2,'Byproduct Conc'!$C:$C, 0))</f>
        <v>1.9980000000000002E-3</v>
      </c>
      <c r="AY67" s="132">
        <f>$AT67*INDEX('Byproduct Conc'!$E:$E, MATCH(AY$2,'Byproduct Conc'!$C:$C, 0))</f>
        <v>3.0000000000000001E-3</v>
      </c>
      <c r="AZ67" s="132">
        <f t="shared" si="6"/>
        <v>1.6628571428571427E-5</v>
      </c>
      <c r="BA67" s="132">
        <f t="shared" si="7"/>
        <v>1.9999999999999999E-7</v>
      </c>
      <c r="BB67" s="132">
        <f t="shared" si="8"/>
        <v>8.5714285714285703E-7</v>
      </c>
      <c r="BC67" s="132">
        <f t="shared" si="9"/>
        <v>5.7085714285714296E-6</v>
      </c>
      <c r="BD67" s="132">
        <f t="shared" si="10"/>
        <v>8.5714285714285709E-6</v>
      </c>
    </row>
    <row r="68" spans="4:56" x14ac:dyDescent="0.25">
      <c r="D68" t="s">
        <v>1134</v>
      </c>
      <c r="E68">
        <v>2022</v>
      </c>
      <c r="F68" t="s">
        <v>1984</v>
      </c>
      <c r="G68">
        <v>110018869474</v>
      </c>
      <c r="H68" t="s">
        <v>5293</v>
      </c>
      <c r="I68" t="s">
        <v>5121</v>
      </c>
      <c r="J68" t="s">
        <v>1986</v>
      </c>
      <c r="K68" t="s">
        <v>1987</v>
      </c>
      <c r="L68" t="s">
        <v>1987</v>
      </c>
      <c r="M68" t="s">
        <v>1988</v>
      </c>
      <c r="N68">
        <v>52761</v>
      </c>
      <c r="O68">
        <v>41.350468999999997</v>
      </c>
      <c r="P68">
        <v>-91.081619000000003</v>
      </c>
      <c r="Q68">
        <v>1322221286596</v>
      </c>
      <c r="AA68">
        <v>0</v>
      </c>
      <c r="AB68">
        <v>0</v>
      </c>
      <c r="AC68">
        <v>0</v>
      </c>
      <c r="AD68">
        <v>0</v>
      </c>
      <c r="AE68">
        <v>0</v>
      </c>
      <c r="AF68">
        <v>0</v>
      </c>
      <c r="AG68">
        <v>0</v>
      </c>
      <c r="AH68">
        <v>0</v>
      </c>
      <c r="AI68" s="301">
        <v>0</v>
      </c>
      <c r="AJ68">
        <v>0</v>
      </c>
      <c r="AK68">
        <v>0</v>
      </c>
      <c r="AL68">
        <v>0</v>
      </c>
      <c r="AM68">
        <v>0</v>
      </c>
      <c r="AN68">
        <v>0</v>
      </c>
      <c r="AO68">
        <v>2</v>
      </c>
      <c r="AP68">
        <v>0</v>
      </c>
      <c r="AQ68">
        <v>0</v>
      </c>
      <c r="AR68">
        <v>0</v>
      </c>
      <c r="AS68">
        <v>0</v>
      </c>
      <c r="AT68">
        <v>2</v>
      </c>
      <c r="AU68" s="132">
        <f>$AT68*INDEX('Byproduct Conc'!$E:$E, MATCH(AU$2,'Byproduct Conc'!$C:$C, 0))</f>
        <v>5.8199999999999997E-3</v>
      </c>
      <c r="AV68" s="132">
        <f>$AT68*INDEX('Byproduct Conc'!$E:$E, MATCH(AV$2,'Byproduct Conc'!$C:$C, 0))</f>
        <v>6.9999999999999994E-5</v>
      </c>
      <c r="AW68" s="132">
        <f>$AT68*INDEX('Byproduct Conc'!$E:$E, MATCH(AW$2,'Byproduct Conc'!$C:$C, 0))</f>
        <v>2.9999999999999997E-4</v>
      </c>
      <c r="AX68" s="132">
        <f>$AT68*INDEX('Byproduct Conc'!$E:$E, MATCH(AX$2,'Byproduct Conc'!$C:$C, 0))</f>
        <v>1.9980000000000002E-3</v>
      </c>
      <c r="AY68" s="132">
        <f>$AT68*INDEX('Byproduct Conc'!$E:$E, MATCH(AY$2,'Byproduct Conc'!$C:$C, 0))</f>
        <v>3.0000000000000001E-3</v>
      </c>
      <c r="AZ68" s="132">
        <f t="shared" si="6"/>
        <v>1.6628571428571427E-5</v>
      </c>
      <c r="BA68" s="132">
        <f t="shared" si="7"/>
        <v>1.9999999999999999E-7</v>
      </c>
      <c r="BB68" s="132">
        <f t="shared" si="8"/>
        <v>8.5714285714285703E-7</v>
      </c>
      <c r="BC68" s="132">
        <f t="shared" si="9"/>
        <v>5.7085714285714296E-6</v>
      </c>
      <c r="BD68" s="132">
        <f t="shared" si="10"/>
        <v>8.5714285714285709E-6</v>
      </c>
    </row>
    <row r="69" spans="4:56" x14ac:dyDescent="0.25">
      <c r="D69" t="s">
        <v>1134</v>
      </c>
      <c r="E69">
        <v>2016</v>
      </c>
      <c r="F69" t="s">
        <v>1161</v>
      </c>
      <c r="G69" s="297">
        <v>110000599807</v>
      </c>
      <c r="H69" t="s">
        <v>1425</v>
      </c>
      <c r="I69" t="s">
        <v>1157</v>
      </c>
      <c r="J69" t="s">
        <v>1158</v>
      </c>
      <c r="K69" t="s">
        <v>1159</v>
      </c>
      <c r="L69" t="s">
        <v>1426</v>
      </c>
      <c r="M69" t="s">
        <v>1160</v>
      </c>
      <c r="N69">
        <v>78359</v>
      </c>
      <c r="O69">
        <v>27.883610999999998</v>
      </c>
      <c r="P69">
        <v>-97.241382999999999</v>
      </c>
      <c r="Q69" s="297">
        <v>1316215744552</v>
      </c>
      <c r="AA69">
        <v>0</v>
      </c>
      <c r="AB69">
        <v>0</v>
      </c>
      <c r="AC69">
        <v>0</v>
      </c>
      <c r="AD69">
        <v>0</v>
      </c>
      <c r="AE69">
        <v>0</v>
      </c>
      <c r="AF69">
        <v>0</v>
      </c>
      <c r="AG69">
        <v>0</v>
      </c>
      <c r="AH69">
        <v>0</v>
      </c>
      <c r="AI69" s="299">
        <v>0</v>
      </c>
      <c r="AJ69">
        <v>0</v>
      </c>
      <c r="AK69">
        <v>0</v>
      </c>
      <c r="AL69">
        <v>0</v>
      </c>
      <c r="AM69">
        <v>0</v>
      </c>
      <c r="AN69">
        <v>0</v>
      </c>
      <c r="AO69">
        <v>1</v>
      </c>
      <c r="AP69">
        <v>0</v>
      </c>
      <c r="AQ69">
        <v>0</v>
      </c>
      <c r="AR69">
        <v>0</v>
      </c>
      <c r="AS69">
        <v>0</v>
      </c>
      <c r="AT69" s="303">
        <v>1</v>
      </c>
      <c r="AU69" s="132">
        <f>$AT69*INDEX('Byproduct Conc'!$E:$E, MATCH(AU$2,'Byproduct Conc'!$C:$C, 0))</f>
        <v>2.9099999999999998E-3</v>
      </c>
      <c r="AV69" s="132">
        <f>$AT69*INDEX('Byproduct Conc'!$E:$E, MATCH(AV$2,'Byproduct Conc'!$C:$C, 0))</f>
        <v>3.4999999999999997E-5</v>
      </c>
      <c r="AW69" s="132">
        <f>$AT69*INDEX('Byproduct Conc'!$E:$E, MATCH(AW$2,'Byproduct Conc'!$C:$C, 0))</f>
        <v>1.4999999999999999E-4</v>
      </c>
      <c r="AX69" s="132">
        <f>$AT69*INDEX('Byproduct Conc'!$E:$E, MATCH(AX$2,'Byproduct Conc'!$C:$C, 0))</f>
        <v>9.990000000000001E-4</v>
      </c>
      <c r="AY69" s="132">
        <f>$AT69*INDEX('Byproduct Conc'!$E:$E, MATCH(AY$2,'Byproduct Conc'!$C:$C, 0))</f>
        <v>1.5E-3</v>
      </c>
      <c r="AZ69" s="132">
        <f t="shared" si="6"/>
        <v>8.3142857142857133E-6</v>
      </c>
      <c r="BA69" s="132">
        <f t="shared" si="7"/>
        <v>9.9999999999999995E-8</v>
      </c>
      <c r="BB69" s="132">
        <f t="shared" si="8"/>
        <v>4.2857142857142851E-7</v>
      </c>
      <c r="BC69" s="132">
        <f t="shared" si="9"/>
        <v>2.8542857142857148E-6</v>
      </c>
      <c r="BD69" s="132">
        <f t="shared" si="10"/>
        <v>4.2857142857142855E-6</v>
      </c>
    </row>
    <row r="70" spans="4:56" x14ac:dyDescent="0.25">
      <c r="D70" t="s">
        <v>1134</v>
      </c>
      <c r="E70">
        <v>2017</v>
      </c>
      <c r="F70" t="s">
        <v>1161</v>
      </c>
      <c r="G70" s="297">
        <v>110000599807</v>
      </c>
      <c r="H70" t="s">
        <v>1425</v>
      </c>
      <c r="I70" t="s">
        <v>1157</v>
      </c>
      <c r="J70" t="s">
        <v>1158</v>
      </c>
      <c r="K70" t="s">
        <v>1159</v>
      </c>
      <c r="L70" t="s">
        <v>1426</v>
      </c>
      <c r="M70" t="s">
        <v>1160</v>
      </c>
      <c r="N70">
        <v>78359</v>
      </c>
      <c r="O70">
        <v>27.883610999999998</v>
      </c>
      <c r="P70">
        <v>-97.241382999999999</v>
      </c>
      <c r="Q70" s="297">
        <v>1317216345227</v>
      </c>
      <c r="AA70">
        <v>0</v>
      </c>
      <c r="AB70">
        <v>0</v>
      </c>
      <c r="AC70">
        <v>0</v>
      </c>
      <c r="AD70">
        <v>0</v>
      </c>
      <c r="AE70">
        <v>0</v>
      </c>
      <c r="AF70">
        <v>0</v>
      </c>
      <c r="AG70">
        <v>0</v>
      </c>
      <c r="AH70">
        <v>0</v>
      </c>
      <c r="AI70" s="301">
        <v>0</v>
      </c>
      <c r="AJ70">
        <v>0</v>
      </c>
      <c r="AK70">
        <v>0</v>
      </c>
      <c r="AL70">
        <v>0</v>
      </c>
      <c r="AM70">
        <v>0</v>
      </c>
      <c r="AN70">
        <v>0</v>
      </c>
      <c r="AO70">
        <v>1</v>
      </c>
      <c r="AP70">
        <v>0</v>
      </c>
      <c r="AQ70">
        <v>0</v>
      </c>
      <c r="AR70">
        <v>0</v>
      </c>
      <c r="AS70">
        <v>0</v>
      </c>
      <c r="AT70" s="303">
        <v>1</v>
      </c>
      <c r="AU70" s="132">
        <f>$AT70*INDEX('Byproduct Conc'!$E:$E, MATCH(AU$2,'Byproduct Conc'!$C:$C, 0))</f>
        <v>2.9099999999999998E-3</v>
      </c>
      <c r="AV70" s="132">
        <f>$AT70*INDEX('Byproduct Conc'!$E:$E, MATCH(AV$2,'Byproduct Conc'!$C:$C, 0))</f>
        <v>3.4999999999999997E-5</v>
      </c>
      <c r="AW70" s="132">
        <f>$AT70*INDEX('Byproduct Conc'!$E:$E, MATCH(AW$2,'Byproduct Conc'!$C:$C, 0))</f>
        <v>1.4999999999999999E-4</v>
      </c>
      <c r="AX70" s="132">
        <f>$AT70*INDEX('Byproduct Conc'!$E:$E, MATCH(AX$2,'Byproduct Conc'!$C:$C, 0))</f>
        <v>9.990000000000001E-4</v>
      </c>
      <c r="AY70" s="132">
        <f>$AT70*INDEX('Byproduct Conc'!$E:$E, MATCH(AY$2,'Byproduct Conc'!$C:$C, 0))</f>
        <v>1.5E-3</v>
      </c>
      <c r="AZ70" s="132">
        <f t="shared" si="6"/>
        <v>8.3142857142857133E-6</v>
      </c>
      <c r="BA70" s="132">
        <f t="shared" si="7"/>
        <v>9.9999999999999995E-8</v>
      </c>
      <c r="BB70" s="132">
        <f t="shared" si="8"/>
        <v>4.2857142857142851E-7</v>
      </c>
      <c r="BC70" s="132">
        <f t="shared" si="9"/>
        <v>2.8542857142857148E-6</v>
      </c>
      <c r="BD70" s="132">
        <f t="shared" si="10"/>
        <v>4.2857142857142855E-6</v>
      </c>
    </row>
    <row r="71" spans="4:56" x14ac:dyDescent="0.25">
      <c r="D71" t="s">
        <v>1134</v>
      </c>
      <c r="E71">
        <v>2017</v>
      </c>
      <c r="F71" t="s">
        <v>1438</v>
      </c>
      <c r="G71" s="297">
        <v>110002054482</v>
      </c>
      <c r="H71" t="s">
        <v>1439</v>
      </c>
      <c r="I71" t="s">
        <v>1440</v>
      </c>
      <c r="J71" t="s">
        <v>1441</v>
      </c>
      <c r="K71" t="s">
        <v>1144</v>
      </c>
      <c r="L71" t="s">
        <v>1402</v>
      </c>
      <c r="M71" t="s">
        <v>1138</v>
      </c>
      <c r="N71">
        <v>70669</v>
      </c>
      <c r="O71">
        <v>30.252222</v>
      </c>
      <c r="P71">
        <v>-93.284443999999993</v>
      </c>
      <c r="Q71" s="297">
        <v>1317216113795</v>
      </c>
      <c r="AA71">
        <v>0</v>
      </c>
      <c r="AB71">
        <v>0</v>
      </c>
      <c r="AC71">
        <v>0</v>
      </c>
      <c r="AD71">
        <v>0</v>
      </c>
      <c r="AE71">
        <v>0</v>
      </c>
      <c r="AF71">
        <v>0</v>
      </c>
      <c r="AG71">
        <v>0</v>
      </c>
      <c r="AH71">
        <v>0</v>
      </c>
      <c r="AI71" s="299">
        <v>0</v>
      </c>
      <c r="AJ71">
        <v>0</v>
      </c>
      <c r="AK71">
        <v>0</v>
      </c>
      <c r="AL71">
        <v>0</v>
      </c>
      <c r="AM71">
        <v>0</v>
      </c>
      <c r="AN71">
        <v>0</v>
      </c>
      <c r="AO71">
        <v>1</v>
      </c>
      <c r="AP71">
        <v>0</v>
      </c>
      <c r="AQ71">
        <v>0</v>
      </c>
      <c r="AR71">
        <v>0</v>
      </c>
      <c r="AS71">
        <v>0</v>
      </c>
      <c r="AT71" s="303">
        <v>1</v>
      </c>
      <c r="AU71" s="132">
        <f>$AT71*INDEX('Byproduct Conc'!$E:$E, MATCH(AU$2,'Byproduct Conc'!$C:$C, 0))</f>
        <v>2.9099999999999998E-3</v>
      </c>
      <c r="AV71" s="132">
        <f>$AT71*INDEX('Byproduct Conc'!$E:$E, MATCH(AV$2,'Byproduct Conc'!$C:$C, 0))</f>
        <v>3.4999999999999997E-5</v>
      </c>
      <c r="AW71" s="132">
        <f>$AT71*INDEX('Byproduct Conc'!$E:$E, MATCH(AW$2,'Byproduct Conc'!$C:$C, 0))</f>
        <v>1.4999999999999999E-4</v>
      </c>
      <c r="AX71" s="132">
        <f>$AT71*INDEX('Byproduct Conc'!$E:$E, MATCH(AX$2,'Byproduct Conc'!$C:$C, 0))</f>
        <v>9.990000000000001E-4</v>
      </c>
      <c r="AY71" s="132">
        <f>$AT71*INDEX('Byproduct Conc'!$E:$E, MATCH(AY$2,'Byproduct Conc'!$C:$C, 0))</f>
        <v>1.5E-3</v>
      </c>
      <c r="AZ71" s="132">
        <f t="shared" si="6"/>
        <v>8.3142857142857133E-6</v>
      </c>
      <c r="BA71" s="132">
        <f t="shared" si="7"/>
        <v>9.9999999999999995E-8</v>
      </c>
      <c r="BB71" s="132">
        <f t="shared" si="8"/>
        <v>4.2857142857142851E-7</v>
      </c>
      <c r="BC71" s="132">
        <f t="shared" si="9"/>
        <v>2.8542857142857148E-6</v>
      </c>
      <c r="BD71" s="132">
        <f t="shared" si="10"/>
        <v>4.2857142857142855E-6</v>
      </c>
    </row>
    <row r="72" spans="4:56" x14ac:dyDescent="0.25">
      <c r="D72" t="s">
        <v>1134</v>
      </c>
      <c r="E72">
        <v>2018</v>
      </c>
      <c r="F72" t="s">
        <v>1139</v>
      </c>
      <c r="G72" s="297">
        <v>110000449774</v>
      </c>
      <c r="H72" t="s">
        <v>1430</v>
      </c>
      <c r="I72" t="s">
        <v>1135</v>
      </c>
      <c r="J72" t="s">
        <v>1136</v>
      </c>
      <c r="K72" t="s">
        <v>1137</v>
      </c>
      <c r="L72" t="s">
        <v>1431</v>
      </c>
      <c r="M72" t="s">
        <v>1138</v>
      </c>
      <c r="N72">
        <v>70734</v>
      </c>
      <c r="O72">
        <v>30.185099999999998</v>
      </c>
      <c r="P72">
        <v>-90.980400000000003</v>
      </c>
      <c r="Q72" s="297">
        <v>1318218551214</v>
      </c>
      <c r="AA72">
        <v>0</v>
      </c>
      <c r="AB72">
        <v>0</v>
      </c>
      <c r="AC72">
        <v>0</v>
      </c>
      <c r="AD72">
        <v>0</v>
      </c>
      <c r="AE72">
        <v>0</v>
      </c>
      <c r="AF72">
        <v>0</v>
      </c>
      <c r="AG72">
        <v>0</v>
      </c>
      <c r="AH72">
        <v>1</v>
      </c>
      <c r="AI72" s="299">
        <v>0</v>
      </c>
      <c r="AJ72">
        <v>0</v>
      </c>
      <c r="AK72">
        <v>0</v>
      </c>
      <c r="AL72">
        <v>0</v>
      </c>
      <c r="AM72">
        <v>0</v>
      </c>
      <c r="AN72">
        <v>0</v>
      </c>
      <c r="AO72">
        <v>0</v>
      </c>
      <c r="AP72">
        <v>0</v>
      </c>
      <c r="AQ72">
        <v>0</v>
      </c>
      <c r="AR72">
        <v>0</v>
      </c>
      <c r="AS72">
        <v>0</v>
      </c>
      <c r="AT72" s="303">
        <v>1</v>
      </c>
      <c r="AU72" s="132">
        <f>$AT72*INDEX('Byproduct Conc'!$E:$E, MATCH(AU$2,'Byproduct Conc'!$C:$C, 0))</f>
        <v>2.9099999999999998E-3</v>
      </c>
      <c r="AV72" s="132">
        <f>$AT72*INDEX('Byproduct Conc'!$E:$E, MATCH(AV$2,'Byproduct Conc'!$C:$C, 0))</f>
        <v>3.4999999999999997E-5</v>
      </c>
      <c r="AW72" s="132">
        <f>$AT72*INDEX('Byproduct Conc'!$E:$E, MATCH(AW$2,'Byproduct Conc'!$C:$C, 0))</f>
        <v>1.4999999999999999E-4</v>
      </c>
      <c r="AX72" s="132">
        <f>$AT72*INDEX('Byproduct Conc'!$E:$E, MATCH(AX$2,'Byproduct Conc'!$C:$C, 0))</f>
        <v>9.990000000000001E-4</v>
      </c>
      <c r="AY72" s="132">
        <f>$AT72*INDEX('Byproduct Conc'!$E:$E, MATCH(AY$2,'Byproduct Conc'!$C:$C, 0))</f>
        <v>1.5E-3</v>
      </c>
      <c r="AZ72" s="132">
        <f t="shared" si="6"/>
        <v>8.3142857142857133E-6</v>
      </c>
      <c r="BA72" s="132">
        <f t="shared" si="7"/>
        <v>9.9999999999999995E-8</v>
      </c>
      <c r="BB72" s="132">
        <f t="shared" si="8"/>
        <v>4.2857142857142851E-7</v>
      </c>
      <c r="BC72" s="132">
        <f t="shared" si="9"/>
        <v>2.8542857142857148E-6</v>
      </c>
      <c r="BD72" s="132">
        <f t="shared" si="10"/>
        <v>4.2857142857142855E-6</v>
      </c>
    </row>
    <row r="73" spans="4:56" x14ac:dyDescent="0.25">
      <c r="D73" s="299" t="s">
        <v>1134</v>
      </c>
      <c r="E73" s="299">
        <v>2018</v>
      </c>
      <c r="F73" s="299" t="s">
        <v>1438</v>
      </c>
      <c r="G73" s="300">
        <v>110002054482</v>
      </c>
      <c r="H73" s="299" t="s">
        <v>1439</v>
      </c>
      <c r="I73" s="299" t="s">
        <v>1440</v>
      </c>
      <c r="J73" s="299" t="s">
        <v>1441</v>
      </c>
      <c r="K73" s="299" t="s">
        <v>1144</v>
      </c>
      <c r="L73" s="299" t="s">
        <v>1402</v>
      </c>
      <c r="M73" s="299" t="s">
        <v>1138</v>
      </c>
      <c r="N73" s="299">
        <v>70669</v>
      </c>
      <c r="O73" s="299">
        <v>30.252222</v>
      </c>
      <c r="P73" s="299">
        <v>-93.284443999999993</v>
      </c>
      <c r="Q73" s="300">
        <v>1316215440999</v>
      </c>
      <c r="AA73">
        <v>0</v>
      </c>
      <c r="AB73">
        <v>0</v>
      </c>
      <c r="AC73">
        <v>0</v>
      </c>
      <c r="AD73">
        <v>0</v>
      </c>
      <c r="AE73">
        <v>0</v>
      </c>
      <c r="AF73">
        <v>0</v>
      </c>
      <c r="AG73">
        <v>0</v>
      </c>
      <c r="AH73">
        <v>0</v>
      </c>
      <c r="AI73" s="301">
        <v>0</v>
      </c>
      <c r="AJ73">
        <v>0</v>
      </c>
      <c r="AK73">
        <v>0</v>
      </c>
      <c r="AL73">
        <v>0</v>
      </c>
      <c r="AM73">
        <v>0</v>
      </c>
      <c r="AN73">
        <v>0</v>
      </c>
      <c r="AO73">
        <v>1</v>
      </c>
      <c r="AP73">
        <v>0</v>
      </c>
      <c r="AQ73">
        <v>0</v>
      </c>
      <c r="AR73">
        <v>0</v>
      </c>
      <c r="AS73">
        <v>0</v>
      </c>
      <c r="AT73" s="303">
        <v>1</v>
      </c>
      <c r="AU73" s="132">
        <f>$AT73*INDEX('Byproduct Conc'!$E:$E, MATCH(AU$2,'Byproduct Conc'!$C:$C, 0))</f>
        <v>2.9099999999999998E-3</v>
      </c>
      <c r="AV73" s="132">
        <f>$AT73*INDEX('Byproduct Conc'!$E:$E, MATCH(AV$2,'Byproduct Conc'!$C:$C, 0))</f>
        <v>3.4999999999999997E-5</v>
      </c>
      <c r="AW73" s="132">
        <f>$AT73*INDEX('Byproduct Conc'!$E:$E, MATCH(AW$2,'Byproduct Conc'!$C:$C, 0))</f>
        <v>1.4999999999999999E-4</v>
      </c>
      <c r="AX73" s="132">
        <f>$AT73*INDEX('Byproduct Conc'!$E:$E, MATCH(AX$2,'Byproduct Conc'!$C:$C, 0))</f>
        <v>9.990000000000001E-4</v>
      </c>
      <c r="AY73" s="132">
        <f>$AT73*INDEX('Byproduct Conc'!$E:$E, MATCH(AY$2,'Byproduct Conc'!$C:$C, 0))</f>
        <v>1.5E-3</v>
      </c>
      <c r="AZ73" s="132">
        <f t="shared" si="6"/>
        <v>8.3142857142857133E-6</v>
      </c>
      <c r="BA73" s="132">
        <f t="shared" si="7"/>
        <v>9.9999999999999995E-8</v>
      </c>
      <c r="BB73" s="132">
        <f t="shared" si="8"/>
        <v>4.2857142857142851E-7</v>
      </c>
      <c r="BC73" s="132">
        <f t="shared" si="9"/>
        <v>2.8542857142857148E-6</v>
      </c>
      <c r="BD73" s="132">
        <f t="shared" si="10"/>
        <v>4.2857142857142855E-6</v>
      </c>
    </row>
    <row r="74" spans="4:56" x14ac:dyDescent="0.25">
      <c r="D74" t="s">
        <v>1134</v>
      </c>
      <c r="E74">
        <v>2019</v>
      </c>
      <c r="F74" t="s">
        <v>1438</v>
      </c>
      <c r="G74" s="297">
        <v>110002054482</v>
      </c>
      <c r="H74" t="s">
        <v>1439</v>
      </c>
      <c r="I74" t="s">
        <v>1440</v>
      </c>
      <c r="J74" t="s">
        <v>1441</v>
      </c>
      <c r="K74" t="s">
        <v>1144</v>
      </c>
      <c r="L74" t="s">
        <v>1402</v>
      </c>
      <c r="M74" t="s">
        <v>1138</v>
      </c>
      <c r="N74">
        <v>70669</v>
      </c>
      <c r="O74">
        <v>30.252222</v>
      </c>
      <c r="P74">
        <v>-93.284443999999993</v>
      </c>
      <c r="Q74" s="297">
        <v>1317216113795</v>
      </c>
      <c r="AA74">
        <v>0</v>
      </c>
      <c r="AB74">
        <v>0</v>
      </c>
      <c r="AC74">
        <v>0</v>
      </c>
      <c r="AD74">
        <v>0</v>
      </c>
      <c r="AE74">
        <v>0</v>
      </c>
      <c r="AF74">
        <v>0</v>
      </c>
      <c r="AG74">
        <v>0</v>
      </c>
      <c r="AH74">
        <v>0</v>
      </c>
      <c r="AI74" s="299">
        <v>0</v>
      </c>
      <c r="AJ74">
        <v>0</v>
      </c>
      <c r="AK74">
        <v>0</v>
      </c>
      <c r="AL74">
        <v>0</v>
      </c>
      <c r="AM74">
        <v>0</v>
      </c>
      <c r="AN74">
        <v>0</v>
      </c>
      <c r="AO74">
        <v>1</v>
      </c>
      <c r="AP74">
        <v>0</v>
      </c>
      <c r="AQ74">
        <v>0</v>
      </c>
      <c r="AR74">
        <v>0</v>
      </c>
      <c r="AS74">
        <v>0</v>
      </c>
      <c r="AT74" s="303">
        <v>1</v>
      </c>
      <c r="AU74" s="132">
        <f>$AT74*INDEX('Byproduct Conc'!$E:$E, MATCH(AU$2,'Byproduct Conc'!$C:$C, 0))</f>
        <v>2.9099999999999998E-3</v>
      </c>
      <c r="AV74" s="132">
        <f>$AT74*INDEX('Byproduct Conc'!$E:$E, MATCH(AV$2,'Byproduct Conc'!$C:$C, 0))</f>
        <v>3.4999999999999997E-5</v>
      </c>
      <c r="AW74" s="132">
        <f>$AT74*INDEX('Byproduct Conc'!$E:$E, MATCH(AW$2,'Byproduct Conc'!$C:$C, 0))</f>
        <v>1.4999999999999999E-4</v>
      </c>
      <c r="AX74" s="132">
        <f>$AT74*INDEX('Byproduct Conc'!$E:$E, MATCH(AX$2,'Byproduct Conc'!$C:$C, 0))</f>
        <v>9.990000000000001E-4</v>
      </c>
      <c r="AY74" s="132">
        <f>$AT74*INDEX('Byproduct Conc'!$E:$E, MATCH(AY$2,'Byproduct Conc'!$C:$C, 0))</f>
        <v>1.5E-3</v>
      </c>
      <c r="AZ74" s="132">
        <f t="shared" si="6"/>
        <v>8.3142857142857133E-6</v>
      </c>
      <c r="BA74" s="132">
        <f t="shared" si="7"/>
        <v>9.9999999999999995E-8</v>
      </c>
      <c r="BB74" s="132">
        <f t="shared" si="8"/>
        <v>4.2857142857142851E-7</v>
      </c>
      <c r="BC74" s="132">
        <f t="shared" si="9"/>
        <v>2.8542857142857148E-6</v>
      </c>
      <c r="BD74" s="132">
        <f t="shared" si="10"/>
        <v>4.2857142857142855E-6</v>
      </c>
    </row>
    <row r="75" spans="4:56" ht="30" x14ac:dyDescent="0.25">
      <c r="D75" s="299" t="s">
        <v>1134</v>
      </c>
      <c r="E75" s="299">
        <v>2015</v>
      </c>
      <c r="F75" s="299" t="s">
        <v>1139</v>
      </c>
      <c r="G75" s="300">
        <v>110000449774</v>
      </c>
      <c r="H75" s="299" t="s">
        <v>1430</v>
      </c>
      <c r="I75" s="299" t="s">
        <v>1135</v>
      </c>
      <c r="J75" s="299" t="s">
        <v>1136</v>
      </c>
      <c r="K75" s="299" t="s">
        <v>1137</v>
      </c>
      <c r="L75" s="299" t="s">
        <v>1431</v>
      </c>
      <c r="M75" s="299" t="s">
        <v>1138</v>
      </c>
      <c r="N75" s="299">
        <v>70734</v>
      </c>
      <c r="O75" s="299">
        <v>30.185099999999998</v>
      </c>
      <c r="P75" s="299">
        <v>-90.980400000000003</v>
      </c>
      <c r="Q75" s="300">
        <v>1315214186114</v>
      </c>
      <c r="AA75" s="299">
        <v>0</v>
      </c>
      <c r="AB75" s="299">
        <v>0</v>
      </c>
      <c r="AC75" s="299">
        <v>0</v>
      </c>
      <c r="AD75" s="299">
        <v>0</v>
      </c>
      <c r="AE75" s="299">
        <v>0</v>
      </c>
      <c r="AF75" s="299">
        <v>0</v>
      </c>
      <c r="AG75" s="299">
        <v>0</v>
      </c>
      <c r="AH75" s="299">
        <v>0.69</v>
      </c>
      <c r="AI75" s="299">
        <v>0</v>
      </c>
      <c r="AJ75" s="299">
        <v>0</v>
      </c>
      <c r="AK75" s="299">
        <v>0</v>
      </c>
      <c r="AL75" s="299">
        <v>0</v>
      </c>
      <c r="AM75" s="299">
        <v>0</v>
      </c>
      <c r="AN75" s="299">
        <v>0</v>
      </c>
      <c r="AO75" s="299">
        <v>0</v>
      </c>
      <c r="AP75" s="299">
        <v>0</v>
      </c>
      <c r="AQ75" s="299">
        <v>0</v>
      </c>
      <c r="AR75" s="299">
        <v>0</v>
      </c>
      <c r="AS75" s="299">
        <v>0</v>
      </c>
      <c r="AT75" s="303">
        <v>0.69</v>
      </c>
      <c r="AU75" s="132">
        <f>$AT75*INDEX('Byproduct Conc'!$E:$E, MATCH(AU$2,'Byproduct Conc'!$C:$C, 0))</f>
        <v>2.0078999999999995E-3</v>
      </c>
      <c r="AV75" s="132">
        <f>$AT75*INDEX('Byproduct Conc'!$E:$E, MATCH(AV$2,'Byproduct Conc'!$C:$C, 0))</f>
        <v>2.4149999999999997E-5</v>
      </c>
      <c r="AW75" s="132">
        <f>$AT75*INDEX('Byproduct Conc'!$E:$E, MATCH(AW$2,'Byproduct Conc'!$C:$C, 0))</f>
        <v>1.0349999999999998E-4</v>
      </c>
      <c r="AX75" s="132">
        <f>$AT75*INDEX('Byproduct Conc'!$E:$E, MATCH(AX$2,'Byproduct Conc'!$C:$C, 0))</f>
        <v>6.8931000000000005E-4</v>
      </c>
      <c r="AY75" s="132">
        <f>$AT75*INDEX('Byproduct Conc'!$E:$E, MATCH(AY$2,'Byproduct Conc'!$C:$C, 0))</f>
        <v>1.0349999999999999E-3</v>
      </c>
      <c r="AZ75" s="132">
        <f t="shared" si="6"/>
        <v>5.7368571428571413E-6</v>
      </c>
      <c r="BA75" s="132">
        <f t="shared" si="7"/>
        <v>6.8999999999999996E-8</v>
      </c>
      <c r="BB75" s="132">
        <f t="shared" si="8"/>
        <v>2.9571428571428565E-7</v>
      </c>
      <c r="BC75" s="132">
        <f t="shared" si="9"/>
        <v>1.9694571428571428E-6</v>
      </c>
      <c r="BD75" s="132">
        <f t="shared" si="10"/>
        <v>2.9571428571428567E-6</v>
      </c>
    </row>
    <row r="76" spans="4:56" x14ac:dyDescent="0.25">
      <c r="D76" t="s">
        <v>1134</v>
      </c>
      <c r="E76">
        <v>2019</v>
      </c>
      <c r="F76" t="s">
        <v>1150</v>
      </c>
      <c r="G76" s="297">
        <v>110000597328</v>
      </c>
      <c r="H76" t="s">
        <v>1427</v>
      </c>
      <c r="I76" t="s">
        <v>1147</v>
      </c>
      <c r="J76" t="s">
        <v>1148</v>
      </c>
      <c r="K76" t="s">
        <v>1149</v>
      </c>
      <c r="L76" t="s">
        <v>1428</v>
      </c>
      <c r="M76" t="s">
        <v>1138</v>
      </c>
      <c r="N76">
        <v>70723</v>
      </c>
      <c r="O76">
        <v>30.05509</v>
      </c>
      <c r="P76">
        <v>-90.830839999999995</v>
      </c>
      <c r="Q76" s="297">
        <v>1319218139347</v>
      </c>
      <c r="AA76">
        <v>0</v>
      </c>
      <c r="AB76">
        <v>0</v>
      </c>
      <c r="AC76">
        <v>0</v>
      </c>
      <c r="AD76">
        <v>0</v>
      </c>
      <c r="AE76">
        <v>0</v>
      </c>
      <c r="AF76">
        <v>0</v>
      </c>
      <c r="AG76">
        <v>0</v>
      </c>
      <c r="AH76">
        <v>0.41</v>
      </c>
      <c r="AI76" s="301">
        <v>0</v>
      </c>
      <c r="AJ76">
        <v>0</v>
      </c>
      <c r="AK76">
        <v>0</v>
      </c>
      <c r="AL76">
        <v>0</v>
      </c>
      <c r="AM76">
        <v>0</v>
      </c>
      <c r="AN76">
        <v>0</v>
      </c>
      <c r="AO76">
        <v>0</v>
      </c>
      <c r="AP76">
        <v>0</v>
      </c>
      <c r="AQ76">
        <v>0</v>
      </c>
      <c r="AR76">
        <v>0</v>
      </c>
      <c r="AS76">
        <v>0</v>
      </c>
      <c r="AT76" s="303">
        <v>0.41</v>
      </c>
      <c r="AU76" s="132">
        <f>$AT76*INDEX('Byproduct Conc'!$E:$E, MATCH(AU$2,'Byproduct Conc'!$C:$C, 0))</f>
        <v>1.1930999999999999E-3</v>
      </c>
      <c r="AV76" s="132">
        <f>$AT76*INDEX('Byproduct Conc'!$E:$E, MATCH(AV$2,'Byproduct Conc'!$C:$C, 0))</f>
        <v>1.4349999999999998E-5</v>
      </c>
      <c r="AW76" s="132">
        <f>$AT76*INDEX('Byproduct Conc'!$E:$E, MATCH(AW$2,'Byproduct Conc'!$C:$C, 0))</f>
        <v>6.1499999999999991E-5</v>
      </c>
      <c r="AX76" s="132">
        <f>$AT76*INDEX('Byproduct Conc'!$E:$E, MATCH(AX$2,'Byproduct Conc'!$C:$C, 0))</f>
        <v>4.0959000000000004E-4</v>
      </c>
      <c r="AY76" s="132">
        <f>$AT76*INDEX('Byproduct Conc'!$E:$E, MATCH(AY$2,'Byproduct Conc'!$C:$C, 0))</f>
        <v>6.1499999999999999E-4</v>
      </c>
      <c r="AZ76" s="132">
        <f t="shared" si="6"/>
        <v>3.4088571428571426E-6</v>
      </c>
      <c r="BA76" s="132">
        <f t="shared" si="7"/>
        <v>4.0999999999999997E-8</v>
      </c>
      <c r="BB76" s="132">
        <f t="shared" si="8"/>
        <v>1.7571428571428569E-7</v>
      </c>
      <c r="BC76" s="132">
        <f t="shared" si="9"/>
        <v>1.1702571428571429E-6</v>
      </c>
      <c r="BD76" s="132">
        <f t="shared" si="10"/>
        <v>1.7571428571428572E-6</v>
      </c>
    </row>
    <row r="77" spans="4:56" x14ac:dyDescent="0.25">
      <c r="D77" t="s">
        <v>1134</v>
      </c>
      <c r="E77">
        <v>2019</v>
      </c>
      <c r="F77" t="s">
        <v>1175</v>
      </c>
      <c r="G77" s="297">
        <v>110015742204</v>
      </c>
      <c r="H77" t="s">
        <v>5270</v>
      </c>
      <c r="I77" t="s">
        <v>1172</v>
      </c>
      <c r="J77" t="s">
        <v>1173</v>
      </c>
      <c r="K77" t="s">
        <v>1174</v>
      </c>
      <c r="L77" t="s">
        <v>1408</v>
      </c>
      <c r="M77" t="s">
        <v>1160</v>
      </c>
      <c r="N77">
        <v>77536</v>
      </c>
      <c r="O77">
        <v>29.728559000000001</v>
      </c>
      <c r="P77">
        <v>-95.110764000000003</v>
      </c>
      <c r="Q77" s="297">
        <v>1319218350787</v>
      </c>
      <c r="AA77">
        <v>0</v>
      </c>
      <c r="AB77">
        <v>0</v>
      </c>
      <c r="AC77">
        <v>0</v>
      </c>
      <c r="AD77">
        <v>0</v>
      </c>
      <c r="AE77">
        <v>0</v>
      </c>
      <c r="AF77">
        <v>0</v>
      </c>
      <c r="AG77">
        <v>0</v>
      </c>
      <c r="AH77">
        <v>0</v>
      </c>
      <c r="AI77" s="299">
        <v>0</v>
      </c>
      <c r="AJ77">
        <v>0</v>
      </c>
      <c r="AK77">
        <v>0</v>
      </c>
      <c r="AL77">
        <v>0</v>
      </c>
      <c r="AM77">
        <v>0</v>
      </c>
      <c r="AN77">
        <v>0</v>
      </c>
      <c r="AO77">
        <v>0.32</v>
      </c>
      <c r="AP77">
        <v>0</v>
      </c>
      <c r="AQ77">
        <v>0</v>
      </c>
      <c r="AR77">
        <v>0</v>
      </c>
      <c r="AS77">
        <v>0</v>
      </c>
      <c r="AT77" s="303">
        <v>0.32</v>
      </c>
      <c r="AU77" s="132">
        <f>$AT77*INDEX('Byproduct Conc'!$E:$E, MATCH(AU$2,'Byproduct Conc'!$C:$C, 0))</f>
        <v>9.3119999999999997E-4</v>
      </c>
      <c r="AV77" s="132">
        <f>$AT77*INDEX('Byproduct Conc'!$E:$E, MATCH(AV$2,'Byproduct Conc'!$C:$C, 0))</f>
        <v>1.1199999999999999E-5</v>
      </c>
      <c r="AW77" s="132">
        <f>$AT77*INDEX('Byproduct Conc'!$E:$E, MATCH(AW$2,'Byproduct Conc'!$C:$C, 0))</f>
        <v>4.7999999999999994E-5</v>
      </c>
      <c r="AX77" s="132">
        <f>$AT77*INDEX('Byproduct Conc'!$E:$E, MATCH(AX$2,'Byproduct Conc'!$C:$C, 0))</f>
        <v>3.1968000000000003E-4</v>
      </c>
      <c r="AY77" s="132">
        <f>$AT77*INDEX('Byproduct Conc'!$E:$E, MATCH(AY$2,'Byproduct Conc'!$C:$C, 0))</f>
        <v>4.8000000000000001E-4</v>
      </c>
      <c r="AZ77" s="132">
        <f t="shared" si="6"/>
        <v>2.6605714285714284E-6</v>
      </c>
      <c r="BA77" s="132">
        <f t="shared" si="7"/>
        <v>3.1999999999999995E-8</v>
      </c>
      <c r="BB77" s="132">
        <f t="shared" si="8"/>
        <v>1.3714285714285712E-7</v>
      </c>
      <c r="BC77" s="132">
        <f t="shared" si="9"/>
        <v>9.1337142857142867E-7</v>
      </c>
      <c r="BD77" s="132">
        <f t="shared" si="10"/>
        <v>1.3714285714285715E-6</v>
      </c>
    </row>
    <row r="78" spans="4:56" x14ac:dyDescent="0.25">
      <c r="D78" t="s">
        <v>1134</v>
      </c>
      <c r="E78">
        <v>2024</v>
      </c>
      <c r="F78" t="s">
        <v>1438</v>
      </c>
      <c r="G78">
        <v>110070228618</v>
      </c>
      <c r="H78" t="s">
        <v>1439</v>
      </c>
      <c r="I78" t="s">
        <v>5123</v>
      </c>
      <c r="J78" t="s">
        <v>1441</v>
      </c>
      <c r="K78" t="s">
        <v>1144</v>
      </c>
      <c r="L78" t="s">
        <v>1402</v>
      </c>
      <c r="M78" t="s">
        <v>1138</v>
      </c>
      <c r="N78" t="s">
        <v>5281</v>
      </c>
      <c r="O78" t="s">
        <v>5294</v>
      </c>
      <c r="P78" t="s">
        <v>5295</v>
      </c>
      <c r="Q78" t="s">
        <v>5296</v>
      </c>
      <c r="AA78">
        <v>0</v>
      </c>
      <c r="AB78">
        <v>0</v>
      </c>
      <c r="AC78">
        <v>0</v>
      </c>
      <c r="AD78">
        <v>0</v>
      </c>
      <c r="AE78">
        <v>0</v>
      </c>
      <c r="AF78">
        <v>0</v>
      </c>
      <c r="AG78">
        <v>0</v>
      </c>
      <c r="AH78">
        <v>0</v>
      </c>
      <c r="AI78" s="301">
        <v>0</v>
      </c>
      <c r="AJ78">
        <v>0</v>
      </c>
      <c r="AK78">
        <v>0</v>
      </c>
      <c r="AL78">
        <v>0</v>
      </c>
      <c r="AM78">
        <v>0</v>
      </c>
      <c r="AN78">
        <v>0</v>
      </c>
      <c r="AO78">
        <v>0.32</v>
      </c>
      <c r="AP78">
        <v>0</v>
      </c>
      <c r="AQ78">
        <v>0</v>
      </c>
      <c r="AR78">
        <v>0</v>
      </c>
      <c r="AS78">
        <v>0</v>
      </c>
      <c r="AT78">
        <v>0.32</v>
      </c>
      <c r="AU78" s="132">
        <f>$AT78*INDEX('Byproduct Conc'!$E:$E, MATCH(AU$2,'Byproduct Conc'!$C:$C, 0))</f>
        <v>9.3119999999999997E-4</v>
      </c>
      <c r="AV78" s="132">
        <f>$AT78*INDEX('Byproduct Conc'!$E:$E, MATCH(AV$2,'Byproduct Conc'!$C:$C, 0))</f>
        <v>1.1199999999999999E-5</v>
      </c>
      <c r="AW78" s="132">
        <f>$AT78*INDEX('Byproduct Conc'!$E:$E, MATCH(AW$2,'Byproduct Conc'!$C:$C, 0))</f>
        <v>4.7999999999999994E-5</v>
      </c>
      <c r="AX78" s="132">
        <f>$AT78*INDEX('Byproduct Conc'!$E:$E, MATCH(AX$2,'Byproduct Conc'!$C:$C, 0))</f>
        <v>3.1968000000000003E-4</v>
      </c>
      <c r="AY78" s="132">
        <f>$AT78*INDEX('Byproduct Conc'!$E:$E, MATCH(AY$2,'Byproduct Conc'!$C:$C, 0))</f>
        <v>4.8000000000000001E-4</v>
      </c>
      <c r="AZ78" s="132">
        <f t="shared" si="6"/>
        <v>2.6605714285714284E-6</v>
      </c>
      <c r="BA78" s="132">
        <f t="shared" si="7"/>
        <v>3.1999999999999995E-8</v>
      </c>
      <c r="BB78" s="132">
        <f t="shared" si="8"/>
        <v>1.3714285714285712E-7</v>
      </c>
      <c r="BC78" s="132">
        <f t="shared" si="9"/>
        <v>9.1337142857142867E-7</v>
      </c>
      <c r="BD78" s="132">
        <f t="shared" si="10"/>
        <v>1.3714285714285715E-6</v>
      </c>
    </row>
    <row r="79" spans="4:56" x14ac:dyDescent="0.25">
      <c r="D79" t="s">
        <v>1134</v>
      </c>
      <c r="E79">
        <v>2023</v>
      </c>
      <c r="F79" t="s">
        <v>1161</v>
      </c>
      <c r="G79">
        <v>110000599807</v>
      </c>
      <c r="H79" t="s">
        <v>1425</v>
      </c>
      <c r="I79" t="s">
        <v>1157</v>
      </c>
      <c r="J79" t="s">
        <v>1158</v>
      </c>
      <c r="K79" t="s">
        <v>1159</v>
      </c>
      <c r="L79" t="s">
        <v>1426</v>
      </c>
      <c r="M79" t="s">
        <v>1160</v>
      </c>
      <c r="N79">
        <v>78359</v>
      </c>
      <c r="O79">
        <v>27.883610999999998</v>
      </c>
      <c r="P79">
        <v>-97.241382999999999</v>
      </c>
      <c r="Q79">
        <v>1323222095642</v>
      </c>
      <c r="AA79">
        <v>0</v>
      </c>
      <c r="AB79">
        <v>0</v>
      </c>
      <c r="AC79">
        <v>0</v>
      </c>
      <c r="AD79">
        <v>0</v>
      </c>
      <c r="AE79">
        <v>0</v>
      </c>
      <c r="AF79">
        <v>0</v>
      </c>
      <c r="AG79">
        <v>0</v>
      </c>
      <c r="AH79">
        <v>0</v>
      </c>
      <c r="AI79" s="299">
        <v>0</v>
      </c>
      <c r="AJ79">
        <v>0</v>
      </c>
      <c r="AK79">
        <v>0</v>
      </c>
      <c r="AL79">
        <v>0</v>
      </c>
      <c r="AM79">
        <v>0</v>
      </c>
      <c r="AN79">
        <v>0</v>
      </c>
      <c r="AO79">
        <v>0.2</v>
      </c>
      <c r="AP79">
        <v>0</v>
      </c>
      <c r="AQ79">
        <v>0</v>
      </c>
      <c r="AR79">
        <v>0</v>
      </c>
      <c r="AS79">
        <v>0</v>
      </c>
      <c r="AT79">
        <v>0.2</v>
      </c>
      <c r="AU79" s="132">
        <f>$AT79*INDEX('Byproduct Conc'!$E:$E, MATCH(AU$2,'Byproduct Conc'!$C:$C, 0))</f>
        <v>5.8199999999999994E-4</v>
      </c>
      <c r="AV79" s="132">
        <f>$AT79*INDEX('Byproduct Conc'!$E:$E, MATCH(AV$2,'Byproduct Conc'!$C:$C, 0))</f>
        <v>6.9999999999999999E-6</v>
      </c>
      <c r="AW79" s="132">
        <f>$AT79*INDEX('Byproduct Conc'!$E:$E, MATCH(AW$2,'Byproduct Conc'!$C:$C, 0))</f>
        <v>2.9999999999999997E-5</v>
      </c>
      <c r="AX79" s="132">
        <f>$AT79*INDEX('Byproduct Conc'!$E:$E, MATCH(AX$2,'Byproduct Conc'!$C:$C, 0))</f>
        <v>1.9980000000000003E-4</v>
      </c>
      <c r="AY79" s="132">
        <f>$AT79*INDEX('Byproduct Conc'!$E:$E, MATCH(AY$2,'Byproduct Conc'!$C:$C, 0))</f>
        <v>3.0000000000000003E-4</v>
      </c>
      <c r="AZ79" s="132">
        <f t="shared" si="6"/>
        <v>1.6628571428571427E-6</v>
      </c>
      <c r="BA79" s="132">
        <f t="shared" si="7"/>
        <v>2E-8</v>
      </c>
      <c r="BB79" s="132">
        <f t="shared" si="8"/>
        <v>8.5714285714285703E-8</v>
      </c>
      <c r="BC79" s="132">
        <f t="shared" si="9"/>
        <v>5.70857142857143E-7</v>
      </c>
      <c r="BD79" s="132">
        <f t="shared" si="10"/>
        <v>8.5714285714285724E-7</v>
      </c>
    </row>
    <row r="80" spans="4:56" x14ac:dyDescent="0.25">
      <c r="D80" t="s">
        <v>1134</v>
      </c>
      <c r="E80">
        <v>2018</v>
      </c>
      <c r="F80" t="s">
        <v>1161</v>
      </c>
      <c r="G80" s="297">
        <v>110000599807</v>
      </c>
      <c r="H80" t="s">
        <v>1425</v>
      </c>
      <c r="I80" t="s">
        <v>1157</v>
      </c>
      <c r="J80" t="s">
        <v>1158</v>
      </c>
      <c r="K80" t="s">
        <v>1159</v>
      </c>
      <c r="L80" t="s">
        <v>1426</v>
      </c>
      <c r="M80" t="s">
        <v>1160</v>
      </c>
      <c r="N80">
        <v>78359</v>
      </c>
      <c r="O80">
        <v>27.883610999999998</v>
      </c>
      <c r="P80">
        <v>-97.241382999999999</v>
      </c>
      <c r="Q80" s="297">
        <v>1318217394776</v>
      </c>
      <c r="AA80">
        <v>0</v>
      </c>
      <c r="AB80">
        <v>0</v>
      </c>
      <c r="AC80">
        <v>0</v>
      </c>
      <c r="AD80">
        <v>0</v>
      </c>
      <c r="AE80">
        <v>0</v>
      </c>
      <c r="AF80">
        <v>0</v>
      </c>
      <c r="AG80">
        <v>0</v>
      </c>
      <c r="AH80">
        <v>0</v>
      </c>
      <c r="AI80" s="301">
        <v>0</v>
      </c>
      <c r="AJ80">
        <v>0</v>
      </c>
      <c r="AK80">
        <v>0</v>
      </c>
      <c r="AL80">
        <v>0</v>
      </c>
      <c r="AM80">
        <v>0</v>
      </c>
      <c r="AN80">
        <v>0</v>
      </c>
      <c r="AO80">
        <v>0.1</v>
      </c>
      <c r="AP80">
        <v>0</v>
      </c>
      <c r="AQ80">
        <v>0</v>
      </c>
      <c r="AR80">
        <v>0</v>
      </c>
      <c r="AS80">
        <v>0</v>
      </c>
      <c r="AT80" s="303">
        <v>0.1</v>
      </c>
      <c r="AU80" s="132">
        <f>$AT80*INDEX('Byproduct Conc'!$E:$E, MATCH(AU$2,'Byproduct Conc'!$C:$C, 0))</f>
        <v>2.9099999999999997E-4</v>
      </c>
      <c r="AV80" s="132">
        <f>$AT80*INDEX('Byproduct Conc'!$E:$E, MATCH(AV$2,'Byproduct Conc'!$C:$C, 0))</f>
        <v>3.4999999999999999E-6</v>
      </c>
      <c r="AW80" s="132">
        <f>$AT80*INDEX('Byproduct Conc'!$E:$E, MATCH(AW$2,'Byproduct Conc'!$C:$C, 0))</f>
        <v>1.4999999999999999E-5</v>
      </c>
      <c r="AX80" s="132">
        <f>$AT80*INDEX('Byproduct Conc'!$E:$E, MATCH(AX$2,'Byproduct Conc'!$C:$C, 0))</f>
        <v>9.9900000000000016E-5</v>
      </c>
      <c r="AY80" s="132">
        <f>$AT80*INDEX('Byproduct Conc'!$E:$E, MATCH(AY$2,'Byproduct Conc'!$C:$C, 0))</f>
        <v>1.5000000000000001E-4</v>
      </c>
      <c r="AZ80" s="132">
        <f t="shared" si="6"/>
        <v>8.3142857142857133E-7</v>
      </c>
      <c r="BA80" s="132">
        <f t="shared" si="7"/>
        <v>1E-8</v>
      </c>
      <c r="BB80" s="132">
        <f t="shared" si="8"/>
        <v>4.2857142857142851E-8</v>
      </c>
      <c r="BC80" s="132">
        <f t="shared" si="9"/>
        <v>2.854285714285715E-7</v>
      </c>
      <c r="BD80" s="132">
        <f t="shared" si="10"/>
        <v>4.2857142857142862E-7</v>
      </c>
    </row>
    <row r="81" spans="4:56" x14ac:dyDescent="0.25">
      <c r="D81" t="s">
        <v>1134</v>
      </c>
      <c r="E81">
        <v>2019</v>
      </c>
      <c r="F81" t="s">
        <v>1161</v>
      </c>
      <c r="G81" s="297">
        <v>110000599807</v>
      </c>
      <c r="H81" t="s">
        <v>1425</v>
      </c>
      <c r="I81" t="s">
        <v>1157</v>
      </c>
      <c r="J81" t="s">
        <v>1158</v>
      </c>
      <c r="K81" t="s">
        <v>1159</v>
      </c>
      <c r="L81" t="s">
        <v>1426</v>
      </c>
      <c r="M81" t="s">
        <v>1160</v>
      </c>
      <c r="N81">
        <v>78359</v>
      </c>
      <c r="O81">
        <v>27.883610999999998</v>
      </c>
      <c r="P81">
        <v>-97.241382999999999</v>
      </c>
      <c r="Q81" s="297">
        <v>1319218514622</v>
      </c>
      <c r="AA81">
        <v>0</v>
      </c>
      <c r="AB81">
        <v>0</v>
      </c>
      <c r="AC81">
        <v>0</v>
      </c>
      <c r="AD81">
        <v>0</v>
      </c>
      <c r="AE81">
        <v>0</v>
      </c>
      <c r="AF81">
        <v>0</v>
      </c>
      <c r="AG81">
        <v>0</v>
      </c>
      <c r="AH81">
        <v>0</v>
      </c>
      <c r="AI81" s="301">
        <v>0</v>
      </c>
      <c r="AJ81">
        <v>0</v>
      </c>
      <c r="AK81">
        <v>0</v>
      </c>
      <c r="AL81">
        <v>0</v>
      </c>
      <c r="AM81">
        <v>0</v>
      </c>
      <c r="AN81">
        <v>0</v>
      </c>
      <c r="AO81">
        <v>0.05</v>
      </c>
      <c r="AP81">
        <v>0</v>
      </c>
      <c r="AQ81">
        <v>0</v>
      </c>
      <c r="AR81">
        <v>0</v>
      </c>
      <c r="AS81">
        <v>0</v>
      </c>
      <c r="AT81" s="303">
        <v>0.05</v>
      </c>
      <c r="AU81" s="132">
        <f>$AT81*INDEX('Byproduct Conc'!$E:$E, MATCH(AU$2,'Byproduct Conc'!$C:$C, 0))</f>
        <v>1.4549999999999999E-4</v>
      </c>
      <c r="AV81" s="132">
        <f>$AT81*INDEX('Byproduct Conc'!$E:$E, MATCH(AV$2,'Byproduct Conc'!$C:$C, 0))</f>
        <v>1.75E-6</v>
      </c>
      <c r="AW81" s="132">
        <f>$AT81*INDEX('Byproduct Conc'!$E:$E, MATCH(AW$2,'Byproduct Conc'!$C:$C, 0))</f>
        <v>7.4999999999999993E-6</v>
      </c>
      <c r="AX81" s="132">
        <f>$AT81*INDEX('Byproduct Conc'!$E:$E, MATCH(AX$2,'Byproduct Conc'!$C:$C, 0))</f>
        <v>4.9950000000000008E-5</v>
      </c>
      <c r="AY81" s="132">
        <f>$AT81*INDEX('Byproduct Conc'!$E:$E, MATCH(AY$2,'Byproduct Conc'!$C:$C, 0))</f>
        <v>7.5000000000000007E-5</v>
      </c>
      <c r="AZ81" s="132">
        <f t="shared" si="6"/>
        <v>4.1571428571428567E-7</v>
      </c>
      <c r="BA81" s="132">
        <f t="shared" si="7"/>
        <v>5.0000000000000001E-9</v>
      </c>
      <c r="BB81" s="132">
        <f t="shared" si="8"/>
        <v>2.1428571428571426E-8</v>
      </c>
      <c r="BC81" s="132">
        <f t="shared" si="9"/>
        <v>1.4271428571428575E-7</v>
      </c>
      <c r="BD81" s="132">
        <f t="shared" si="10"/>
        <v>2.1428571428571431E-7</v>
      </c>
    </row>
  </sheetData>
  <sheetProtection sheet="1" objects="1" scenarios="1" formatCells="0" formatColumns="0" formatRows="0"/>
  <autoFilter ref="A2:AR228" xr:uid="{FE8D68EF-CA83-4029-BDE6-554883563BDD}">
    <sortState xmlns:xlrd2="http://schemas.microsoft.com/office/spreadsheetml/2017/richdata2" ref="A3:AR228">
      <sortCondition ref="I2:I228"/>
    </sortState>
  </autoFilter>
  <mergeCells count="2">
    <mergeCell ref="AU1:AY1"/>
    <mergeCell ref="AZ1:BD1"/>
  </mergeCells>
  <conditionalFormatting sqref="Y3:Z46">
    <cfRule type="cellIs" dxfId="20" priority="2" operator="greaterThan">
      <formula>0</formula>
    </cfRule>
  </conditionalFormatting>
  <conditionalFormatting sqref="AA2:AS82">
    <cfRule type="cellIs" dxfId="19"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F4F77-56B1-4A7B-BFB4-AA01250E6B82}">
  <sheetPr codeName="Sheet9">
    <tabColor rgb="FF7030A0"/>
  </sheetPr>
  <dimension ref="A1:DL81"/>
  <sheetViews>
    <sheetView zoomScale="85" zoomScaleNormal="85" workbookViewId="0">
      <pane xSplit="7" ySplit="2" topLeftCell="AQ41" activePane="bottomRight" state="frozen"/>
      <selection activeCell="B1" sqref="B1"/>
      <selection pane="topRight" activeCell="H1" sqref="H1"/>
      <selection pane="bottomLeft" activeCell="B3" sqref="B3"/>
      <selection pane="bottomRight" activeCell="DB3" sqref="AT3:DB81"/>
    </sheetView>
  </sheetViews>
  <sheetFormatPr defaultColWidth="9.140625" defaultRowHeight="15" x14ac:dyDescent="0.25"/>
  <cols>
    <col min="1" max="1" width="6.42578125" style="56" hidden="1" customWidth="1"/>
    <col min="2" max="2" width="5.42578125" style="56" customWidth="1"/>
    <col min="3" max="3" width="6.140625" style="56" customWidth="1"/>
    <col min="4" max="4" width="8.140625" style="56" customWidth="1"/>
    <col min="5" max="5" width="18.28515625" style="56" customWidth="1"/>
    <col min="6" max="6" width="37.7109375" style="56" customWidth="1"/>
    <col min="7" max="7" width="19.7109375" style="56" customWidth="1"/>
    <col min="8" max="8" width="13.7109375" style="56" customWidth="1"/>
    <col min="9" max="9" width="16.5703125" style="56" customWidth="1"/>
    <col min="10" max="10" width="17.85546875" style="56" customWidth="1"/>
    <col min="11" max="11" width="10" style="56" customWidth="1"/>
    <col min="12" max="12" width="7.140625" style="56" customWidth="1"/>
    <col min="13" max="13" width="24.42578125" style="56" customWidth="1"/>
    <col min="14" max="14" width="21.42578125" style="56" customWidth="1"/>
    <col min="15" max="15" width="20.28515625" style="56" customWidth="1"/>
    <col min="16" max="16" width="9.5703125" style="56" customWidth="1"/>
    <col min="17" max="17" width="11.28515625" style="56" customWidth="1"/>
    <col min="18" max="18" width="25.28515625" style="56" customWidth="1"/>
    <col min="19" max="20" width="20" style="56" customWidth="1"/>
    <col min="21" max="21" width="42.5703125" style="56" customWidth="1"/>
    <col min="22" max="22" width="47.42578125" style="56" customWidth="1"/>
    <col min="23" max="23" width="7.85546875" style="56" customWidth="1"/>
    <col min="24" max="24" width="14.85546875" style="56" customWidth="1"/>
    <col min="25" max="25" width="20" style="56" customWidth="1"/>
    <col min="26" max="26" width="19.28515625" style="56" customWidth="1"/>
    <col min="27" max="27" width="12.5703125" style="56" bestFit="1" customWidth="1"/>
    <col min="28" max="28" width="8.7109375" style="56" bestFit="1" customWidth="1"/>
    <col min="29" max="29" width="8.85546875" style="56" bestFit="1" customWidth="1"/>
    <col min="30" max="30" width="9.85546875" style="56" bestFit="1" customWidth="1"/>
    <col min="31" max="31" width="9.42578125" style="56" bestFit="1" customWidth="1"/>
    <col min="32" max="36" width="9.42578125" style="56" customWidth="1"/>
    <col min="37" max="37" width="12.140625" style="56" customWidth="1"/>
    <col min="38" max="38" width="15.42578125" style="56" customWidth="1"/>
    <col min="39" max="39" width="17.42578125" style="56" customWidth="1"/>
    <col min="40" max="40" width="68.28515625" style="56" customWidth="1"/>
    <col min="41" max="41" width="15.5703125" style="56" customWidth="1"/>
    <col min="42" max="42" width="19" style="56" customWidth="1"/>
    <col min="43" max="43" width="51.5703125" style="56" customWidth="1"/>
    <col min="44" max="44" width="13.42578125" style="56" customWidth="1"/>
    <col min="45" max="45" width="26.140625" style="56" customWidth="1"/>
    <col min="46" max="46" width="42.140625" style="56" customWidth="1"/>
    <col min="47" max="47" width="34.85546875" style="56" customWidth="1"/>
    <col min="48" max="48" width="46" style="56" customWidth="1"/>
    <col min="49" max="49" width="15.140625" style="72" customWidth="1"/>
    <col min="50" max="50" width="87" style="56" customWidth="1"/>
    <col min="51" max="51" width="21.42578125" style="56" customWidth="1"/>
    <col min="52" max="52" width="22.28515625" style="56" customWidth="1"/>
    <col min="53" max="53" width="26.42578125" style="56" customWidth="1"/>
    <col min="54" max="54" width="24.85546875" style="56" customWidth="1"/>
    <col min="55" max="55" width="31.85546875" style="56" customWidth="1"/>
    <col min="56" max="56" width="41.28515625" style="56" customWidth="1"/>
    <col min="57" max="57" width="19.5703125" style="56" customWidth="1"/>
    <col min="58" max="58" width="33.85546875" style="56" customWidth="1"/>
    <col min="59" max="59" width="23.28515625" style="56" customWidth="1"/>
    <col min="60" max="60" width="20.28515625" style="56" customWidth="1"/>
    <col min="61" max="61" width="24.28515625" style="56" customWidth="1"/>
    <col min="62" max="62" width="23.5703125" style="56" customWidth="1"/>
    <col min="63" max="63" width="19.28515625" style="56" customWidth="1"/>
    <col min="64" max="64" width="15" style="56" customWidth="1"/>
    <col min="65" max="65" width="41.7109375" style="56" customWidth="1"/>
    <col min="66" max="66" width="18.5703125" style="56" customWidth="1"/>
    <col min="67" max="67" width="13.5703125" style="56" customWidth="1"/>
    <col min="68" max="68" width="28.5703125" style="56" customWidth="1"/>
    <col min="69" max="69" width="20.28515625" style="56" customWidth="1"/>
    <col min="70" max="70" width="19.28515625" style="56" customWidth="1"/>
    <col min="71" max="71" width="20.42578125" style="56" customWidth="1"/>
    <col min="72" max="72" width="21.85546875" style="56" customWidth="1"/>
    <col min="73" max="73" width="23.140625" style="56" customWidth="1"/>
    <col min="74" max="74" width="21.42578125" style="56" customWidth="1"/>
    <col min="75" max="75" width="28.5703125" style="56" customWidth="1"/>
    <col min="76" max="76" width="33.42578125" style="56" customWidth="1"/>
    <col min="77" max="77" width="16" style="56" customWidth="1"/>
    <col min="78" max="78" width="36.140625" style="56" customWidth="1"/>
    <col min="79" max="79" width="18.28515625" style="56" customWidth="1"/>
    <col min="80" max="80" width="27.140625" style="56" customWidth="1"/>
    <col min="81" max="81" width="27.28515625" style="56" customWidth="1"/>
    <col min="82" max="82" width="40" style="56" customWidth="1"/>
    <col min="83" max="83" width="27.7109375" style="56" customWidth="1"/>
    <col min="84" max="84" width="19.85546875" style="56" customWidth="1"/>
    <col min="85" max="85" width="20.28515625" style="56" customWidth="1"/>
    <col min="86" max="86" width="20.140625" style="56" customWidth="1"/>
    <col min="87" max="87" width="32.85546875" style="56" customWidth="1"/>
    <col min="88" max="88" width="27.7109375" style="56" customWidth="1"/>
    <col min="89" max="89" width="15.85546875" style="56" customWidth="1"/>
    <col min="90" max="90" width="35.42578125" style="56" customWidth="1"/>
    <col min="91" max="91" width="29.85546875" style="56" customWidth="1"/>
    <col min="92" max="92" width="32.28515625" style="56" customWidth="1"/>
    <col min="93" max="93" width="19.7109375" style="56" customWidth="1"/>
    <col min="94" max="94" width="23.42578125" style="56" customWidth="1"/>
    <col min="95" max="95" width="27.140625" style="56" customWidth="1"/>
    <col min="96" max="96" width="15.85546875" style="56" customWidth="1"/>
    <col min="97" max="97" width="28.42578125" style="56" customWidth="1"/>
    <col min="98" max="98" width="18" style="56" customWidth="1"/>
    <col min="99" max="99" width="20.42578125" style="56" customWidth="1"/>
    <col min="100" max="100" width="20.140625" style="56" customWidth="1"/>
    <col min="101" max="101" width="16.5703125" style="56" customWidth="1"/>
    <col min="102" max="102" width="27.42578125" style="56" customWidth="1"/>
    <col min="103" max="103" width="27.85546875" style="56" customWidth="1"/>
    <col min="104" max="104" width="28" style="56" customWidth="1"/>
    <col min="105" max="105" width="35.28515625" style="56" customWidth="1"/>
    <col min="106" max="106" width="15.85546875" style="56" customWidth="1"/>
    <col min="107" max="111" width="9.140625" style="56"/>
    <col min="112" max="112" width="12" style="56" bestFit="1" customWidth="1"/>
    <col min="113" max="16384" width="9.140625" style="56"/>
  </cols>
  <sheetData>
    <row r="1" spans="1:116" s="120" customFormat="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87"/>
      <c r="Y1" s="188"/>
      <c r="Z1" s="188"/>
      <c r="AA1" s="325" t="s">
        <v>1444</v>
      </c>
      <c r="AB1" s="326"/>
      <c r="AC1" s="326"/>
      <c r="AD1" s="326"/>
      <c r="AE1" s="327"/>
      <c r="AF1" s="326" t="s">
        <v>1445</v>
      </c>
      <c r="AG1" s="326"/>
      <c r="AH1" s="326"/>
      <c r="AI1" s="326"/>
      <c r="AJ1" s="327"/>
      <c r="AK1" s="133"/>
      <c r="AL1" s="187"/>
      <c r="AM1" s="188"/>
      <c r="AN1" s="188"/>
      <c r="AO1" s="188"/>
      <c r="AP1" s="188"/>
      <c r="AQ1" s="188"/>
      <c r="AR1" s="188"/>
      <c r="AS1" s="188"/>
      <c r="AT1" s="188"/>
      <c r="AU1" s="188"/>
      <c r="AV1" s="188"/>
      <c r="AW1" s="189"/>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188"/>
      <c r="DB1" s="188"/>
      <c r="DC1" s="325" t="s">
        <v>1446</v>
      </c>
      <c r="DD1" s="326"/>
      <c r="DE1" s="326"/>
      <c r="DF1" s="326"/>
      <c r="DG1" s="327"/>
      <c r="DH1" s="326" t="s">
        <v>1447</v>
      </c>
      <c r="DI1" s="326"/>
      <c r="DJ1" s="326"/>
      <c r="DK1" s="326"/>
      <c r="DL1" s="327"/>
    </row>
    <row r="2" spans="1:116" s="121" customFormat="1" ht="25.5" x14ac:dyDescent="0.2">
      <c r="A2" s="190" t="s">
        <v>1448</v>
      </c>
      <c r="B2" s="191" t="s">
        <v>1449</v>
      </c>
      <c r="C2" s="191" t="s">
        <v>1107</v>
      </c>
      <c r="D2" s="191" t="s">
        <v>1450</v>
      </c>
      <c r="E2" s="191" t="s">
        <v>1451</v>
      </c>
      <c r="F2" s="191" t="s">
        <v>1109</v>
      </c>
      <c r="G2" s="191" t="s">
        <v>1110</v>
      </c>
      <c r="H2" s="191" t="s">
        <v>1452</v>
      </c>
      <c r="I2" s="191" t="s">
        <v>1453</v>
      </c>
      <c r="J2" s="191" t="s">
        <v>1454</v>
      </c>
      <c r="K2" s="191" t="s">
        <v>1455</v>
      </c>
      <c r="L2" s="191" t="s">
        <v>1456</v>
      </c>
      <c r="M2" s="191" t="s">
        <v>1457</v>
      </c>
      <c r="N2" s="257" t="s">
        <v>5071</v>
      </c>
      <c r="O2" s="257" t="s">
        <v>5072</v>
      </c>
      <c r="P2" s="191" t="s">
        <v>1458</v>
      </c>
      <c r="Q2" s="191" t="s">
        <v>1459</v>
      </c>
      <c r="R2" s="191" t="s">
        <v>1460</v>
      </c>
      <c r="S2" s="191" t="s">
        <v>1461</v>
      </c>
      <c r="T2" s="191" t="s">
        <v>1462</v>
      </c>
      <c r="U2" s="191" t="s">
        <v>1463</v>
      </c>
      <c r="V2" s="191" t="s">
        <v>1464</v>
      </c>
      <c r="W2" s="192" t="s">
        <v>1465</v>
      </c>
      <c r="X2" s="193" t="s">
        <v>1466</v>
      </c>
      <c r="Y2" s="191" t="s">
        <v>1467</v>
      </c>
      <c r="Z2" s="191" t="s">
        <v>1468</v>
      </c>
      <c r="AA2" s="194" t="s">
        <v>1092</v>
      </c>
      <c r="AB2" s="195" t="s">
        <v>1094</v>
      </c>
      <c r="AC2" s="195" t="s">
        <v>1096</v>
      </c>
      <c r="AD2" s="195" t="s">
        <v>1098</v>
      </c>
      <c r="AE2" s="196" t="s">
        <v>1100</v>
      </c>
      <c r="AF2" s="197" t="s">
        <v>1092</v>
      </c>
      <c r="AG2" s="195" t="s">
        <v>1094</v>
      </c>
      <c r="AH2" s="195" t="s">
        <v>1096</v>
      </c>
      <c r="AI2" s="195" t="s">
        <v>1098</v>
      </c>
      <c r="AJ2" s="196" t="s">
        <v>1100</v>
      </c>
      <c r="AK2" s="198" t="s">
        <v>1469</v>
      </c>
      <c r="AL2" s="193" t="s">
        <v>1470</v>
      </c>
      <c r="AM2" s="191" t="s">
        <v>1471</v>
      </c>
      <c r="AN2" s="191" t="s">
        <v>5080</v>
      </c>
      <c r="AO2" s="191" t="s">
        <v>1473</v>
      </c>
      <c r="AP2" s="191" t="s">
        <v>1474</v>
      </c>
      <c r="AQ2" s="191" t="s">
        <v>1475</v>
      </c>
      <c r="AR2" s="191" t="s">
        <v>1476</v>
      </c>
      <c r="AS2" s="191" t="s">
        <v>1477</v>
      </c>
      <c r="AT2" s="199" t="s">
        <v>1478</v>
      </c>
      <c r="AU2" s="199" t="s">
        <v>1479</v>
      </c>
      <c r="AV2" s="199" t="s">
        <v>1480</v>
      </c>
      <c r="AW2" s="199" t="s">
        <v>1481</v>
      </c>
      <c r="AX2" s="199" t="s">
        <v>1482</v>
      </c>
      <c r="AY2" s="199" t="s">
        <v>1483</v>
      </c>
      <c r="AZ2" s="199" t="s">
        <v>1484</v>
      </c>
      <c r="BA2" s="200" t="s">
        <v>1485</v>
      </c>
      <c r="BB2" s="200" t="s">
        <v>1486</v>
      </c>
      <c r="BC2" s="200" t="s">
        <v>1487</v>
      </c>
      <c r="BD2" s="200" t="s">
        <v>1488</v>
      </c>
      <c r="BE2" s="200" t="s">
        <v>1489</v>
      </c>
      <c r="BF2" s="200" t="s">
        <v>1490</v>
      </c>
      <c r="BG2" s="200" t="s">
        <v>1491</v>
      </c>
      <c r="BH2" s="200" t="s">
        <v>1492</v>
      </c>
      <c r="BI2" s="200" t="s">
        <v>1493</v>
      </c>
      <c r="BJ2" s="200" t="s">
        <v>1494</v>
      </c>
      <c r="BK2" s="200" t="s">
        <v>1495</v>
      </c>
      <c r="BL2" s="200" t="s">
        <v>1496</v>
      </c>
      <c r="BM2" s="200" t="s">
        <v>1497</v>
      </c>
      <c r="BN2" s="200" t="s">
        <v>1498</v>
      </c>
      <c r="BO2" s="200" t="s">
        <v>1499</v>
      </c>
      <c r="BP2" s="200" t="s">
        <v>1500</v>
      </c>
      <c r="BQ2" s="200" t="s">
        <v>1501</v>
      </c>
      <c r="BR2" s="200" t="s">
        <v>1502</v>
      </c>
      <c r="BS2" s="200" t="s">
        <v>1503</v>
      </c>
      <c r="BT2" s="200" t="s">
        <v>1504</v>
      </c>
      <c r="BU2" s="200" t="s">
        <v>1505</v>
      </c>
      <c r="BV2" s="200" t="s">
        <v>1506</v>
      </c>
      <c r="BW2" s="200" t="s">
        <v>1507</v>
      </c>
      <c r="BX2" s="200" t="s">
        <v>1508</v>
      </c>
      <c r="BY2" s="200" t="s">
        <v>1509</v>
      </c>
      <c r="BZ2" s="200" t="s">
        <v>1510</v>
      </c>
      <c r="CA2" s="200" t="s">
        <v>1511</v>
      </c>
      <c r="CB2" s="200" t="s">
        <v>1512</v>
      </c>
      <c r="CC2" s="200" t="s">
        <v>1513</v>
      </c>
      <c r="CD2" s="200" t="s">
        <v>1514</v>
      </c>
      <c r="CE2" s="200" t="s">
        <v>1515</v>
      </c>
      <c r="CF2" s="200" t="s">
        <v>1516</v>
      </c>
      <c r="CG2" s="200" t="s">
        <v>1517</v>
      </c>
      <c r="CH2" s="200" t="s">
        <v>1518</v>
      </c>
      <c r="CI2" s="200" t="s">
        <v>1519</v>
      </c>
      <c r="CJ2" s="200" t="s">
        <v>1520</v>
      </c>
      <c r="CK2" s="200" t="s">
        <v>1521</v>
      </c>
      <c r="CL2" s="200" t="s">
        <v>1522</v>
      </c>
      <c r="CM2" s="200" t="s">
        <v>1523</v>
      </c>
      <c r="CN2" s="200" t="s">
        <v>1524</v>
      </c>
      <c r="CO2" s="200" t="s">
        <v>1525</v>
      </c>
      <c r="CP2" s="200" t="s">
        <v>1526</v>
      </c>
      <c r="CQ2" s="200" t="s">
        <v>1527</v>
      </c>
      <c r="CR2" s="200" t="s">
        <v>1528</v>
      </c>
      <c r="CS2" s="200" t="s">
        <v>1529</v>
      </c>
      <c r="CT2" s="200" t="s">
        <v>1530</v>
      </c>
      <c r="CU2" s="200" t="s">
        <v>1531</v>
      </c>
      <c r="CV2" s="200" t="s">
        <v>1532</v>
      </c>
      <c r="CW2" s="200" t="s">
        <v>1533</v>
      </c>
      <c r="CX2" s="200" t="s">
        <v>1534</v>
      </c>
      <c r="CY2" s="200" t="s">
        <v>1535</v>
      </c>
      <c r="CZ2" s="200" t="s">
        <v>1536</v>
      </c>
      <c r="DA2" s="200" t="s">
        <v>1537</v>
      </c>
      <c r="DB2" s="200" t="s">
        <v>1538</v>
      </c>
      <c r="DC2" s="194" t="s">
        <v>1092</v>
      </c>
      <c r="DD2" s="195" t="s">
        <v>1094</v>
      </c>
      <c r="DE2" s="195" t="s">
        <v>1096</v>
      </c>
      <c r="DF2" s="195" t="s">
        <v>1098</v>
      </c>
      <c r="DG2" s="196" t="s">
        <v>1100</v>
      </c>
      <c r="DH2" s="197" t="s">
        <v>1092</v>
      </c>
      <c r="DI2" s="195" t="s">
        <v>1094</v>
      </c>
      <c r="DJ2" s="195" t="s">
        <v>1096</v>
      </c>
      <c r="DK2" s="195" t="s">
        <v>1098</v>
      </c>
      <c r="DL2" s="196" t="s">
        <v>1100</v>
      </c>
    </row>
    <row r="3" spans="1:116" x14ac:dyDescent="0.25">
      <c r="B3" t="s">
        <v>1134</v>
      </c>
      <c r="C3">
        <v>2021</v>
      </c>
      <c r="E3" t="s">
        <v>1539</v>
      </c>
      <c r="F3" t="s">
        <v>1540</v>
      </c>
      <c r="G3" t="s">
        <v>1541</v>
      </c>
      <c r="H3" t="s">
        <v>1194</v>
      </c>
      <c r="I3" t="s">
        <v>1542</v>
      </c>
      <c r="J3" t="s">
        <v>1195</v>
      </c>
      <c r="K3">
        <v>42029</v>
      </c>
      <c r="M3" s="56">
        <v>110000380061</v>
      </c>
      <c r="N3" s="172" t="str">
        <f t="shared" ref="N3:N34" si="0">IF(X3&gt;0, E3, "")</f>
        <v/>
      </c>
      <c r="O3" s="172" t="str">
        <f t="shared" ref="O3:O34" si="1">IF(AL3&gt;0, E3, "")</f>
        <v>42029PNNWLALTON</v>
      </c>
      <c r="P3">
        <v>37.056699000000002</v>
      </c>
      <c r="Q3">
        <v>-88.365727000000007</v>
      </c>
      <c r="R3">
        <v>1321219594280</v>
      </c>
      <c r="S3" t="s">
        <v>2121</v>
      </c>
      <c r="T3" t="s">
        <v>1393</v>
      </c>
      <c r="U3" s="56">
        <v>4</v>
      </c>
      <c r="V3" s="56" t="s">
        <v>1409</v>
      </c>
      <c r="W3" s="56">
        <v>0</v>
      </c>
      <c r="X3" s="175">
        <f t="shared" ref="X3:X34" si="2">W3*LB_TO_KG</f>
        <v>0</v>
      </c>
      <c r="Y3" t="s">
        <v>1543</v>
      </c>
      <c r="AA3" s="175">
        <f>$X3*INDEX('Byproduct Conc'!$E:$E,MATCH(AA$2,'Byproduct Conc'!$C:$C,0))</f>
        <v>0</v>
      </c>
      <c r="AB3" s="176">
        <f>$X3*INDEX('Byproduct Conc'!$E:$E,MATCH(AB$2,'Byproduct Conc'!$C:$C,0))</f>
        <v>0</v>
      </c>
      <c r="AC3" s="176">
        <f>$X3*INDEX('Byproduct Conc'!$E:$E,MATCH(AC$2,'Byproduct Conc'!$C:$C,0))</f>
        <v>0</v>
      </c>
      <c r="AD3" s="176">
        <f>$X3*INDEX('Byproduct Conc'!$E:$E,MATCH(AD$2,'Byproduct Conc'!$C:$C,0))</f>
        <v>0</v>
      </c>
      <c r="AE3" s="177">
        <f>$X3*INDEX('Byproduct Conc'!$E:$E,MATCH(AE$2,'Byproduct Conc'!$C:$C,0))</f>
        <v>0</v>
      </c>
      <c r="AF3" s="178">
        <f t="shared" ref="AF3:AF34" si="3">AA3/350</f>
        <v>0</v>
      </c>
      <c r="AG3" s="176">
        <f t="shared" ref="AG3:AG34" si="4">AB3/350</f>
        <v>0</v>
      </c>
      <c r="AH3" s="176">
        <f t="shared" ref="AH3:AH34" si="5">AC3/350</f>
        <v>0</v>
      </c>
      <c r="AI3" s="176">
        <f t="shared" ref="AI3:AI34" si="6">AD3/350</f>
        <v>0</v>
      </c>
      <c r="AJ3" s="177">
        <f t="shared" ref="AJ3:AJ34" si="7">AE3/350</f>
        <v>0</v>
      </c>
      <c r="AK3" s="56">
        <v>1</v>
      </c>
      <c r="AL3" s="203">
        <f t="shared" ref="AL3:AL34" si="8">AK3*LB_TO_KG</f>
        <v>0.453592</v>
      </c>
      <c r="AM3" t="s">
        <v>1543</v>
      </c>
      <c r="AO3" t="s">
        <v>5125</v>
      </c>
      <c r="AP3">
        <v>325180</v>
      </c>
      <c r="AQ3" t="s">
        <v>258</v>
      </c>
      <c r="AV3" s="56" t="s">
        <v>1140</v>
      </c>
      <c r="AW3" s="72">
        <v>350</v>
      </c>
      <c r="AX3"/>
      <c r="BA3" t="s">
        <v>1548</v>
      </c>
      <c r="BB3" t="s">
        <v>1549</v>
      </c>
      <c r="BC3" t="s">
        <v>1549</v>
      </c>
      <c r="BD3" t="s">
        <v>1549</v>
      </c>
      <c r="BE3" t="s">
        <v>1548</v>
      </c>
      <c r="BF3" t="s">
        <v>1549</v>
      </c>
      <c r="BG3" t="s">
        <v>1549</v>
      </c>
      <c r="BH3" t="s">
        <v>1549</v>
      </c>
      <c r="BI3" t="s">
        <v>1549</v>
      </c>
      <c r="BJ3" t="s">
        <v>1549</v>
      </c>
      <c r="BK3" t="s">
        <v>1549</v>
      </c>
      <c r="BL3" t="s">
        <v>1549</v>
      </c>
      <c r="BM3" t="s">
        <v>1549</v>
      </c>
      <c r="BN3" t="s">
        <v>1549</v>
      </c>
      <c r="BO3" t="s">
        <v>1549</v>
      </c>
      <c r="BP3" t="s">
        <v>1549</v>
      </c>
      <c r="BQ3" t="s">
        <v>1549</v>
      </c>
      <c r="BR3" t="s">
        <v>1549</v>
      </c>
      <c r="BS3" t="s">
        <v>1549</v>
      </c>
      <c r="BT3" t="s">
        <v>1549</v>
      </c>
      <c r="BU3" t="s">
        <v>1549</v>
      </c>
      <c r="BV3" t="s">
        <v>1549</v>
      </c>
      <c r="BW3" t="s">
        <v>1549</v>
      </c>
      <c r="BX3" t="s">
        <v>1549</v>
      </c>
      <c r="BY3" t="s">
        <v>1549</v>
      </c>
      <c r="BZ3" t="s">
        <v>1549</v>
      </c>
      <c r="CA3" t="s">
        <v>1549</v>
      </c>
      <c r="CB3" t="s">
        <v>1548</v>
      </c>
      <c r="CC3" t="s">
        <v>1549</v>
      </c>
      <c r="CD3" t="s">
        <v>1549</v>
      </c>
      <c r="CE3" t="s">
        <v>1549</v>
      </c>
      <c r="CF3" t="s">
        <v>1549</v>
      </c>
      <c r="CG3" t="s">
        <v>1549</v>
      </c>
      <c r="CH3" t="s">
        <v>1549</v>
      </c>
      <c r="CI3" t="s">
        <v>1549</v>
      </c>
      <c r="CJ3" t="s">
        <v>1549</v>
      </c>
      <c r="CK3" t="s">
        <v>1549</v>
      </c>
      <c r="CL3" t="s">
        <v>1549</v>
      </c>
      <c r="CM3" t="s">
        <v>1549</v>
      </c>
      <c r="CN3" t="s">
        <v>1549</v>
      </c>
      <c r="CO3" t="s">
        <v>1549</v>
      </c>
      <c r="CP3" t="s">
        <v>1549</v>
      </c>
      <c r="CQ3" t="s">
        <v>1549</v>
      </c>
      <c r="CR3" t="s">
        <v>1549</v>
      </c>
      <c r="CS3" t="s">
        <v>1549</v>
      </c>
      <c r="CT3" t="s">
        <v>1549</v>
      </c>
      <c r="CU3" t="s">
        <v>1549</v>
      </c>
      <c r="CV3" t="s">
        <v>1549</v>
      </c>
      <c r="CW3" t="s">
        <v>1549</v>
      </c>
      <c r="CX3" t="s">
        <v>1549</v>
      </c>
      <c r="CY3" t="s">
        <v>1549</v>
      </c>
      <c r="CZ3" t="s">
        <v>1549</v>
      </c>
      <c r="DA3" t="s">
        <v>1549</v>
      </c>
      <c r="DB3" t="s">
        <v>1549</v>
      </c>
      <c r="DC3" s="175">
        <f>$AL3*INDEX('Byproduct Conc'!$E:$E,MATCH(DC$2,'Byproduct Conc'!$C:$C,0))</f>
        <v>1.3199527199999998E-3</v>
      </c>
      <c r="DD3" s="176">
        <f>$AL3*INDEX('Byproduct Conc'!$E:$E,MATCH(DD$2,'Byproduct Conc'!$C:$C,0))</f>
        <v>1.5875719999999999E-5</v>
      </c>
      <c r="DE3" s="176">
        <f>$AL3*INDEX('Byproduct Conc'!$E:$E,MATCH(DE$2,'Byproduct Conc'!$C:$C,0))</f>
        <v>6.803879999999999E-5</v>
      </c>
      <c r="DF3" s="176">
        <f>$AL3*INDEX('Byproduct Conc'!$E:$E,MATCH(DF$2,'Byproduct Conc'!$C:$C,0))</f>
        <v>4.5313840800000006E-4</v>
      </c>
      <c r="DG3" s="177">
        <f>$AL3*INDEX('Byproduct Conc'!$E:$E,MATCH(DG$2,'Byproduct Conc'!$C:$C,0))</f>
        <v>6.8038799999999998E-4</v>
      </c>
      <c r="DH3" s="178">
        <f t="shared" ref="DH3:DH34" si="9">DC3/350</f>
        <v>3.7712934857142853E-6</v>
      </c>
      <c r="DI3" s="176">
        <f t="shared" ref="DI3:DI34" si="10">DD3/350</f>
        <v>4.53592E-8</v>
      </c>
      <c r="DJ3" s="176">
        <f t="shared" ref="DJ3:DJ34" si="11">DE3/350</f>
        <v>1.943965714285714E-7</v>
      </c>
      <c r="DK3" s="176">
        <f t="shared" ref="DK3:DK34" si="12">DF3/350</f>
        <v>1.294681165714286E-6</v>
      </c>
      <c r="DL3" s="177">
        <f t="shared" ref="DL3:DL34" si="13">DG3/350</f>
        <v>1.9439657142857142E-6</v>
      </c>
    </row>
    <row r="4" spans="1:116" x14ac:dyDescent="0.25">
      <c r="B4" t="s">
        <v>1134</v>
      </c>
      <c r="C4">
        <v>2021</v>
      </c>
      <c r="E4" t="s">
        <v>1166</v>
      </c>
      <c r="F4" t="s">
        <v>1163</v>
      </c>
      <c r="G4" t="s">
        <v>1164</v>
      </c>
      <c r="H4" t="s">
        <v>1165</v>
      </c>
      <c r="I4" t="s">
        <v>1398</v>
      </c>
      <c r="J4" t="s">
        <v>1138</v>
      </c>
      <c r="K4">
        <v>70764</v>
      </c>
      <c r="M4" s="56">
        <v>110000613747</v>
      </c>
      <c r="N4" s="172" t="str">
        <f t="shared" si="0"/>
        <v>70765GRGGLHIGHW</v>
      </c>
      <c r="O4" s="172" t="str">
        <f t="shared" si="1"/>
        <v>70765GRGGLHIGHW</v>
      </c>
      <c r="P4">
        <v>30.262255</v>
      </c>
      <c r="Q4">
        <v>-91.185837000000006</v>
      </c>
      <c r="R4">
        <v>1321220526685</v>
      </c>
      <c r="S4" t="s">
        <v>2121</v>
      </c>
      <c r="T4" t="s">
        <v>1393</v>
      </c>
      <c r="U4" s="56">
        <v>8</v>
      </c>
      <c r="V4" s="56" t="s">
        <v>1399</v>
      </c>
      <c r="W4" s="56">
        <v>9954</v>
      </c>
      <c r="X4" s="175">
        <f t="shared" si="2"/>
        <v>4515.054768</v>
      </c>
      <c r="Y4" t="s">
        <v>1556</v>
      </c>
      <c r="AA4" s="175">
        <f>$X4*INDEX('Byproduct Conc'!$E:$E,MATCH(AA$2,'Byproduct Conc'!$C:$C,0))</f>
        <v>13.138809374879999</v>
      </c>
      <c r="AB4" s="176">
        <f>$X4*INDEX('Byproduct Conc'!$E:$E,MATCH(AB$2,'Byproduct Conc'!$C:$C,0))</f>
        <v>0.15802691687999998</v>
      </c>
      <c r="AC4" s="176">
        <f>$X4*INDEX('Byproduct Conc'!$E:$E,MATCH(AC$2,'Byproduct Conc'!$C:$C,0))</f>
        <v>0.67725821519999996</v>
      </c>
      <c r="AD4" s="176">
        <f>$X4*INDEX('Byproduct Conc'!$E:$E,MATCH(AD$2,'Byproduct Conc'!$C:$C,0))</f>
        <v>4.5105397132320002</v>
      </c>
      <c r="AE4" s="177">
        <f>$X4*INDEX('Byproduct Conc'!$E:$E,MATCH(AE$2,'Byproduct Conc'!$C:$C,0))</f>
        <v>6.772582152</v>
      </c>
      <c r="AF4" s="178">
        <f t="shared" si="3"/>
        <v>3.7539455356799999E-2</v>
      </c>
      <c r="AG4" s="176">
        <f t="shared" si="4"/>
        <v>4.5150547679999992E-4</v>
      </c>
      <c r="AH4" s="176">
        <f t="shared" si="5"/>
        <v>1.935023472E-3</v>
      </c>
      <c r="AI4" s="176">
        <f t="shared" si="6"/>
        <v>1.288725632352E-2</v>
      </c>
      <c r="AJ4" s="177">
        <f t="shared" si="7"/>
        <v>1.9350234720000001E-2</v>
      </c>
      <c r="AK4" s="56">
        <v>1244</v>
      </c>
      <c r="AL4" s="203">
        <f t="shared" si="8"/>
        <v>564.26844800000003</v>
      </c>
      <c r="AM4" t="s">
        <v>1556</v>
      </c>
      <c r="AO4" t="s">
        <v>5125</v>
      </c>
      <c r="AP4">
        <v>325211</v>
      </c>
      <c r="AQ4" t="s">
        <v>262</v>
      </c>
      <c r="AV4" s="56" t="s">
        <v>1140</v>
      </c>
      <c r="AW4" s="72">
        <v>350</v>
      </c>
      <c r="AX4"/>
      <c r="BA4" t="s">
        <v>1548</v>
      </c>
      <c r="BB4" t="s">
        <v>1549</v>
      </c>
      <c r="BC4" t="s">
        <v>1548</v>
      </c>
      <c r="BD4" t="s">
        <v>1548</v>
      </c>
      <c r="BE4" t="s">
        <v>1549</v>
      </c>
      <c r="BF4" t="s">
        <v>1549</v>
      </c>
      <c r="BG4" t="s">
        <v>1548</v>
      </c>
      <c r="BH4" t="s">
        <v>1549</v>
      </c>
      <c r="BI4" t="s">
        <v>1549</v>
      </c>
      <c r="BJ4" t="s">
        <v>1548</v>
      </c>
      <c r="BK4" t="s">
        <v>1549</v>
      </c>
      <c r="BL4" t="s">
        <v>1549</v>
      </c>
      <c r="BM4" t="s">
        <v>1549</v>
      </c>
      <c r="BN4" t="s">
        <v>1549</v>
      </c>
      <c r="BO4" t="s">
        <v>1549</v>
      </c>
      <c r="BP4" t="s">
        <v>1549</v>
      </c>
      <c r="BQ4" t="s">
        <v>1549</v>
      </c>
      <c r="BR4" t="s">
        <v>1549</v>
      </c>
      <c r="BS4" t="s">
        <v>1549</v>
      </c>
      <c r="BT4" t="s">
        <v>1549</v>
      </c>
      <c r="BU4" t="s">
        <v>1549</v>
      </c>
      <c r="BV4" t="s">
        <v>1549</v>
      </c>
      <c r="BW4" t="s">
        <v>1549</v>
      </c>
      <c r="BX4" t="s">
        <v>1549</v>
      </c>
      <c r="BY4" t="s">
        <v>1549</v>
      </c>
      <c r="BZ4" t="s">
        <v>1549</v>
      </c>
      <c r="CA4" t="s">
        <v>1548</v>
      </c>
      <c r="CB4" t="s">
        <v>1549</v>
      </c>
      <c r="CC4" t="s">
        <v>1549</v>
      </c>
      <c r="CD4" t="s">
        <v>1549</v>
      </c>
      <c r="CE4" t="s">
        <v>1549</v>
      </c>
      <c r="CF4" t="s">
        <v>1549</v>
      </c>
      <c r="CG4" t="s">
        <v>1549</v>
      </c>
      <c r="CH4" t="s">
        <v>1549</v>
      </c>
      <c r="CI4" t="s">
        <v>1549</v>
      </c>
      <c r="CJ4" t="s">
        <v>1549</v>
      </c>
      <c r="CK4" t="s">
        <v>1549</v>
      </c>
      <c r="CL4" t="s">
        <v>1549</v>
      </c>
      <c r="CM4" t="s">
        <v>1549</v>
      </c>
      <c r="CN4" t="s">
        <v>1549</v>
      </c>
      <c r="CO4" t="s">
        <v>1549</v>
      </c>
      <c r="CP4" t="s">
        <v>1549</v>
      </c>
      <c r="CQ4" t="s">
        <v>1549</v>
      </c>
      <c r="CR4" t="s">
        <v>1549</v>
      </c>
      <c r="CS4" t="s">
        <v>1548</v>
      </c>
      <c r="CT4" t="s">
        <v>1549</v>
      </c>
      <c r="CU4" t="s">
        <v>1549</v>
      </c>
      <c r="CV4" t="s">
        <v>1549</v>
      </c>
      <c r="CW4" t="s">
        <v>1549</v>
      </c>
      <c r="CX4" t="s">
        <v>1549</v>
      </c>
      <c r="CY4" t="s">
        <v>1548</v>
      </c>
      <c r="CZ4" t="s">
        <v>1549</v>
      </c>
      <c r="DA4" t="s">
        <v>1549</v>
      </c>
      <c r="DB4" t="s">
        <v>1549</v>
      </c>
      <c r="DC4" s="175">
        <f>$AL4*INDEX('Byproduct Conc'!$E:$E,MATCH(DC$2,'Byproduct Conc'!$C:$C,0))</f>
        <v>1.6420211836800001</v>
      </c>
      <c r="DD4" s="176">
        <f>$AL4*INDEX('Byproduct Conc'!$E:$E,MATCH(DD$2,'Byproduct Conc'!$C:$C,0))</f>
        <v>1.974939568E-2</v>
      </c>
      <c r="DE4" s="176">
        <f>$AL4*INDEX('Byproduct Conc'!$E:$E,MATCH(DE$2,'Byproduct Conc'!$C:$C,0))</f>
        <v>8.4640267199999994E-2</v>
      </c>
      <c r="DF4" s="176">
        <f>$AL4*INDEX('Byproduct Conc'!$E:$E,MATCH(DF$2,'Byproduct Conc'!$C:$C,0))</f>
        <v>0.56370417955200014</v>
      </c>
      <c r="DG4" s="177">
        <f>$AL4*INDEX('Byproduct Conc'!$E:$E,MATCH(DG$2,'Byproduct Conc'!$C:$C,0))</f>
        <v>0.84640267200000008</v>
      </c>
      <c r="DH4" s="178">
        <f t="shared" si="9"/>
        <v>4.6914890962285712E-3</v>
      </c>
      <c r="DI4" s="176">
        <f t="shared" si="10"/>
        <v>5.64268448E-5</v>
      </c>
      <c r="DJ4" s="176">
        <f t="shared" si="11"/>
        <v>2.4182933485714285E-4</v>
      </c>
      <c r="DK4" s="176">
        <f t="shared" si="12"/>
        <v>1.6105833701485718E-3</v>
      </c>
      <c r="DL4" s="177">
        <f t="shared" si="13"/>
        <v>2.4182933485714288E-3</v>
      </c>
    </row>
    <row r="5" spans="1:116" x14ac:dyDescent="0.25">
      <c r="B5" t="s">
        <v>1134</v>
      </c>
      <c r="C5">
        <v>2021</v>
      </c>
      <c r="E5" t="s">
        <v>1984</v>
      </c>
      <c r="F5" t="s">
        <v>5121</v>
      </c>
      <c r="G5" t="s">
        <v>1986</v>
      </c>
      <c r="H5" t="s">
        <v>1987</v>
      </c>
      <c r="I5" t="s">
        <v>1987</v>
      </c>
      <c r="J5" t="s">
        <v>1988</v>
      </c>
      <c r="K5">
        <v>52761</v>
      </c>
      <c r="M5" s="56">
        <v>110018869474</v>
      </c>
      <c r="N5" s="172" t="str">
        <f t="shared" si="0"/>
        <v>52761MNSNTWIGGI</v>
      </c>
      <c r="O5" s="172" t="str">
        <f t="shared" si="1"/>
        <v>52761MNSNTWIGGI</v>
      </c>
      <c r="P5">
        <v>41.350468999999997</v>
      </c>
      <c r="Q5">
        <v>-91.081619000000003</v>
      </c>
      <c r="R5">
        <v>1321220151411</v>
      </c>
      <c r="S5" t="s">
        <v>2121</v>
      </c>
      <c r="T5" t="s">
        <v>1393</v>
      </c>
      <c r="U5" s="56">
        <v>3</v>
      </c>
      <c r="V5" s="56" t="s">
        <v>1550</v>
      </c>
      <c r="W5" s="56">
        <v>719</v>
      </c>
      <c r="X5" s="175">
        <f t="shared" si="2"/>
        <v>326.13264800000002</v>
      </c>
      <c r="Y5" t="s">
        <v>1556</v>
      </c>
      <c r="AA5" s="175">
        <f>$X5*INDEX('Byproduct Conc'!$E:$E,MATCH(AA$2,'Byproduct Conc'!$C:$C,0))</f>
        <v>0.94904600567999997</v>
      </c>
      <c r="AB5" s="176">
        <f>$X5*INDEX('Byproduct Conc'!$E:$E,MATCH(AB$2,'Byproduct Conc'!$C:$C,0))</f>
        <v>1.141464268E-2</v>
      </c>
      <c r="AC5" s="176">
        <f>$X5*INDEX('Byproduct Conc'!$E:$E,MATCH(AC$2,'Byproduct Conc'!$C:$C,0))</f>
        <v>4.89198972E-2</v>
      </c>
      <c r="AD5" s="176">
        <f>$X5*INDEX('Byproduct Conc'!$E:$E,MATCH(AD$2,'Byproduct Conc'!$C:$C,0))</f>
        <v>0.32580651535200006</v>
      </c>
      <c r="AE5" s="177">
        <f>$X5*INDEX('Byproduct Conc'!$E:$E,MATCH(AE$2,'Byproduct Conc'!$C:$C,0))</f>
        <v>0.48919897200000001</v>
      </c>
      <c r="AF5" s="178">
        <f t="shared" si="3"/>
        <v>2.7115600162285715E-3</v>
      </c>
      <c r="AG5" s="176">
        <f t="shared" si="4"/>
        <v>3.2613264800000003E-5</v>
      </c>
      <c r="AH5" s="176">
        <f t="shared" si="5"/>
        <v>1.3977113485714286E-4</v>
      </c>
      <c r="AI5" s="176">
        <f t="shared" si="6"/>
        <v>9.3087575814857155E-4</v>
      </c>
      <c r="AJ5" s="177">
        <f t="shared" si="7"/>
        <v>1.3977113485714285E-3</v>
      </c>
      <c r="AK5" s="56">
        <v>1621</v>
      </c>
      <c r="AL5" s="203">
        <f t="shared" si="8"/>
        <v>735.27263200000004</v>
      </c>
      <c r="AM5" t="s">
        <v>1556</v>
      </c>
      <c r="AO5" t="s">
        <v>5125</v>
      </c>
      <c r="AP5">
        <v>325320</v>
      </c>
      <c r="AQ5" t="s">
        <v>268</v>
      </c>
      <c r="AV5" s="56" t="s">
        <v>1140</v>
      </c>
      <c r="AW5" s="72">
        <v>350</v>
      </c>
      <c r="AX5"/>
      <c r="BA5" t="s">
        <v>1548</v>
      </c>
      <c r="BB5" t="s">
        <v>1549</v>
      </c>
      <c r="BC5" t="s">
        <v>1549</v>
      </c>
      <c r="BD5" t="s">
        <v>1549</v>
      </c>
      <c r="BE5" t="s">
        <v>1549</v>
      </c>
      <c r="BF5" t="s">
        <v>1548</v>
      </c>
      <c r="BG5" t="s">
        <v>1549</v>
      </c>
      <c r="BH5" t="s">
        <v>1549</v>
      </c>
      <c r="BI5" t="s">
        <v>1549</v>
      </c>
      <c r="BJ5" t="s">
        <v>1549</v>
      </c>
      <c r="BK5" t="s">
        <v>1549</v>
      </c>
      <c r="BL5" t="s">
        <v>1549</v>
      </c>
      <c r="BM5" t="s">
        <v>1549</v>
      </c>
      <c r="BN5" t="s">
        <v>1549</v>
      </c>
      <c r="BO5" t="s">
        <v>1549</v>
      </c>
      <c r="BP5" t="s">
        <v>1549</v>
      </c>
      <c r="BQ5" t="s">
        <v>1549</v>
      </c>
      <c r="BR5" t="s">
        <v>1549</v>
      </c>
      <c r="BS5" t="s">
        <v>1549</v>
      </c>
      <c r="BT5" t="s">
        <v>1549</v>
      </c>
      <c r="BU5" t="s">
        <v>1549</v>
      </c>
      <c r="BV5" t="s">
        <v>1549</v>
      </c>
      <c r="BW5" t="s">
        <v>1549</v>
      </c>
      <c r="BX5" t="s">
        <v>1549</v>
      </c>
      <c r="BY5" t="s">
        <v>1549</v>
      </c>
      <c r="BZ5" t="s">
        <v>1549</v>
      </c>
      <c r="CA5" t="s">
        <v>1549</v>
      </c>
      <c r="CB5" t="s">
        <v>1548</v>
      </c>
      <c r="CC5" t="s">
        <v>1549</v>
      </c>
      <c r="CD5" t="s">
        <v>1549</v>
      </c>
      <c r="CE5" t="s">
        <v>1549</v>
      </c>
      <c r="CF5" t="s">
        <v>1549</v>
      </c>
      <c r="CG5" t="s">
        <v>1549</v>
      </c>
      <c r="CH5" t="s">
        <v>1549</v>
      </c>
      <c r="CI5" t="s">
        <v>1549</v>
      </c>
      <c r="CJ5" t="s">
        <v>1549</v>
      </c>
      <c r="CK5" t="s">
        <v>1549</v>
      </c>
      <c r="CL5" t="s">
        <v>1549</v>
      </c>
      <c r="CM5" t="s">
        <v>1549</v>
      </c>
      <c r="CN5" t="s">
        <v>1549</v>
      </c>
      <c r="CO5" t="s">
        <v>1549</v>
      </c>
      <c r="CP5" t="s">
        <v>1549</v>
      </c>
      <c r="CQ5" t="s">
        <v>1549</v>
      </c>
      <c r="CR5" t="s">
        <v>1549</v>
      </c>
      <c r="CS5" t="s">
        <v>1549</v>
      </c>
      <c r="CT5" t="s">
        <v>1549</v>
      </c>
      <c r="CU5" t="s">
        <v>1549</v>
      </c>
      <c r="CV5" t="s">
        <v>1549</v>
      </c>
      <c r="CW5" t="s">
        <v>1549</v>
      </c>
      <c r="CX5" t="s">
        <v>1549</v>
      </c>
      <c r="CY5" t="s">
        <v>1549</v>
      </c>
      <c r="CZ5" t="s">
        <v>1549</v>
      </c>
      <c r="DA5" t="s">
        <v>1549</v>
      </c>
      <c r="DB5" t="s">
        <v>1549</v>
      </c>
      <c r="DC5" s="175">
        <f>$AL5*INDEX('Byproduct Conc'!$E:$E,MATCH(DC$2,'Byproduct Conc'!$C:$C,0))</f>
        <v>2.1396433591199999</v>
      </c>
      <c r="DD5" s="176">
        <f>$AL5*INDEX('Byproduct Conc'!$E:$E,MATCH(DD$2,'Byproduct Conc'!$C:$C,0))</f>
        <v>2.5734542119999999E-2</v>
      </c>
      <c r="DE5" s="176">
        <f>$AL5*INDEX('Byproduct Conc'!$E:$E,MATCH(DE$2,'Byproduct Conc'!$C:$C,0))</f>
        <v>0.1102908948</v>
      </c>
      <c r="DF5" s="176">
        <f>$AL5*INDEX('Byproduct Conc'!$E:$E,MATCH(DF$2,'Byproduct Conc'!$C:$C,0))</f>
        <v>0.73453735936800013</v>
      </c>
      <c r="DG5" s="177">
        <f>$AL5*INDEX('Byproduct Conc'!$E:$E,MATCH(DG$2,'Byproduct Conc'!$C:$C,0))</f>
        <v>1.1029089480000001</v>
      </c>
      <c r="DH5" s="178">
        <f t="shared" si="9"/>
        <v>6.1132667403428573E-3</v>
      </c>
      <c r="DI5" s="176">
        <f t="shared" si="10"/>
        <v>7.3527263199999992E-5</v>
      </c>
      <c r="DJ5" s="176">
        <f t="shared" si="11"/>
        <v>3.1511684228571426E-4</v>
      </c>
      <c r="DK5" s="176">
        <f t="shared" si="12"/>
        <v>2.0986781696228575E-3</v>
      </c>
      <c r="DL5" s="177">
        <f t="shared" si="13"/>
        <v>3.1511684228571432E-3</v>
      </c>
    </row>
    <row r="6" spans="1:116" x14ac:dyDescent="0.25">
      <c r="B6" t="s">
        <v>1134</v>
      </c>
      <c r="C6">
        <v>2021</v>
      </c>
      <c r="E6" t="s">
        <v>1394</v>
      </c>
      <c r="F6" t="s">
        <v>1396</v>
      </c>
      <c r="G6" t="s">
        <v>1397</v>
      </c>
      <c r="H6" t="s">
        <v>1165</v>
      </c>
      <c r="I6" t="s">
        <v>1398</v>
      </c>
      <c r="J6" t="s">
        <v>1138</v>
      </c>
      <c r="K6">
        <v>70764</v>
      </c>
      <c r="M6" s="56">
        <v>110070828281</v>
      </c>
      <c r="N6" s="172" t="str">
        <f t="shared" si="0"/>
        <v>7076WBLCBP21255</v>
      </c>
      <c r="O6" s="172" t="str">
        <f t="shared" si="1"/>
        <v>7076WBLCBP21255</v>
      </c>
      <c r="P6">
        <v>30.313897000000001</v>
      </c>
      <c r="Q6">
        <v>-91.240605000000002</v>
      </c>
      <c r="R6">
        <v>1321220366850</v>
      </c>
      <c r="S6" t="s">
        <v>2121</v>
      </c>
      <c r="T6" t="s">
        <v>1393</v>
      </c>
      <c r="U6" s="56">
        <v>8</v>
      </c>
      <c r="V6" s="56" t="s">
        <v>1399</v>
      </c>
      <c r="W6" s="56">
        <v>5716</v>
      </c>
      <c r="X6" s="175">
        <f t="shared" si="2"/>
        <v>2592.7318719999998</v>
      </c>
      <c r="Y6" t="s">
        <v>1556</v>
      </c>
      <c r="AA6" s="175">
        <f>$X6*INDEX('Byproduct Conc'!$E:$E,MATCH(AA$2,'Byproduct Conc'!$C:$C,0))</f>
        <v>7.5448497475199989</v>
      </c>
      <c r="AB6" s="176">
        <f>$X6*INDEX('Byproduct Conc'!$E:$E,MATCH(AB$2,'Byproduct Conc'!$C:$C,0))</f>
        <v>9.0745615519999989E-2</v>
      </c>
      <c r="AC6" s="176">
        <f>$X6*INDEX('Byproduct Conc'!$E:$E,MATCH(AC$2,'Byproduct Conc'!$C:$C,0))</f>
        <v>0.38890978079999994</v>
      </c>
      <c r="AD6" s="176">
        <f>$X6*INDEX('Byproduct Conc'!$E:$E,MATCH(AD$2,'Byproduct Conc'!$C:$C,0))</f>
        <v>2.5901391401280001</v>
      </c>
      <c r="AE6" s="177">
        <f>$X6*INDEX('Byproduct Conc'!$E:$E,MATCH(AE$2,'Byproduct Conc'!$C:$C,0))</f>
        <v>3.8890978079999998</v>
      </c>
      <c r="AF6" s="178">
        <f t="shared" si="3"/>
        <v>2.1556713564342855E-2</v>
      </c>
      <c r="AG6" s="176">
        <f t="shared" si="4"/>
        <v>2.5927318719999999E-4</v>
      </c>
      <c r="AH6" s="176">
        <f t="shared" si="5"/>
        <v>1.1111708022857141E-3</v>
      </c>
      <c r="AI6" s="176">
        <f t="shared" si="6"/>
        <v>7.4003975432228577E-3</v>
      </c>
      <c r="AJ6" s="177">
        <f t="shared" si="7"/>
        <v>1.1111708022857143E-2</v>
      </c>
      <c r="AK6" s="56">
        <v>4282</v>
      </c>
      <c r="AL6" s="203">
        <f t="shared" si="8"/>
        <v>1942.2809440000001</v>
      </c>
      <c r="AM6" t="s">
        <v>1556</v>
      </c>
      <c r="AO6" t="s">
        <v>5125</v>
      </c>
      <c r="AP6">
        <v>325199</v>
      </c>
      <c r="AQ6" t="s">
        <v>261</v>
      </c>
      <c r="AV6" s="56" t="s">
        <v>1140</v>
      </c>
      <c r="AW6" s="72">
        <v>350</v>
      </c>
      <c r="AX6"/>
      <c r="BA6" t="s">
        <v>1548</v>
      </c>
      <c r="BB6" t="s">
        <v>1549</v>
      </c>
      <c r="BC6" t="s">
        <v>1549</v>
      </c>
      <c r="BD6" t="s">
        <v>1548</v>
      </c>
      <c r="BE6" t="s">
        <v>1548</v>
      </c>
      <c r="BF6" t="s">
        <v>1548</v>
      </c>
      <c r="BG6" t="s">
        <v>1548</v>
      </c>
      <c r="BH6" t="s">
        <v>1548</v>
      </c>
      <c r="BI6" t="s">
        <v>1549</v>
      </c>
      <c r="BJ6" t="s">
        <v>1549</v>
      </c>
      <c r="BK6" t="s">
        <v>1549</v>
      </c>
      <c r="BL6" t="s">
        <v>1549</v>
      </c>
      <c r="BM6" t="s">
        <v>1549</v>
      </c>
      <c r="BN6" t="s">
        <v>1549</v>
      </c>
      <c r="BO6" t="s">
        <v>1549</v>
      </c>
      <c r="BP6" t="s">
        <v>1549</v>
      </c>
      <c r="BQ6" t="s">
        <v>1549</v>
      </c>
      <c r="BR6" t="s">
        <v>1549</v>
      </c>
      <c r="BS6" t="s">
        <v>1549</v>
      </c>
      <c r="BT6" t="s">
        <v>1549</v>
      </c>
      <c r="BU6" t="s">
        <v>1549</v>
      </c>
      <c r="BV6" t="s">
        <v>1549</v>
      </c>
      <c r="BW6" t="s">
        <v>1549</v>
      </c>
      <c r="BX6" t="s">
        <v>1549</v>
      </c>
      <c r="BY6" t="s">
        <v>1549</v>
      </c>
      <c r="BZ6" t="s">
        <v>1549</v>
      </c>
      <c r="CA6" t="s">
        <v>1549</v>
      </c>
      <c r="CB6" t="s">
        <v>1548</v>
      </c>
      <c r="CC6" t="s">
        <v>1549</v>
      </c>
      <c r="CD6" t="s">
        <v>1549</v>
      </c>
      <c r="CE6" t="s">
        <v>1549</v>
      </c>
      <c r="CF6" t="s">
        <v>1549</v>
      </c>
      <c r="CG6" t="s">
        <v>1549</v>
      </c>
      <c r="CH6" t="s">
        <v>1549</v>
      </c>
      <c r="CI6" t="s">
        <v>1549</v>
      </c>
      <c r="CJ6" t="s">
        <v>1549</v>
      </c>
      <c r="CK6" t="s">
        <v>1549</v>
      </c>
      <c r="CL6" t="s">
        <v>1549</v>
      </c>
      <c r="CM6" t="s">
        <v>1549</v>
      </c>
      <c r="CN6" t="s">
        <v>1549</v>
      </c>
      <c r="CO6" t="s">
        <v>1549</v>
      </c>
      <c r="CP6" t="s">
        <v>1549</v>
      </c>
      <c r="CQ6" t="s">
        <v>1549</v>
      </c>
      <c r="CR6" t="s">
        <v>1549</v>
      </c>
      <c r="CS6" t="s">
        <v>1549</v>
      </c>
      <c r="CT6" t="s">
        <v>1549</v>
      </c>
      <c r="CU6" t="s">
        <v>1549</v>
      </c>
      <c r="CV6" t="s">
        <v>1549</v>
      </c>
      <c r="CW6" t="s">
        <v>1549</v>
      </c>
      <c r="CX6" t="s">
        <v>1549</v>
      </c>
      <c r="CY6" t="s">
        <v>1549</v>
      </c>
      <c r="CZ6" t="s">
        <v>1549</v>
      </c>
      <c r="DA6" t="s">
        <v>1549</v>
      </c>
      <c r="DB6" t="s">
        <v>1549</v>
      </c>
      <c r="DC6" s="175">
        <f>$AL6*INDEX('Byproduct Conc'!$E:$E,MATCH(DC$2,'Byproduct Conc'!$C:$C,0))</f>
        <v>5.6520375470399999</v>
      </c>
      <c r="DD6" s="176">
        <f>$AL6*INDEX('Byproduct Conc'!$E:$E,MATCH(DD$2,'Byproduct Conc'!$C:$C,0))</f>
        <v>6.7979833039999993E-2</v>
      </c>
      <c r="DE6" s="176">
        <f>$AL6*INDEX('Byproduct Conc'!$E:$E,MATCH(DE$2,'Byproduct Conc'!$C:$C,0))</f>
        <v>0.29134214159999999</v>
      </c>
      <c r="DF6" s="176">
        <f>$AL6*INDEX('Byproduct Conc'!$E:$E,MATCH(DF$2,'Byproduct Conc'!$C:$C,0))</f>
        <v>1.9403386630560002</v>
      </c>
      <c r="DG6" s="177">
        <f>$AL6*INDEX('Byproduct Conc'!$E:$E,MATCH(DG$2,'Byproduct Conc'!$C:$C,0))</f>
        <v>2.9134214160000003</v>
      </c>
      <c r="DH6" s="178">
        <f t="shared" si="9"/>
        <v>1.6148678705828572E-2</v>
      </c>
      <c r="DI6" s="176">
        <f t="shared" si="10"/>
        <v>1.9422809439999998E-4</v>
      </c>
      <c r="DJ6" s="176">
        <f t="shared" si="11"/>
        <v>8.3240611885714282E-4</v>
      </c>
      <c r="DK6" s="176">
        <f t="shared" si="12"/>
        <v>5.5438247515885719E-3</v>
      </c>
      <c r="DL6" s="177">
        <f t="shared" si="13"/>
        <v>8.32406118857143E-3</v>
      </c>
    </row>
    <row r="7" spans="1:116" x14ac:dyDescent="0.25">
      <c r="B7" t="s">
        <v>1134</v>
      </c>
      <c r="C7">
        <v>2021</v>
      </c>
      <c r="E7" t="s">
        <v>1207</v>
      </c>
      <c r="F7" t="s">
        <v>5122</v>
      </c>
      <c r="G7" t="s">
        <v>1204</v>
      </c>
      <c r="H7" t="s">
        <v>1205</v>
      </c>
      <c r="I7" t="s">
        <v>1572</v>
      </c>
      <c r="J7" t="s">
        <v>1206</v>
      </c>
      <c r="K7">
        <v>63630</v>
      </c>
      <c r="M7" s="56">
        <v>110017980443</v>
      </c>
      <c r="N7" s="172" t="str">
        <f t="shared" si="0"/>
        <v>63630BCKMNHIGHW</v>
      </c>
      <c r="O7" s="172" t="str">
        <f t="shared" si="1"/>
        <v>63630BCKMNHIGHW</v>
      </c>
      <c r="P7">
        <v>37.983333000000002</v>
      </c>
      <c r="Q7">
        <v>-90.690832999999998</v>
      </c>
      <c r="R7">
        <v>1321220494874</v>
      </c>
      <c r="S7" t="s">
        <v>2121</v>
      </c>
      <c r="T7" t="s">
        <v>1393</v>
      </c>
      <c r="U7" s="56">
        <v>5</v>
      </c>
      <c r="V7" s="56" t="s">
        <v>1423</v>
      </c>
      <c r="W7" s="56">
        <v>121.2</v>
      </c>
      <c r="X7" s="175">
        <f t="shared" si="2"/>
        <v>54.975350400000004</v>
      </c>
      <c r="Y7" t="s">
        <v>1573</v>
      </c>
      <c r="AA7" s="175">
        <f>$X7*INDEX('Byproduct Conc'!$E:$E,MATCH(AA$2,'Byproduct Conc'!$C:$C,0))</f>
        <v>0.159978269664</v>
      </c>
      <c r="AB7" s="176">
        <f>$X7*INDEX('Byproduct Conc'!$E:$E,MATCH(AB$2,'Byproduct Conc'!$C:$C,0))</f>
        <v>1.9241372640000001E-3</v>
      </c>
      <c r="AC7" s="176">
        <f>$X7*INDEX('Byproduct Conc'!$E:$E,MATCH(AC$2,'Byproduct Conc'!$C:$C,0))</f>
        <v>8.24630256E-3</v>
      </c>
      <c r="AD7" s="176">
        <f>$X7*INDEX('Byproduct Conc'!$E:$E,MATCH(AD$2,'Byproduct Conc'!$C:$C,0))</f>
        <v>5.4920375049600012E-2</v>
      </c>
      <c r="AE7" s="177">
        <f>$X7*INDEX('Byproduct Conc'!$E:$E,MATCH(AE$2,'Byproduct Conc'!$C:$C,0))</f>
        <v>8.2463025600000003E-2</v>
      </c>
      <c r="AF7" s="178">
        <f t="shared" si="3"/>
        <v>4.5708077046857144E-4</v>
      </c>
      <c r="AG7" s="176">
        <f t="shared" si="4"/>
        <v>5.4975350400000004E-6</v>
      </c>
      <c r="AH7" s="176">
        <f t="shared" si="5"/>
        <v>2.3560864457142856E-5</v>
      </c>
      <c r="AI7" s="176">
        <f t="shared" si="6"/>
        <v>1.5691535728457146E-4</v>
      </c>
      <c r="AJ7" s="177">
        <f t="shared" si="7"/>
        <v>2.3560864457142859E-4</v>
      </c>
      <c r="AK7" s="56">
        <v>112.39</v>
      </c>
      <c r="AL7" s="203">
        <f t="shared" si="8"/>
        <v>50.979204879999998</v>
      </c>
      <c r="AM7" t="s">
        <v>1573</v>
      </c>
      <c r="AO7" t="s">
        <v>5125</v>
      </c>
      <c r="AP7">
        <v>325998</v>
      </c>
      <c r="AQ7" t="s">
        <v>283</v>
      </c>
      <c r="AV7" s="56" t="s">
        <v>1140</v>
      </c>
      <c r="AW7" s="72">
        <v>350</v>
      </c>
      <c r="AX7"/>
      <c r="BA7" t="s">
        <v>1549</v>
      </c>
      <c r="BB7" t="s">
        <v>1549</v>
      </c>
      <c r="BC7" t="s">
        <v>1549</v>
      </c>
      <c r="BD7" t="s">
        <v>1549</v>
      </c>
      <c r="BE7" t="s">
        <v>1549</v>
      </c>
      <c r="BF7" t="s">
        <v>1549</v>
      </c>
      <c r="BG7" t="s">
        <v>1548</v>
      </c>
      <c r="BH7" t="s">
        <v>1549</v>
      </c>
      <c r="BI7" t="s">
        <v>1548</v>
      </c>
      <c r="BJ7" t="s">
        <v>1549</v>
      </c>
      <c r="BK7" t="s">
        <v>1549</v>
      </c>
      <c r="BL7" t="s">
        <v>1549</v>
      </c>
      <c r="BM7" t="s">
        <v>1549</v>
      </c>
      <c r="BN7" t="s">
        <v>1549</v>
      </c>
      <c r="BO7" t="s">
        <v>1549</v>
      </c>
      <c r="BP7" t="s">
        <v>1549</v>
      </c>
      <c r="BQ7" t="s">
        <v>1549</v>
      </c>
      <c r="BR7" t="s">
        <v>1549</v>
      </c>
      <c r="BS7" t="s">
        <v>1549</v>
      </c>
      <c r="BT7" t="s">
        <v>1549</v>
      </c>
      <c r="BU7" t="s">
        <v>1549</v>
      </c>
      <c r="BV7" t="s">
        <v>1549</v>
      </c>
      <c r="BW7" t="s">
        <v>1549</v>
      </c>
      <c r="BX7" t="s">
        <v>1549</v>
      </c>
      <c r="BY7" t="s">
        <v>1549</v>
      </c>
      <c r="BZ7" t="s">
        <v>1549</v>
      </c>
      <c r="CA7" t="s">
        <v>1549</v>
      </c>
      <c r="CB7" t="s">
        <v>1549</v>
      </c>
      <c r="CC7" t="s">
        <v>1549</v>
      </c>
      <c r="CD7" t="s">
        <v>1549</v>
      </c>
      <c r="CE7" t="s">
        <v>1549</v>
      </c>
      <c r="CF7" t="s">
        <v>1549</v>
      </c>
      <c r="CG7" t="s">
        <v>1549</v>
      </c>
      <c r="CH7" t="s">
        <v>1549</v>
      </c>
      <c r="CI7" t="s">
        <v>1549</v>
      </c>
      <c r="CJ7" t="s">
        <v>1549</v>
      </c>
      <c r="CK7" t="s">
        <v>1549</v>
      </c>
      <c r="CL7" t="s">
        <v>1549</v>
      </c>
      <c r="CM7" t="s">
        <v>1549</v>
      </c>
      <c r="CN7" t="s">
        <v>1549</v>
      </c>
      <c r="CO7" t="s">
        <v>1549</v>
      </c>
      <c r="CP7" t="s">
        <v>1549</v>
      </c>
      <c r="CQ7" t="s">
        <v>1549</v>
      </c>
      <c r="CR7" t="s">
        <v>1549</v>
      </c>
      <c r="CS7" t="s">
        <v>1549</v>
      </c>
      <c r="CT7" t="s">
        <v>1549</v>
      </c>
      <c r="CU7" t="s">
        <v>1549</v>
      </c>
      <c r="CV7" t="s">
        <v>1549</v>
      </c>
      <c r="CW7" t="s">
        <v>1549</v>
      </c>
      <c r="CX7" t="s">
        <v>1549</v>
      </c>
      <c r="CY7" t="s">
        <v>1549</v>
      </c>
      <c r="CZ7" t="s">
        <v>1549</v>
      </c>
      <c r="DA7" t="s">
        <v>1549</v>
      </c>
      <c r="DB7" t="s">
        <v>1549</v>
      </c>
      <c r="DC7" s="175">
        <f>$AL7*INDEX('Byproduct Conc'!$E:$E,MATCH(DC$2,'Byproduct Conc'!$C:$C,0))</f>
        <v>0.14834948620079999</v>
      </c>
      <c r="DD7" s="176">
        <f>$AL7*INDEX('Byproduct Conc'!$E:$E,MATCH(DD$2,'Byproduct Conc'!$C:$C,0))</f>
        <v>1.7842721707999997E-3</v>
      </c>
      <c r="DE7" s="176">
        <f>$AL7*INDEX('Byproduct Conc'!$E:$E,MATCH(DE$2,'Byproduct Conc'!$C:$C,0))</f>
        <v>7.6468807319999988E-3</v>
      </c>
      <c r="DF7" s="176">
        <f>$AL7*INDEX('Byproduct Conc'!$E:$E,MATCH(DF$2,'Byproduct Conc'!$C:$C,0))</f>
        <v>5.0928225675120002E-2</v>
      </c>
      <c r="DG7" s="177">
        <f>$AL7*INDEX('Byproduct Conc'!$E:$E,MATCH(DG$2,'Byproduct Conc'!$C:$C,0))</f>
        <v>7.6468807319999998E-2</v>
      </c>
      <c r="DH7" s="178">
        <f t="shared" si="9"/>
        <v>4.2385567485942854E-4</v>
      </c>
      <c r="DI7" s="176">
        <f t="shared" si="10"/>
        <v>5.0979204879999989E-6</v>
      </c>
      <c r="DJ7" s="176">
        <f t="shared" si="11"/>
        <v>2.184823066285714E-5</v>
      </c>
      <c r="DK7" s="176">
        <f t="shared" si="12"/>
        <v>1.4550921621462858E-4</v>
      </c>
      <c r="DL7" s="177">
        <f t="shared" si="13"/>
        <v>2.1848230662857142E-4</v>
      </c>
    </row>
    <row r="8" spans="1:116" x14ac:dyDescent="0.25">
      <c r="B8" t="s">
        <v>1134</v>
      </c>
      <c r="C8">
        <v>2021</v>
      </c>
      <c r="E8" t="s">
        <v>1145</v>
      </c>
      <c r="F8" t="s">
        <v>1142</v>
      </c>
      <c r="G8" t="s">
        <v>1143</v>
      </c>
      <c r="H8" t="s">
        <v>1144</v>
      </c>
      <c r="I8" t="s">
        <v>1402</v>
      </c>
      <c r="J8" t="s">
        <v>1138</v>
      </c>
      <c r="K8">
        <v>70669</v>
      </c>
      <c r="M8" s="56">
        <v>110000494894</v>
      </c>
      <c r="N8" s="172" t="str">
        <f t="shared" si="0"/>
        <v>70669PPGNDCOLUM</v>
      </c>
      <c r="O8" s="172" t="str">
        <f t="shared" si="1"/>
        <v>70669PPGNDCOLUM</v>
      </c>
      <c r="P8">
        <v>30.223500000000001</v>
      </c>
      <c r="Q8">
        <v>-93.286900000000003</v>
      </c>
      <c r="R8">
        <v>1321219746916</v>
      </c>
      <c r="S8" t="s">
        <v>2121</v>
      </c>
      <c r="T8" t="s">
        <v>1393</v>
      </c>
      <c r="U8" s="56">
        <v>7</v>
      </c>
      <c r="V8" s="56" t="s">
        <v>1403</v>
      </c>
      <c r="W8" s="56">
        <v>24000</v>
      </c>
      <c r="X8" s="175">
        <f t="shared" si="2"/>
        <v>10886.208000000001</v>
      </c>
      <c r="Y8" t="s">
        <v>1573</v>
      </c>
      <c r="AA8" s="175">
        <f>$X8*INDEX('Byproduct Conc'!$E:$E,MATCH(AA$2,'Byproduct Conc'!$C:$C,0))</f>
        <v>31.67886528</v>
      </c>
      <c r="AB8" s="176">
        <f>$X8*INDEX('Byproduct Conc'!$E:$E,MATCH(AB$2,'Byproduct Conc'!$C:$C,0))</f>
        <v>0.38101727999999996</v>
      </c>
      <c r="AC8" s="176">
        <f>$X8*INDEX('Byproduct Conc'!$E:$E,MATCH(AC$2,'Byproduct Conc'!$C:$C,0))</f>
        <v>1.6329312</v>
      </c>
      <c r="AD8" s="176">
        <f>$X8*INDEX('Byproduct Conc'!$E:$E,MATCH(AD$2,'Byproduct Conc'!$C:$C,0))</f>
        <v>10.875321792000001</v>
      </c>
      <c r="AE8" s="177">
        <f>$X8*INDEX('Byproduct Conc'!$E:$E,MATCH(AE$2,'Byproduct Conc'!$C:$C,0))</f>
        <v>16.329312000000002</v>
      </c>
      <c r="AF8" s="178">
        <f t="shared" si="3"/>
        <v>9.0511043657142853E-2</v>
      </c>
      <c r="AG8" s="176">
        <f t="shared" si="4"/>
        <v>1.0886207999999998E-3</v>
      </c>
      <c r="AH8" s="176">
        <f t="shared" si="5"/>
        <v>4.665517714285714E-3</v>
      </c>
      <c r="AI8" s="176">
        <f t="shared" si="6"/>
        <v>3.107234797714286E-2</v>
      </c>
      <c r="AJ8" s="177">
        <f t="shared" si="7"/>
        <v>4.6655177142857149E-2</v>
      </c>
      <c r="AK8" s="56">
        <v>8600</v>
      </c>
      <c r="AL8" s="203">
        <f t="shared" si="8"/>
        <v>3900.8912</v>
      </c>
      <c r="AM8" t="s">
        <v>1594</v>
      </c>
      <c r="AO8" t="s">
        <v>5125</v>
      </c>
      <c r="AP8">
        <v>325180</v>
      </c>
      <c r="AQ8" t="s">
        <v>258</v>
      </c>
      <c r="AV8" s="56" t="s">
        <v>1140</v>
      </c>
      <c r="AW8" s="72">
        <v>350</v>
      </c>
      <c r="AX8"/>
      <c r="BA8" t="s">
        <v>1548</v>
      </c>
      <c r="BB8" t="s">
        <v>1549</v>
      </c>
      <c r="BC8" t="s">
        <v>1548</v>
      </c>
      <c r="BD8" t="s">
        <v>1548</v>
      </c>
      <c r="BE8" t="s">
        <v>1548</v>
      </c>
      <c r="BF8" t="s">
        <v>1548</v>
      </c>
      <c r="BG8" t="s">
        <v>1548</v>
      </c>
      <c r="BH8" t="s">
        <v>1549</v>
      </c>
      <c r="BI8" t="s">
        <v>1549</v>
      </c>
      <c r="BJ8" t="s">
        <v>1549</v>
      </c>
      <c r="BK8" t="s">
        <v>1549</v>
      </c>
      <c r="BL8" t="s">
        <v>1548</v>
      </c>
      <c r="BM8" t="s">
        <v>1549</v>
      </c>
      <c r="BN8" t="s">
        <v>1549</v>
      </c>
      <c r="BO8" t="s">
        <v>1549</v>
      </c>
      <c r="BP8" t="s">
        <v>1549</v>
      </c>
      <c r="BQ8" t="s">
        <v>1549</v>
      </c>
      <c r="BR8" t="s">
        <v>1549</v>
      </c>
      <c r="BS8" t="s">
        <v>1549</v>
      </c>
      <c r="BT8" t="s">
        <v>1549</v>
      </c>
      <c r="BU8" t="s">
        <v>1549</v>
      </c>
      <c r="BV8" t="s">
        <v>1549</v>
      </c>
      <c r="BW8" t="s">
        <v>1549</v>
      </c>
      <c r="BX8" t="s">
        <v>1549</v>
      </c>
      <c r="BY8" t="s">
        <v>1549</v>
      </c>
      <c r="BZ8" t="s">
        <v>1549</v>
      </c>
      <c r="CA8" t="s">
        <v>1549</v>
      </c>
      <c r="CB8" t="s">
        <v>1549</v>
      </c>
      <c r="CC8" t="s">
        <v>1549</v>
      </c>
      <c r="CD8" t="s">
        <v>1549</v>
      </c>
      <c r="CE8" t="s">
        <v>1549</v>
      </c>
      <c r="CF8" t="s">
        <v>1549</v>
      </c>
      <c r="CG8" t="s">
        <v>1549</v>
      </c>
      <c r="CH8" t="s">
        <v>1549</v>
      </c>
      <c r="CI8" t="s">
        <v>1549</v>
      </c>
      <c r="CJ8" t="s">
        <v>1549</v>
      </c>
      <c r="CK8" t="s">
        <v>1549</v>
      </c>
      <c r="CL8" t="s">
        <v>1549</v>
      </c>
      <c r="CM8" t="s">
        <v>1549</v>
      </c>
      <c r="CN8" t="s">
        <v>1549</v>
      </c>
      <c r="CO8" t="s">
        <v>1549</v>
      </c>
      <c r="CP8" t="s">
        <v>1549</v>
      </c>
      <c r="CQ8" t="s">
        <v>1549</v>
      </c>
      <c r="CR8" t="s">
        <v>1549</v>
      </c>
      <c r="CS8" t="s">
        <v>1549</v>
      </c>
      <c r="CT8" t="s">
        <v>1549</v>
      </c>
      <c r="CU8" t="s">
        <v>1549</v>
      </c>
      <c r="CV8" t="s">
        <v>1549</v>
      </c>
      <c r="CW8" t="s">
        <v>1549</v>
      </c>
      <c r="CX8" t="s">
        <v>1549</v>
      </c>
      <c r="CY8" t="s">
        <v>1549</v>
      </c>
      <c r="CZ8" t="s">
        <v>1549</v>
      </c>
      <c r="DA8" t="s">
        <v>1549</v>
      </c>
      <c r="DB8" t="s">
        <v>1549</v>
      </c>
      <c r="DC8" s="175">
        <f>$AL8*INDEX('Byproduct Conc'!$E:$E,MATCH(DC$2,'Byproduct Conc'!$C:$C,0))</f>
        <v>11.351593392</v>
      </c>
      <c r="DD8" s="176">
        <f>$AL8*INDEX('Byproduct Conc'!$E:$E,MATCH(DD$2,'Byproduct Conc'!$C:$C,0))</f>
        <v>0.136531192</v>
      </c>
      <c r="DE8" s="176">
        <f>$AL8*INDEX('Byproduct Conc'!$E:$E,MATCH(DE$2,'Byproduct Conc'!$C:$C,0))</f>
        <v>0.58513367999999999</v>
      </c>
      <c r="DF8" s="176">
        <f>$AL8*INDEX('Byproduct Conc'!$E:$E,MATCH(DF$2,'Byproduct Conc'!$C:$C,0))</f>
        <v>3.8969903088000004</v>
      </c>
      <c r="DG8" s="177">
        <f>$AL8*INDEX('Byproduct Conc'!$E:$E,MATCH(DG$2,'Byproduct Conc'!$C:$C,0))</f>
        <v>5.8513368000000003</v>
      </c>
      <c r="DH8" s="178">
        <f t="shared" si="9"/>
        <v>3.2433123977142854E-2</v>
      </c>
      <c r="DI8" s="176">
        <f t="shared" si="10"/>
        <v>3.9008911999999999E-4</v>
      </c>
      <c r="DJ8" s="176">
        <f t="shared" si="11"/>
        <v>1.6718105142857142E-3</v>
      </c>
      <c r="DK8" s="176">
        <f t="shared" si="12"/>
        <v>1.1134258025142858E-2</v>
      </c>
      <c r="DL8" s="177">
        <f t="shared" si="13"/>
        <v>1.6718105142857143E-2</v>
      </c>
    </row>
    <row r="9" spans="1:116" x14ac:dyDescent="0.25">
      <c r="B9" t="s">
        <v>1134</v>
      </c>
      <c r="C9">
        <v>2021</v>
      </c>
      <c r="E9" t="s">
        <v>1405</v>
      </c>
      <c r="F9" t="s">
        <v>1406</v>
      </c>
      <c r="G9" t="s">
        <v>1407</v>
      </c>
      <c r="H9" t="s">
        <v>1275</v>
      </c>
      <c r="I9" t="s">
        <v>1408</v>
      </c>
      <c r="J9" t="s">
        <v>1160</v>
      </c>
      <c r="K9">
        <v>77503</v>
      </c>
      <c r="M9" s="56">
        <v>110070135413</v>
      </c>
      <c r="N9" s="172" t="str">
        <f t="shared" si="0"/>
        <v/>
      </c>
      <c r="O9" s="172" t="str">
        <f t="shared" si="1"/>
        <v/>
      </c>
      <c r="P9">
        <v>29.734055999999999</v>
      </c>
      <c r="Q9">
        <v>-95.17</v>
      </c>
      <c r="R9">
        <v>1321219740774</v>
      </c>
      <c r="S9" t="s">
        <v>2121</v>
      </c>
      <c r="T9" t="s">
        <v>1393</v>
      </c>
      <c r="U9" s="56">
        <v>2</v>
      </c>
      <c r="V9" s="56" t="s">
        <v>1649</v>
      </c>
      <c r="W9" s="56">
        <v>0</v>
      </c>
      <c r="X9" s="175">
        <f t="shared" si="2"/>
        <v>0</v>
      </c>
      <c r="Y9" t="s">
        <v>1556</v>
      </c>
      <c r="AA9" s="175">
        <f>$X9*INDEX('Byproduct Conc'!$E:$E,MATCH(AA$2,'Byproduct Conc'!$C:$C,0))</f>
        <v>0</v>
      </c>
      <c r="AB9" s="176">
        <f>$X9*INDEX('Byproduct Conc'!$E:$E,MATCH(AB$2,'Byproduct Conc'!$C:$C,0))</f>
        <v>0</v>
      </c>
      <c r="AC9" s="176">
        <f>$X9*INDEX('Byproduct Conc'!$E:$E,MATCH(AC$2,'Byproduct Conc'!$C:$C,0))</f>
        <v>0</v>
      </c>
      <c r="AD9" s="176">
        <f>$X9*INDEX('Byproduct Conc'!$E:$E,MATCH(AD$2,'Byproduct Conc'!$C:$C,0))</f>
        <v>0</v>
      </c>
      <c r="AE9" s="177">
        <f>$X9*INDEX('Byproduct Conc'!$E:$E,MATCH(AE$2,'Byproduct Conc'!$C:$C,0))</f>
        <v>0</v>
      </c>
      <c r="AF9" s="178">
        <f t="shared" si="3"/>
        <v>0</v>
      </c>
      <c r="AG9" s="176">
        <f t="shared" si="4"/>
        <v>0</v>
      </c>
      <c r="AH9" s="176">
        <f t="shared" si="5"/>
        <v>0</v>
      </c>
      <c r="AI9" s="176">
        <f t="shared" si="6"/>
        <v>0</v>
      </c>
      <c r="AJ9" s="177">
        <f t="shared" si="7"/>
        <v>0</v>
      </c>
      <c r="AK9" s="56">
        <v>0</v>
      </c>
      <c r="AL9" s="203">
        <f t="shared" si="8"/>
        <v>0</v>
      </c>
      <c r="AM9" t="s">
        <v>1556</v>
      </c>
      <c r="AO9" t="s">
        <v>5125</v>
      </c>
      <c r="AP9">
        <v>325199</v>
      </c>
      <c r="AQ9" t="s">
        <v>261</v>
      </c>
      <c r="AV9" s="56" t="s">
        <v>1140</v>
      </c>
      <c r="AW9" s="72">
        <v>350</v>
      </c>
      <c r="AX9"/>
      <c r="BA9" t="s">
        <v>1549</v>
      </c>
      <c r="BB9" t="s">
        <v>1549</v>
      </c>
      <c r="BC9" t="s">
        <v>1549</v>
      </c>
      <c r="BD9" t="s">
        <v>1549</v>
      </c>
      <c r="BE9" t="s">
        <v>1549</v>
      </c>
      <c r="BF9" t="s">
        <v>1549</v>
      </c>
      <c r="BG9" t="s">
        <v>1549</v>
      </c>
      <c r="BH9" t="s">
        <v>1549</v>
      </c>
      <c r="BI9" t="s">
        <v>1549</v>
      </c>
      <c r="BJ9" t="s">
        <v>1549</v>
      </c>
      <c r="BK9" t="s">
        <v>1549</v>
      </c>
      <c r="BL9" t="s">
        <v>1549</v>
      </c>
      <c r="BM9" t="s">
        <v>1548</v>
      </c>
      <c r="BN9" t="s">
        <v>1549</v>
      </c>
      <c r="BO9" t="s">
        <v>1549</v>
      </c>
      <c r="BP9" t="s">
        <v>1549</v>
      </c>
      <c r="BQ9" t="s">
        <v>1549</v>
      </c>
      <c r="BR9" t="s">
        <v>1549</v>
      </c>
      <c r="BS9" t="s">
        <v>1549</v>
      </c>
      <c r="BT9" t="s">
        <v>1549</v>
      </c>
      <c r="BU9" t="s">
        <v>1549</v>
      </c>
      <c r="BV9" t="s">
        <v>1549</v>
      </c>
      <c r="BW9" t="s">
        <v>1549</v>
      </c>
      <c r="BX9" t="s">
        <v>1549</v>
      </c>
      <c r="BY9" t="s">
        <v>1548</v>
      </c>
      <c r="BZ9" t="s">
        <v>1549</v>
      </c>
      <c r="CA9" t="s">
        <v>1549</v>
      </c>
      <c r="CB9" t="s">
        <v>1549</v>
      </c>
      <c r="CC9" t="s">
        <v>1549</v>
      </c>
      <c r="CD9" t="s">
        <v>1549</v>
      </c>
      <c r="CE9" t="s">
        <v>1549</v>
      </c>
      <c r="CF9" t="s">
        <v>1549</v>
      </c>
      <c r="CG9" t="s">
        <v>1549</v>
      </c>
      <c r="CH9" t="s">
        <v>1549</v>
      </c>
      <c r="CI9" t="s">
        <v>1549</v>
      </c>
      <c r="CJ9" t="s">
        <v>1549</v>
      </c>
      <c r="CK9" t="s">
        <v>1549</v>
      </c>
      <c r="CL9" t="s">
        <v>1549</v>
      </c>
      <c r="CM9" t="s">
        <v>1549</v>
      </c>
      <c r="CN9" t="s">
        <v>1549</v>
      </c>
      <c r="CO9" t="s">
        <v>1549</v>
      </c>
      <c r="CP9" t="s">
        <v>1549</v>
      </c>
      <c r="CQ9" t="s">
        <v>1549</v>
      </c>
      <c r="CR9" t="s">
        <v>1549</v>
      </c>
      <c r="CS9" t="s">
        <v>1549</v>
      </c>
      <c r="CT9" t="s">
        <v>1549</v>
      </c>
      <c r="CU9" t="s">
        <v>1549</v>
      </c>
      <c r="CV9" t="s">
        <v>1549</v>
      </c>
      <c r="CW9" t="s">
        <v>1549</v>
      </c>
      <c r="CX9" t="s">
        <v>1549</v>
      </c>
      <c r="CY9" t="s">
        <v>1549</v>
      </c>
      <c r="CZ9" t="s">
        <v>1549</v>
      </c>
      <c r="DA9" t="s">
        <v>1549</v>
      </c>
      <c r="DB9" t="s">
        <v>1549</v>
      </c>
      <c r="DC9" s="175">
        <f>$AL9*INDEX('Byproduct Conc'!$E:$E,MATCH(DC$2,'Byproduct Conc'!$C:$C,0))</f>
        <v>0</v>
      </c>
      <c r="DD9" s="176">
        <f>$AL9*INDEX('Byproduct Conc'!$E:$E,MATCH(DD$2,'Byproduct Conc'!$C:$C,0))</f>
        <v>0</v>
      </c>
      <c r="DE9" s="176">
        <f>$AL9*INDEX('Byproduct Conc'!$E:$E,MATCH(DE$2,'Byproduct Conc'!$C:$C,0))</f>
        <v>0</v>
      </c>
      <c r="DF9" s="176">
        <f>$AL9*INDEX('Byproduct Conc'!$E:$E,MATCH(DF$2,'Byproduct Conc'!$C:$C,0))</f>
        <v>0</v>
      </c>
      <c r="DG9" s="177">
        <f>$AL9*INDEX('Byproduct Conc'!$E:$E,MATCH(DG$2,'Byproduct Conc'!$C:$C,0))</f>
        <v>0</v>
      </c>
      <c r="DH9" s="178">
        <f t="shared" si="9"/>
        <v>0</v>
      </c>
      <c r="DI9" s="176">
        <f t="shared" si="10"/>
        <v>0</v>
      </c>
      <c r="DJ9" s="176">
        <f t="shared" si="11"/>
        <v>0</v>
      </c>
      <c r="DK9" s="176">
        <f t="shared" si="12"/>
        <v>0</v>
      </c>
      <c r="DL9" s="177">
        <f t="shared" si="13"/>
        <v>0</v>
      </c>
    </row>
    <row r="10" spans="1:116" x14ac:dyDescent="0.25">
      <c r="B10" t="s">
        <v>1134</v>
      </c>
      <c r="C10">
        <v>2021</v>
      </c>
      <c r="E10" t="s">
        <v>1155</v>
      </c>
      <c r="F10" t="s">
        <v>1152</v>
      </c>
      <c r="G10" t="s">
        <v>1153</v>
      </c>
      <c r="H10" t="s">
        <v>1154</v>
      </c>
      <c r="I10" t="s">
        <v>1422</v>
      </c>
      <c r="J10" t="s">
        <v>1138</v>
      </c>
      <c r="K10">
        <v>70805</v>
      </c>
      <c r="M10" s="56">
        <v>110000597444</v>
      </c>
      <c r="N10" s="172" t="str">
        <f t="shared" si="0"/>
        <v>70805FRMSPGULFS</v>
      </c>
      <c r="O10" s="172" t="str">
        <f t="shared" si="1"/>
        <v>70805FRMSPGULFS</v>
      </c>
      <c r="P10">
        <v>30.498203</v>
      </c>
      <c r="Q10">
        <v>-91.189148000000003</v>
      </c>
      <c r="R10">
        <v>1321220383893</v>
      </c>
      <c r="S10" t="s">
        <v>2121</v>
      </c>
      <c r="T10" t="s">
        <v>1393</v>
      </c>
      <c r="U10" s="56">
        <v>7</v>
      </c>
      <c r="V10" s="56" t="s">
        <v>1403</v>
      </c>
      <c r="W10" s="56">
        <v>25793</v>
      </c>
      <c r="X10" s="175">
        <f t="shared" si="2"/>
        <v>11699.498455999999</v>
      </c>
      <c r="Y10" t="s">
        <v>1556</v>
      </c>
      <c r="AA10" s="175">
        <f>$X10*INDEX('Byproduct Conc'!$E:$E,MATCH(AA$2,'Byproduct Conc'!$C:$C,0))</f>
        <v>34.045540506959995</v>
      </c>
      <c r="AB10" s="176">
        <f>$X10*INDEX('Byproduct Conc'!$E:$E,MATCH(AB$2,'Byproduct Conc'!$C:$C,0))</f>
        <v>0.40948244595999994</v>
      </c>
      <c r="AC10" s="176">
        <f>$X10*INDEX('Byproduct Conc'!$E:$E,MATCH(AC$2,'Byproduct Conc'!$C:$C,0))</f>
        <v>1.7549247683999998</v>
      </c>
      <c r="AD10" s="176">
        <f>$X10*INDEX('Byproduct Conc'!$E:$E,MATCH(AD$2,'Byproduct Conc'!$C:$C,0))</f>
        <v>11.687798957544</v>
      </c>
      <c r="AE10" s="177">
        <f>$X10*INDEX('Byproduct Conc'!$E:$E,MATCH(AE$2,'Byproduct Conc'!$C:$C,0))</f>
        <v>17.549247684000001</v>
      </c>
      <c r="AF10" s="178">
        <f t="shared" si="3"/>
        <v>9.727297287702856E-2</v>
      </c>
      <c r="AG10" s="176">
        <f t="shared" si="4"/>
        <v>1.1699498455999997E-3</v>
      </c>
      <c r="AH10" s="176">
        <f t="shared" si="5"/>
        <v>5.0140707668571418E-3</v>
      </c>
      <c r="AI10" s="176">
        <f t="shared" si="6"/>
        <v>3.3393711307268571E-2</v>
      </c>
      <c r="AJ10" s="177">
        <f t="shared" si="7"/>
        <v>5.0140707668571434E-2</v>
      </c>
      <c r="AK10" s="56">
        <v>10580</v>
      </c>
      <c r="AL10" s="203">
        <f t="shared" si="8"/>
        <v>4799.0033599999997</v>
      </c>
      <c r="AM10" t="s">
        <v>1556</v>
      </c>
      <c r="AO10" t="s">
        <v>5125</v>
      </c>
      <c r="AP10">
        <v>325211</v>
      </c>
      <c r="AQ10" t="s">
        <v>262</v>
      </c>
      <c r="AV10" s="56" t="s">
        <v>1140</v>
      </c>
      <c r="AW10" s="72">
        <v>350</v>
      </c>
      <c r="AX10"/>
      <c r="BA10" t="s">
        <v>1548</v>
      </c>
      <c r="BB10" t="s">
        <v>1549</v>
      </c>
      <c r="BC10" t="s">
        <v>1548</v>
      </c>
      <c r="BD10" t="s">
        <v>1549</v>
      </c>
      <c r="BE10" t="s">
        <v>1549</v>
      </c>
      <c r="BF10" t="s">
        <v>1549</v>
      </c>
      <c r="BG10" t="s">
        <v>1548</v>
      </c>
      <c r="BH10" t="s">
        <v>1548</v>
      </c>
      <c r="BI10" t="s">
        <v>1549</v>
      </c>
      <c r="BJ10" t="s">
        <v>1549</v>
      </c>
      <c r="BK10" t="s">
        <v>1549</v>
      </c>
      <c r="BL10" t="s">
        <v>1549</v>
      </c>
      <c r="BM10" t="s">
        <v>1549</v>
      </c>
      <c r="BN10" t="s">
        <v>1549</v>
      </c>
      <c r="BO10" t="s">
        <v>1549</v>
      </c>
      <c r="BP10" t="s">
        <v>1549</v>
      </c>
      <c r="BQ10" t="s">
        <v>1549</v>
      </c>
      <c r="BR10" t="s">
        <v>1549</v>
      </c>
      <c r="BS10" t="s">
        <v>1549</v>
      </c>
      <c r="BT10" t="s">
        <v>1549</v>
      </c>
      <c r="BU10" t="s">
        <v>1549</v>
      </c>
      <c r="BV10" t="s">
        <v>1549</v>
      </c>
      <c r="BW10" t="s">
        <v>1549</v>
      </c>
      <c r="BX10" t="s">
        <v>1549</v>
      </c>
      <c r="BY10" t="s">
        <v>1549</v>
      </c>
      <c r="BZ10" t="s">
        <v>1549</v>
      </c>
      <c r="CA10" t="s">
        <v>1549</v>
      </c>
      <c r="CB10" t="s">
        <v>1549</v>
      </c>
      <c r="CC10" t="s">
        <v>1549</v>
      </c>
      <c r="CD10" t="s">
        <v>1549</v>
      </c>
      <c r="CE10" t="s">
        <v>1549</v>
      </c>
      <c r="CF10" t="s">
        <v>1549</v>
      </c>
      <c r="CG10" t="s">
        <v>1549</v>
      </c>
      <c r="CH10" t="s">
        <v>1549</v>
      </c>
      <c r="CI10" t="s">
        <v>1549</v>
      </c>
      <c r="CJ10" t="s">
        <v>1549</v>
      </c>
      <c r="CK10" t="s">
        <v>1549</v>
      </c>
      <c r="CL10" t="s">
        <v>1549</v>
      </c>
      <c r="CM10" t="s">
        <v>1549</v>
      </c>
      <c r="CN10" t="s">
        <v>1549</v>
      </c>
      <c r="CO10" t="s">
        <v>1549</v>
      </c>
      <c r="CP10" t="s">
        <v>1549</v>
      </c>
      <c r="CQ10" t="s">
        <v>1549</v>
      </c>
      <c r="CR10" t="s">
        <v>1549</v>
      </c>
      <c r="CS10" t="s">
        <v>1548</v>
      </c>
      <c r="CT10" t="s">
        <v>1549</v>
      </c>
      <c r="CU10" t="s">
        <v>1549</v>
      </c>
      <c r="CV10" t="s">
        <v>1549</v>
      </c>
      <c r="CW10" t="s">
        <v>1549</v>
      </c>
      <c r="CX10" t="s">
        <v>1549</v>
      </c>
      <c r="CY10" t="s">
        <v>1549</v>
      </c>
      <c r="CZ10" t="s">
        <v>1549</v>
      </c>
      <c r="DA10" t="s">
        <v>1549</v>
      </c>
      <c r="DB10" t="s">
        <v>1548</v>
      </c>
      <c r="DC10" s="175">
        <f>$AL10*INDEX('Byproduct Conc'!$E:$E,MATCH(DC$2,'Byproduct Conc'!$C:$C,0))</f>
        <v>13.965099777599999</v>
      </c>
      <c r="DD10" s="176">
        <f>$AL10*INDEX('Byproduct Conc'!$E:$E,MATCH(DD$2,'Byproduct Conc'!$C:$C,0))</f>
        <v>0.16796511759999996</v>
      </c>
      <c r="DE10" s="176">
        <f>$AL10*INDEX('Byproduct Conc'!$E:$E,MATCH(DE$2,'Byproduct Conc'!$C:$C,0))</f>
        <v>0.71985050399999995</v>
      </c>
      <c r="DF10" s="176">
        <f>$AL10*INDEX('Byproduct Conc'!$E:$E,MATCH(DF$2,'Byproduct Conc'!$C:$C,0))</f>
        <v>4.7942043566399999</v>
      </c>
      <c r="DG10" s="177">
        <f>$AL10*INDEX('Byproduct Conc'!$E:$E,MATCH(DG$2,'Byproduct Conc'!$C:$C,0))</f>
        <v>7.1985050399999997</v>
      </c>
      <c r="DH10" s="178">
        <f t="shared" si="9"/>
        <v>3.9900285078857137E-2</v>
      </c>
      <c r="DI10" s="176">
        <f t="shared" si="10"/>
        <v>4.7990033599999991E-4</v>
      </c>
      <c r="DJ10" s="176">
        <f t="shared" si="11"/>
        <v>2.0567157257142857E-3</v>
      </c>
      <c r="DK10" s="176">
        <f t="shared" si="12"/>
        <v>1.3697726733257143E-2</v>
      </c>
      <c r="DL10" s="177">
        <f t="shared" si="13"/>
        <v>2.0567157257142855E-2</v>
      </c>
    </row>
    <row r="11" spans="1:116" x14ac:dyDescent="0.25">
      <c r="B11" t="s">
        <v>1134</v>
      </c>
      <c r="C11">
        <v>2021</v>
      </c>
      <c r="E11" t="s">
        <v>1190</v>
      </c>
      <c r="F11" t="s">
        <v>1187</v>
      </c>
      <c r="G11" t="s">
        <v>1188</v>
      </c>
      <c r="H11" t="s">
        <v>1189</v>
      </c>
      <c r="I11" t="s">
        <v>1412</v>
      </c>
      <c r="J11" t="s">
        <v>1160</v>
      </c>
      <c r="K11">
        <v>77978</v>
      </c>
      <c r="M11" s="56">
        <v>110018925957</v>
      </c>
      <c r="N11" s="172" t="str">
        <f t="shared" si="0"/>
        <v>77978FRMSPPOBOX</v>
      </c>
      <c r="O11" s="172" t="str">
        <f t="shared" si="1"/>
        <v>77978FRMSPPOBOX</v>
      </c>
      <c r="P11">
        <v>28.6753</v>
      </c>
      <c r="Q11">
        <v>-96.549499999999995</v>
      </c>
      <c r="R11">
        <v>1321220408443</v>
      </c>
      <c r="S11" t="s">
        <v>2121</v>
      </c>
      <c r="T11" t="s">
        <v>1393</v>
      </c>
      <c r="U11" s="56">
        <v>7</v>
      </c>
      <c r="V11" s="56" t="s">
        <v>1403</v>
      </c>
      <c r="W11" s="56">
        <v>12787</v>
      </c>
      <c r="X11" s="175">
        <f t="shared" si="2"/>
        <v>5800.0809040000004</v>
      </c>
      <c r="Y11" t="s">
        <v>1556</v>
      </c>
      <c r="AA11" s="175">
        <f>$X11*INDEX('Byproduct Conc'!$E:$E,MATCH(AA$2,'Byproduct Conc'!$C:$C,0))</f>
        <v>16.87823543064</v>
      </c>
      <c r="AB11" s="176">
        <f>$X11*INDEX('Byproduct Conc'!$E:$E,MATCH(AB$2,'Byproduct Conc'!$C:$C,0))</f>
        <v>0.20300283163999999</v>
      </c>
      <c r="AC11" s="176">
        <f>$X11*INDEX('Byproduct Conc'!$E:$E,MATCH(AC$2,'Byproduct Conc'!$C:$C,0))</f>
        <v>0.87001213560000001</v>
      </c>
      <c r="AD11" s="176">
        <f>$X11*INDEX('Byproduct Conc'!$E:$E,MATCH(AD$2,'Byproduct Conc'!$C:$C,0))</f>
        <v>5.7942808230960008</v>
      </c>
      <c r="AE11" s="177">
        <f>$X11*INDEX('Byproduct Conc'!$E:$E,MATCH(AE$2,'Byproduct Conc'!$C:$C,0))</f>
        <v>8.7001213560000004</v>
      </c>
      <c r="AF11" s="178">
        <f t="shared" si="3"/>
        <v>4.822352980182857E-2</v>
      </c>
      <c r="AG11" s="176">
        <f t="shared" si="4"/>
        <v>5.8000809040000001E-4</v>
      </c>
      <c r="AH11" s="176">
        <f t="shared" si="5"/>
        <v>2.4857489588571429E-3</v>
      </c>
      <c r="AI11" s="176">
        <f t="shared" si="6"/>
        <v>1.6555088065988575E-2</v>
      </c>
      <c r="AJ11" s="177">
        <f t="shared" si="7"/>
        <v>2.4857489588571431E-2</v>
      </c>
      <c r="AK11" s="56">
        <v>1183</v>
      </c>
      <c r="AL11" s="203">
        <f t="shared" si="8"/>
        <v>536.59933599999999</v>
      </c>
      <c r="AM11" t="s">
        <v>1556</v>
      </c>
      <c r="AO11" t="s">
        <v>5125</v>
      </c>
      <c r="AP11">
        <v>325211</v>
      </c>
      <c r="AQ11" t="s">
        <v>262</v>
      </c>
      <c r="AV11" s="56" t="s">
        <v>1140</v>
      </c>
      <c r="AW11" s="72">
        <v>350</v>
      </c>
      <c r="AX11"/>
      <c r="BA11" t="s">
        <v>1548</v>
      </c>
      <c r="BB11" t="s">
        <v>1549</v>
      </c>
      <c r="BC11" t="s">
        <v>1548</v>
      </c>
      <c r="BD11" t="s">
        <v>1548</v>
      </c>
      <c r="BE11" t="s">
        <v>1549</v>
      </c>
      <c r="BF11" t="s">
        <v>1549</v>
      </c>
      <c r="BG11" t="s">
        <v>1548</v>
      </c>
      <c r="BH11" t="s">
        <v>1548</v>
      </c>
      <c r="BI11" t="s">
        <v>1549</v>
      </c>
      <c r="BJ11" t="s">
        <v>1548</v>
      </c>
      <c r="BK11" t="s">
        <v>1549</v>
      </c>
      <c r="BL11" t="s">
        <v>1549</v>
      </c>
      <c r="BM11" t="s">
        <v>1549</v>
      </c>
      <c r="BN11" t="s">
        <v>1549</v>
      </c>
      <c r="BO11" t="s">
        <v>1549</v>
      </c>
      <c r="BP11" t="s">
        <v>1549</v>
      </c>
      <c r="BQ11" t="s">
        <v>1549</v>
      </c>
      <c r="BR11" t="s">
        <v>1549</v>
      </c>
      <c r="BS11" t="s">
        <v>1549</v>
      </c>
      <c r="BT11" t="s">
        <v>1549</v>
      </c>
      <c r="BU11" t="s">
        <v>1549</v>
      </c>
      <c r="BV11" t="s">
        <v>1549</v>
      </c>
      <c r="BW11" t="s">
        <v>1549</v>
      </c>
      <c r="BX11" t="s">
        <v>1549</v>
      </c>
      <c r="BY11" t="s">
        <v>1549</v>
      </c>
      <c r="BZ11" t="s">
        <v>1548</v>
      </c>
      <c r="CA11" t="s">
        <v>1548</v>
      </c>
      <c r="CB11" t="s">
        <v>1549</v>
      </c>
      <c r="CC11" t="s">
        <v>1549</v>
      </c>
      <c r="CD11" t="s">
        <v>1548</v>
      </c>
      <c r="CE11" t="s">
        <v>1549</v>
      </c>
      <c r="CF11" t="s">
        <v>1548</v>
      </c>
      <c r="CG11" t="s">
        <v>1548</v>
      </c>
      <c r="CH11" t="s">
        <v>1549</v>
      </c>
      <c r="CI11" t="s">
        <v>1549</v>
      </c>
      <c r="CJ11" t="s">
        <v>1549</v>
      </c>
      <c r="CK11" t="s">
        <v>1549</v>
      </c>
      <c r="CL11" t="s">
        <v>1549</v>
      </c>
      <c r="CM11" t="s">
        <v>1549</v>
      </c>
      <c r="CN11" t="s">
        <v>1549</v>
      </c>
      <c r="CO11" t="s">
        <v>1549</v>
      </c>
      <c r="CP11" t="s">
        <v>1549</v>
      </c>
      <c r="CQ11" t="s">
        <v>1549</v>
      </c>
      <c r="CR11" t="s">
        <v>1549</v>
      </c>
      <c r="CS11" t="s">
        <v>1549</v>
      </c>
      <c r="CT11" t="s">
        <v>1549</v>
      </c>
      <c r="CU11" t="s">
        <v>1549</v>
      </c>
      <c r="CV11" t="s">
        <v>1549</v>
      </c>
      <c r="CW11" t="s">
        <v>1549</v>
      </c>
      <c r="CX11" t="s">
        <v>1549</v>
      </c>
      <c r="CY11" t="s">
        <v>1549</v>
      </c>
      <c r="CZ11" t="s">
        <v>1549</v>
      </c>
      <c r="DA11" t="s">
        <v>1549</v>
      </c>
      <c r="DB11" t="s">
        <v>1549</v>
      </c>
      <c r="DC11" s="175">
        <f>$AL11*INDEX('Byproduct Conc'!$E:$E,MATCH(DC$2,'Byproduct Conc'!$C:$C,0))</f>
        <v>1.5615040677599998</v>
      </c>
      <c r="DD11" s="176">
        <f>$AL11*INDEX('Byproduct Conc'!$E:$E,MATCH(DD$2,'Byproduct Conc'!$C:$C,0))</f>
        <v>1.8780976759999998E-2</v>
      </c>
      <c r="DE11" s="176">
        <f>$AL11*INDEX('Byproduct Conc'!$E:$E,MATCH(DE$2,'Byproduct Conc'!$C:$C,0))</f>
        <v>8.0489900399999995E-2</v>
      </c>
      <c r="DF11" s="176">
        <f>$AL11*INDEX('Byproduct Conc'!$E:$E,MATCH(DF$2,'Byproduct Conc'!$C:$C,0))</f>
        <v>0.53606273666400006</v>
      </c>
      <c r="DG11" s="177">
        <f>$AL11*INDEX('Byproduct Conc'!$E:$E,MATCH(DG$2,'Byproduct Conc'!$C:$C,0))</f>
        <v>0.80489900400000003</v>
      </c>
      <c r="DH11" s="178">
        <f t="shared" si="9"/>
        <v>4.4614401935999994E-3</v>
      </c>
      <c r="DI11" s="176">
        <f t="shared" si="10"/>
        <v>5.3659933599999998E-5</v>
      </c>
      <c r="DJ11" s="176">
        <f t="shared" si="11"/>
        <v>2.2997114399999998E-4</v>
      </c>
      <c r="DK11" s="176">
        <f t="shared" si="12"/>
        <v>1.5316078190400003E-3</v>
      </c>
      <c r="DL11" s="177">
        <f t="shared" si="13"/>
        <v>2.2997114400000003E-3</v>
      </c>
    </row>
    <row r="12" spans="1:116" x14ac:dyDescent="0.25">
      <c r="B12" t="s">
        <v>1134</v>
      </c>
      <c r="C12">
        <v>2021</v>
      </c>
      <c r="E12" t="s">
        <v>1201</v>
      </c>
      <c r="F12" t="s">
        <v>1210</v>
      </c>
      <c r="G12" t="s">
        <v>1211</v>
      </c>
      <c r="H12" t="s">
        <v>1200</v>
      </c>
      <c r="I12" t="s">
        <v>1416</v>
      </c>
      <c r="J12" t="s">
        <v>1160</v>
      </c>
      <c r="K12">
        <v>77541</v>
      </c>
      <c r="M12" s="56">
        <v>110066943605</v>
      </c>
      <c r="N12" s="172" t="str">
        <f t="shared" si="0"/>
        <v>7754WBLCBP231NB</v>
      </c>
      <c r="O12" s="172" t="str">
        <f t="shared" si="1"/>
        <v>7754WBLCBP231NB</v>
      </c>
      <c r="P12">
        <v>28.969389</v>
      </c>
      <c r="Q12">
        <v>-95.379527999999993</v>
      </c>
      <c r="R12">
        <v>1321220195883</v>
      </c>
      <c r="S12" t="s">
        <v>2121</v>
      </c>
      <c r="T12" t="s">
        <v>1393</v>
      </c>
      <c r="U12" s="56">
        <v>9</v>
      </c>
      <c r="V12" s="56" t="s">
        <v>1417</v>
      </c>
      <c r="W12" s="56">
        <v>12290</v>
      </c>
      <c r="X12" s="175">
        <f t="shared" si="2"/>
        <v>5574.6456799999996</v>
      </c>
      <c r="Y12" t="s">
        <v>1543</v>
      </c>
      <c r="AA12" s="175">
        <f>$X12*INDEX('Byproduct Conc'!$E:$E,MATCH(AA$2,'Byproduct Conc'!$C:$C,0))</f>
        <v>16.222218928799997</v>
      </c>
      <c r="AB12" s="176">
        <f>$X12*INDEX('Byproduct Conc'!$E:$E,MATCH(AB$2,'Byproduct Conc'!$C:$C,0))</f>
        <v>0.19511259879999998</v>
      </c>
      <c r="AC12" s="176">
        <f>$X12*INDEX('Byproduct Conc'!$E:$E,MATCH(AC$2,'Byproduct Conc'!$C:$C,0))</f>
        <v>0.83619685199999982</v>
      </c>
      <c r="AD12" s="176">
        <f>$X12*INDEX('Byproduct Conc'!$E:$E,MATCH(AD$2,'Byproduct Conc'!$C:$C,0))</f>
        <v>5.5690710343200003</v>
      </c>
      <c r="AE12" s="177">
        <f>$X12*INDEX('Byproduct Conc'!$E:$E,MATCH(AE$2,'Byproduct Conc'!$C:$C,0))</f>
        <v>8.3619685199999996</v>
      </c>
      <c r="AF12" s="178">
        <f t="shared" si="3"/>
        <v>4.6349196939428565E-2</v>
      </c>
      <c r="AG12" s="176">
        <f t="shared" si="4"/>
        <v>5.5746456799999993E-4</v>
      </c>
      <c r="AH12" s="176">
        <f t="shared" si="5"/>
        <v>2.3891338628571424E-3</v>
      </c>
      <c r="AI12" s="176">
        <f t="shared" si="6"/>
        <v>1.5911631526628573E-2</v>
      </c>
      <c r="AJ12" s="177">
        <f t="shared" si="7"/>
        <v>2.3891338628571426E-2</v>
      </c>
      <c r="AK12" s="56">
        <v>5482</v>
      </c>
      <c r="AL12" s="203">
        <f t="shared" si="8"/>
        <v>2486.5913439999999</v>
      </c>
      <c r="AM12" t="s">
        <v>1613</v>
      </c>
      <c r="AO12" t="s">
        <v>5125</v>
      </c>
      <c r="AP12">
        <v>325199</v>
      </c>
      <c r="AQ12" t="s">
        <v>261</v>
      </c>
      <c r="AV12" s="56" t="s">
        <v>1140</v>
      </c>
      <c r="AW12" s="72">
        <v>350</v>
      </c>
      <c r="AX12"/>
      <c r="BA12" t="s">
        <v>1548</v>
      </c>
      <c r="BB12" t="s">
        <v>1548</v>
      </c>
      <c r="BC12" t="s">
        <v>1548</v>
      </c>
      <c r="BD12" t="s">
        <v>1548</v>
      </c>
      <c r="BE12" t="s">
        <v>1548</v>
      </c>
      <c r="BF12" t="s">
        <v>1548</v>
      </c>
      <c r="BG12" t="s">
        <v>1548</v>
      </c>
      <c r="BH12" t="s">
        <v>1549</v>
      </c>
      <c r="BI12" t="s">
        <v>1549</v>
      </c>
      <c r="BJ12" t="s">
        <v>1549</v>
      </c>
      <c r="BK12" t="s">
        <v>1549</v>
      </c>
      <c r="BL12" t="s">
        <v>1548</v>
      </c>
      <c r="BM12" t="s">
        <v>1548</v>
      </c>
      <c r="BN12" t="s">
        <v>1549</v>
      </c>
      <c r="BO12" t="s">
        <v>1549</v>
      </c>
      <c r="BP12" t="s">
        <v>1549</v>
      </c>
      <c r="BQ12" t="s">
        <v>1549</v>
      </c>
      <c r="BR12" t="s">
        <v>1549</v>
      </c>
      <c r="BS12" t="s">
        <v>1549</v>
      </c>
      <c r="BT12" t="s">
        <v>1549</v>
      </c>
      <c r="BU12" t="s">
        <v>1549</v>
      </c>
      <c r="BV12" t="s">
        <v>1549</v>
      </c>
      <c r="BW12" t="s">
        <v>1549</v>
      </c>
      <c r="BX12" t="s">
        <v>1549</v>
      </c>
      <c r="BY12" t="s">
        <v>1548</v>
      </c>
      <c r="BZ12" t="s">
        <v>1549</v>
      </c>
      <c r="CA12" t="s">
        <v>1548</v>
      </c>
      <c r="CB12" t="s">
        <v>1549</v>
      </c>
      <c r="CC12" t="s">
        <v>1549</v>
      </c>
      <c r="CD12" t="s">
        <v>1549</v>
      </c>
      <c r="CE12" t="s">
        <v>1549</v>
      </c>
      <c r="CF12" t="s">
        <v>1549</v>
      </c>
      <c r="CG12" t="s">
        <v>1549</v>
      </c>
      <c r="CH12" t="s">
        <v>1549</v>
      </c>
      <c r="CI12" t="s">
        <v>1549</v>
      </c>
      <c r="CJ12" t="s">
        <v>1549</v>
      </c>
      <c r="CK12" t="s">
        <v>1549</v>
      </c>
      <c r="CL12" t="s">
        <v>1549</v>
      </c>
      <c r="CM12" t="s">
        <v>1549</v>
      </c>
      <c r="CN12" t="s">
        <v>1549</v>
      </c>
      <c r="CO12" t="s">
        <v>1549</v>
      </c>
      <c r="CP12" t="s">
        <v>1549</v>
      </c>
      <c r="CQ12" t="s">
        <v>1549</v>
      </c>
      <c r="CR12" t="s">
        <v>1549</v>
      </c>
      <c r="CS12" t="s">
        <v>1548</v>
      </c>
      <c r="CT12" t="s">
        <v>1549</v>
      </c>
      <c r="CU12" t="s">
        <v>1549</v>
      </c>
      <c r="CV12" t="s">
        <v>1549</v>
      </c>
      <c r="CW12" t="s">
        <v>1549</v>
      </c>
      <c r="CX12" t="s">
        <v>1549</v>
      </c>
      <c r="CY12" t="s">
        <v>1549</v>
      </c>
      <c r="CZ12" t="s">
        <v>1549</v>
      </c>
      <c r="DA12" t="s">
        <v>1549</v>
      </c>
      <c r="DB12" t="s">
        <v>1548</v>
      </c>
      <c r="DC12" s="175">
        <f>$AL12*INDEX('Byproduct Conc'!$E:$E,MATCH(DC$2,'Byproduct Conc'!$C:$C,0))</f>
        <v>7.2359808110399992</v>
      </c>
      <c r="DD12" s="176">
        <f>$AL12*INDEX('Byproduct Conc'!$E:$E,MATCH(DD$2,'Byproduct Conc'!$C:$C,0))</f>
        <v>8.7030697039999994E-2</v>
      </c>
      <c r="DE12" s="176">
        <f>$AL12*INDEX('Byproduct Conc'!$E:$E,MATCH(DE$2,'Byproduct Conc'!$C:$C,0))</f>
        <v>0.37298870159999997</v>
      </c>
      <c r="DF12" s="176">
        <f>$AL12*INDEX('Byproduct Conc'!$E:$E,MATCH(DF$2,'Byproduct Conc'!$C:$C,0))</f>
        <v>2.4841047526560001</v>
      </c>
      <c r="DG12" s="177">
        <f>$AL12*INDEX('Byproduct Conc'!$E:$E,MATCH(DG$2,'Byproduct Conc'!$C:$C,0))</f>
        <v>3.7298870160000002</v>
      </c>
      <c r="DH12" s="178">
        <f t="shared" si="9"/>
        <v>2.0674230888685714E-2</v>
      </c>
      <c r="DI12" s="176">
        <f t="shared" si="10"/>
        <v>2.4865913440000001E-4</v>
      </c>
      <c r="DJ12" s="176">
        <f t="shared" si="11"/>
        <v>1.0656820045714284E-3</v>
      </c>
      <c r="DK12" s="176">
        <f t="shared" si="12"/>
        <v>7.0974421504457147E-3</v>
      </c>
      <c r="DL12" s="177">
        <f t="shared" si="13"/>
        <v>1.0656820045714286E-2</v>
      </c>
    </row>
    <row r="13" spans="1:116" x14ac:dyDescent="0.25">
      <c r="B13" t="s">
        <v>1134</v>
      </c>
      <c r="C13">
        <v>2021</v>
      </c>
      <c r="E13" t="s">
        <v>1180</v>
      </c>
      <c r="F13" t="s">
        <v>1176</v>
      </c>
      <c r="G13" t="s">
        <v>1177</v>
      </c>
      <c r="H13" t="s">
        <v>1178</v>
      </c>
      <c r="I13" t="s">
        <v>1178</v>
      </c>
      <c r="J13" t="s">
        <v>1179</v>
      </c>
      <c r="K13">
        <v>29405</v>
      </c>
      <c r="M13" s="56">
        <v>110017326963</v>
      </c>
      <c r="N13" s="172" t="str">
        <f t="shared" si="0"/>
        <v>29415LBRGH2151K</v>
      </c>
      <c r="O13" s="172" t="str">
        <f t="shared" si="1"/>
        <v>29415LBRGH2151K</v>
      </c>
      <c r="P13">
        <v>32.835301999999999</v>
      </c>
      <c r="Q13">
        <v>-79.958067999999997</v>
      </c>
      <c r="R13">
        <v>1321220319545</v>
      </c>
      <c r="S13" t="s">
        <v>2121</v>
      </c>
      <c r="T13" t="s">
        <v>1393</v>
      </c>
      <c r="U13" s="56">
        <v>6</v>
      </c>
      <c r="V13" s="56" t="s">
        <v>1442</v>
      </c>
      <c r="W13" s="56">
        <v>5</v>
      </c>
      <c r="X13" s="175">
        <f t="shared" si="2"/>
        <v>2.26796</v>
      </c>
      <c r="Y13" t="s">
        <v>1556</v>
      </c>
      <c r="AA13" s="175">
        <f>$X13*INDEX('Byproduct Conc'!$E:$E,MATCH(AA$2,'Byproduct Conc'!$C:$C,0))</f>
        <v>6.5997635999999991E-3</v>
      </c>
      <c r="AB13" s="176">
        <f>$X13*INDEX('Byproduct Conc'!$E:$E,MATCH(AB$2,'Byproduct Conc'!$C:$C,0))</f>
        <v>7.9378599999999986E-5</v>
      </c>
      <c r="AC13" s="176">
        <f>$X13*INDEX('Byproduct Conc'!$E:$E,MATCH(AC$2,'Byproduct Conc'!$C:$C,0))</f>
        <v>3.4019399999999999E-4</v>
      </c>
      <c r="AD13" s="176">
        <f>$X13*INDEX('Byproduct Conc'!$E:$E,MATCH(AD$2,'Byproduct Conc'!$C:$C,0))</f>
        <v>2.2656920400000004E-3</v>
      </c>
      <c r="AE13" s="177">
        <f>$X13*INDEX('Byproduct Conc'!$E:$E,MATCH(AE$2,'Byproduct Conc'!$C:$C,0))</f>
        <v>3.40194E-3</v>
      </c>
      <c r="AF13" s="178">
        <f t="shared" si="3"/>
        <v>1.8856467428571425E-5</v>
      </c>
      <c r="AG13" s="176">
        <f t="shared" si="4"/>
        <v>2.2679599999999996E-7</v>
      </c>
      <c r="AH13" s="176">
        <f t="shared" si="5"/>
        <v>9.7198285714285712E-7</v>
      </c>
      <c r="AI13" s="176">
        <f t="shared" si="6"/>
        <v>6.4734058285714297E-6</v>
      </c>
      <c r="AJ13" s="177">
        <f t="shared" si="7"/>
        <v>9.7198285714285716E-6</v>
      </c>
      <c r="AK13" s="56">
        <v>20127</v>
      </c>
      <c r="AL13" s="203">
        <f t="shared" si="8"/>
        <v>9129.4461840000004</v>
      </c>
      <c r="AM13" t="s">
        <v>1573</v>
      </c>
      <c r="AO13" t="s">
        <v>5125</v>
      </c>
      <c r="AP13">
        <v>325199</v>
      </c>
      <c r="AQ13" t="s">
        <v>261</v>
      </c>
      <c r="AV13" s="56" t="s">
        <v>1140</v>
      </c>
      <c r="AW13" s="72">
        <v>350</v>
      </c>
      <c r="AX13"/>
      <c r="BA13" t="s">
        <v>1548</v>
      </c>
      <c r="BB13" t="s">
        <v>1549</v>
      </c>
      <c r="BC13" t="s">
        <v>1549</v>
      </c>
      <c r="BD13" t="s">
        <v>1549</v>
      </c>
      <c r="BE13" t="s">
        <v>1548</v>
      </c>
      <c r="BF13" t="s">
        <v>1549</v>
      </c>
      <c r="BG13" t="s">
        <v>1549</v>
      </c>
      <c r="BH13" t="s">
        <v>1549</v>
      </c>
      <c r="BI13" t="s">
        <v>1549</v>
      </c>
      <c r="BJ13" t="s">
        <v>1549</v>
      </c>
      <c r="BK13" t="s">
        <v>1549</v>
      </c>
      <c r="BL13" t="s">
        <v>1549</v>
      </c>
      <c r="BM13" t="s">
        <v>1549</v>
      </c>
      <c r="BN13" t="s">
        <v>1549</v>
      </c>
      <c r="BO13" t="s">
        <v>1549</v>
      </c>
      <c r="BP13" t="s">
        <v>1549</v>
      </c>
      <c r="BQ13" t="s">
        <v>1549</v>
      </c>
      <c r="BR13" t="s">
        <v>1549</v>
      </c>
      <c r="BS13" t="s">
        <v>1549</v>
      </c>
      <c r="BT13" t="s">
        <v>1549</v>
      </c>
      <c r="BU13" t="s">
        <v>1549</v>
      </c>
      <c r="BV13" t="s">
        <v>1549</v>
      </c>
      <c r="BW13" t="s">
        <v>1549</v>
      </c>
      <c r="BX13" t="s">
        <v>1549</v>
      </c>
      <c r="BY13" t="s">
        <v>1549</v>
      </c>
      <c r="BZ13" t="s">
        <v>1549</v>
      </c>
      <c r="CA13" t="s">
        <v>1548</v>
      </c>
      <c r="CB13" t="s">
        <v>1549</v>
      </c>
      <c r="CC13" t="s">
        <v>1549</v>
      </c>
      <c r="CD13" t="s">
        <v>1549</v>
      </c>
      <c r="CE13" t="s">
        <v>1549</v>
      </c>
      <c r="CF13" t="s">
        <v>1549</v>
      </c>
      <c r="CG13" t="s">
        <v>1549</v>
      </c>
      <c r="CH13" t="s">
        <v>1549</v>
      </c>
      <c r="CI13" t="s">
        <v>1549</v>
      </c>
      <c r="CJ13" t="s">
        <v>1549</v>
      </c>
      <c r="CK13" t="s">
        <v>1549</v>
      </c>
      <c r="CL13" t="s">
        <v>1549</v>
      </c>
      <c r="CM13" t="s">
        <v>1549</v>
      </c>
      <c r="CN13" t="s">
        <v>1549</v>
      </c>
      <c r="CO13" t="s">
        <v>1549</v>
      </c>
      <c r="CP13" t="s">
        <v>1549</v>
      </c>
      <c r="CQ13" t="s">
        <v>1549</v>
      </c>
      <c r="CR13" t="s">
        <v>1549</v>
      </c>
      <c r="CS13" t="s">
        <v>1549</v>
      </c>
      <c r="CT13" t="s">
        <v>1549</v>
      </c>
      <c r="CU13" t="s">
        <v>1549</v>
      </c>
      <c r="CV13" t="s">
        <v>1549</v>
      </c>
      <c r="CW13" t="s">
        <v>1549</v>
      </c>
      <c r="CX13" t="s">
        <v>1549</v>
      </c>
      <c r="CY13" t="s">
        <v>1549</v>
      </c>
      <c r="CZ13" t="s">
        <v>1549</v>
      </c>
      <c r="DA13" t="s">
        <v>1549</v>
      </c>
      <c r="DB13" t="s">
        <v>1549</v>
      </c>
      <c r="DC13" s="175">
        <f>$AL13*INDEX('Byproduct Conc'!$E:$E,MATCH(DC$2,'Byproduct Conc'!$C:$C,0))</f>
        <v>26.56668839544</v>
      </c>
      <c r="DD13" s="176">
        <f>$AL13*INDEX('Byproduct Conc'!$E:$E,MATCH(DD$2,'Byproduct Conc'!$C:$C,0))</f>
        <v>0.31953061643999997</v>
      </c>
      <c r="DE13" s="176">
        <f>$AL13*INDEX('Byproduct Conc'!$E:$E,MATCH(DE$2,'Byproduct Conc'!$C:$C,0))</f>
        <v>1.3694169275999999</v>
      </c>
      <c r="DF13" s="176">
        <f>$AL13*INDEX('Byproduct Conc'!$E:$E,MATCH(DF$2,'Byproduct Conc'!$C:$C,0))</f>
        <v>9.1203167378160011</v>
      </c>
      <c r="DG13" s="177">
        <f>$AL13*INDEX('Byproduct Conc'!$E:$E,MATCH(DG$2,'Byproduct Conc'!$C:$C,0))</f>
        <v>13.694169276</v>
      </c>
      <c r="DH13" s="178">
        <f t="shared" si="9"/>
        <v>7.5904823986971431E-2</v>
      </c>
      <c r="DI13" s="176">
        <f t="shared" si="10"/>
        <v>9.1294461839999989E-4</v>
      </c>
      <c r="DJ13" s="176">
        <f t="shared" si="11"/>
        <v>3.9126197931428569E-3</v>
      </c>
      <c r="DK13" s="176">
        <f t="shared" si="12"/>
        <v>2.6058047822331433E-2</v>
      </c>
      <c r="DL13" s="177">
        <f t="shared" si="13"/>
        <v>3.9126197931428575E-2</v>
      </c>
    </row>
    <row r="14" spans="1:116" x14ac:dyDescent="0.25">
      <c r="B14" t="s">
        <v>1134</v>
      </c>
      <c r="C14">
        <v>2021</v>
      </c>
      <c r="E14" t="s">
        <v>1161</v>
      </c>
      <c r="F14" t="s">
        <v>1157</v>
      </c>
      <c r="G14" t="s">
        <v>1158</v>
      </c>
      <c r="H14" t="s">
        <v>1159</v>
      </c>
      <c r="I14" t="s">
        <v>1426</v>
      </c>
      <c r="J14" t="s">
        <v>1160</v>
      </c>
      <c r="K14">
        <v>78359</v>
      </c>
      <c r="M14" s="56">
        <v>110000599807</v>
      </c>
      <c r="N14" s="172" t="str">
        <f t="shared" si="0"/>
        <v>78359CCDNTHWY36</v>
      </c>
      <c r="O14" s="172" t="str">
        <f t="shared" si="1"/>
        <v>78359CCDNTHWY36</v>
      </c>
      <c r="P14">
        <v>27.883610999999998</v>
      </c>
      <c r="Q14">
        <v>-97.241382999999999</v>
      </c>
      <c r="R14">
        <v>1321220431454</v>
      </c>
      <c r="S14" t="s">
        <v>2121</v>
      </c>
      <c r="T14" t="s">
        <v>1393</v>
      </c>
      <c r="U14" s="56">
        <v>7</v>
      </c>
      <c r="V14" s="56" t="s">
        <v>1403</v>
      </c>
      <c r="W14" s="56">
        <v>13892</v>
      </c>
      <c r="X14" s="175">
        <f t="shared" si="2"/>
        <v>6301.300064</v>
      </c>
      <c r="Y14" t="s">
        <v>1573</v>
      </c>
      <c r="AA14" s="175">
        <f>$X14*INDEX('Byproduct Conc'!$E:$E,MATCH(AA$2,'Byproduct Conc'!$C:$C,0))</f>
        <v>18.336783186239998</v>
      </c>
      <c r="AB14" s="176">
        <f>$X14*INDEX('Byproduct Conc'!$E:$E,MATCH(AB$2,'Byproduct Conc'!$C:$C,0))</f>
        <v>0.22054550223999997</v>
      </c>
      <c r="AC14" s="176">
        <f>$X14*INDEX('Byproduct Conc'!$E:$E,MATCH(AC$2,'Byproduct Conc'!$C:$C,0))</f>
        <v>0.94519500959999991</v>
      </c>
      <c r="AD14" s="176">
        <f>$X14*INDEX('Byproduct Conc'!$E:$E,MATCH(AD$2,'Byproduct Conc'!$C:$C,0))</f>
        <v>6.2949987639360003</v>
      </c>
      <c r="AE14" s="177">
        <f>$X14*INDEX('Byproduct Conc'!$E:$E,MATCH(AE$2,'Byproduct Conc'!$C:$C,0))</f>
        <v>9.4519500960000009</v>
      </c>
      <c r="AF14" s="178">
        <f t="shared" si="3"/>
        <v>5.2390809103542851E-2</v>
      </c>
      <c r="AG14" s="176">
        <f t="shared" si="4"/>
        <v>6.301300063999999E-4</v>
      </c>
      <c r="AH14" s="176">
        <f t="shared" si="5"/>
        <v>2.700557170285714E-3</v>
      </c>
      <c r="AI14" s="176">
        <f t="shared" si="6"/>
        <v>1.7985710754102859E-2</v>
      </c>
      <c r="AJ14" s="177">
        <f t="shared" si="7"/>
        <v>2.7005571702857147E-2</v>
      </c>
      <c r="AK14" s="56">
        <v>3869</v>
      </c>
      <c r="AL14" s="203">
        <f t="shared" si="8"/>
        <v>1754.9474479999999</v>
      </c>
      <c r="AM14" t="s">
        <v>1590</v>
      </c>
      <c r="AO14" t="s">
        <v>5125</v>
      </c>
      <c r="AP14">
        <v>325199</v>
      </c>
      <c r="AQ14" t="s">
        <v>261</v>
      </c>
      <c r="AV14" s="56" t="s">
        <v>1140</v>
      </c>
      <c r="AW14" s="72">
        <v>350</v>
      </c>
      <c r="AX14"/>
      <c r="BA14" t="s">
        <v>1548</v>
      </c>
      <c r="BB14" t="s">
        <v>1549</v>
      </c>
      <c r="BC14" t="s">
        <v>1548</v>
      </c>
      <c r="BD14" t="s">
        <v>1549</v>
      </c>
      <c r="BE14" t="s">
        <v>1549</v>
      </c>
      <c r="BF14" t="s">
        <v>1549</v>
      </c>
      <c r="BG14" t="s">
        <v>1548</v>
      </c>
      <c r="BH14" t="s">
        <v>1549</v>
      </c>
      <c r="BI14" t="s">
        <v>1549</v>
      </c>
      <c r="BJ14" t="s">
        <v>1549</v>
      </c>
      <c r="BK14" t="s">
        <v>1549</v>
      </c>
      <c r="BL14" t="s">
        <v>1548</v>
      </c>
      <c r="BM14" t="s">
        <v>1549</v>
      </c>
      <c r="BN14" t="s">
        <v>1549</v>
      </c>
      <c r="BO14" t="s">
        <v>1549</v>
      </c>
      <c r="BP14" t="s">
        <v>1549</v>
      </c>
      <c r="BQ14" t="s">
        <v>1549</v>
      </c>
      <c r="BR14" t="s">
        <v>1549</v>
      </c>
      <c r="BS14" t="s">
        <v>1549</v>
      </c>
      <c r="BT14" t="s">
        <v>1549</v>
      </c>
      <c r="BU14" t="s">
        <v>1549</v>
      </c>
      <c r="BV14" t="s">
        <v>1549</v>
      </c>
      <c r="BW14" t="s">
        <v>1549</v>
      </c>
      <c r="BX14" t="s">
        <v>1549</v>
      </c>
      <c r="BY14" t="s">
        <v>1549</v>
      </c>
      <c r="BZ14" t="s">
        <v>1549</v>
      </c>
      <c r="CA14" t="s">
        <v>1549</v>
      </c>
      <c r="CB14" t="s">
        <v>1549</v>
      </c>
      <c r="CC14" t="s">
        <v>1549</v>
      </c>
      <c r="CD14" t="s">
        <v>1549</v>
      </c>
      <c r="CE14" t="s">
        <v>1549</v>
      </c>
      <c r="CF14" t="s">
        <v>1549</v>
      </c>
      <c r="CG14" t="s">
        <v>1549</v>
      </c>
      <c r="CH14" t="s">
        <v>1549</v>
      </c>
      <c r="CI14" t="s">
        <v>1549</v>
      </c>
      <c r="CJ14" t="s">
        <v>1549</v>
      </c>
      <c r="CK14" t="s">
        <v>1549</v>
      </c>
      <c r="CL14" t="s">
        <v>1549</v>
      </c>
      <c r="CM14" t="s">
        <v>1549</v>
      </c>
      <c r="CN14" t="s">
        <v>1549</v>
      </c>
      <c r="CO14" t="s">
        <v>1549</v>
      </c>
      <c r="CP14" t="s">
        <v>1549</v>
      </c>
      <c r="CQ14" t="s">
        <v>1549</v>
      </c>
      <c r="CR14" t="s">
        <v>1549</v>
      </c>
      <c r="CS14" t="s">
        <v>1548</v>
      </c>
      <c r="CT14" t="s">
        <v>1549</v>
      </c>
      <c r="CU14" t="s">
        <v>1549</v>
      </c>
      <c r="CV14" t="s">
        <v>1549</v>
      </c>
      <c r="CW14" t="s">
        <v>1549</v>
      </c>
      <c r="CX14" t="s">
        <v>1549</v>
      </c>
      <c r="CY14" t="s">
        <v>1549</v>
      </c>
      <c r="CZ14" t="s">
        <v>1549</v>
      </c>
      <c r="DA14" t="s">
        <v>1549</v>
      </c>
      <c r="DB14" t="s">
        <v>1548</v>
      </c>
      <c r="DC14" s="175">
        <f>$AL14*INDEX('Byproduct Conc'!$E:$E,MATCH(DC$2,'Byproduct Conc'!$C:$C,0))</f>
        <v>5.106897073679999</v>
      </c>
      <c r="DD14" s="176">
        <f>$AL14*INDEX('Byproduct Conc'!$E:$E,MATCH(DD$2,'Byproduct Conc'!$C:$C,0))</f>
        <v>6.1423160679999991E-2</v>
      </c>
      <c r="DE14" s="176">
        <f>$AL14*INDEX('Byproduct Conc'!$E:$E,MATCH(DE$2,'Byproduct Conc'!$C:$C,0))</f>
        <v>0.26324211719999996</v>
      </c>
      <c r="DF14" s="176">
        <f>$AL14*INDEX('Byproduct Conc'!$E:$E,MATCH(DF$2,'Byproduct Conc'!$C:$C,0))</f>
        <v>1.7531925005520002</v>
      </c>
      <c r="DG14" s="177">
        <f>$AL14*INDEX('Byproduct Conc'!$E:$E,MATCH(DG$2,'Byproduct Conc'!$C:$C,0))</f>
        <v>2.6324211719999999</v>
      </c>
      <c r="DH14" s="178">
        <f t="shared" si="9"/>
        <v>1.4591134496228569E-2</v>
      </c>
      <c r="DI14" s="176">
        <f t="shared" si="10"/>
        <v>1.7549474479999996E-4</v>
      </c>
      <c r="DJ14" s="176">
        <f t="shared" si="11"/>
        <v>7.5212033485714278E-4</v>
      </c>
      <c r="DK14" s="176">
        <f t="shared" si="12"/>
        <v>5.0091214301485722E-3</v>
      </c>
      <c r="DL14" s="177">
        <f t="shared" si="13"/>
        <v>7.5212033485714284E-3</v>
      </c>
    </row>
    <row r="15" spans="1:116" x14ac:dyDescent="0.25">
      <c r="B15" t="s">
        <v>1134</v>
      </c>
      <c r="C15">
        <v>2021</v>
      </c>
      <c r="E15" t="s">
        <v>1150</v>
      </c>
      <c r="F15" t="s">
        <v>1147</v>
      </c>
      <c r="G15" t="s">
        <v>1148</v>
      </c>
      <c r="H15" t="s">
        <v>1149</v>
      </c>
      <c r="I15" t="s">
        <v>1429</v>
      </c>
      <c r="J15" t="s">
        <v>1138</v>
      </c>
      <c r="K15">
        <v>70723</v>
      </c>
      <c r="M15" s="56">
        <v>110000597328</v>
      </c>
      <c r="N15" s="172" t="str">
        <f t="shared" si="0"/>
        <v>70723CCDNTHIGHW</v>
      </c>
      <c r="O15" s="172" t="str">
        <f t="shared" si="1"/>
        <v>70723CCDNTHIGHW</v>
      </c>
      <c r="P15">
        <v>30.05509</v>
      </c>
      <c r="Q15">
        <v>-90.830839999999995</v>
      </c>
      <c r="R15">
        <v>1321220017875</v>
      </c>
      <c r="S15" t="s">
        <v>2121</v>
      </c>
      <c r="T15" t="s">
        <v>1393</v>
      </c>
      <c r="U15" s="56">
        <v>8</v>
      </c>
      <c r="V15" s="56" t="s">
        <v>1399</v>
      </c>
      <c r="W15" s="56">
        <v>4254</v>
      </c>
      <c r="X15" s="175">
        <f t="shared" si="2"/>
        <v>1929.5803679999999</v>
      </c>
      <c r="Y15" t="s">
        <v>1594</v>
      </c>
      <c r="AA15" s="175">
        <f>$X15*INDEX('Byproduct Conc'!$E:$E,MATCH(AA$2,'Byproduct Conc'!$C:$C,0))</f>
        <v>5.6150788708799997</v>
      </c>
      <c r="AB15" s="176">
        <f>$X15*INDEX('Byproduct Conc'!$E:$E,MATCH(AB$2,'Byproduct Conc'!$C:$C,0))</f>
        <v>6.753531287999999E-2</v>
      </c>
      <c r="AC15" s="176">
        <f>$X15*INDEX('Byproduct Conc'!$E:$E,MATCH(AC$2,'Byproduct Conc'!$C:$C,0))</f>
        <v>0.28943705519999996</v>
      </c>
      <c r="AD15" s="176">
        <f>$X15*INDEX('Byproduct Conc'!$E:$E,MATCH(AD$2,'Byproduct Conc'!$C:$C,0))</f>
        <v>1.9276507876320002</v>
      </c>
      <c r="AE15" s="177">
        <f>$X15*INDEX('Byproduct Conc'!$E:$E,MATCH(AE$2,'Byproduct Conc'!$C:$C,0))</f>
        <v>2.8943705519999998</v>
      </c>
      <c r="AF15" s="178">
        <f t="shared" si="3"/>
        <v>1.6043082488228569E-2</v>
      </c>
      <c r="AG15" s="176">
        <f t="shared" si="4"/>
        <v>1.9295803679999997E-4</v>
      </c>
      <c r="AH15" s="176">
        <f t="shared" si="5"/>
        <v>8.2696301485714275E-4</v>
      </c>
      <c r="AI15" s="176">
        <f t="shared" si="6"/>
        <v>5.5075736789485718E-3</v>
      </c>
      <c r="AJ15" s="177">
        <f t="shared" si="7"/>
        <v>8.2696301485714278E-3</v>
      </c>
      <c r="AK15" s="56">
        <v>1942</v>
      </c>
      <c r="AL15" s="203">
        <f t="shared" si="8"/>
        <v>880.87566400000003</v>
      </c>
      <c r="AM15" t="s">
        <v>1543</v>
      </c>
      <c r="AO15" t="s">
        <v>5125</v>
      </c>
      <c r="AP15">
        <v>325180</v>
      </c>
      <c r="AQ15" t="s">
        <v>258</v>
      </c>
      <c r="AV15" s="56" t="s">
        <v>1140</v>
      </c>
      <c r="AW15" s="72">
        <v>350</v>
      </c>
      <c r="AX15"/>
      <c r="BA15" t="s">
        <v>1548</v>
      </c>
      <c r="BB15" t="s">
        <v>1549</v>
      </c>
      <c r="BC15" t="s">
        <v>1549</v>
      </c>
      <c r="BD15" t="s">
        <v>1548</v>
      </c>
      <c r="BE15" t="s">
        <v>1549</v>
      </c>
      <c r="BF15" t="s">
        <v>1549</v>
      </c>
      <c r="BG15" t="s">
        <v>1549</v>
      </c>
      <c r="BH15" t="s">
        <v>1549</v>
      </c>
      <c r="BI15" t="s">
        <v>1549</v>
      </c>
      <c r="BJ15" t="s">
        <v>1549</v>
      </c>
      <c r="BK15" t="s">
        <v>1549</v>
      </c>
      <c r="BL15" t="s">
        <v>1549</v>
      </c>
      <c r="BM15" t="s">
        <v>1549</v>
      </c>
      <c r="BN15" t="s">
        <v>1549</v>
      </c>
      <c r="BO15" t="s">
        <v>1549</v>
      </c>
      <c r="BP15" t="s">
        <v>1549</v>
      </c>
      <c r="BQ15" t="s">
        <v>1549</v>
      </c>
      <c r="BR15" t="s">
        <v>1549</v>
      </c>
      <c r="BS15" t="s">
        <v>1549</v>
      </c>
      <c r="BT15" t="s">
        <v>1549</v>
      </c>
      <c r="BU15" t="s">
        <v>1549</v>
      </c>
      <c r="BV15" t="s">
        <v>1549</v>
      </c>
      <c r="BW15" t="s">
        <v>1549</v>
      </c>
      <c r="BX15" t="s">
        <v>1549</v>
      </c>
      <c r="BY15" t="s">
        <v>1549</v>
      </c>
      <c r="BZ15" t="s">
        <v>1549</v>
      </c>
      <c r="CA15" t="s">
        <v>1549</v>
      </c>
      <c r="CB15" t="s">
        <v>1549</v>
      </c>
      <c r="CC15" t="s">
        <v>1549</v>
      </c>
      <c r="CD15" t="s">
        <v>1549</v>
      </c>
      <c r="CE15" t="s">
        <v>1549</v>
      </c>
      <c r="CF15" t="s">
        <v>1549</v>
      </c>
      <c r="CG15" t="s">
        <v>1549</v>
      </c>
      <c r="CH15" t="s">
        <v>1549</v>
      </c>
      <c r="CI15" t="s">
        <v>1549</v>
      </c>
      <c r="CJ15" t="s">
        <v>1549</v>
      </c>
      <c r="CK15" t="s">
        <v>1549</v>
      </c>
      <c r="CL15" t="s">
        <v>1549</v>
      </c>
      <c r="CM15" t="s">
        <v>1549</v>
      </c>
      <c r="CN15" t="s">
        <v>1549</v>
      </c>
      <c r="CO15" t="s">
        <v>1549</v>
      </c>
      <c r="CP15" t="s">
        <v>1549</v>
      </c>
      <c r="CQ15" t="s">
        <v>1549</v>
      </c>
      <c r="CR15" t="s">
        <v>1549</v>
      </c>
      <c r="CS15" t="s">
        <v>1549</v>
      </c>
      <c r="CT15" t="s">
        <v>1549</v>
      </c>
      <c r="CU15" t="s">
        <v>1549</v>
      </c>
      <c r="CV15" t="s">
        <v>1549</v>
      </c>
      <c r="CW15" t="s">
        <v>1549</v>
      </c>
      <c r="CX15" t="s">
        <v>1549</v>
      </c>
      <c r="CY15" t="s">
        <v>1549</v>
      </c>
      <c r="CZ15" t="s">
        <v>1549</v>
      </c>
      <c r="DA15" t="s">
        <v>1549</v>
      </c>
      <c r="DB15" t="s">
        <v>1549</v>
      </c>
      <c r="DC15" s="175">
        <f>$AL15*INDEX('Byproduct Conc'!$E:$E,MATCH(DC$2,'Byproduct Conc'!$C:$C,0))</f>
        <v>2.5633481822399999</v>
      </c>
      <c r="DD15" s="176">
        <f>$AL15*INDEX('Byproduct Conc'!$E:$E,MATCH(DD$2,'Byproduct Conc'!$C:$C,0))</f>
        <v>3.0830648239999998E-2</v>
      </c>
      <c r="DE15" s="176">
        <f>$AL15*INDEX('Byproduct Conc'!$E:$E,MATCH(DE$2,'Byproduct Conc'!$C:$C,0))</f>
        <v>0.1321313496</v>
      </c>
      <c r="DF15" s="176">
        <f>$AL15*INDEX('Byproduct Conc'!$E:$E,MATCH(DF$2,'Byproduct Conc'!$C:$C,0))</f>
        <v>0.87999478833600009</v>
      </c>
      <c r="DG15" s="177">
        <f>$AL15*INDEX('Byproduct Conc'!$E:$E,MATCH(DG$2,'Byproduct Conc'!$C:$C,0))</f>
        <v>1.3213134960000001</v>
      </c>
      <c r="DH15" s="178">
        <f t="shared" si="9"/>
        <v>7.3238519492571427E-3</v>
      </c>
      <c r="DI15" s="176">
        <f t="shared" si="10"/>
        <v>8.8087566399999993E-5</v>
      </c>
      <c r="DJ15" s="176">
        <f t="shared" si="11"/>
        <v>3.7751814171428573E-4</v>
      </c>
      <c r="DK15" s="176">
        <f t="shared" si="12"/>
        <v>2.5142708238171433E-3</v>
      </c>
      <c r="DL15" s="177">
        <f t="shared" si="13"/>
        <v>3.7751814171428574E-3</v>
      </c>
    </row>
    <row r="16" spans="1:116" x14ac:dyDescent="0.25">
      <c r="B16" t="s">
        <v>1134</v>
      </c>
      <c r="C16">
        <v>2021</v>
      </c>
      <c r="E16" t="s">
        <v>1139</v>
      </c>
      <c r="F16" t="s">
        <v>1135</v>
      </c>
      <c r="G16" t="s">
        <v>1136</v>
      </c>
      <c r="H16" t="s">
        <v>1137</v>
      </c>
      <c r="I16" t="s">
        <v>1431</v>
      </c>
      <c r="J16" t="s">
        <v>1138</v>
      </c>
      <c r="K16">
        <v>70734</v>
      </c>
      <c r="M16" s="56">
        <v>110000449774</v>
      </c>
      <c r="N16" s="172" t="str">
        <f t="shared" si="0"/>
        <v>70734VLCNMASHLA</v>
      </c>
      <c r="O16" s="172" t="str">
        <f t="shared" si="1"/>
        <v>70734VLCNMASHLA</v>
      </c>
      <c r="P16">
        <v>30.185099999999998</v>
      </c>
      <c r="Q16">
        <v>-90.980400000000003</v>
      </c>
      <c r="R16">
        <v>1321220303162</v>
      </c>
      <c r="S16" t="s">
        <v>2121</v>
      </c>
      <c r="T16" t="s">
        <v>1393</v>
      </c>
      <c r="U16" s="56">
        <v>9</v>
      </c>
      <c r="V16" s="56" t="s">
        <v>1417</v>
      </c>
      <c r="W16" s="56">
        <v>3028</v>
      </c>
      <c r="X16" s="175">
        <f t="shared" si="2"/>
        <v>1373.476576</v>
      </c>
      <c r="Y16" t="s">
        <v>1594</v>
      </c>
      <c r="AA16" s="175">
        <f>$X16*INDEX('Byproduct Conc'!$E:$E,MATCH(AA$2,'Byproduct Conc'!$C:$C,0))</f>
        <v>3.9968168361599998</v>
      </c>
      <c r="AB16" s="176">
        <f>$X16*INDEX('Byproduct Conc'!$E:$E,MATCH(AB$2,'Byproduct Conc'!$C:$C,0))</f>
        <v>4.8071680159999998E-2</v>
      </c>
      <c r="AC16" s="176">
        <f>$X16*INDEX('Byproduct Conc'!$E:$E,MATCH(AC$2,'Byproduct Conc'!$C:$C,0))</f>
        <v>0.20602148639999998</v>
      </c>
      <c r="AD16" s="176">
        <f>$X16*INDEX('Byproduct Conc'!$E:$E,MATCH(AD$2,'Byproduct Conc'!$C:$C,0))</f>
        <v>1.3721030994240002</v>
      </c>
      <c r="AE16" s="177">
        <f>$X16*INDEX('Byproduct Conc'!$E:$E,MATCH(AE$2,'Byproduct Conc'!$C:$C,0))</f>
        <v>2.0602148640000002</v>
      </c>
      <c r="AF16" s="178">
        <f t="shared" si="3"/>
        <v>1.1419476674742857E-2</v>
      </c>
      <c r="AG16" s="176">
        <f t="shared" si="4"/>
        <v>1.3734765759999999E-4</v>
      </c>
      <c r="AH16" s="176">
        <f t="shared" si="5"/>
        <v>5.8863281828571421E-4</v>
      </c>
      <c r="AI16" s="176">
        <f t="shared" si="6"/>
        <v>3.9202945697828576E-3</v>
      </c>
      <c r="AJ16" s="177">
        <f t="shared" si="7"/>
        <v>5.8863281828571432E-3</v>
      </c>
      <c r="AK16" s="56">
        <v>10439</v>
      </c>
      <c r="AL16" s="203">
        <f t="shared" si="8"/>
        <v>4735.0468879999999</v>
      </c>
      <c r="AM16" t="s">
        <v>1613</v>
      </c>
      <c r="AO16" t="s">
        <v>5125</v>
      </c>
      <c r="AP16">
        <v>325199</v>
      </c>
      <c r="AQ16" t="s">
        <v>261</v>
      </c>
      <c r="AV16" s="56" t="s">
        <v>1140</v>
      </c>
      <c r="AW16" s="72">
        <v>350</v>
      </c>
      <c r="AX16"/>
      <c r="BA16" t="s">
        <v>1548</v>
      </c>
      <c r="BB16" t="s">
        <v>1549</v>
      </c>
      <c r="BC16" t="s">
        <v>1549</v>
      </c>
      <c r="BD16" t="s">
        <v>1548</v>
      </c>
      <c r="BE16" t="s">
        <v>1548</v>
      </c>
      <c r="BF16" t="s">
        <v>1549</v>
      </c>
      <c r="BG16" t="s">
        <v>1548</v>
      </c>
      <c r="BH16" t="s">
        <v>1548</v>
      </c>
      <c r="BI16" t="s">
        <v>1549</v>
      </c>
      <c r="BJ16" t="s">
        <v>1549</v>
      </c>
      <c r="BK16" t="s">
        <v>1549</v>
      </c>
      <c r="BL16" t="s">
        <v>1549</v>
      </c>
      <c r="BM16" t="s">
        <v>1549</v>
      </c>
      <c r="BN16" t="s">
        <v>1549</v>
      </c>
      <c r="BO16" t="s">
        <v>1549</v>
      </c>
      <c r="BP16" t="s">
        <v>1549</v>
      </c>
      <c r="BQ16" t="s">
        <v>1549</v>
      </c>
      <c r="BR16" t="s">
        <v>1549</v>
      </c>
      <c r="BS16" t="s">
        <v>1549</v>
      </c>
      <c r="BT16" t="s">
        <v>1549</v>
      </c>
      <c r="BU16" t="s">
        <v>1549</v>
      </c>
      <c r="BV16" t="s">
        <v>1549</v>
      </c>
      <c r="BW16" t="s">
        <v>1549</v>
      </c>
      <c r="BX16" t="s">
        <v>1549</v>
      </c>
      <c r="BY16" t="s">
        <v>1549</v>
      </c>
      <c r="BZ16" t="s">
        <v>1549</v>
      </c>
      <c r="CA16" t="s">
        <v>1549</v>
      </c>
      <c r="CB16" t="s">
        <v>1549</v>
      </c>
      <c r="CC16" t="s">
        <v>1549</v>
      </c>
      <c r="CD16" t="s">
        <v>1549</v>
      </c>
      <c r="CE16" t="s">
        <v>1549</v>
      </c>
      <c r="CF16" t="s">
        <v>1549</v>
      </c>
      <c r="CG16" t="s">
        <v>1549</v>
      </c>
      <c r="CH16" t="s">
        <v>1549</v>
      </c>
      <c r="CI16" t="s">
        <v>1549</v>
      </c>
      <c r="CJ16" t="s">
        <v>1549</v>
      </c>
      <c r="CK16" t="s">
        <v>1549</v>
      </c>
      <c r="CL16" t="s">
        <v>1549</v>
      </c>
      <c r="CM16" t="s">
        <v>1549</v>
      </c>
      <c r="CN16" t="s">
        <v>1549</v>
      </c>
      <c r="CO16" t="s">
        <v>1549</v>
      </c>
      <c r="CP16" t="s">
        <v>1549</v>
      </c>
      <c r="CQ16" t="s">
        <v>1549</v>
      </c>
      <c r="CR16" t="s">
        <v>1549</v>
      </c>
      <c r="CS16" t="s">
        <v>1548</v>
      </c>
      <c r="CT16" t="s">
        <v>1549</v>
      </c>
      <c r="CU16" t="s">
        <v>1549</v>
      </c>
      <c r="CV16" t="s">
        <v>1549</v>
      </c>
      <c r="CW16" t="s">
        <v>1549</v>
      </c>
      <c r="CX16" t="s">
        <v>1549</v>
      </c>
      <c r="CY16" t="s">
        <v>1549</v>
      </c>
      <c r="CZ16" t="s">
        <v>1549</v>
      </c>
      <c r="DA16" t="s">
        <v>1549</v>
      </c>
      <c r="DB16" t="s">
        <v>1548</v>
      </c>
      <c r="DC16" s="175">
        <f>$AL16*INDEX('Byproduct Conc'!$E:$E,MATCH(DC$2,'Byproduct Conc'!$C:$C,0))</f>
        <v>13.778986444079999</v>
      </c>
      <c r="DD16" s="176">
        <f>$AL16*INDEX('Byproduct Conc'!$E:$E,MATCH(DD$2,'Byproduct Conc'!$C:$C,0))</f>
        <v>0.16572664107999999</v>
      </c>
      <c r="DE16" s="176">
        <f>$AL16*INDEX('Byproduct Conc'!$E:$E,MATCH(DE$2,'Byproduct Conc'!$C:$C,0))</f>
        <v>0.71025703319999989</v>
      </c>
      <c r="DF16" s="176">
        <f>$AL16*INDEX('Byproduct Conc'!$E:$E,MATCH(DF$2,'Byproduct Conc'!$C:$C,0))</f>
        <v>4.730311841112</v>
      </c>
      <c r="DG16" s="177">
        <f>$AL16*INDEX('Byproduct Conc'!$E:$E,MATCH(DG$2,'Byproduct Conc'!$C:$C,0))</f>
        <v>7.102570332</v>
      </c>
      <c r="DH16" s="178">
        <f t="shared" si="9"/>
        <v>3.9368532697371429E-2</v>
      </c>
      <c r="DI16" s="176">
        <f t="shared" si="10"/>
        <v>4.7350468879999997E-4</v>
      </c>
      <c r="DJ16" s="176">
        <f t="shared" si="11"/>
        <v>2.0293058091428568E-3</v>
      </c>
      <c r="DK16" s="176">
        <f t="shared" si="12"/>
        <v>1.3515176688891429E-2</v>
      </c>
      <c r="DL16" s="177">
        <f t="shared" si="13"/>
        <v>2.0293058091428572E-2</v>
      </c>
    </row>
    <row r="17" spans="2:116" x14ac:dyDescent="0.25">
      <c r="B17" t="s">
        <v>1134</v>
      </c>
      <c r="C17">
        <v>2021</v>
      </c>
      <c r="E17" t="s">
        <v>1175</v>
      </c>
      <c r="F17" t="s">
        <v>1172</v>
      </c>
      <c r="G17" t="s">
        <v>1173</v>
      </c>
      <c r="H17" t="s">
        <v>1174</v>
      </c>
      <c r="I17" t="s">
        <v>1408</v>
      </c>
      <c r="J17" t="s">
        <v>1160</v>
      </c>
      <c r="K17">
        <v>77536</v>
      </c>
      <c r="M17" s="56">
        <v>110015742204</v>
      </c>
      <c r="N17" s="172" t="str">
        <f t="shared" si="0"/>
        <v>77536CCDNTTIDAL</v>
      </c>
      <c r="O17" s="172" t="str">
        <f t="shared" si="1"/>
        <v>77536CCDNTTIDAL</v>
      </c>
      <c r="P17">
        <v>29.710967</v>
      </c>
      <c r="Q17">
        <v>-95.119144000000006</v>
      </c>
      <c r="R17">
        <v>1321219718754</v>
      </c>
      <c r="S17" t="s">
        <v>2121</v>
      </c>
      <c r="T17" t="s">
        <v>1393</v>
      </c>
      <c r="U17" s="56">
        <v>7</v>
      </c>
      <c r="V17" s="56" t="s">
        <v>1403</v>
      </c>
      <c r="W17" s="56">
        <v>11103</v>
      </c>
      <c r="X17" s="175">
        <f t="shared" si="2"/>
        <v>5036.231976</v>
      </c>
      <c r="Y17" t="s">
        <v>1594</v>
      </c>
      <c r="AA17" s="175">
        <f>$X17*INDEX('Byproduct Conc'!$E:$E,MATCH(AA$2,'Byproduct Conc'!$C:$C,0))</f>
        <v>14.655435050159999</v>
      </c>
      <c r="AB17" s="176">
        <f>$X17*INDEX('Byproduct Conc'!$E:$E,MATCH(AB$2,'Byproduct Conc'!$C:$C,0))</f>
        <v>0.17626811915999999</v>
      </c>
      <c r="AC17" s="176">
        <f>$X17*INDEX('Byproduct Conc'!$E:$E,MATCH(AC$2,'Byproduct Conc'!$C:$C,0))</f>
        <v>0.75543479639999989</v>
      </c>
      <c r="AD17" s="176">
        <f>$X17*INDEX('Byproduct Conc'!$E:$E,MATCH(AD$2,'Byproduct Conc'!$C:$C,0))</f>
        <v>5.0311957440240009</v>
      </c>
      <c r="AE17" s="177">
        <f>$X17*INDEX('Byproduct Conc'!$E:$E,MATCH(AE$2,'Byproduct Conc'!$C:$C,0))</f>
        <v>7.5543479640000006</v>
      </c>
      <c r="AF17" s="178">
        <f t="shared" si="3"/>
        <v>4.1872671571885713E-2</v>
      </c>
      <c r="AG17" s="176">
        <f t="shared" si="4"/>
        <v>5.0362319759999997E-4</v>
      </c>
      <c r="AH17" s="176">
        <f t="shared" si="5"/>
        <v>2.1583851325714283E-3</v>
      </c>
      <c r="AI17" s="176">
        <f t="shared" si="6"/>
        <v>1.4374844982925718E-2</v>
      </c>
      <c r="AJ17" s="177">
        <f t="shared" si="7"/>
        <v>2.1583851325714287E-2</v>
      </c>
      <c r="AK17" s="56">
        <v>2386</v>
      </c>
      <c r="AL17" s="203">
        <f t="shared" si="8"/>
        <v>1082.2705120000001</v>
      </c>
      <c r="AM17" t="s">
        <v>1556</v>
      </c>
      <c r="AO17" t="s">
        <v>5125</v>
      </c>
      <c r="AP17">
        <v>325199</v>
      </c>
      <c r="AQ17" t="s">
        <v>261</v>
      </c>
      <c r="AV17" s="56" t="s">
        <v>1140</v>
      </c>
      <c r="AW17" s="72">
        <v>350</v>
      </c>
      <c r="AX17"/>
      <c r="BA17" t="s">
        <v>1548</v>
      </c>
      <c r="BB17" t="s">
        <v>1549</v>
      </c>
      <c r="BC17" t="s">
        <v>1548</v>
      </c>
      <c r="BD17" t="s">
        <v>1549</v>
      </c>
      <c r="BE17" t="s">
        <v>1549</v>
      </c>
      <c r="BF17" t="s">
        <v>1549</v>
      </c>
      <c r="BG17" t="s">
        <v>1548</v>
      </c>
      <c r="BH17" t="s">
        <v>1548</v>
      </c>
      <c r="BI17" t="s">
        <v>1549</v>
      </c>
      <c r="BJ17" t="s">
        <v>1549</v>
      </c>
      <c r="BK17" t="s">
        <v>1549</v>
      </c>
      <c r="BL17" t="s">
        <v>1549</v>
      </c>
      <c r="BM17" t="s">
        <v>1549</v>
      </c>
      <c r="BN17" t="s">
        <v>1549</v>
      </c>
      <c r="BO17" t="s">
        <v>1549</v>
      </c>
      <c r="BP17" t="s">
        <v>1549</v>
      </c>
      <c r="BQ17" t="s">
        <v>1549</v>
      </c>
      <c r="BR17" t="s">
        <v>1549</v>
      </c>
      <c r="BS17" t="s">
        <v>1549</v>
      </c>
      <c r="BT17" t="s">
        <v>1549</v>
      </c>
      <c r="BU17" t="s">
        <v>1549</v>
      </c>
      <c r="BV17" t="s">
        <v>1549</v>
      </c>
      <c r="BW17" t="s">
        <v>1549</v>
      </c>
      <c r="BX17" t="s">
        <v>1549</v>
      </c>
      <c r="BY17" t="s">
        <v>1549</v>
      </c>
      <c r="BZ17" t="s">
        <v>1549</v>
      </c>
      <c r="CA17" t="s">
        <v>1549</v>
      </c>
      <c r="CB17" t="s">
        <v>1549</v>
      </c>
      <c r="CC17" t="s">
        <v>1549</v>
      </c>
      <c r="CD17" t="s">
        <v>1549</v>
      </c>
      <c r="CE17" t="s">
        <v>1549</v>
      </c>
      <c r="CF17" t="s">
        <v>1549</v>
      </c>
      <c r="CG17" t="s">
        <v>1549</v>
      </c>
      <c r="CH17" t="s">
        <v>1549</v>
      </c>
      <c r="CI17" t="s">
        <v>1549</v>
      </c>
      <c r="CJ17" t="s">
        <v>1549</v>
      </c>
      <c r="CK17" t="s">
        <v>1549</v>
      </c>
      <c r="CL17" t="s">
        <v>1549</v>
      </c>
      <c r="CM17" t="s">
        <v>1549</v>
      </c>
      <c r="CN17" t="s">
        <v>1549</v>
      </c>
      <c r="CO17" t="s">
        <v>1549</v>
      </c>
      <c r="CP17" t="s">
        <v>1549</v>
      </c>
      <c r="CQ17" t="s">
        <v>1549</v>
      </c>
      <c r="CR17" t="s">
        <v>1549</v>
      </c>
      <c r="CS17" t="s">
        <v>1548</v>
      </c>
      <c r="CT17" t="s">
        <v>1549</v>
      </c>
      <c r="CU17" t="s">
        <v>1549</v>
      </c>
      <c r="CV17" t="s">
        <v>1549</v>
      </c>
      <c r="CW17" t="s">
        <v>1549</v>
      </c>
      <c r="CX17" t="s">
        <v>1549</v>
      </c>
      <c r="CY17" t="s">
        <v>1548</v>
      </c>
      <c r="CZ17" t="s">
        <v>1549</v>
      </c>
      <c r="DA17" t="s">
        <v>1549</v>
      </c>
      <c r="DB17" t="s">
        <v>1549</v>
      </c>
      <c r="DC17" s="175">
        <f>$AL17*INDEX('Byproduct Conc'!$E:$E,MATCH(DC$2,'Byproduct Conc'!$C:$C,0))</f>
        <v>3.1494071899199998</v>
      </c>
      <c r="DD17" s="176">
        <f>$AL17*INDEX('Byproduct Conc'!$E:$E,MATCH(DD$2,'Byproduct Conc'!$C:$C,0))</f>
        <v>3.787946792E-2</v>
      </c>
      <c r="DE17" s="176">
        <f>$AL17*INDEX('Byproduct Conc'!$E:$E,MATCH(DE$2,'Byproduct Conc'!$C:$C,0))</f>
        <v>0.1623405768</v>
      </c>
      <c r="DF17" s="176">
        <f>$AL17*INDEX('Byproduct Conc'!$E:$E,MATCH(DF$2,'Byproduct Conc'!$C:$C,0))</f>
        <v>1.0811882414880001</v>
      </c>
      <c r="DG17" s="177">
        <f>$AL17*INDEX('Byproduct Conc'!$E:$E,MATCH(DG$2,'Byproduct Conc'!$C:$C,0))</f>
        <v>1.623405768</v>
      </c>
      <c r="DH17" s="178">
        <f t="shared" si="9"/>
        <v>8.9983062569142843E-3</v>
      </c>
      <c r="DI17" s="176">
        <f t="shared" si="10"/>
        <v>1.082270512E-4</v>
      </c>
      <c r="DJ17" s="176">
        <f t="shared" si="11"/>
        <v>4.6383021942857143E-4</v>
      </c>
      <c r="DK17" s="176">
        <f t="shared" si="12"/>
        <v>3.089109261394286E-3</v>
      </c>
      <c r="DL17" s="177">
        <f t="shared" si="13"/>
        <v>4.6383021942857146E-3</v>
      </c>
    </row>
    <row r="18" spans="2:116" x14ac:dyDescent="0.25">
      <c r="B18" t="s">
        <v>1134</v>
      </c>
      <c r="C18">
        <v>2021</v>
      </c>
      <c r="E18" t="s">
        <v>1185</v>
      </c>
      <c r="F18" t="s">
        <v>1182</v>
      </c>
      <c r="G18" t="s">
        <v>1183</v>
      </c>
      <c r="H18" t="s">
        <v>1184</v>
      </c>
      <c r="I18" t="s">
        <v>1408</v>
      </c>
      <c r="J18" t="s">
        <v>1160</v>
      </c>
      <c r="K18">
        <v>77571</v>
      </c>
      <c r="M18" s="56">
        <v>110017769734</v>
      </c>
      <c r="N18" s="172" t="str">
        <f t="shared" si="0"/>
        <v>77571LPRTC2400M</v>
      </c>
      <c r="O18" s="172" t="str">
        <f t="shared" si="1"/>
        <v>77571LPRTC2400M</v>
      </c>
      <c r="P18">
        <v>29.723759999999999</v>
      </c>
      <c r="Q18">
        <v>-95.074219999999997</v>
      </c>
      <c r="R18">
        <v>1321219990936</v>
      </c>
      <c r="S18" t="s">
        <v>2121</v>
      </c>
      <c r="T18" t="s">
        <v>1393</v>
      </c>
      <c r="U18" s="56">
        <v>7</v>
      </c>
      <c r="V18" s="56" t="s">
        <v>1403</v>
      </c>
      <c r="W18" s="56">
        <v>12378</v>
      </c>
      <c r="X18" s="175">
        <f t="shared" si="2"/>
        <v>5614.5617759999996</v>
      </c>
      <c r="Y18" t="s">
        <v>1543</v>
      </c>
      <c r="AA18" s="175">
        <f>$X18*INDEX('Byproduct Conc'!$E:$E,MATCH(AA$2,'Byproduct Conc'!$C:$C,0))</f>
        <v>16.338374768159998</v>
      </c>
      <c r="AB18" s="176">
        <f>$X18*INDEX('Byproduct Conc'!$E:$E,MATCH(AB$2,'Byproduct Conc'!$C:$C,0))</f>
        <v>0.19650966215999996</v>
      </c>
      <c r="AC18" s="176">
        <f>$X18*INDEX('Byproduct Conc'!$E:$E,MATCH(AC$2,'Byproduct Conc'!$C:$C,0))</f>
        <v>0.84218426639999988</v>
      </c>
      <c r="AD18" s="176">
        <f>$X18*INDEX('Byproduct Conc'!$E:$E,MATCH(AD$2,'Byproduct Conc'!$C:$C,0))</f>
        <v>5.608947214224</v>
      </c>
      <c r="AE18" s="177">
        <f>$X18*INDEX('Byproduct Conc'!$E:$E,MATCH(AE$2,'Byproduct Conc'!$C:$C,0))</f>
        <v>8.4218426639999997</v>
      </c>
      <c r="AF18" s="178">
        <f t="shared" si="3"/>
        <v>4.6681070766171423E-2</v>
      </c>
      <c r="AG18" s="176">
        <f t="shared" si="4"/>
        <v>5.6145617759999992E-4</v>
      </c>
      <c r="AH18" s="176">
        <f t="shared" si="5"/>
        <v>2.4062407611428567E-3</v>
      </c>
      <c r="AI18" s="176">
        <f t="shared" si="6"/>
        <v>1.602556346921143E-2</v>
      </c>
      <c r="AJ18" s="177">
        <f t="shared" si="7"/>
        <v>2.4062407611428572E-2</v>
      </c>
      <c r="AK18" s="56">
        <v>1103</v>
      </c>
      <c r="AL18" s="203">
        <f t="shared" si="8"/>
        <v>500.31197600000002</v>
      </c>
      <c r="AM18" t="s">
        <v>1556</v>
      </c>
      <c r="AO18" t="s">
        <v>5125</v>
      </c>
      <c r="AP18">
        <v>325199</v>
      </c>
      <c r="AQ18" t="s">
        <v>261</v>
      </c>
      <c r="AV18" s="56" t="s">
        <v>1140</v>
      </c>
      <c r="AW18" s="72">
        <v>350</v>
      </c>
      <c r="AX18"/>
      <c r="BA18" t="s">
        <v>1548</v>
      </c>
      <c r="BB18" t="s">
        <v>1549</v>
      </c>
      <c r="BC18" t="s">
        <v>1548</v>
      </c>
      <c r="BD18" t="s">
        <v>1549</v>
      </c>
      <c r="BE18" t="s">
        <v>1549</v>
      </c>
      <c r="BF18" t="s">
        <v>1548</v>
      </c>
      <c r="BG18" t="s">
        <v>1548</v>
      </c>
      <c r="BH18" t="s">
        <v>1548</v>
      </c>
      <c r="BI18" t="s">
        <v>1549</v>
      </c>
      <c r="BJ18" t="s">
        <v>1549</v>
      </c>
      <c r="BK18" t="s">
        <v>1549</v>
      </c>
      <c r="BL18" t="s">
        <v>1549</v>
      </c>
      <c r="BM18" t="s">
        <v>1549</v>
      </c>
      <c r="BN18" t="s">
        <v>1549</v>
      </c>
      <c r="BO18" t="s">
        <v>1549</v>
      </c>
      <c r="BP18" t="s">
        <v>1549</v>
      </c>
      <c r="BQ18" t="s">
        <v>1549</v>
      </c>
      <c r="BR18" t="s">
        <v>1549</v>
      </c>
      <c r="BS18" t="s">
        <v>1549</v>
      </c>
      <c r="BT18" t="s">
        <v>1549</v>
      </c>
      <c r="BU18" t="s">
        <v>1549</v>
      </c>
      <c r="BV18" t="s">
        <v>1549</v>
      </c>
      <c r="BW18" t="s">
        <v>1549</v>
      </c>
      <c r="BX18" t="s">
        <v>1549</v>
      </c>
      <c r="BY18" t="s">
        <v>1549</v>
      </c>
      <c r="BZ18" t="s">
        <v>1549</v>
      </c>
      <c r="CA18" t="s">
        <v>1549</v>
      </c>
      <c r="CB18" t="s">
        <v>1548</v>
      </c>
      <c r="CC18" t="s">
        <v>1549</v>
      </c>
      <c r="CD18" t="s">
        <v>1549</v>
      </c>
      <c r="CE18" t="s">
        <v>1549</v>
      </c>
      <c r="CF18" t="s">
        <v>1549</v>
      </c>
      <c r="CG18" t="s">
        <v>1549</v>
      </c>
      <c r="CH18" t="s">
        <v>1549</v>
      </c>
      <c r="CI18" t="s">
        <v>1549</v>
      </c>
      <c r="CJ18" t="s">
        <v>1549</v>
      </c>
      <c r="CK18" t="s">
        <v>1549</v>
      </c>
      <c r="CL18" t="s">
        <v>1549</v>
      </c>
      <c r="CM18" t="s">
        <v>1549</v>
      </c>
      <c r="CN18" t="s">
        <v>1549</v>
      </c>
      <c r="CO18" t="s">
        <v>1549</v>
      </c>
      <c r="CP18" t="s">
        <v>1549</v>
      </c>
      <c r="CQ18" t="s">
        <v>1549</v>
      </c>
      <c r="CR18" t="s">
        <v>1549</v>
      </c>
      <c r="CS18" t="s">
        <v>1549</v>
      </c>
      <c r="CT18" t="s">
        <v>1549</v>
      </c>
      <c r="CU18" t="s">
        <v>1549</v>
      </c>
      <c r="CV18" t="s">
        <v>1549</v>
      </c>
      <c r="CW18" t="s">
        <v>1549</v>
      </c>
      <c r="CX18" t="s">
        <v>1549</v>
      </c>
      <c r="CY18" t="s">
        <v>1549</v>
      </c>
      <c r="CZ18" t="s">
        <v>1549</v>
      </c>
      <c r="DA18" t="s">
        <v>1549</v>
      </c>
      <c r="DB18" t="s">
        <v>1549</v>
      </c>
      <c r="DC18" s="175">
        <f>$AL18*INDEX('Byproduct Conc'!$E:$E,MATCH(DC$2,'Byproduct Conc'!$C:$C,0))</f>
        <v>1.45590785016</v>
      </c>
      <c r="DD18" s="176">
        <f>$AL18*INDEX('Byproduct Conc'!$E:$E,MATCH(DD$2,'Byproduct Conc'!$C:$C,0))</f>
        <v>1.7510919159999999E-2</v>
      </c>
      <c r="DE18" s="176">
        <f>$AL18*INDEX('Byproduct Conc'!$E:$E,MATCH(DE$2,'Byproduct Conc'!$C:$C,0))</f>
        <v>7.504679639999999E-2</v>
      </c>
      <c r="DF18" s="176">
        <f>$AL18*INDEX('Byproduct Conc'!$E:$E,MATCH(DF$2,'Byproduct Conc'!$C:$C,0))</f>
        <v>0.49981166402400007</v>
      </c>
      <c r="DG18" s="177">
        <f>$AL18*INDEX('Byproduct Conc'!$E:$E,MATCH(DG$2,'Byproduct Conc'!$C:$C,0))</f>
        <v>0.75046796400000004</v>
      </c>
      <c r="DH18" s="178">
        <f t="shared" si="9"/>
        <v>4.1597367147428576E-3</v>
      </c>
      <c r="DI18" s="176">
        <f t="shared" si="10"/>
        <v>5.0031197599999998E-5</v>
      </c>
      <c r="DJ18" s="176">
        <f t="shared" si="11"/>
        <v>2.1441941828571426E-4</v>
      </c>
      <c r="DK18" s="176">
        <f t="shared" si="12"/>
        <v>1.4280333257828573E-3</v>
      </c>
      <c r="DL18" s="177">
        <f t="shared" si="13"/>
        <v>2.1441941828571429E-3</v>
      </c>
    </row>
    <row r="19" spans="2:116" x14ac:dyDescent="0.25">
      <c r="B19" t="s">
        <v>1134</v>
      </c>
      <c r="C19">
        <v>2021</v>
      </c>
      <c r="E19" t="s">
        <v>1642</v>
      </c>
      <c r="F19" t="s">
        <v>1643</v>
      </c>
      <c r="G19" t="s">
        <v>1644</v>
      </c>
      <c r="H19" t="s">
        <v>1165</v>
      </c>
      <c r="I19" t="s">
        <v>1398</v>
      </c>
      <c r="J19" t="s">
        <v>1138</v>
      </c>
      <c r="K19">
        <v>70764</v>
      </c>
      <c r="M19" s="56">
        <v>110000572675</v>
      </c>
      <c r="N19" s="172" t="str">
        <f t="shared" si="0"/>
        <v>70764LLMNXHWY40</v>
      </c>
      <c r="O19" s="172" t="str">
        <f t="shared" si="1"/>
        <v>70764LLMNXHWY40</v>
      </c>
      <c r="P19">
        <v>30.259399999999999</v>
      </c>
      <c r="Q19">
        <v>-91.173699999999997</v>
      </c>
      <c r="R19">
        <v>1321220406033</v>
      </c>
      <c r="S19" t="s">
        <v>2121</v>
      </c>
      <c r="T19" t="s">
        <v>1393</v>
      </c>
      <c r="U19" s="56">
        <v>7</v>
      </c>
      <c r="V19" s="56" t="s">
        <v>1403</v>
      </c>
      <c r="W19" s="56">
        <v>10492</v>
      </c>
      <c r="X19" s="175">
        <f t="shared" si="2"/>
        <v>4759.0872639999998</v>
      </c>
      <c r="Y19" t="s">
        <v>1573</v>
      </c>
      <c r="AA19" s="175">
        <f>$X19*INDEX('Byproduct Conc'!$E:$E,MATCH(AA$2,'Byproduct Conc'!$C:$C,0))</f>
        <v>13.848943938239998</v>
      </c>
      <c r="AB19" s="176">
        <f>$X19*INDEX('Byproduct Conc'!$E:$E,MATCH(AB$2,'Byproduct Conc'!$C:$C,0))</f>
        <v>0.16656805423999999</v>
      </c>
      <c r="AC19" s="176">
        <f>$X19*INDEX('Byproduct Conc'!$E:$E,MATCH(AC$2,'Byproduct Conc'!$C:$C,0))</f>
        <v>0.71386308959999989</v>
      </c>
      <c r="AD19" s="176">
        <f>$X19*INDEX('Byproduct Conc'!$E:$E,MATCH(AD$2,'Byproduct Conc'!$C:$C,0))</f>
        <v>4.7543281767360002</v>
      </c>
      <c r="AE19" s="177">
        <f>$X19*INDEX('Byproduct Conc'!$E:$E,MATCH(AE$2,'Byproduct Conc'!$C:$C,0))</f>
        <v>7.1386308959999996</v>
      </c>
      <c r="AF19" s="178">
        <f t="shared" si="3"/>
        <v>3.9568411252114279E-2</v>
      </c>
      <c r="AG19" s="176">
        <f t="shared" si="4"/>
        <v>4.7590872639999998E-4</v>
      </c>
      <c r="AH19" s="176">
        <f t="shared" si="5"/>
        <v>2.039608827428571E-3</v>
      </c>
      <c r="AI19" s="176">
        <f t="shared" si="6"/>
        <v>1.3583794790674286E-2</v>
      </c>
      <c r="AJ19" s="177">
        <f t="shared" si="7"/>
        <v>2.0396088274285712E-2</v>
      </c>
      <c r="AK19" s="56">
        <v>753</v>
      </c>
      <c r="AL19" s="203">
        <f t="shared" si="8"/>
        <v>341.554776</v>
      </c>
      <c r="AM19" t="s">
        <v>1613</v>
      </c>
      <c r="AO19" t="s">
        <v>5125</v>
      </c>
      <c r="AP19">
        <v>325211</v>
      </c>
      <c r="AQ19" t="s">
        <v>262</v>
      </c>
      <c r="AV19" s="56" t="s">
        <v>1140</v>
      </c>
      <c r="AW19" s="72">
        <v>350</v>
      </c>
      <c r="AX19"/>
      <c r="BA19" t="s">
        <v>1548</v>
      </c>
      <c r="BB19" t="s">
        <v>1549</v>
      </c>
      <c r="BC19" t="s">
        <v>1548</v>
      </c>
      <c r="BD19" t="s">
        <v>1549</v>
      </c>
      <c r="BE19" t="s">
        <v>1549</v>
      </c>
      <c r="BF19" t="s">
        <v>1549</v>
      </c>
      <c r="BG19" t="s">
        <v>1548</v>
      </c>
      <c r="BH19" t="s">
        <v>1548</v>
      </c>
      <c r="BI19" t="s">
        <v>1549</v>
      </c>
      <c r="BJ19" t="s">
        <v>1549</v>
      </c>
      <c r="BK19" t="s">
        <v>1549</v>
      </c>
      <c r="BL19" t="s">
        <v>1549</v>
      </c>
      <c r="BM19" t="s">
        <v>1549</v>
      </c>
      <c r="BN19" t="s">
        <v>1549</v>
      </c>
      <c r="BO19" t="s">
        <v>1549</v>
      </c>
      <c r="BP19" t="s">
        <v>1549</v>
      </c>
      <c r="BQ19" t="s">
        <v>1549</v>
      </c>
      <c r="BR19" t="s">
        <v>1549</v>
      </c>
      <c r="BS19" t="s">
        <v>1549</v>
      </c>
      <c r="BT19" t="s">
        <v>1549</v>
      </c>
      <c r="BU19" t="s">
        <v>1549</v>
      </c>
      <c r="BV19" t="s">
        <v>1549</v>
      </c>
      <c r="BW19" t="s">
        <v>1549</v>
      </c>
      <c r="BX19" t="s">
        <v>1549</v>
      </c>
      <c r="BY19" t="s">
        <v>1549</v>
      </c>
      <c r="BZ19" t="s">
        <v>1549</v>
      </c>
      <c r="CA19" t="s">
        <v>1549</v>
      </c>
      <c r="CB19" t="s">
        <v>1549</v>
      </c>
      <c r="CC19" t="s">
        <v>1549</v>
      </c>
      <c r="CD19" t="s">
        <v>1549</v>
      </c>
      <c r="CE19" t="s">
        <v>1549</v>
      </c>
      <c r="CF19" t="s">
        <v>1549</v>
      </c>
      <c r="CG19" t="s">
        <v>1549</v>
      </c>
      <c r="CH19" t="s">
        <v>1549</v>
      </c>
      <c r="CI19" t="s">
        <v>1549</v>
      </c>
      <c r="CJ19" t="s">
        <v>1549</v>
      </c>
      <c r="CK19" t="s">
        <v>1549</v>
      </c>
      <c r="CL19" t="s">
        <v>1549</v>
      </c>
      <c r="CM19" t="s">
        <v>1549</v>
      </c>
      <c r="CN19" t="s">
        <v>1549</v>
      </c>
      <c r="CO19" t="s">
        <v>1549</v>
      </c>
      <c r="CP19" t="s">
        <v>1549</v>
      </c>
      <c r="CQ19" t="s">
        <v>1549</v>
      </c>
      <c r="CR19" t="s">
        <v>1549</v>
      </c>
      <c r="CS19" t="s">
        <v>1549</v>
      </c>
      <c r="CT19" t="s">
        <v>1549</v>
      </c>
      <c r="CU19" t="s">
        <v>1549</v>
      </c>
      <c r="CV19" t="s">
        <v>1549</v>
      </c>
      <c r="CW19" t="s">
        <v>1549</v>
      </c>
      <c r="CX19" t="s">
        <v>1549</v>
      </c>
      <c r="CY19" t="s">
        <v>1549</v>
      </c>
      <c r="CZ19" t="s">
        <v>1549</v>
      </c>
      <c r="DA19" t="s">
        <v>1549</v>
      </c>
      <c r="DB19" t="s">
        <v>1549</v>
      </c>
      <c r="DC19" s="175">
        <f>$AL19*INDEX('Byproduct Conc'!$E:$E,MATCH(DC$2,'Byproduct Conc'!$C:$C,0))</f>
        <v>0.99392439816</v>
      </c>
      <c r="DD19" s="176">
        <f>$AL19*INDEX('Byproduct Conc'!$E:$E,MATCH(DD$2,'Byproduct Conc'!$C:$C,0))</f>
        <v>1.195441716E-2</v>
      </c>
      <c r="DE19" s="176">
        <f>$AL19*INDEX('Byproduct Conc'!$E:$E,MATCH(DE$2,'Byproduct Conc'!$C:$C,0))</f>
        <v>5.1233216399999996E-2</v>
      </c>
      <c r="DF19" s="176">
        <f>$AL19*INDEX('Byproduct Conc'!$E:$E,MATCH(DF$2,'Byproduct Conc'!$C:$C,0))</f>
        <v>0.34121322122400005</v>
      </c>
      <c r="DG19" s="177">
        <f>$AL19*INDEX('Byproduct Conc'!$E:$E,MATCH(DG$2,'Byproduct Conc'!$C:$C,0))</f>
        <v>0.51233216400000003</v>
      </c>
      <c r="DH19" s="178">
        <f t="shared" si="9"/>
        <v>2.8397839947428573E-3</v>
      </c>
      <c r="DI19" s="176">
        <f t="shared" si="10"/>
        <v>3.4155477600000002E-5</v>
      </c>
      <c r="DJ19" s="176">
        <f t="shared" si="11"/>
        <v>1.4638061828571428E-4</v>
      </c>
      <c r="DK19" s="176">
        <f t="shared" si="12"/>
        <v>9.7489491778285733E-4</v>
      </c>
      <c r="DL19" s="177">
        <f t="shared" si="13"/>
        <v>1.4638061828571431E-3</v>
      </c>
    </row>
    <row r="20" spans="2:116" x14ac:dyDescent="0.25">
      <c r="B20" t="s">
        <v>1134</v>
      </c>
      <c r="C20">
        <v>2021</v>
      </c>
      <c r="E20" t="s">
        <v>1438</v>
      </c>
      <c r="F20" t="s">
        <v>1440</v>
      </c>
      <c r="G20" t="s">
        <v>1441</v>
      </c>
      <c r="H20" t="s">
        <v>1144</v>
      </c>
      <c r="I20" t="s">
        <v>1402</v>
      </c>
      <c r="J20" t="s">
        <v>1138</v>
      </c>
      <c r="K20">
        <v>70669</v>
      </c>
      <c r="M20" s="56">
        <v>110002054482</v>
      </c>
      <c r="N20" s="172" t="str">
        <f t="shared" si="0"/>
        <v>70669GRGGL1600V</v>
      </c>
      <c r="O20" s="172" t="str">
        <f t="shared" si="1"/>
        <v>70669GRGGL1600V</v>
      </c>
      <c r="P20">
        <v>30.252222</v>
      </c>
      <c r="Q20">
        <v>-93.284443999999993</v>
      </c>
      <c r="R20">
        <v>1321220602167</v>
      </c>
      <c r="S20" t="s">
        <v>2121</v>
      </c>
      <c r="T20" t="s">
        <v>1393</v>
      </c>
      <c r="U20" s="56">
        <v>7</v>
      </c>
      <c r="V20" s="56" t="s">
        <v>1403</v>
      </c>
      <c r="W20" s="56">
        <v>68415</v>
      </c>
      <c r="X20" s="175">
        <f t="shared" si="2"/>
        <v>31032.49668</v>
      </c>
      <c r="Y20" t="s">
        <v>1556</v>
      </c>
      <c r="AA20" s="175">
        <f>$X20*INDEX('Byproduct Conc'!$E:$E,MATCH(AA$2,'Byproduct Conc'!$C:$C,0))</f>
        <v>90.304565338799989</v>
      </c>
      <c r="AB20" s="176">
        <f>$X20*INDEX('Byproduct Conc'!$E:$E,MATCH(AB$2,'Byproduct Conc'!$C:$C,0))</f>
        <v>1.0861373837999999</v>
      </c>
      <c r="AC20" s="176">
        <f>$X20*INDEX('Byproduct Conc'!$E:$E,MATCH(AC$2,'Byproduct Conc'!$C:$C,0))</f>
        <v>4.6548745019999993</v>
      </c>
      <c r="AD20" s="176">
        <f>$X20*INDEX('Byproduct Conc'!$E:$E,MATCH(AD$2,'Byproduct Conc'!$C:$C,0))</f>
        <v>31.001464183320003</v>
      </c>
      <c r="AE20" s="177">
        <f>$X20*INDEX('Byproduct Conc'!$E:$E,MATCH(AE$2,'Byproduct Conc'!$C:$C,0))</f>
        <v>46.548745019999998</v>
      </c>
      <c r="AF20" s="178">
        <f t="shared" si="3"/>
        <v>0.25801304382514284</v>
      </c>
      <c r="AG20" s="176">
        <f t="shared" si="4"/>
        <v>3.1032496679999997E-3</v>
      </c>
      <c r="AH20" s="176">
        <f t="shared" si="5"/>
        <v>1.3299641434285712E-2</v>
      </c>
      <c r="AI20" s="176">
        <f t="shared" si="6"/>
        <v>8.857561195234287E-2</v>
      </c>
      <c r="AJ20" s="177">
        <f t="shared" si="7"/>
        <v>0.13299641434285714</v>
      </c>
      <c r="AK20" s="56">
        <v>4975</v>
      </c>
      <c r="AL20" s="203">
        <f t="shared" si="8"/>
        <v>2256.6201999999998</v>
      </c>
      <c r="AM20" t="s">
        <v>1556</v>
      </c>
      <c r="AO20" t="s">
        <v>5125</v>
      </c>
      <c r="AP20">
        <v>325110</v>
      </c>
      <c r="AQ20" t="s">
        <v>255</v>
      </c>
      <c r="AV20" s="56" t="s">
        <v>1140</v>
      </c>
      <c r="AW20" s="72">
        <v>350</v>
      </c>
      <c r="AX20"/>
      <c r="BA20" t="s">
        <v>1548</v>
      </c>
      <c r="BB20" t="s">
        <v>1549</v>
      </c>
      <c r="BC20" t="s">
        <v>1548</v>
      </c>
      <c r="BD20" t="s">
        <v>1549</v>
      </c>
      <c r="BE20" t="s">
        <v>1548</v>
      </c>
      <c r="BF20" t="s">
        <v>1549</v>
      </c>
      <c r="BG20" t="s">
        <v>1548</v>
      </c>
      <c r="BH20" t="s">
        <v>1549</v>
      </c>
      <c r="BI20" t="s">
        <v>1549</v>
      </c>
      <c r="BJ20" t="s">
        <v>1548</v>
      </c>
      <c r="BK20" t="s">
        <v>1549</v>
      </c>
      <c r="BL20" t="s">
        <v>1549</v>
      </c>
      <c r="BM20" t="s">
        <v>1549</v>
      </c>
      <c r="BN20" t="s">
        <v>1549</v>
      </c>
      <c r="BO20" t="s">
        <v>1549</v>
      </c>
      <c r="BP20" t="s">
        <v>1549</v>
      </c>
      <c r="BQ20" t="s">
        <v>1549</v>
      </c>
      <c r="BR20" t="s">
        <v>1549</v>
      </c>
      <c r="BS20" t="s">
        <v>1549</v>
      </c>
      <c r="BT20" t="s">
        <v>1549</v>
      </c>
      <c r="BU20" t="s">
        <v>1549</v>
      </c>
      <c r="BV20" t="s">
        <v>1549</v>
      </c>
      <c r="BW20" t="s">
        <v>1549</v>
      </c>
      <c r="BX20" t="s">
        <v>1549</v>
      </c>
      <c r="BY20" t="s">
        <v>1549</v>
      </c>
      <c r="BZ20" t="s">
        <v>1549</v>
      </c>
      <c r="CA20" t="s">
        <v>1549</v>
      </c>
      <c r="CB20" t="s">
        <v>1549</v>
      </c>
      <c r="CC20" t="s">
        <v>1549</v>
      </c>
      <c r="CD20" t="s">
        <v>1549</v>
      </c>
      <c r="CE20" t="s">
        <v>1549</v>
      </c>
      <c r="CF20" t="s">
        <v>1549</v>
      </c>
      <c r="CG20" t="s">
        <v>1549</v>
      </c>
      <c r="CH20" t="s">
        <v>1549</v>
      </c>
      <c r="CI20" t="s">
        <v>1549</v>
      </c>
      <c r="CJ20" t="s">
        <v>1549</v>
      </c>
      <c r="CK20" t="s">
        <v>1549</v>
      </c>
      <c r="CL20" t="s">
        <v>1549</v>
      </c>
      <c r="CM20" t="s">
        <v>1549</v>
      </c>
      <c r="CN20" t="s">
        <v>1549</v>
      </c>
      <c r="CO20" t="s">
        <v>1549</v>
      </c>
      <c r="CP20" t="s">
        <v>1549</v>
      </c>
      <c r="CQ20" t="s">
        <v>1549</v>
      </c>
      <c r="CR20" t="s">
        <v>1549</v>
      </c>
      <c r="CS20" t="s">
        <v>1549</v>
      </c>
      <c r="CT20" t="s">
        <v>1549</v>
      </c>
      <c r="CU20" t="s">
        <v>1549</v>
      </c>
      <c r="CV20" t="s">
        <v>1549</v>
      </c>
      <c r="CW20" t="s">
        <v>1549</v>
      </c>
      <c r="CX20" t="s">
        <v>1549</v>
      </c>
      <c r="CY20" t="s">
        <v>1549</v>
      </c>
      <c r="CZ20" t="s">
        <v>1549</v>
      </c>
      <c r="DA20" t="s">
        <v>1549</v>
      </c>
      <c r="DB20" t="s">
        <v>1549</v>
      </c>
      <c r="DC20" s="175">
        <f>$AL20*INDEX('Byproduct Conc'!$E:$E,MATCH(DC$2,'Byproduct Conc'!$C:$C,0))</f>
        <v>6.566764781999999</v>
      </c>
      <c r="DD20" s="176">
        <f>$AL20*INDEX('Byproduct Conc'!$E:$E,MATCH(DD$2,'Byproduct Conc'!$C:$C,0))</f>
        <v>7.8981706999999984E-2</v>
      </c>
      <c r="DE20" s="176">
        <f>$AL20*INDEX('Byproduct Conc'!$E:$E,MATCH(DE$2,'Byproduct Conc'!$C:$C,0))</f>
        <v>0.33849302999999997</v>
      </c>
      <c r="DF20" s="176">
        <f>$AL20*INDEX('Byproduct Conc'!$E:$E,MATCH(DF$2,'Byproduct Conc'!$C:$C,0))</f>
        <v>2.2543635798000001</v>
      </c>
      <c r="DG20" s="177">
        <f>$AL20*INDEX('Byproduct Conc'!$E:$E,MATCH(DG$2,'Byproduct Conc'!$C:$C,0))</f>
        <v>3.3849302999999997</v>
      </c>
      <c r="DH20" s="178">
        <f t="shared" si="9"/>
        <v>1.876218509142857E-2</v>
      </c>
      <c r="DI20" s="176">
        <f t="shared" si="10"/>
        <v>2.2566201999999996E-4</v>
      </c>
      <c r="DJ20" s="176">
        <f t="shared" si="11"/>
        <v>9.6712294285714278E-4</v>
      </c>
      <c r="DK20" s="176">
        <f t="shared" si="12"/>
        <v>6.4410387994285716E-3</v>
      </c>
      <c r="DL20" s="177">
        <f t="shared" si="13"/>
        <v>9.6712294285714283E-3</v>
      </c>
    </row>
    <row r="21" spans="2:116" x14ac:dyDescent="0.25">
      <c r="B21" t="s">
        <v>1134</v>
      </c>
      <c r="C21">
        <v>2021</v>
      </c>
      <c r="E21" t="s">
        <v>1170</v>
      </c>
      <c r="F21" t="s">
        <v>1168</v>
      </c>
      <c r="G21" t="s">
        <v>1169</v>
      </c>
      <c r="H21" t="s">
        <v>1137</v>
      </c>
      <c r="I21" t="s">
        <v>1431</v>
      </c>
      <c r="J21" t="s">
        <v>1138</v>
      </c>
      <c r="K21">
        <v>70734</v>
      </c>
      <c r="M21" s="56">
        <v>110000746328</v>
      </c>
      <c r="N21" s="172" t="str">
        <f t="shared" si="0"/>
        <v>70734BRDNCLOUIS</v>
      </c>
      <c r="O21" s="172" t="str">
        <f t="shared" si="1"/>
        <v>70734BRDNCLOUIS</v>
      </c>
      <c r="P21">
        <v>30.208604000000001</v>
      </c>
      <c r="Q21">
        <v>-91.011127999999999</v>
      </c>
      <c r="R21">
        <v>1321219724174</v>
      </c>
      <c r="S21" t="s">
        <v>2121</v>
      </c>
      <c r="T21" t="s">
        <v>1393</v>
      </c>
      <c r="U21" s="56">
        <v>7</v>
      </c>
      <c r="V21" s="56" t="s">
        <v>1403</v>
      </c>
      <c r="W21" s="56">
        <v>8800</v>
      </c>
      <c r="X21" s="175">
        <f t="shared" si="2"/>
        <v>3991.6095999999998</v>
      </c>
      <c r="Y21" t="s">
        <v>1556</v>
      </c>
      <c r="AA21" s="175">
        <f>$X21*INDEX('Byproduct Conc'!$E:$E,MATCH(AA$2,'Byproduct Conc'!$C:$C,0))</f>
        <v>11.615583935999998</v>
      </c>
      <c r="AB21" s="176">
        <f>$X21*INDEX('Byproduct Conc'!$E:$E,MATCH(AB$2,'Byproduct Conc'!$C:$C,0))</f>
        <v>0.13970633599999999</v>
      </c>
      <c r="AC21" s="176">
        <f>$X21*INDEX('Byproduct Conc'!$E:$E,MATCH(AC$2,'Byproduct Conc'!$C:$C,0))</f>
        <v>0.59874143999999996</v>
      </c>
      <c r="AD21" s="176">
        <f>$X21*INDEX('Byproduct Conc'!$E:$E,MATCH(AD$2,'Byproduct Conc'!$C:$C,0))</f>
        <v>3.9876179904</v>
      </c>
      <c r="AE21" s="177">
        <f>$X21*INDEX('Byproduct Conc'!$E:$E,MATCH(AE$2,'Byproduct Conc'!$C:$C,0))</f>
        <v>5.9874143999999996</v>
      </c>
      <c r="AF21" s="178">
        <f t="shared" si="3"/>
        <v>3.3187382674285712E-2</v>
      </c>
      <c r="AG21" s="176">
        <f t="shared" si="4"/>
        <v>3.9916095999999998E-4</v>
      </c>
      <c r="AH21" s="176">
        <f t="shared" si="5"/>
        <v>1.7106898285714285E-3</v>
      </c>
      <c r="AI21" s="176">
        <f t="shared" si="6"/>
        <v>1.1393194258285715E-2</v>
      </c>
      <c r="AJ21" s="177">
        <f t="shared" si="7"/>
        <v>1.7106898285714284E-2</v>
      </c>
      <c r="AK21" s="56">
        <v>29000</v>
      </c>
      <c r="AL21" s="203">
        <f t="shared" si="8"/>
        <v>13154.168</v>
      </c>
      <c r="AM21" t="s">
        <v>1556</v>
      </c>
      <c r="AO21" t="s">
        <v>5125</v>
      </c>
      <c r="AP21">
        <v>325211</v>
      </c>
      <c r="AQ21" t="s">
        <v>262</v>
      </c>
      <c r="AV21" s="56" t="s">
        <v>1140</v>
      </c>
      <c r="AW21" s="72">
        <v>350</v>
      </c>
      <c r="AX21"/>
      <c r="BA21" t="s">
        <v>1548</v>
      </c>
      <c r="BB21" t="s">
        <v>1549</v>
      </c>
      <c r="BC21" t="s">
        <v>1548</v>
      </c>
      <c r="BD21" t="s">
        <v>1548</v>
      </c>
      <c r="BE21" t="s">
        <v>1549</v>
      </c>
      <c r="BF21" t="s">
        <v>1549</v>
      </c>
      <c r="BG21" t="s">
        <v>1548</v>
      </c>
      <c r="BH21" t="s">
        <v>1548</v>
      </c>
      <c r="BI21" t="s">
        <v>1549</v>
      </c>
      <c r="BJ21" t="s">
        <v>1549</v>
      </c>
      <c r="BK21" t="s">
        <v>1549</v>
      </c>
      <c r="BL21" t="s">
        <v>1549</v>
      </c>
      <c r="BM21" t="s">
        <v>1549</v>
      </c>
      <c r="BN21" t="s">
        <v>1549</v>
      </c>
      <c r="BO21" t="s">
        <v>1549</v>
      </c>
      <c r="BP21" t="s">
        <v>1549</v>
      </c>
      <c r="BQ21" t="s">
        <v>1549</v>
      </c>
      <c r="BR21" t="s">
        <v>1549</v>
      </c>
      <c r="BS21" t="s">
        <v>1549</v>
      </c>
      <c r="BT21" t="s">
        <v>1549</v>
      </c>
      <c r="BU21" t="s">
        <v>1549</v>
      </c>
      <c r="BV21" t="s">
        <v>1549</v>
      </c>
      <c r="BW21" t="s">
        <v>1549</v>
      </c>
      <c r="BX21" t="s">
        <v>1549</v>
      </c>
      <c r="BY21" t="s">
        <v>1549</v>
      </c>
      <c r="BZ21" t="s">
        <v>1549</v>
      </c>
      <c r="CA21" t="s">
        <v>1549</v>
      </c>
      <c r="CB21" t="s">
        <v>1549</v>
      </c>
      <c r="CC21" t="s">
        <v>1549</v>
      </c>
      <c r="CD21" t="s">
        <v>1549</v>
      </c>
      <c r="CE21" t="s">
        <v>1549</v>
      </c>
      <c r="CF21" t="s">
        <v>1549</v>
      </c>
      <c r="CG21" t="s">
        <v>1549</v>
      </c>
      <c r="CH21" t="s">
        <v>1549</v>
      </c>
      <c r="CI21" t="s">
        <v>1549</v>
      </c>
      <c r="CJ21" t="s">
        <v>1549</v>
      </c>
      <c r="CK21" t="s">
        <v>1549</v>
      </c>
      <c r="CL21" t="s">
        <v>1549</v>
      </c>
      <c r="CM21" t="s">
        <v>1549</v>
      </c>
      <c r="CN21" t="s">
        <v>1549</v>
      </c>
      <c r="CO21" t="s">
        <v>1549</v>
      </c>
      <c r="CP21" t="s">
        <v>1549</v>
      </c>
      <c r="CQ21" t="s">
        <v>1549</v>
      </c>
      <c r="CR21" t="s">
        <v>1549</v>
      </c>
      <c r="CS21" t="s">
        <v>1549</v>
      </c>
      <c r="CT21" t="s">
        <v>1549</v>
      </c>
      <c r="CU21" t="s">
        <v>1549</v>
      </c>
      <c r="CV21" t="s">
        <v>1549</v>
      </c>
      <c r="CW21" t="s">
        <v>1549</v>
      </c>
      <c r="CX21" t="s">
        <v>1549</v>
      </c>
      <c r="CY21" t="s">
        <v>1549</v>
      </c>
      <c r="CZ21" t="s">
        <v>1549</v>
      </c>
      <c r="DA21" t="s">
        <v>1549</v>
      </c>
      <c r="DB21" t="s">
        <v>1549</v>
      </c>
      <c r="DC21" s="175">
        <f>$AL21*INDEX('Byproduct Conc'!$E:$E,MATCH(DC$2,'Byproduct Conc'!$C:$C,0))</f>
        <v>38.278628879999999</v>
      </c>
      <c r="DD21" s="176">
        <f>$AL21*INDEX('Byproduct Conc'!$E:$E,MATCH(DD$2,'Byproduct Conc'!$C:$C,0))</f>
        <v>0.46039587999999992</v>
      </c>
      <c r="DE21" s="176">
        <f>$AL21*INDEX('Byproduct Conc'!$E:$E,MATCH(DE$2,'Byproduct Conc'!$C:$C,0))</f>
        <v>1.9731251999999997</v>
      </c>
      <c r="DF21" s="176">
        <f>$AL21*INDEX('Byproduct Conc'!$E:$E,MATCH(DF$2,'Byproduct Conc'!$C:$C,0))</f>
        <v>13.141013832000001</v>
      </c>
      <c r="DG21" s="177">
        <f>$AL21*INDEX('Byproduct Conc'!$E:$E,MATCH(DG$2,'Byproduct Conc'!$C:$C,0))</f>
        <v>19.731252000000001</v>
      </c>
      <c r="DH21" s="178">
        <f t="shared" si="9"/>
        <v>0.10936751108571428</v>
      </c>
      <c r="DI21" s="176">
        <f t="shared" si="10"/>
        <v>1.3154167999999999E-3</v>
      </c>
      <c r="DJ21" s="176">
        <f t="shared" si="11"/>
        <v>5.6375005714285704E-3</v>
      </c>
      <c r="DK21" s="176">
        <f t="shared" si="12"/>
        <v>3.7545753805714288E-2</v>
      </c>
      <c r="DL21" s="177">
        <f t="shared" si="13"/>
        <v>5.637500571428572E-2</v>
      </c>
    </row>
    <row r="22" spans="2:116" x14ac:dyDescent="0.25">
      <c r="B22" t="s">
        <v>1134</v>
      </c>
      <c r="C22">
        <v>2021</v>
      </c>
      <c r="E22" t="s">
        <v>1196</v>
      </c>
      <c r="F22" t="s">
        <v>1192</v>
      </c>
      <c r="G22" t="s">
        <v>1193</v>
      </c>
      <c r="H22" t="s">
        <v>1194</v>
      </c>
      <c r="I22" t="s">
        <v>1542</v>
      </c>
      <c r="J22" t="s">
        <v>1195</v>
      </c>
      <c r="K22">
        <v>42029</v>
      </c>
      <c r="M22" s="56">
        <v>110027373072</v>
      </c>
      <c r="N22" s="172" t="str">
        <f t="shared" si="0"/>
        <v>42029WSTLK2468I</v>
      </c>
      <c r="O22" s="172" t="str">
        <f t="shared" si="1"/>
        <v>42029WSTLK2468I</v>
      </c>
      <c r="P22">
        <v>37.051110999999999</v>
      </c>
      <c r="Q22">
        <v>-88.334166999999994</v>
      </c>
      <c r="R22">
        <v>1321220409585</v>
      </c>
      <c r="S22" t="s">
        <v>2121</v>
      </c>
      <c r="T22" t="s">
        <v>1393</v>
      </c>
      <c r="U22" s="56">
        <v>7</v>
      </c>
      <c r="V22" s="56" t="s">
        <v>1403</v>
      </c>
      <c r="W22" s="56">
        <v>51346</v>
      </c>
      <c r="X22" s="175">
        <f t="shared" si="2"/>
        <v>23290.134832</v>
      </c>
      <c r="Y22" t="s">
        <v>1556</v>
      </c>
      <c r="AA22" s="175">
        <f>$X22*INDEX('Byproduct Conc'!$E:$E,MATCH(AA$2,'Byproduct Conc'!$C:$C,0))</f>
        <v>67.77429236111999</v>
      </c>
      <c r="AB22" s="176">
        <f>$X22*INDEX('Byproduct Conc'!$E:$E,MATCH(AB$2,'Byproduct Conc'!$C:$C,0))</f>
        <v>0.81515471911999993</v>
      </c>
      <c r="AC22" s="176">
        <f>$X22*INDEX('Byproduct Conc'!$E:$E,MATCH(AC$2,'Byproduct Conc'!$C:$C,0))</f>
        <v>3.4935202247999997</v>
      </c>
      <c r="AD22" s="176">
        <f>$X22*INDEX('Byproduct Conc'!$E:$E,MATCH(AD$2,'Byproduct Conc'!$C:$C,0))</f>
        <v>23.266844697168001</v>
      </c>
      <c r="AE22" s="177">
        <f>$X22*INDEX('Byproduct Conc'!$E:$E,MATCH(AE$2,'Byproduct Conc'!$C:$C,0))</f>
        <v>34.935202248000003</v>
      </c>
      <c r="AF22" s="178">
        <f t="shared" si="3"/>
        <v>0.19364083531748569</v>
      </c>
      <c r="AG22" s="176">
        <f t="shared" si="4"/>
        <v>2.3290134832E-3</v>
      </c>
      <c r="AH22" s="176">
        <f t="shared" si="5"/>
        <v>9.9814863565714281E-3</v>
      </c>
      <c r="AI22" s="176">
        <f t="shared" si="6"/>
        <v>6.6476699134765713E-2</v>
      </c>
      <c r="AJ22" s="177">
        <f t="shared" si="7"/>
        <v>9.9814863565714299E-2</v>
      </c>
      <c r="AK22" s="56">
        <v>2066</v>
      </c>
      <c r="AL22" s="203">
        <f t="shared" si="8"/>
        <v>937.12107200000003</v>
      </c>
      <c r="AM22" t="s">
        <v>1556</v>
      </c>
      <c r="AO22" t="s">
        <v>5125</v>
      </c>
      <c r="AP22">
        <v>325199</v>
      </c>
      <c r="AQ22" t="s">
        <v>261</v>
      </c>
      <c r="AV22" s="56" t="s">
        <v>1140</v>
      </c>
      <c r="AW22" s="72">
        <v>350</v>
      </c>
      <c r="AX22"/>
      <c r="BA22" t="s">
        <v>1548</v>
      </c>
      <c r="BB22" t="s">
        <v>1549</v>
      </c>
      <c r="BC22" t="s">
        <v>1548</v>
      </c>
      <c r="BD22" t="s">
        <v>1549</v>
      </c>
      <c r="BE22" t="s">
        <v>1549</v>
      </c>
      <c r="BF22" t="s">
        <v>1549</v>
      </c>
      <c r="BG22" t="s">
        <v>1548</v>
      </c>
      <c r="BH22" t="s">
        <v>1549</v>
      </c>
      <c r="BI22" t="s">
        <v>1549</v>
      </c>
      <c r="BJ22" t="s">
        <v>1549</v>
      </c>
      <c r="BK22" t="s">
        <v>1549</v>
      </c>
      <c r="BL22" t="s">
        <v>1548</v>
      </c>
      <c r="BM22" t="s">
        <v>1549</v>
      </c>
      <c r="BN22" t="s">
        <v>1549</v>
      </c>
      <c r="BO22" t="s">
        <v>1549</v>
      </c>
      <c r="BP22" t="s">
        <v>1549</v>
      </c>
      <c r="BQ22" t="s">
        <v>1549</v>
      </c>
      <c r="BR22" t="s">
        <v>1549</v>
      </c>
      <c r="BS22" t="s">
        <v>1549</v>
      </c>
      <c r="BT22" t="s">
        <v>1549</v>
      </c>
      <c r="BU22" t="s">
        <v>1549</v>
      </c>
      <c r="BV22" t="s">
        <v>1549</v>
      </c>
      <c r="BW22" t="s">
        <v>1549</v>
      </c>
      <c r="BX22" t="s">
        <v>1549</v>
      </c>
      <c r="BY22" t="s">
        <v>1549</v>
      </c>
      <c r="BZ22" t="s">
        <v>1549</v>
      </c>
      <c r="CA22" t="s">
        <v>1549</v>
      </c>
      <c r="CB22" t="s">
        <v>1549</v>
      </c>
      <c r="CC22" t="s">
        <v>1549</v>
      </c>
      <c r="CD22" t="s">
        <v>1549</v>
      </c>
      <c r="CE22" t="s">
        <v>1549</v>
      </c>
      <c r="CF22" t="s">
        <v>1549</v>
      </c>
      <c r="CG22" t="s">
        <v>1549</v>
      </c>
      <c r="CH22" t="s">
        <v>1549</v>
      </c>
      <c r="CI22" t="s">
        <v>1549</v>
      </c>
      <c r="CJ22" t="s">
        <v>1549</v>
      </c>
      <c r="CK22" t="s">
        <v>1549</v>
      </c>
      <c r="CL22" t="s">
        <v>1549</v>
      </c>
      <c r="CM22" t="s">
        <v>1549</v>
      </c>
      <c r="CN22" t="s">
        <v>1549</v>
      </c>
      <c r="CO22" t="s">
        <v>1549</v>
      </c>
      <c r="CP22" t="s">
        <v>1549</v>
      </c>
      <c r="CQ22" t="s">
        <v>1549</v>
      </c>
      <c r="CR22" t="s">
        <v>1549</v>
      </c>
      <c r="CS22" t="s">
        <v>1549</v>
      </c>
      <c r="CT22" t="s">
        <v>1549</v>
      </c>
      <c r="CU22" t="s">
        <v>1549</v>
      </c>
      <c r="CV22" t="s">
        <v>1549</v>
      </c>
      <c r="CW22" t="s">
        <v>1549</v>
      </c>
      <c r="CX22" t="s">
        <v>1549</v>
      </c>
      <c r="CY22" t="s">
        <v>1549</v>
      </c>
      <c r="CZ22" t="s">
        <v>1549</v>
      </c>
      <c r="DA22" t="s">
        <v>1549</v>
      </c>
      <c r="DB22" t="s">
        <v>1549</v>
      </c>
      <c r="DC22" s="175">
        <f>$AL22*INDEX('Byproduct Conc'!$E:$E,MATCH(DC$2,'Byproduct Conc'!$C:$C,0))</f>
        <v>2.7270223195200001</v>
      </c>
      <c r="DD22" s="176">
        <f>$AL22*INDEX('Byproduct Conc'!$E:$E,MATCH(DD$2,'Byproduct Conc'!$C:$C,0))</f>
        <v>3.2799237519999996E-2</v>
      </c>
      <c r="DE22" s="176">
        <f>$AL22*INDEX('Byproduct Conc'!$E:$E,MATCH(DE$2,'Byproduct Conc'!$C:$C,0))</f>
        <v>0.14056816079999998</v>
      </c>
      <c r="DF22" s="176">
        <f>$AL22*INDEX('Byproduct Conc'!$E:$E,MATCH(DF$2,'Byproduct Conc'!$C:$C,0))</f>
        <v>0.93618395092800011</v>
      </c>
      <c r="DG22" s="177">
        <f>$AL22*INDEX('Byproduct Conc'!$E:$E,MATCH(DG$2,'Byproduct Conc'!$C:$C,0))</f>
        <v>1.4056816080000001</v>
      </c>
      <c r="DH22" s="178">
        <f t="shared" si="9"/>
        <v>7.7914923414857144E-3</v>
      </c>
      <c r="DI22" s="176">
        <f t="shared" si="10"/>
        <v>9.3712107199999989E-5</v>
      </c>
      <c r="DJ22" s="176">
        <f t="shared" si="11"/>
        <v>4.0162331657142851E-4</v>
      </c>
      <c r="DK22" s="176">
        <f t="shared" si="12"/>
        <v>2.6748112883657146E-3</v>
      </c>
      <c r="DL22" s="177">
        <f t="shared" si="13"/>
        <v>4.0162331657142862E-3</v>
      </c>
    </row>
    <row r="23" spans="2:116" x14ac:dyDescent="0.25">
      <c r="B23" t="s">
        <v>1134</v>
      </c>
      <c r="C23">
        <v>2022</v>
      </c>
      <c r="E23" t="s">
        <v>1539</v>
      </c>
      <c r="F23" t="s">
        <v>1540</v>
      </c>
      <c r="G23" t="s">
        <v>1541</v>
      </c>
      <c r="H23" t="s">
        <v>1194</v>
      </c>
      <c r="I23" t="s">
        <v>1542</v>
      </c>
      <c r="J23" t="s">
        <v>1195</v>
      </c>
      <c r="K23">
        <v>42029</v>
      </c>
      <c r="M23" s="56">
        <v>110000380061</v>
      </c>
      <c r="N23" s="172" t="str">
        <f t="shared" si="0"/>
        <v/>
      </c>
      <c r="O23" s="172" t="str">
        <f t="shared" si="1"/>
        <v>42029PNNWLALTON</v>
      </c>
      <c r="P23">
        <v>37.056699000000002</v>
      </c>
      <c r="Q23">
        <v>-88.365727000000007</v>
      </c>
      <c r="R23">
        <v>1322220872156</v>
      </c>
      <c r="S23" t="s">
        <v>2121</v>
      </c>
      <c r="T23" t="s">
        <v>1393</v>
      </c>
      <c r="U23" s="56">
        <v>4</v>
      </c>
      <c r="V23" s="56" t="s">
        <v>1409</v>
      </c>
      <c r="W23" s="56">
        <v>0</v>
      </c>
      <c r="X23" s="175">
        <f t="shared" si="2"/>
        <v>0</v>
      </c>
      <c r="Y23" t="s">
        <v>1543</v>
      </c>
      <c r="AA23" s="175">
        <f>$X23*INDEX('Byproduct Conc'!$E:$E,MATCH(AA$2,'Byproduct Conc'!$C:$C,0))</f>
        <v>0</v>
      </c>
      <c r="AB23" s="176">
        <f>$X23*INDEX('Byproduct Conc'!$E:$E,MATCH(AB$2,'Byproduct Conc'!$C:$C,0))</f>
        <v>0</v>
      </c>
      <c r="AC23" s="176">
        <f>$X23*INDEX('Byproduct Conc'!$E:$E,MATCH(AC$2,'Byproduct Conc'!$C:$C,0))</f>
        <v>0</v>
      </c>
      <c r="AD23" s="176">
        <f>$X23*INDEX('Byproduct Conc'!$E:$E,MATCH(AD$2,'Byproduct Conc'!$C:$C,0))</f>
        <v>0</v>
      </c>
      <c r="AE23" s="177">
        <f>$X23*INDEX('Byproduct Conc'!$E:$E,MATCH(AE$2,'Byproduct Conc'!$C:$C,0))</f>
        <v>0</v>
      </c>
      <c r="AF23" s="178">
        <f t="shared" si="3"/>
        <v>0</v>
      </c>
      <c r="AG23" s="176">
        <f t="shared" si="4"/>
        <v>0</v>
      </c>
      <c r="AH23" s="176">
        <f t="shared" si="5"/>
        <v>0</v>
      </c>
      <c r="AI23" s="176">
        <f t="shared" si="6"/>
        <v>0</v>
      </c>
      <c r="AJ23" s="177">
        <f t="shared" si="7"/>
        <v>0</v>
      </c>
      <c r="AK23" s="56">
        <v>1</v>
      </c>
      <c r="AL23" s="203">
        <f t="shared" si="8"/>
        <v>0.453592</v>
      </c>
      <c r="AM23" t="s">
        <v>1543</v>
      </c>
      <c r="AO23" t="s">
        <v>5125</v>
      </c>
      <c r="AP23">
        <v>325180</v>
      </c>
      <c r="AQ23" t="s">
        <v>258</v>
      </c>
      <c r="AV23" s="56" t="s">
        <v>1140</v>
      </c>
      <c r="AW23" s="72">
        <v>350</v>
      </c>
      <c r="AX23"/>
      <c r="BA23" t="s">
        <v>1548</v>
      </c>
      <c r="BB23" t="s">
        <v>1549</v>
      </c>
      <c r="BC23" t="s">
        <v>1549</v>
      </c>
      <c r="BD23" t="s">
        <v>1549</v>
      </c>
      <c r="BE23" t="s">
        <v>1548</v>
      </c>
      <c r="BF23" t="s">
        <v>1549</v>
      </c>
      <c r="BG23" t="s">
        <v>1549</v>
      </c>
      <c r="BH23" t="s">
        <v>1549</v>
      </c>
      <c r="BI23" t="s">
        <v>1549</v>
      </c>
      <c r="BJ23" t="s">
        <v>1549</v>
      </c>
      <c r="BK23" t="s">
        <v>1549</v>
      </c>
      <c r="BL23" t="s">
        <v>1549</v>
      </c>
      <c r="BM23" t="s">
        <v>1549</v>
      </c>
      <c r="BN23" t="s">
        <v>1549</v>
      </c>
      <c r="BO23" t="s">
        <v>1549</v>
      </c>
      <c r="BP23" t="s">
        <v>1549</v>
      </c>
      <c r="BQ23" t="s">
        <v>1549</v>
      </c>
      <c r="BR23" t="s">
        <v>1549</v>
      </c>
      <c r="BS23" t="s">
        <v>1549</v>
      </c>
      <c r="BT23" t="s">
        <v>1549</v>
      </c>
      <c r="BU23" t="s">
        <v>1549</v>
      </c>
      <c r="BV23" t="s">
        <v>1549</v>
      </c>
      <c r="BW23" t="s">
        <v>1549</v>
      </c>
      <c r="BX23" t="s">
        <v>1549</v>
      </c>
      <c r="BY23" t="s">
        <v>1549</v>
      </c>
      <c r="BZ23" t="s">
        <v>1549</v>
      </c>
      <c r="CA23" t="s">
        <v>1549</v>
      </c>
      <c r="CB23" t="s">
        <v>1548</v>
      </c>
      <c r="CC23" t="s">
        <v>1549</v>
      </c>
      <c r="CD23" t="s">
        <v>1549</v>
      </c>
      <c r="CE23" t="s">
        <v>1549</v>
      </c>
      <c r="CF23" t="s">
        <v>1549</v>
      </c>
      <c r="CG23" t="s">
        <v>1549</v>
      </c>
      <c r="CH23" t="s">
        <v>1549</v>
      </c>
      <c r="CI23" t="s">
        <v>1549</v>
      </c>
      <c r="CJ23" t="s">
        <v>1549</v>
      </c>
      <c r="CK23" t="s">
        <v>1549</v>
      </c>
      <c r="CL23" t="s">
        <v>1549</v>
      </c>
      <c r="CM23" t="s">
        <v>1549</v>
      </c>
      <c r="CN23" t="s">
        <v>1549</v>
      </c>
      <c r="CO23" t="s">
        <v>1549</v>
      </c>
      <c r="CP23" t="s">
        <v>1549</v>
      </c>
      <c r="CQ23" t="s">
        <v>1549</v>
      </c>
      <c r="CR23" t="s">
        <v>1549</v>
      </c>
      <c r="CS23" t="s">
        <v>1549</v>
      </c>
      <c r="CT23" t="s">
        <v>1549</v>
      </c>
      <c r="CU23" t="s">
        <v>1549</v>
      </c>
      <c r="CV23" t="s">
        <v>1549</v>
      </c>
      <c r="CW23" t="s">
        <v>1549</v>
      </c>
      <c r="CX23" t="s">
        <v>1549</v>
      </c>
      <c r="CY23" t="s">
        <v>1549</v>
      </c>
      <c r="CZ23" t="s">
        <v>1549</v>
      </c>
      <c r="DA23" t="s">
        <v>1549</v>
      </c>
      <c r="DB23" t="s">
        <v>1549</v>
      </c>
      <c r="DC23" s="175">
        <f>$AL23*INDEX('Byproduct Conc'!$E:$E,MATCH(DC$2,'Byproduct Conc'!$C:$C,0))</f>
        <v>1.3199527199999998E-3</v>
      </c>
      <c r="DD23" s="176">
        <f>$AL23*INDEX('Byproduct Conc'!$E:$E,MATCH(DD$2,'Byproduct Conc'!$C:$C,0))</f>
        <v>1.5875719999999999E-5</v>
      </c>
      <c r="DE23" s="176">
        <f>$AL23*INDEX('Byproduct Conc'!$E:$E,MATCH(DE$2,'Byproduct Conc'!$C:$C,0))</f>
        <v>6.803879999999999E-5</v>
      </c>
      <c r="DF23" s="176">
        <f>$AL23*INDEX('Byproduct Conc'!$E:$E,MATCH(DF$2,'Byproduct Conc'!$C:$C,0))</f>
        <v>4.5313840800000006E-4</v>
      </c>
      <c r="DG23" s="177">
        <f>$AL23*INDEX('Byproduct Conc'!$E:$E,MATCH(DG$2,'Byproduct Conc'!$C:$C,0))</f>
        <v>6.8038799999999998E-4</v>
      </c>
      <c r="DH23" s="178">
        <f t="shared" si="9"/>
        <v>3.7712934857142853E-6</v>
      </c>
      <c r="DI23" s="176">
        <f t="shared" si="10"/>
        <v>4.53592E-8</v>
      </c>
      <c r="DJ23" s="176">
        <f t="shared" si="11"/>
        <v>1.943965714285714E-7</v>
      </c>
      <c r="DK23" s="176">
        <f t="shared" si="12"/>
        <v>1.294681165714286E-6</v>
      </c>
      <c r="DL23" s="177">
        <f t="shared" si="13"/>
        <v>1.9439657142857142E-6</v>
      </c>
    </row>
    <row r="24" spans="2:116" x14ac:dyDescent="0.25">
      <c r="B24" t="s">
        <v>1134</v>
      </c>
      <c r="C24">
        <v>2022</v>
      </c>
      <c r="E24" t="s">
        <v>1984</v>
      </c>
      <c r="F24" t="s">
        <v>5121</v>
      </c>
      <c r="G24" t="s">
        <v>1986</v>
      </c>
      <c r="H24" t="s">
        <v>1987</v>
      </c>
      <c r="I24" t="s">
        <v>1987</v>
      </c>
      <c r="J24" t="s">
        <v>1988</v>
      </c>
      <c r="K24">
        <v>52761</v>
      </c>
      <c r="M24" s="56">
        <v>110018869474</v>
      </c>
      <c r="N24" s="172" t="str">
        <f t="shared" si="0"/>
        <v>52761MNSNTWIGGI</v>
      </c>
      <c r="O24" s="172" t="str">
        <f t="shared" si="1"/>
        <v>52761MNSNTWIGGI</v>
      </c>
      <c r="P24">
        <v>41.350468999999997</v>
      </c>
      <c r="Q24">
        <v>-91.081619000000003</v>
      </c>
      <c r="R24">
        <v>1322221286596</v>
      </c>
      <c r="S24" t="s">
        <v>2121</v>
      </c>
      <c r="T24" t="s">
        <v>1393</v>
      </c>
      <c r="U24" s="56">
        <v>3</v>
      </c>
      <c r="V24" s="56" t="s">
        <v>1550</v>
      </c>
      <c r="W24" s="56">
        <v>748</v>
      </c>
      <c r="X24" s="175">
        <f t="shared" si="2"/>
        <v>339.28681599999999</v>
      </c>
      <c r="Y24" t="s">
        <v>1556</v>
      </c>
      <c r="AA24" s="175">
        <f>$X24*INDEX('Byproduct Conc'!$E:$E,MATCH(AA$2,'Byproduct Conc'!$C:$C,0))</f>
        <v>0.98732463455999986</v>
      </c>
      <c r="AB24" s="176">
        <f>$X24*INDEX('Byproduct Conc'!$E:$E,MATCH(AB$2,'Byproduct Conc'!$C:$C,0))</f>
        <v>1.1875038559999999E-2</v>
      </c>
      <c r="AC24" s="176">
        <f>$X24*INDEX('Byproduct Conc'!$E:$E,MATCH(AC$2,'Byproduct Conc'!$C:$C,0))</f>
        <v>5.0893022399999994E-2</v>
      </c>
      <c r="AD24" s="176">
        <f>$X24*INDEX('Byproduct Conc'!$E:$E,MATCH(AD$2,'Byproduct Conc'!$C:$C,0))</f>
        <v>0.33894752918400001</v>
      </c>
      <c r="AE24" s="177">
        <f>$X24*INDEX('Byproduct Conc'!$E:$E,MATCH(AE$2,'Byproduct Conc'!$C:$C,0))</f>
        <v>0.50893022399999999</v>
      </c>
      <c r="AF24" s="178">
        <f t="shared" si="3"/>
        <v>2.8209275273142851E-3</v>
      </c>
      <c r="AG24" s="176">
        <f t="shared" si="4"/>
        <v>3.3928681599999997E-5</v>
      </c>
      <c r="AH24" s="176">
        <f t="shared" si="5"/>
        <v>1.4540863542857142E-4</v>
      </c>
      <c r="AI24" s="176">
        <f t="shared" si="6"/>
        <v>9.6842151195428573E-4</v>
      </c>
      <c r="AJ24" s="177">
        <f t="shared" si="7"/>
        <v>1.4540863542857143E-3</v>
      </c>
      <c r="AK24" s="56">
        <v>1724</v>
      </c>
      <c r="AL24" s="203">
        <f t="shared" si="8"/>
        <v>781.99260800000002</v>
      </c>
      <c r="AM24" t="s">
        <v>1556</v>
      </c>
      <c r="AO24" t="s">
        <v>5125</v>
      </c>
      <c r="AP24">
        <v>325320</v>
      </c>
      <c r="AQ24" t="s">
        <v>268</v>
      </c>
      <c r="AV24" s="56" t="s">
        <v>1140</v>
      </c>
      <c r="AW24" s="72">
        <v>350</v>
      </c>
      <c r="AX24"/>
      <c r="BA24" t="s">
        <v>1548</v>
      </c>
      <c r="BB24" t="s">
        <v>1549</v>
      </c>
      <c r="BC24" t="s">
        <v>1549</v>
      </c>
      <c r="BD24" t="s">
        <v>1549</v>
      </c>
      <c r="BE24" t="s">
        <v>1549</v>
      </c>
      <c r="BF24" t="s">
        <v>1548</v>
      </c>
      <c r="BG24" t="s">
        <v>1549</v>
      </c>
      <c r="BH24" t="s">
        <v>1549</v>
      </c>
      <c r="BI24" t="s">
        <v>1549</v>
      </c>
      <c r="BJ24" t="s">
        <v>1549</v>
      </c>
      <c r="BK24" t="s">
        <v>1549</v>
      </c>
      <c r="BL24" t="s">
        <v>1549</v>
      </c>
      <c r="BM24" t="s">
        <v>1549</v>
      </c>
      <c r="BN24" t="s">
        <v>1549</v>
      </c>
      <c r="BO24" t="s">
        <v>1549</v>
      </c>
      <c r="BP24" t="s">
        <v>1549</v>
      </c>
      <c r="BQ24" t="s">
        <v>1549</v>
      </c>
      <c r="BR24" t="s">
        <v>1549</v>
      </c>
      <c r="BS24" t="s">
        <v>1549</v>
      </c>
      <c r="BT24" t="s">
        <v>1549</v>
      </c>
      <c r="BU24" t="s">
        <v>1549</v>
      </c>
      <c r="BV24" t="s">
        <v>1549</v>
      </c>
      <c r="BW24" t="s">
        <v>1549</v>
      </c>
      <c r="BX24" t="s">
        <v>1549</v>
      </c>
      <c r="BY24" t="s">
        <v>1549</v>
      </c>
      <c r="BZ24" t="s">
        <v>1549</v>
      </c>
      <c r="CA24" t="s">
        <v>1549</v>
      </c>
      <c r="CB24" t="s">
        <v>1548</v>
      </c>
      <c r="CC24" t="s">
        <v>1549</v>
      </c>
      <c r="CD24" t="s">
        <v>1549</v>
      </c>
      <c r="CE24" t="s">
        <v>1549</v>
      </c>
      <c r="CF24" t="s">
        <v>1549</v>
      </c>
      <c r="CG24" t="s">
        <v>1549</v>
      </c>
      <c r="CH24" t="s">
        <v>1549</v>
      </c>
      <c r="CI24" t="s">
        <v>1549</v>
      </c>
      <c r="CJ24" t="s">
        <v>1549</v>
      </c>
      <c r="CK24" t="s">
        <v>1549</v>
      </c>
      <c r="CL24" t="s">
        <v>1549</v>
      </c>
      <c r="CM24" t="s">
        <v>1549</v>
      </c>
      <c r="CN24" t="s">
        <v>1549</v>
      </c>
      <c r="CO24" t="s">
        <v>1549</v>
      </c>
      <c r="CP24" t="s">
        <v>1549</v>
      </c>
      <c r="CQ24" t="s">
        <v>1549</v>
      </c>
      <c r="CR24" t="s">
        <v>1549</v>
      </c>
      <c r="CS24" t="s">
        <v>1549</v>
      </c>
      <c r="CT24" t="s">
        <v>1549</v>
      </c>
      <c r="CU24" t="s">
        <v>1549</v>
      </c>
      <c r="CV24" t="s">
        <v>1549</v>
      </c>
      <c r="CW24" t="s">
        <v>1549</v>
      </c>
      <c r="CX24" t="s">
        <v>1549</v>
      </c>
      <c r="CY24" t="s">
        <v>1549</v>
      </c>
      <c r="CZ24" t="s">
        <v>1549</v>
      </c>
      <c r="DA24" t="s">
        <v>1549</v>
      </c>
      <c r="DB24" t="s">
        <v>1549</v>
      </c>
      <c r="DC24" s="175">
        <f>$AL24*INDEX('Byproduct Conc'!$E:$E,MATCH(DC$2,'Byproduct Conc'!$C:$C,0))</f>
        <v>2.2755984892800001</v>
      </c>
      <c r="DD24" s="176">
        <f>$AL24*INDEX('Byproduct Conc'!$E:$E,MATCH(DD$2,'Byproduct Conc'!$C:$C,0))</f>
        <v>2.7369741279999998E-2</v>
      </c>
      <c r="DE24" s="176">
        <f>$AL24*INDEX('Byproduct Conc'!$E:$E,MATCH(DE$2,'Byproduct Conc'!$C:$C,0))</f>
        <v>0.11729889119999999</v>
      </c>
      <c r="DF24" s="176">
        <f>$AL24*INDEX('Byproduct Conc'!$E:$E,MATCH(DF$2,'Byproduct Conc'!$C:$C,0))</f>
        <v>0.7812106153920001</v>
      </c>
      <c r="DG24" s="177">
        <f>$AL24*INDEX('Byproduct Conc'!$E:$E,MATCH(DG$2,'Byproduct Conc'!$C:$C,0))</f>
        <v>1.1729889120000001</v>
      </c>
      <c r="DH24" s="178">
        <f t="shared" si="9"/>
        <v>6.5017099693714291E-3</v>
      </c>
      <c r="DI24" s="176">
        <f t="shared" si="10"/>
        <v>7.8199260799999992E-5</v>
      </c>
      <c r="DJ24" s="176">
        <f t="shared" si="11"/>
        <v>3.3513968914285712E-4</v>
      </c>
      <c r="DK24" s="176">
        <f t="shared" si="12"/>
        <v>2.232030329691429E-3</v>
      </c>
      <c r="DL24" s="177">
        <f t="shared" si="13"/>
        <v>3.3513968914285716E-3</v>
      </c>
    </row>
    <row r="25" spans="2:116" x14ac:dyDescent="0.25">
      <c r="B25" t="s">
        <v>1134</v>
      </c>
      <c r="C25">
        <v>2022</v>
      </c>
      <c r="E25" t="s">
        <v>1394</v>
      </c>
      <c r="F25" t="s">
        <v>1396</v>
      </c>
      <c r="G25" t="s">
        <v>1397</v>
      </c>
      <c r="H25" t="s">
        <v>1165</v>
      </c>
      <c r="I25" t="s">
        <v>1398</v>
      </c>
      <c r="J25" t="s">
        <v>1138</v>
      </c>
      <c r="K25">
        <v>70764</v>
      </c>
      <c r="M25" s="56">
        <v>110070828281</v>
      </c>
      <c r="N25" s="172" t="str">
        <f t="shared" si="0"/>
        <v>7076WBLCBP21255</v>
      </c>
      <c r="O25" s="172" t="str">
        <f t="shared" si="1"/>
        <v>7076WBLCBP21255</v>
      </c>
      <c r="P25">
        <v>30.313897000000001</v>
      </c>
      <c r="Q25">
        <v>-91.240605000000002</v>
      </c>
      <c r="R25">
        <v>1322221399773</v>
      </c>
      <c r="S25" t="s">
        <v>2121</v>
      </c>
      <c r="T25" t="s">
        <v>1393</v>
      </c>
      <c r="U25" s="56">
        <v>8</v>
      </c>
      <c r="V25" s="56" t="s">
        <v>1399</v>
      </c>
      <c r="W25" s="56">
        <v>6872</v>
      </c>
      <c r="X25" s="175">
        <f t="shared" si="2"/>
        <v>3117.0842240000002</v>
      </c>
      <c r="Y25" t="s">
        <v>1556</v>
      </c>
      <c r="AA25" s="175">
        <f>$X25*INDEX('Byproduct Conc'!$E:$E,MATCH(AA$2,'Byproduct Conc'!$C:$C,0))</f>
        <v>9.0707150918400004</v>
      </c>
      <c r="AB25" s="176">
        <f>$X25*INDEX('Byproduct Conc'!$E:$E,MATCH(AB$2,'Byproduct Conc'!$C:$C,0))</f>
        <v>0.10909794784</v>
      </c>
      <c r="AC25" s="176">
        <f>$X25*INDEX('Byproduct Conc'!$E:$E,MATCH(AC$2,'Byproduct Conc'!$C:$C,0))</f>
        <v>0.4675626336</v>
      </c>
      <c r="AD25" s="176">
        <f>$X25*INDEX('Byproduct Conc'!$E:$E,MATCH(AD$2,'Byproduct Conc'!$C:$C,0))</f>
        <v>3.1139671397760007</v>
      </c>
      <c r="AE25" s="177">
        <f>$X25*INDEX('Byproduct Conc'!$E:$E,MATCH(AE$2,'Byproduct Conc'!$C:$C,0))</f>
        <v>4.6756263360000005</v>
      </c>
      <c r="AF25" s="178">
        <f t="shared" si="3"/>
        <v>2.5916328833828571E-2</v>
      </c>
      <c r="AG25" s="176">
        <f t="shared" si="4"/>
        <v>3.1170842240000002E-4</v>
      </c>
      <c r="AH25" s="176">
        <f t="shared" si="5"/>
        <v>1.3358932388571429E-3</v>
      </c>
      <c r="AI25" s="176">
        <f t="shared" si="6"/>
        <v>8.8970489707885739E-3</v>
      </c>
      <c r="AJ25" s="177">
        <f t="shared" si="7"/>
        <v>1.3358932388571431E-2</v>
      </c>
      <c r="AK25" s="56">
        <v>2420</v>
      </c>
      <c r="AL25" s="203">
        <f t="shared" si="8"/>
        <v>1097.69264</v>
      </c>
      <c r="AM25" t="s">
        <v>1556</v>
      </c>
      <c r="AO25" t="s">
        <v>5125</v>
      </c>
      <c r="AP25">
        <v>325199</v>
      </c>
      <c r="AQ25" t="s">
        <v>261</v>
      </c>
      <c r="AV25" s="56" t="s">
        <v>1140</v>
      </c>
      <c r="AW25" s="72">
        <v>350</v>
      </c>
      <c r="AX25"/>
      <c r="BA25" t="s">
        <v>1548</v>
      </c>
      <c r="BB25" t="s">
        <v>1549</v>
      </c>
      <c r="BC25" t="s">
        <v>1549</v>
      </c>
      <c r="BD25" t="s">
        <v>1548</v>
      </c>
      <c r="BE25" t="s">
        <v>1548</v>
      </c>
      <c r="BF25" t="s">
        <v>1548</v>
      </c>
      <c r="BG25" t="s">
        <v>1548</v>
      </c>
      <c r="BH25" t="s">
        <v>1548</v>
      </c>
      <c r="BI25" t="s">
        <v>1549</v>
      </c>
      <c r="BJ25" t="s">
        <v>1549</v>
      </c>
      <c r="BK25" t="s">
        <v>1549</v>
      </c>
      <c r="BL25" t="s">
        <v>1549</v>
      </c>
      <c r="BM25" t="s">
        <v>1549</v>
      </c>
      <c r="BN25" t="s">
        <v>1549</v>
      </c>
      <c r="BO25" t="s">
        <v>1549</v>
      </c>
      <c r="BP25" t="s">
        <v>1549</v>
      </c>
      <c r="BQ25" t="s">
        <v>1549</v>
      </c>
      <c r="BR25" t="s">
        <v>1549</v>
      </c>
      <c r="BS25" t="s">
        <v>1549</v>
      </c>
      <c r="BT25" t="s">
        <v>1549</v>
      </c>
      <c r="BU25" t="s">
        <v>1549</v>
      </c>
      <c r="BV25" t="s">
        <v>1549</v>
      </c>
      <c r="BW25" t="s">
        <v>1549</v>
      </c>
      <c r="BX25" t="s">
        <v>1549</v>
      </c>
      <c r="BY25" t="s">
        <v>1549</v>
      </c>
      <c r="BZ25" t="s">
        <v>1549</v>
      </c>
      <c r="CA25" t="s">
        <v>1549</v>
      </c>
      <c r="CB25" t="s">
        <v>1548</v>
      </c>
      <c r="CC25" t="s">
        <v>1549</v>
      </c>
      <c r="CD25" t="s">
        <v>1549</v>
      </c>
      <c r="CE25" t="s">
        <v>1549</v>
      </c>
      <c r="CF25" t="s">
        <v>1549</v>
      </c>
      <c r="CG25" t="s">
        <v>1549</v>
      </c>
      <c r="CH25" t="s">
        <v>1549</v>
      </c>
      <c r="CI25" t="s">
        <v>1549</v>
      </c>
      <c r="CJ25" t="s">
        <v>1549</v>
      </c>
      <c r="CK25" t="s">
        <v>1549</v>
      </c>
      <c r="CL25" t="s">
        <v>1549</v>
      </c>
      <c r="CM25" t="s">
        <v>1549</v>
      </c>
      <c r="CN25" t="s">
        <v>1549</v>
      </c>
      <c r="CO25" t="s">
        <v>1549</v>
      </c>
      <c r="CP25" t="s">
        <v>1549</v>
      </c>
      <c r="CQ25" t="s">
        <v>1549</v>
      </c>
      <c r="CR25" t="s">
        <v>1549</v>
      </c>
      <c r="CS25" t="s">
        <v>1549</v>
      </c>
      <c r="CT25" t="s">
        <v>1549</v>
      </c>
      <c r="CU25" t="s">
        <v>1549</v>
      </c>
      <c r="CV25" t="s">
        <v>1549</v>
      </c>
      <c r="CW25" t="s">
        <v>1549</v>
      </c>
      <c r="CX25" t="s">
        <v>1549</v>
      </c>
      <c r="CY25" t="s">
        <v>1549</v>
      </c>
      <c r="CZ25" t="s">
        <v>1549</v>
      </c>
      <c r="DA25" t="s">
        <v>1549</v>
      </c>
      <c r="DB25" t="s">
        <v>1549</v>
      </c>
      <c r="DC25" s="175">
        <f>$AL25*INDEX('Byproduct Conc'!$E:$E,MATCH(DC$2,'Byproduct Conc'!$C:$C,0))</f>
        <v>3.1942855823999996</v>
      </c>
      <c r="DD25" s="176">
        <f>$AL25*INDEX('Byproduct Conc'!$E:$E,MATCH(DD$2,'Byproduct Conc'!$C:$C,0))</f>
        <v>3.8419242399999998E-2</v>
      </c>
      <c r="DE25" s="176">
        <f>$AL25*INDEX('Byproduct Conc'!$E:$E,MATCH(DE$2,'Byproduct Conc'!$C:$C,0))</f>
        <v>0.16465389599999999</v>
      </c>
      <c r="DF25" s="176">
        <f>$AL25*INDEX('Byproduct Conc'!$E:$E,MATCH(DF$2,'Byproduct Conc'!$C:$C,0))</f>
        <v>1.0965949473600001</v>
      </c>
      <c r="DG25" s="177">
        <f>$AL25*INDEX('Byproduct Conc'!$E:$E,MATCH(DG$2,'Byproduct Conc'!$C:$C,0))</f>
        <v>1.64653896</v>
      </c>
      <c r="DH25" s="178">
        <f t="shared" si="9"/>
        <v>9.1265302354285698E-3</v>
      </c>
      <c r="DI25" s="176">
        <f t="shared" si="10"/>
        <v>1.0976926399999999E-4</v>
      </c>
      <c r="DJ25" s="176">
        <f t="shared" si="11"/>
        <v>4.7043970285714283E-4</v>
      </c>
      <c r="DK25" s="176">
        <f t="shared" si="12"/>
        <v>3.1331284210285716E-3</v>
      </c>
      <c r="DL25" s="177">
        <f t="shared" si="13"/>
        <v>4.7043970285714281E-3</v>
      </c>
    </row>
    <row r="26" spans="2:116" x14ac:dyDescent="0.25">
      <c r="B26" t="s">
        <v>1134</v>
      </c>
      <c r="C26">
        <v>2022</v>
      </c>
      <c r="E26" t="s">
        <v>1207</v>
      </c>
      <c r="F26" t="s">
        <v>5122</v>
      </c>
      <c r="G26" t="s">
        <v>1204</v>
      </c>
      <c r="H26" t="s">
        <v>1205</v>
      </c>
      <c r="I26" t="s">
        <v>1572</v>
      </c>
      <c r="J26" t="s">
        <v>1206</v>
      </c>
      <c r="K26">
        <v>63630</v>
      </c>
      <c r="M26" s="56">
        <v>110017980443</v>
      </c>
      <c r="N26" s="172" t="str">
        <f t="shared" si="0"/>
        <v>63630BCKMNHIGHW</v>
      </c>
      <c r="O26" s="172" t="str">
        <f t="shared" si="1"/>
        <v>63630BCKMNHIGHW</v>
      </c>
      <c r="P26">
        <v>37.983333000000002</v>
      </c>
      <c r="Q26">
        <v>-90.690832999999998</v>
      </c>
      <c r="R26">
        <v>1322221291026</v>
      </c>
      <c r="S26" t="s">
        <v>2121</v>
      </c>
      <c r="T26" t="s">
        <v>1393</v>
      </c>
      <c r="U26" s="56">
        <v>5</v>
      </c>
      <c r="V26" s="56" t="s">
        <v>1423</v>
      </c>
      <c r="W26" s="56">
        <v>10</v>
      </c>
      <c r="X26" s="175">
        <f t="shared" si="2"/>
        <v>4.53592</v>
      </c>
      <c r="Y26" t="s">
        <v>1573</v>
      </c>
      <c r="AA26" s="175">
        <f>$X26*INDEX('Byproduct Conc'!$E:$E,MATCH(AA$2,'Byproduct Conc'!$C:$C,0))</f>
        <v>1.3199527199999998E-2</v>
      </c>
      <c r="AB26" s="176">
        <f>$X26*INDEX('Byproduct Conc'!$E:$E,MATCH(AB$2,'Byproduct Conc'!$C:$C,0))</f>
        <v>1.5875719999999997E-4</v>
      </c>
      <c r="AC26" s="176">
        <f>$X26*INDEX('Byproduct Conc'!$E:$E,MATCH(AC$2,'Byproduct Conc'!$C:$C,0))</f>
        <v>6.8038799999999998E-4</v>
      </c>
      <c r="AD26" s="176">
        <f>$X26*INDEX('Byproduct Conc'!$E:$E,MATCH(AD$2,'Byproduct Conc'!$C:$C,0))</f>
        <v>4.5313840800000008E-3</v>
      </c>
      <c r="AE26" s="177">
        <f>$X26*INDEX('Byproduct Conc'!$E:$E,MATCH(AE$2,'Byproduct Conc'!$C:$C,0))</f>
        <v>6.80388E-3</v>
      </c>
      <c r="AF26" s="178">
        <f t="shared" si="3"/>
        <v>3.771293485714285E-5</v>
      </c>
      <c r="AG26" s="176">
        <f t="shared" si="4"/>
        <v>4.5359199999999992E-7</v>
      </c>
      <c r="AH26" s="176">
        <f t="shared" si="5"/>
        <v>1.9439657142857142E-6</v>
      </c>
      <c r="AI26" s="176">
        <f t="shared" si="6"/>
        <v>1.2946811657142859E-5</v>
      </c>
      <c r="AJ26" s="177">
        <f t="shared" si="7"/>
        <v>1.9439657142857143E-5</v>
      </c>
      <c r="AK26" s="56">
        <v>5</v>
      </c>
      <c r="AL26" s="203">
        <f t="shared" si="8"/>
        <v>2.26796</v>
      </c>
      <c r="AM26" t="s">
        <v>1573</v>
      </c>
      <c r="AO26" t="s">
        <v>5125</v>
      </c>
      <c r="AP26">
        <v>325998</v>
      </c>
      <c r="AQ26" t="s">
        <v>283</v>
      </c>
      <c r="AV26" s="56" t="s">
        <v>1140</v>
      </c>
      <c r="AW26" s="72">
        <v>350</v>
      </c>
      <c r="AX26"/>
      <c r="BA26" t="s">
        <v>1549</v>
      </c>
      <c r="BB26" t="s">
        <v>1549</v>
      </c>
      <c r="BC26" t="s">
        <v>1549</v>
      </c>
      <c r="BD26" t="s">
        <v>1549</v>
      </c>
      <c r="BE26" t="s">
        <v>1549</v>
      </c>
      <c r="BF26" t="s">
        <v>1549</v>
      </c>
      <c r="BG26" t="s">
        <v>1548</v>
      </c>
      <c r="BH26" t="s">
        <v>1549</v>
      </c>
      <c r="BI26" t="s">
        <v>1548</v>
      </c>
      <c r="BJ26" t="s">
        <v>1549</v>
      </c>
      <c r="BK26" t="s">
        <v>1549</v>
      </c>
      <c r="BL26" t="s">
        <v>1549</v>
      </c>
      <c r="BM26" t="s">
        <v>1549</v>
      </c>
      <c r="BN26" t="s">
        <v>1549</v>
      </c>
      <c r="BO26" t="s">
        <v>1549</v>
      </c>
      <c r="BP26" t="s">
        <v>1549</v>
      </c>
      <c r="BQ26" t="s">
        <v>1549</v>
      </c>
      <c r="BR26" t="s">
        <v>1549</v>
      </c>
      <c r="BS26" t="s">
        <v>1549</v>
      </c>
      <c r="BT26" t="s">
        <v>1549</v>
      </c>
      <c r="BU26" t="s">
        <v>1549</v>
      </c>
      <c r="BV26" t="s">
        <v>1549</v>
      </c>
      <c r="BW26" t="s">
        <v>1549</v>
      </c>
      <c r="BX26" t="s">
        <v>1549</v>
      </c>
      <c r="BY26" t="s">
        <v>1549</v>
      </c>
      <c r="BZ26" t="s">
        <v>1549</v>
      </c>
      <c r="CA26" t="s">
        <v>1549</v>
      </c>
      <c r="CB26" t="s">
        <v>1549</v>
      </c>
      <c r="CC26" t="s">
        <v>1549</v>
      </c>
      <c r="CD26" t="s">
        <v>1549</v>
      </c>
      <c r="CE26" t="s">
        <v>1549</v>
      </c>
      <c r="CF26" t="s">
        <v>1549</v>
      </c>
      <c r="CG26" t="s">
        <v>1549</v>
      </c>
      <c r="CH26" t="s">
        <v>1549</v>
      </c>
      <c r="CI26" t="s">
        <v>1549</v>
      </c>
      <c r="CJ26" t="s">
        <v>1549</v>
      </c>
      <c r="CK26" t="s">
        <v>1549</v>
      </c>
      <c r="CL26" t="s">
        <v>1549</v>
      </c>
      <c r="CM26" t="s">
        <v>1549</v>
      </c>
      <c r="CN26" t="s">
        <v>1549</v>
      </c>
      <c r="CO26" t="s">
        <v>1549</v>
      </c>
      <c r="CP26" t="s">
        <v>1549</v>
      </c>
      <c r="CQ26" t="s">
        <v>1549</v>
      </c>
      <c r="CR26" t="s">
        <v>1549</v>
      </c>
      <c r="CS26" t="s">
        <v>1549</v>
      </c>
      <c r="CT26" t="s">
        <v>1549</v>
      </c>
      <c r="CU26" t="s">
        <v>1549</v>
      </c>
      <c r="CV26" t="s">
        <v>1549</v>
      </c>
      <c r="CW26" t="s">
        <v>1549</v>
      </c>
      <c r="CX26" t="s">
        <v>1549</v>
      </c>
      <c r="CY26" t="s">
        <v>1549</v>
      </c>
      <c r="CZ26" t="s">
        <v>1549</v>
      </c>
      <c r="DA26" t="s">
        <v>1549</v>
      </c>
      <c r="DB26" t="s">
        <v>1549</v>
      </c>
      <c r="DC26" s="175">
        <f>$AL26*INDEX('Byproduct Conc'!$E:$E,MATCH(DC$2,'Byproduct Conc'!$C:$C,0))</f>
        <v>6.5997635999999991E-3</v>
      </c>
      <c r="DD26" s="176">
        <f>$AL26*INDEX('Byproduct Conc'!$E:$E,MATCH(DD$2,'Byproduct Conc'!$C:$C,0))</f>
        <v>7.9378599999999986E-5</v>
      </c>
      <c r="DE26" s="176">
        <f>$AL26*INDEX('Byproduct Conc'!$E:$E,MATCH(DE$2,'Byproduct Conc'!$C:$C,0))</f>
        <v>3.4019399999999999E-4</v>
      </c>
      <c r="DF26" s="176">
        <f>$AL26*INDEX('Byproduct Conc'!$E:$E,MATCH(DF$2,'Byproduct Conc'!$C:$C,0))</f>
        <v>2.2656920400000004E-3</v>
      </c>
      <c r="DG26" s="177">
        <f>$AL26*INDEX('Byproduct Conc'!$E:$E,MATCH(DG$2,'Byproduct Conc'!$C:$C,0))</f>
        <v>3.40194E-3</v>
      </c>
      <c r="DH26" s="178">
        <f t="shared" si="9"/>
        <v>1.8856467428571425E-5</v>
      </c>
      <c r="DI26" s="176">
        <f t="shared" si="10"/>
        <v>2.2679599999999996E-7</v>
      </c>
      <c r="DJ26" s="176">
        <f t="shared" si="11"/>
        <v>9.7198285714285712E-7</v>
      </c>
      <c r="DK26" s="176">
        <f t="shared" si="12"/>
        <v>6.4734058285714297E-6</v>
      </c>
      <c r="DL26" s="177">
        <f t="shared" si="13"/>
        <v>9.7198285714285716E-6</v>
      </c>
    </row>
    <row r="27" spans="2:116" x14ac:dyDescent="0.25">
      <c r="B27" t="s">
        <v>1134</v>
      </c>
      <c r="C27">
        <v>2022</v>
      </c>
      <c r="E27" t="s">
        <v>1580</v>
      </c>
      <c r="F27" t="s">
        <v>1581</v>
      </c>
      <c r="G27" t="s">
        <v>1582</v>
      </c>
      <c r="H27" t="s">
        <v>1583</v>
      </c>
      <c r="I27" t="s">
        <v>1584</v>
      </c>
      <c r="J27" t="s">
        <v>1195</v>
      </c>
      <c r="K27">
        <v>41129</v>
      </c>
      <c r="M27" s="56">
        <v>110008459578</v>
      </c>
      <c r="N27" s="172" t="str">
        <f t="shared" si="0"/>
        <v>41129CLGNCUSROU</v>
      </c>
      <c r="O27" s="172" t="str">
        <f t="shared" si="1"/>
        <v>41129CLGNCUSROU</v>
      </c>
      <c r="P27">
        <v>38.337209999999999</v>
      </c>
      <c r="Q27">
        <v>-82.589250000000007</v>
      </c>
      <c r="R27">
        <v>1322221333824</v>
      </c>
      <c r="S27" t="s">
        <v>2121</v>
      </c>
      <c r="T27" t="s">
        <v>1393</v>
      </c>
      <c r="U27" s="56">
        <v>4</v>
      </c>
      <c r="V27" s="56" t="s">
        <v>1409</v>
      </c>
      <c r="W27" s="56">
        <v>2</v>
      </c>
      <c r="X27" s="175">
        <f t="shared" si="2"/>
        <v>0.90718399999999999</v>
      </c>
      <c r="Y27" t="s">
        <v>1556</v>
      </c>
      <c r="AA27" s="175">
        <f>$X27*INDEX('Byproduct Conc'!$E:$E,MATCH(AA$2,'Byproduct Conc'!$C:$C,0))</f>
        <v>2.6399054399999997E-3</v>
      </c>
      <c r="AB27" s="176">
        <f>$X27*INDEX('Byproduct Conc'!$E:$E,MATCH(AB$2,'Byproduct Conc'!$C:$C,0))</f>
        <v>3.1751439999999998E-5</v>
      </c>
      <c r="AC27" s="176">
        <f>$X27*INDEX('Byproduct Conc'!$E:$E,MATCH(AC$2,'Byproduct Conc'!$C:$C,0))</f>
        <v>1.3607759999999998E-4</v>
      </c>
      <c r="AD27" s="176">
        <f>$X27*INDEX('Byproduct Conc'!$E:$E,MATCH(AD$2,'Byproduct Conc'!$C:$C,0))</f>
        <v>9.0627681600000012E-4</v>
      </c>
      <c r="AE27" s="177">
        <f>$X27*INDEX('Byproduct Conc'!$E:$E,MATCH(AE$2,'Byproduct Conc'!$C:$C,0))</f>
        <v>1.360776E-3</v>
      </c>
      <c r="AF27" s="178">
        <f t="shared" si="3"/>
        <v>7.5425869714285706E-6</v>
      </c>
      <c r="AG27" s="176">
        <f t="shared" si="4"/>
        <v>9.0718400000000001E-8</v>
      </c>
      <c r="AH27" s="176">
        <f t="shared" si="5"/>
        <v>3.8879314285714281E-7</v>
      </c>
      <c r="AI27" s="176">
        <f t="shared" si="6"/>
        <v>2.589362331428572E-6</v>
      </c>
      <c r="AJ27" s="177">
        <f t="shared" si="7"/>
        <v>3.8879314285714285E-6</v>
      </c>
      <c r="AK27" s="56">
        <v>218</v>
      </c>
      <c r="AL27" s="203">
        <f t="shared" si="8"/>
        <v>98.883055999999996</v>
      </c>
      <c r="AM27" t="s">
        <v>1556</v>
      </c>
      <c r="AO27" t="s">
        <v>5125</v>
      </c>
      <c r="AP27">
        <v>325998</v>
      </c>
      <c r="AQ27" t="s">
        <v>283</v>
      </c>
      <c r="AV27" s="56" t="s">
        <v>1140</v>
      </c>
      <c r="AW27" s="72">
        <v>350</v>
      </c>
      <c r="AX27"/>
      <c r="BA27" t="s">
        <v>1548</v>
      </c>
      <c r="BB27" t="s">
        <v>1549</v>
      </c>
      <c r="BC27" t="s">
        <v>1549</v>
      </c>
      <c r="BD27" t="s">
        <v>1549</v>
      </c>
      <c r="BE27" t="s">
        <v>1549</v>
      </c>
      <c r="BF27" t="s">
        <v>1548</v>
      </c>
      <c r="BG27" t="s">
        <v>1549</v>
      </c>
      <c r="BH27" t="s">
        <v>1549</v>
      </c>
      <c r="BI27" t="s">
        <v>1549</v>
      </c>
      <c r="BJ27" t="s">
        <v>1549</v>
      </c>
      <c r="BK27" t="s">
        <v>1549</v>
      </c>
      <c r="BL27" t="s">
        <v>1549</v>
      </c>
      <c r="BM27" t="s">
        <v>1549</v>
      </c>
      <c r="BN27" t="s">
        <v>1549</v>
      </c>
      <c r="BO27" t="s">
        <v>1549</v>
      </c>
      <c r="BP27" t="s">
        <v>1549</v>
      </c>
      <c r="BQ27" t="s">
        <v>1549</v>
      </c>
      <c r="BR27" t="s">
        <v>1549</v>
      </c>
      <c r="BS27" t="s">
        <v>1549</v>
      </c>
      <c r="BT27" t="s">
        <v>1549</v>
      </c>
      <c r="BU27" t="s">
        <v>1549</v>
      </c>
      <c r="BV27" t="s">
        <v>1549</v>
      </c>
      <c r="BW27" t="s">
        <v>1549</v>
      </c>
      <c r="BX27" t="s">
        <v>1549</v>
      </c>
      <c r="BY27" t="s">
        <v>1549</v>
      </c>
      <c r="BZ27" t="s">
        <v>1549</v>
      </c>
      <c r="CA27" t="s">
        <v>1549</v>
      </c>
      <c r="CB27" t="s">
        <v>1549</v>
      </c>
      <c r="CC27" t="s">
        <v>1549</v>
      </c>
      <c r="CD27" t="s">
        <v>1549</v>
      </c>
      <c r="CE27" t="s">
        <v>1549</v>
      </c>
      <c r="CF27" t="s">
        <v>1549</v>
      </c>
      <c r="CG27" t="s">
        <v>1549</v>
      </c>
      <c r="CH27" t="s">
        <v>1549</v>
      </c>
      <c r="CI27" t="s">
        <v>1549</v>
      </c>
      <c r="CJ27" t="s">
        <v>1549</v>
      </c>
      <c r="CK27" t="s">
        <v>1549</v>
      </c>
      <c r="CL27" t="s">
        <v>1549</v>
      </c>
      <c r="CM27" t="s">
        <v>1549</v>
      </c>
      <c r="CN27" t="s">
        <v>1549</v>
      </c>
      <c r="CO27" t="s">
        <v>1549</v>
      </c>
      <c r="CP27" t="s">
        <v>1549</v>
      </c>
      <c r="CQ27" t="s">
        <v>1549</v>
      </c>
      <c r="CR27" t="s">
        <v>1549</v>
      </c>
      <c r="CS27" t="s">
        <v>1548</v>
      </c>
      <c r="CT27" t="s">
        <v>1549</v>
      </c>
      <c r="CU27" t="s">
        <v>1549</v>
      </c>
      <c r="CV27" t="s">
        <v>1549</v>
      </c>
      <c r="CW27" t="s">
        <v>1549</v>
      </c>
      <c r="CX27" t="s">
        <v>1549</v>
      </c>
      <c r="CY27" t="s">
        <v>1549</v>
      </c>
      <c r="CZ27" t="s">
        <v>1549</v>
      </c>
      <c r="DA27" t="s">
        <v>1549</v>
      </c>
      <c r="DB27" t="s">
        <v>1548</v>
      </c>
      <c r="DC27" s="175">
        <f>$AL27*INDEX('Byproduct Conc'!$E:$E,MATCH(DC$2,'Byproduct Conc'!$C:$C,0))</f>
        <v>0.28774969295999997</v>
      </c>
      <c r="DD27" s="176">
        <f>$AL27*INDEX('Byproduct Conc'!$E:$E,MATCH(DD$2,'Byproduct Conc'!$C:$C,0))</f>
        <v>3.4609069599999998E-3</v>
      </c>
      <c r="DE27" s="176">
        <f>$AL27*INDEX('Byproduct Conc'!$E:$E,MATCH(DE$2,'Byproduct Conc'!$C:$C,0))</f>
        <v>1.4832458399999998E-2</v>
      </c>
      <c r="DF27" s="176">
        <f>$AL27*INDEX('Byproduct Conc'!$E:$E,MATCH(DF$2,'Byproduct Conc'!$C:$C,0))</f>
        <v>9.8784172944000007E-2</v>
      </c>
      <c r="DG27" s="177">
        <f>$AL27*INDEX('Byproduct Conc'!$E:$E,MATCH(DG$2,'Byproduct Conc'!$C:$C,0))</f>
        <v>0.14832458400000001</v>
      </c>
      <c r="DH27" s="178">
        <f t="shared" si="9"/>
        <v>8.2214197988571421E-4</v>
      </c>
      <c r="DI27" s="176">
        <f t="shared" si="10"/>
        <v>9.8883055999999998E-6</v>
      </c>
      <c r="DJ27" s="176">
        <f t="shared" si="11"/>
        <v>4.2378452571428568E-5</v>
      </c>
      <c r="DK27" s="176">
        <f t="shared" si="12"/>
        <v>2.8224049412571431E-4</v>
      </c>
      <c r="DL27" s="177">
        <f t="shared" si="13"/>
        <v>4.2378452571428576E-4</v>
      </c>
    </row>
    <row r="28" spans="2:116" x14ac:dyDescent="0.25">
      <c r="B28" t="s">
        <v>1134</v>
      </c>
      <c r="C28">
        <v>2022</v>
      </c>
      <c r="E28" t="s">
        <v>1405</v>
      </c>
      <c r="F28" t="s">
        <v>1406</v>
      </c>
      <c r="G28" t="s">
        <v>1407</v>
      </c>
      <c r="H28" t="s">
        <v>1275</v>
      </c>
      <c r="I28" t="s">
        <v>1408</v>
      </c>
      <c r="J28" t="s">
        <v>1160</v>
      </c>
      <c r="K28">
        <v>77503</v>
      </c>
      <c r="M28" s="56">
        <v>110070135413</v>
      </c>
      <c r="N28" s="172" t="str">
        <f t="shared" si="0"/>
        <v/>
      </c>
      <c r="O28" s="172" t="str">
        <f t="shared" si="1"/>
        <v/>
      </c>
      <c r="P28">
        <v>29.734055999999999</v>
      </c>
      <c r="Q28">
        <v>-95.17</v>
      </c>
      <c r="R28">
        <v>1322220805511</v>
      </c>
      <c r="S28" t="s">
        <v>2121</v>
      </c>
      <c r="T28" t="s">
        <v>1393</v>
      </c>
      <c r="U28" s="56">
        <v>2</v>
      </c>
      <c r="V28" s="56" t="s">
        <v>1649</v>
      </c>
      <c r="W28" s="56">
        <v>0</v>
      </c>
      <c r="X28" s="175">
        <f t="shared" si="2"/>
        <v>0</v>
      </c>
      <c r="Y28" t="s">
        <v>1556</v>
      </c>
      <c r="AA28" s="175">
        <f>$X28*INDEX('Byproduct Conc'!$E:$E,MATCH(AA$2,'Byproduct Conc'!$C:$C,0))</f>
        <v>0</v>
      </c>
      <c r="AB28" s="176">
        <f>$X28*INDEX('Byproduct Conc'!$E:$E,MATCH(AB$2,'Byproduct Conc'!$C:$C,0))</f>
        <v>0</v>
      </c>
      <c r="AC28" s="176">
        <f>$X28*INDEX('Byproduct Conc'!$E:$E,MATCH(AC$2,'Byproduct Conc'!$C:$C,0))</f>
        <v>0</v>
      </c>
      <c r="AD28" s="176">
        <f>$X28*INDEX('Byproduct Conc'!$E:$E,MATCH(AD$2,'Byproduct Conc'!$C:$C,0))</f>
        <v>0</v>
      </c>
      <c r="AE28" s="177">
        <f>$X28*INDEX('Byproduct Conc'!$E:$E,MATCH(AE$2,'Byproduct Conc'!$C:$C,0))</f>
        <v>0</v>
      </c>
      <c r="AF28" s="178">
        <f t="shared" si="3"/>
        <v>0</v>
      </c>
      <c r="AG28" s="176">
        <f t="shared" si="4"/>
        <v>0</v>
      </c>
      <c r="AH28" s="176">
        <f t="shared" si="5"/>
        <v>0</v>
      </c>
      <c r="AI28" s="176">
        <f t="shared" si="6"/>
        <v>0</v>
      </c>
      <c r="AJ28" s="177">
        <f t="shared" si="7"/>
        <v>0</v>
      </c>
      <c r="AK28" s="56">
        <v>0</v>
      </c>
      <c r="AL28" s="203">
        <f t="shared" si="8"/>
        <v>0</v>
      </c>
      <c r="AM28" t="s">
        <v>1556</v>
      </c>
      <c r="AO28" t="s">
        <v>5125</v>
      </c>
      <c r="AP28">
        <v>325199</v>
      </c>
      <c r="AQ28" t="s">
        <v>261</v>
      </c>
      <c r="AV28" s="56" t="s">
        <v>1140</v>
      </c>
      <c r="AW28" s="72">
        <v>350</v>
      </c>
      <c r="AX28"/>
      <c r="BA28" t="s">
        <v>1549</v>
      </c>
      <c r="BB28" t="s">
        <v>1549</v>
      </c>
      <c r="BC28" t="s">
        <v>1549</v>
      </c>
      <c r="BD28" t="s">
        <v>1549</v>
      </c>
      <c r="BE28" t="s">
        <v>1549</v>
      </c>
      <c r="BF28" t="s">
        <v>1549</v>
      </c>
      <c r="BG28" t="s">
        <v>1549</v>
      </c>
      <c r="BH28" t="s">
        <v>1549</v>
      </c>
      <c r="BI28" t="s">
        <v>1549</v>
      </c>
      <c r="BJ28" t="s">
        <v>1549</v>
      </c>
      <c r="BK28" t="s">
        <v>1549</v>
      </c>
      <c r="BL28" t="s">
        <v>1549</v>
      </c>
      <c r="BM28" t="s">
        <v>1548</v>
      </c>
      <c r="BN28" t="s">
        <v>1549</v>
      </c>
      <c r="BO28" t="s">
        <v>1549</v>
      </c>
      <c r="BP28" t="s">
        <v>1549</v>
      </c>
      <c r="BQ28" t="s">
        <v>1549</v>
      </c>
      <c r="BR28" t="s">
        <v>1549</v>
      </c>
      <c r="BS28" t="s">
        <v>1549</v>
      </c>
      <c r="BT28" t="s">
        <v>1549</v>
      </c>
      <c r="BU28" t="s">
        <v>1549</v>
      </c>
      <c r="BV28" t="s">
        <v>1549</v>
      </c>
      <c r="BW28" t="s">
        <v>1549</v>
      </c>
      <c r="BX28" t="s">
        <v>1549</v>
      </c>
      <c r="BY28" t="s">
        <v>1548</v>
      </c>
      <c r="BZ28" t="s">
        <v>1549</v>
      </c>
      <c r="CA28" t="s">
        <v>1549</v>
      </c>
      <c r="CB28" t="s">
        <v>1549</v>
      </c>
      <c r="CC28" t="s">
        <v>1549</v>
      </c>
      <c r="CD28" t="s">
        <v>1549</v>
      </c>
      <c r="CE28" t="s">
        <v>1549</v>
      </c>
      <c r="CF28" t="s">
        <v>1549</v>
      </c>
      <c r="CG28" t="s">
        <v>1549</v>
      </c>
      <c r="CH28" t="s">
        <v>1549</v>
      </c>
      <c r="CI28" t="s">
        <v>1549</v>
      </c>
      <c r="CJ28" t="s">
        <v>1549</v>
      </c>
      <c r="CK28" t="s">
        <v>1549</v>
      </c>
      <c r="CL28" t="s">
        <v>1549</v>
      </c>
      <c r="CM28" t="s">
        <v>1549</v>
      </c>
      <c r="CN28" t="s">
        <v>1549</v>
      </c>
      <c r="CO28" t="s">
        <v>1549</v>
      </c>
      <c r="CP28" t="s">
        <v>1549</v>
      </c>
      <c r="CQ28" t="s">
        <v>1549</v>
      </c>
      <c r="CR28" t="s">
        <v>1549</v>
      </c>
      <c r="CS28" t="s">
        <v>1549</v>
      </c>
      <c r="CT28" t="s">
        <v>1549</v>
      </c>
      <c r="CU28" t="s">
        <v>1549</v>
      </c>
      <c r="CV28" t="s">
        <v>1549</v>
      </c>
      <c r="CW28" t="s">
        <v>1549</v>
      </c>
      <c r="CX28" t="s">
        <v>1549</v>
      </c>
      <c r="CY28" t="s">
        <v>1549</v>
      </c>
      <c r="CZ28" t="s">
        <v>1549</v>
      </c>
      <c r="DA28" t="s">
        <v>1549</v>
      </c>
      <c r="DB28" t="s">
        <v>1549</v>
      </c>
      <c r="DC28" s="175">
        <f>$AL28*INDEX('Byproduct Conc'!$E:$E,MATCH(DC$2,'Byproduct Conc'!$C:$C,0))</f>
        <v>0</v>
      </c>
      <c r="DD28" s="176">
        <f>$AL28*INDEX('Byproduct Conc'!$E:$E,MATCH(DD$2,'Byproduct Conc'!$C:$C,0))</f>
        <v>0</v>
      </c>
      <c r="DE28" s="176">
        <f>$AL28*INDEX('Byproduct Conc'!$E:$E,MATCH(DE$2,'Byproduct Conc'!$C:$C,0))</f>
        <v>0</v>
      </c>
      <c r="DF28" s="176">
        <f>$AL28*INDEX('Byproduct Conc'!$E:$E,MATCH(DF$2,'Byproduct Conc'!$C:$C,0))</f>
        <v>0</v>
      </c>
      <c r="DG28" s="177">
        <f>$AL28*INDEX('Byproduct Conc'!$E:$E,MATCH(DG$2,'Byproduct Conc'!$C:$C,0))</f>
        <v>0</v>
      </c>
      <c r="DH28" s="178">
        <f t="shared" si="9"/>
        <v>0</v>
      </c>
      <c r="DI28" s="176">
        <f t="shared" si="10"/>
        <v>0</v>
      </c>
      <c r="DJ28" s="176">
        <f t="shared" si="11"/>
        <v>0</v>
      </c>
      <c r="DK28" s="176">
        <f t="shared" si="12"/>
        <v>0</v>
      </c>
      <c r="DL28" s="177">
        <f t="shared" si="13"/>
        <v>0</v>
      </c>
    </row>
    <row r="29" spans="2:116" x14ac:dyDescent="0.25">
      <c r="B29" t="s">
        <v>1134</v>
      </c>
      <c r="C29">
        <v>2022</v>
      </c>
      <c r="E29" t="s">
        <v>1155</v>
      </c>
      <c r="F29" t="s">
        <v>1152</v>
      </c>
      <c r="G29" t="s">
        <v>1153</v>
      </c>
      <c r="H29" t="s">
        <v>1154</v>
      </c>
      <c r="I29" t="s">
        <v>1422</v>
      </c>
      <c r="J29" t="s">
        <v>1138</v>
      </c>
      <c r="K29">
        <v>70805</v>
      </c>
      <c r="M29" s="56">
        <v>110000597444</v>
      </c>
      <c r="N29" s="172" t="str">
        <f t="shared" si="0"/>
        <v>70805FRMSPGULFS</v>
      </c>
      <c r="O29" s="172" t="str">
        <f t="shared" si="1"/>
        <v>70805FRMSPGULFS</v>
      </c>
      <c r="P29">
        <v>30.503799999999998</v>
      </c>
      <c r="Q29">
        <v>-91.186496000000005</v>
      </c>
      <c r="R29">
        <v>1322221163076</v>
      </c>
      <c r="S29" t="s">
        <v>2121</v>
      </c>
      <c r="T29" t="s">
        <v>1393</v>
      </c>
      <c r="U29" s="56">
        <v>7</v>
      </c>
      <c r="V29" s="56" t="s">
        <v>1403</v>
      </c>
      <c r="W29" s="56">
        <v>25464</v>
      </c>
      <c r="X29" s="175">
        <f t="shared" si="2"/>
        <v>11550.266688</v>
      </c>
      <c r="Y29" t="s">
        <v>1556</v>
      </c>
      <c r="AA29" s="175">
        <f>$X29*INDEX('Byproduct Conc'!$E:$E,MATCH(AA$2,'Byproduct Conc'!$C:$C,0))</f>
        <v>33.611276062079995</v>
      </c>
      <c r="AB29" s="176">
        <f>$X29*INDEX('Byproduct Conc'!$E:$E,MATCH(AB$2,'Byproduct Conc'!$C:$C,0))</f>
        <v>0.40425933407999998</v>
      </c>
      <c r="AC29" s="176">
        <f>$X29*INDEX('Byproduct Conc'!$E:$E,MATCH(AC$2,'Byproduct Conc'!$C:$C,0))</f>
        <v>1.7325400031999998</v>
      </c>
      <c r="AD29" s="176">
        <f>$X29*INDEX('Byproduct Conc'!$E:$E,MATCH(AD$2,'Byproduct Conc'!$C:$C,0))</f>
        <v>11.538716421312001</v>
      </c>
      <c r="AE29" s="177">
        <f>$X29*INDEX('Byproduct Conc'!$E:$E,MATCH(AE$2,'Byproduct Conc'!$C:$C,0))</f>
        <v>17.325400032000001</v>
      </c>
      <c r="AF29" s="178">
        <f t="shared" si="3"/>
        <v>9.6032217320228555E-2</v>
      </c>
      <c r="AG29" s="176">
        <f t="shared" si="4"/>
        <v>1.1550266687999999E-3</v>
      </c>
      <c r="AH29" s="176">
        <f t="shared" si="5"/>
        <v>4.9501142948571424E-3</v>
      </c>
      <c r="AI29" s="176">
        <f t="shared" si="6"/>
        <v>3.2967761203748572E-2</v>
      </c>
      <c r="AJ29" s="177">
        <f t="shared" si="7"/>
        <v>4.9501142948571435E-2</v>
      </c>
      <c r="AK29" s="56">
        <v>12377</v>
      </c>
      <c r="AL29" s="203">
        <f t="shared" si="8"/>
        <v>5614.1081839999997</v>
      </c>
      <c r="AM29" t="s">
        <v>1556</v>
      </c>
      <c r="AO29" t="s">
        <v>5125</v>
      </c>
      <c r="AP29">
        <v>325211</v>
      </c>
      <c r="AQ29" t="s">
        <v>262</v>
      </c>
      <c r="AV29" s="56" t="s">
        <v>1140</v>
      </c>
      <c r="AW29" s="72">
        <v>350</v>
      </c>
      <c r="AX29"/>
      <c r="BA29" t="s">
        <v>1548</v>
      </c>
      <c r="BB29" t="s">
        <v>1549</v>
      </c>
      <c r="BC29" t="s">
        <v>1548</v>
      </c>
      <c r="BD29" t="s">
        <v>1549</v>
      </c>
      <c r="BE29" t="s">
        <v>1549</v>
      </c>
      <c r="BF29" t="s">
        <v>1549</v>
      </c>
      <c r="BG29" t="s">
        <v>1548</v>
      </c>
      <c r="BH29" t="s">
        <v>1548</v>
      </c>
      <c r="BI29" t="s">
        <v>1549</v>
      </c>
      <c r="BJ29" t="s">
        <v>1549</v>
      </c>
      <c r="BK29" t="s">
        <v>1549</v>
      </c>
      <c r="BL29" t="s">
        <v>1549</v>
      </c>
      <c r="BM29" t="s">
        <v>1549</v>
      </c>
      <c r="BN29" t="s">
        <v>1549</v>
      </c>
      <c r="BO29" t="s">
        <v>1549</v>
      </c>
      <c r="BP29" t="s">
        <v>1549</v>
      </c>
      <c r="BQ29" t="s">
        <v>1549</v>
      </c>
      <c r="BR29" t="s">
        <v>1549</v>
      </c>
      <c r="BS29" t="s">
        <v>1549</v>
      </c>
      <c r="BT29" t="s">
        <v>1549</v>
      </c>
      <c r="BU29" t="s">
        <v>1549</v>
      </c>
      <c r="BV29" t="s">
        <v>1549</v>
      </c>
      <c r="BW29" t="s">
        <v>1549</v>
      </c>
      <c r="BX29" t="s">
        <v>1549</v>
      </c>
      <c r="BY29" t="s">
        <v>1549</v>
      </c>
      <c r="BZ29" t="s">
        <v>1549</v>
      </c>
      <c r="CA29" t="s">
        <v>1549</v>
      </c>
      <c r="CB29" t="s">
        <v>1549</v>
      </c>
      <c r="CC29" t="s">
        <v>1549</v>
      </c>
      <c r="CD29" t="s">
        <v>1549</v>
      </c>
      <c r="CE29" t="s">
        <v>1549</v>
      </c>
      <c r="CF29" t="s">
        <v>1549</v>
      </c>
      <c r="CG29" t="s">
        <v>1549</v>
      </c>
      <c r="CH29" t="s">
        <v>1549</v>
      </c>
      <c r="CI29" t="s">
        <v>1549</v>
      </c>
      <c r="CJ29" t="s">
        <v>1549</v>
      </c>
      <c r="CK29" t="s">
        <v>1549</v>
      </c>
      <c r="CL29" t="s">
        <v>1549</v>
      </c>
      <c r="CM29" t="s">
        <v>1549</v>
      </c>
      <c r="CN29" t="s">
        <v>1549</v>
      </c>
      <c r="CO29" t="s">
        <v>1549</v>
      </c>
      <c r="CP29" t="s">
        <v>1549</v>
      </c>
      <c r="CQ29" t="s">
        <v>1549</v>
      </c>
      <c r="CR29" t="s">
        <v>1549</v>
      </c>
      <c r="CS29" t="s">
        <v>1548</v>
      </c>
      <c r="CT29" t="s">
        <v>1549</v>
      </c>
      <c r="CU29" t="s">
        <v>1549</v>
      </c>
      <c r="CV29" t="s">
        <v>1549</v>
      </c>
      <c r="CW29" t="s">
        <v>1549</v>
      </c>
      <c r="CX29" t="s">
        <v>1549</v>
      </c>
      <c r="CY29" t="s">
        <v>1549</v>
      </c>
      <c r="CZ29" t="s">
        <v>1549</v>
      </c>
      <c r="DA29" t="s">
        <v>1549</v>
      </c>
      <c r="DB29" t="s">
        <v>1548</v>
      </c>
      <c r="DC29" s="175">
        <f>$AL29*INDEX('Byproduct Conc'!$E:$E,MATCH(DC$2,'Byproduct Conc'!$C:$C,0))</f>
        <v>16.337054815439998</v>
      </c>
      <c r="DD29" s="176">
        <f>$AL29*INDEX('Byproduct Conc'!$E:$E,MATCH(DD$2,'Byproduct Conc'!$C:$C,0))</f>
        <v>0.19649378643999998</v>
      </c>
      <c r="DE29" s="176">
        <f>$AL29*INDEX('Byproduct Conc'!$E:$E,MATCH(DE$2,'Byproduct Conc'!$C:$C,0))</f>
        <v>0.84211622759999993</v>
      </c>
      <c r="DF29" s="176">
        <f>$AL29*INDEX('Byproduct Conc'!$E:$E,MATCH(DF$2,'Byproduct Conc'!$C:$C,0))</f>
        <v>5.608494075816</v>
      </c>
      <c r="DG29" s="177">
        <f>$AL29*INDEX('Byproduct Conc'!$E:$E,MATCH(DG$2,'Byproduct Conc'!$C:$C,0))</f>
        <v>8.4211622760000004</v>
      </c>
      <c r="DH29" s="178">
        <f t="shared" si="9"/>
        <v>4.6677299472685709E-2</v>
      </c>
      <c r="DI29" s="176">
        <f t="shared" si="10"/>
        <v>5.6141081839999993E-4</v>
      </c>
      <c r="DJ29" s="176">
        <f t="shared" si="11"/>
        <v>2.4060463645714284E-3</v>
      </c>
      <c r="DK29" s="176">
        <f t="shared" si="12"/>
        <v>1.6024268788045713E-2</v>
      </c>
      <c r="DL29" s="177">
        <f t="shared" si="13"/>
        <v>2.4060463645714288E-2</v>
      </c>
    </row>
    <row r="30" spans="2:116" x14ac:dyDescent="0.25">
      <c r="B30" t="s">
        <v>1134</v>
      </c>
      <c r="C30">
        <v>2022</v>
      </c>
      <c r="E30" t="s">
        <v>1190</v>
      </c>
      <c r="F30" t="s">
        <v>1187</v>
      </c>
      <c r="G30" t="s">
        <v>1188</v>
      </c>
      <c r="H30" t="s">
        <v>1189</v>
      </c>
      <c r="I30" t="s">
        <v>1412</v>
      </c>
      <c r="J30" t="s">
        <v>1160</v>
      </c>
      <c r="K30">
        <v>77978</v>
      </c>
      <c r="M30" s="56">
        <v>110018925957</v>
      </c>
      <c r="N30" s="172" t="str">
        <f t="shared" si="0"/>
        <v>77978FRMSPPOBOX</v>
      </c>
      <c r="O30" s="172" t="str">
        <f t="shared" si="1"/>
        <v>77978FRMSPPOBOX</v>
      </c>
      <c r="P30">
        <v>28.697590000000002</v>
      </c>
      <c r="Q30">
        <v>-96.542101000000002</v>
      </c>
      <c r="R30">
        <v>1322221556133</v>
      </c>
      <c r="S30" t="s">
        <v>2121</v>
      </c>
      <c r="T30" t="s">
        <v>1393</v>
      </c>
      <c r="U30" s="56">
        <v>7</v>
      </c>
      <c r="V30" s="56" t="s">
        <v>1403</v>
      </c>
      <c r="W30" s="56">
        <v>13060</v>
      </c>
      <c r="X30" s="175">
        <f t="shared" si="2"/>
        <v>5923.9115199999997</v>
      </c>
      <c r="Y30" t="s">
        <v>1556</v>
      </c>
      <c r="AA30" s="175">
        <f>$X30*INDEX('Byproduct Conc'!$E:$E,MATCH(AA$2,'Byproduct Conc'!$C:$C,0))</f>
        <v>17.238582523199998</v>
      </c>
      <c r="AB30" s="176">
        <f>$X30*INDEX('Byproduct Conc'!$E:$E,MATCH(AB$2,'Byproduct Conc'!$C:$C,0))</f>
        <v>0.20733690319999998</v>
      </c>
      <c r="AC30" s="176">
        <f>$X30*INDEX('Byproduct Conc'!$E:$E,MATCH(AC$2,'Byproduct Conc'!$C:$C,0))</f>
        <v>0.88858672799999983</v>
      </c>
      <c r="AD30" s="176">
        <f>$X30*INDEX('Byproduct Conc'!$E:$E,MATCH(AD$2,'Byproduct Conc'!$C:$C,0))</f>
        <v>5.9179876084800007</v>
      </c>
      <c r="AE30" s="177">
        <f>$X30*INDEX('Byproduct Conc'!$E:$E,MATCH(AE$2,'Byproduct Conc'!$C:$C,0))</f>
        <v>8.8858672799999994</v>
      </c>
      <c r="AF30" s="178">
        <f t="shared" si="3"/>
        <v>4.9253092923428568E-2</v>
      </c>
      <c r="AG30" s="176">
        <f t="shared" si="4"/>
        <v>5.9239115199999999E-4</v>
      </c>
      <c r="AH30" s="176">
        <f t="shared" si="5"/>
        <v>2.5388192228571423E-3</v>
      </c>
      <c r="AI30" s="176">
        <f t="shared" si="6"/>
        <v>1.6908536024228572E-2</v>
      </c>
      <c r="AJ30" s="177">
        <f t="shared" si="7"/>
        <v>2.5388192228571426E-2</v>
      </c>
      <c r="AK30" s="56">
        <v>1846</v>
      </c>
      <c r="AL30" s="203">
        <f t="shared" si="8"/>
        <v>837.33083199999999</v>
      </c>
      <c r="AM30" t="s">
        <v>1556</v>
      </c>
      <c r="AO30" t="s">
        <v>5125</v>
      </c>
      <c r="AP30">
        <v>325199</v>
      </c>
      <c r="AQ30" t="s">
        <v>261</v>
      </c>
      <c r="AV30" s="56" t="s">
        <v>1140</v>
      </c>
      <c r="AW30" s="72">
        <v>350</v>
      </c>
      <c r="AX30"/>
      <c r="BA30" t="s">
        <v>1548</v>
      </c>
      <c r="BB30" t="s">
        <v>1549</v>
      </c>
      <c r="BC30" t="s">
        <v>1548</v>
      </c>
      <c r="BD30" t="s">
        <v>1548</v>
      </c>
      <c r="BE30" t="s">
        <v>1549</v>
      </c>
      <c r="BF30" t="s">
        <v>1549</v>
      </c>
      <c r="BG30" t="s">
        <v>1548</v>
      </c>
      <c r="BH30" t="s">
        <v>1548</v>
      </c>
      <c r="BI30" t="s">
        <v>1549</v>
      </c>
      <c r="BJ30" t="s">
        <v>1548</v>
      </c>
      <c r="BK30" t="s">
        <v>1549</v>
      </c>
      <c r="BL30" t="s">
        <v>1549</v>
      </c>
      <c r="BM30" t="s">
        <v>1549</v>
      </c>
      <c r="BN30" t="s">
        <v>1549</v>
      </c>
      <c r="BO30" t="s">
        <v>1549</v>
      </c>
      <c r="BP30" t="s">
        <v>1549</v>
      </c>
      <c r="BQ30" t="s">
        <v>1549</v>
      </c>
      <c r="BR30" t="s">
        <v>1549</v>
      </c>
      <c r="BS30" t="s">
        <v>1549</v>
      </c>
      <c r="BT30" t="s">
        <v>1549</v>
      </c>
      <c r="BU30" t="s">
        <v>1549</v>
      </c>
      <c r="BV30" t="s">
        <v>1549</v>
      </c>
      <c r="BW30" t="s">
        <v>1549</v>
      </c>
      <c r="BX30" t="s">
        <v>1549</v>
      </c>
      <c r="BY30" t="s">
        <v>1549</v>
      </c>
      <c r="BZ30" t="s">
        <v>1548</v>
      </c>
      <c r="CA30" t="s">
        <v>1548</v>
      </c>
      <c r="CB30" t="s">
        <v>1549</v>
      </c>
      <c r="CC30" t="s">
        <v>1549</v>
      </c>
      <c r="CD30" t="s">
        <v>1548</v>
      </c>
      <c r="CE30" t="s">
        <v>1549</v>
      </c>
      <c r="CF30" t="s">
        <v>1548</v>
      </c>
      <c r="CG30" t="s">
        <v>1548</v>
      </c>
      <c r="CH30" t="s">
        <v>1549</v>
      </c>
      <c r="CI30" t="s">
        <v>1549</v>
      </c>
      <c r="CJ30" t="s">
        <v>1549</v>
      </c>
      <c r="CK30" t="s">
        <v>1549</v>
      </c>
      <c r="CL30" t="s">
        <v>1549</v>
      </c>
      <c r="CM30" t="s">
        <v>1549</v>
      </c>
      <c r="CN30" t="s">
        <v>1549</v>
      </c>
      <c r="CO30" t="s">
        <v>1549</v>
      </c>
      <c r="CP30" t="s">
        <v>1549</v>
      </c>
      <c r="CQ30" t="s">
        <v>1549</v>
      </c>
      <c r="CR30" t="s">
        <v>1549</v>
      </c>
      <c r="CS30" t="s">
        <v>1549</v>
      </c>
      <c r="CT30" t="s">
        <v>1549</v>
      </c>
      <c r="CU30" t="s">
        <v>1549</v>
      </c>
      <c r="CV30" t="s">
        <v>1549</v>
      </c>
      <c r="CW30" t="s">
        <v>1549</v>
      </c>
      <c r="CX30" t="s">
        <v>1549</v>
      </c>
      <c r="CY30" t="s">
        <v>1549</v>
      </c>
      <c r="CZ30" t="s">
        <v>1549</v>
      </c>
      <c r="DA30" t="s">
        <v>1549</v>
      </c>
      <c r="DB30" t="s">
        <v>1549</v>
      </c>
      <c r="DC30" s="175">
        <f>$AL30*INDEX('Byproduct Conc'!$E:$E,MATCH(DC$2,'Byproduct Conc'!$C:$C,0))</f>
        <v>2.4366327211199996</v>
      </c>
      <c r="DD30" s="176">
        <f>$AL30*INDEX('Byproduct Conc'!$E:$E,MATCH(DD$2,'Byproduct Conc'!$C:$C,0))</f>
        <v>2.9306579119999995E-2</v>
      </c>
      <c r="DE30" s="176">
        <f>$AL30*INDEX('Byproduct Conc'!$E:$E,MATCH(DE$2,'Byproduct Conc'!$C:$C,0))</f>
        <v>0.12559962479999998</v>
      </c>
      <c r="DF30" s="176">
        <f>$AL30*INDEX('Byproduct Conc'!$E:$E,MATCH(DF$2,'Byproduct Conc'!$C:$C,0))</f>
        <v>0.83649350116800003</v>
      </c>
      <c r="DG30" s="177">
        <f>$AL30*INDEX('Byproduct Conc'!$E:$E,MATCH(DG$2,'Byproduct Conc'!$C:$C,0))</f>
        <v>1.255996248</v>
      </c>
      <c r="DH30" s="178">
        <f t="shared" si="9"/>
        <v>6.96180777462857E-3</v>
      </c>
      <c r="DI30" s="176">
        <f t="shared" si="10"/>
        <v>8.3733083199999983E-5</v>
      </c>
      <c r="DJ30" s="176">
        <f t="shared" si="11"/>
        <v>3.5885607085714281E-4</v>
      </c>
      <c r="DK30" s="176">
        <f t="shared" si="12"/>
        <v>2.3899814319085716E-3</v>
      </c>
      <c r="DL30" s="177">
        <f t="shared" si="13"/>
        <v>3.5885607085714287E-3</v>
      </c>
    </row>
    <row r="31" spans="2:116" x14ac:dyDescent="0.25">
      <c r="B31" t="s">
        <v>1134</v>
      </c>
      <c r="C31">
        <v>2022</v>
      </c>
      <c r="E31" t="s">
        <v>1201</v>
      </c>
      <c r="F31" t="s">
        <v>1210</v>
      </c>
      <c r="G31" t="s">
        <v>1211</v>
      </c>
      <c r="H31" t="s">
        <v>1200</v>
      </c>
      <c r="I31" t="s">
        <v>1416</v>
      </c>
      <c r="J31" t="s">
        <v>1160</v>
      </c>
      <c r="K31">
        <v>77541</v>
      </c>
      <c r="M31" s="56">
        <v>110066943605</v>
      </c>
      <c r="N31" s="172" t="str">
        <f t="shared" si="0"/>
        <v>7754WBLCBP231NB</v>
      </c>
      <c r="O31" s="172" t="str">
        <f t="shared" si="1"/>
        <v>7754WBLCBP231NB</v>
      </c>
      <c r="P31">
        <v>28.969389</v>
      </c>
      <c r="Q31">
        <v>-95.379527999999993</v>
      </c>
      <c r="R31">
        <v>1322221322959</v>
      </c>
      <c r="S31" t="s">
        <v>2121</v>
      </c>
      <c r="T31" t="s">
        <v>1393</v>
      </c>
      <c r="U31" s="56">
        <v>9</v>
      </c>
      <c r="V31" s="56" t="s">
        <v>1417</v>
      </c>
      <c r="W31" s="56">
        <v>16193</v>
      </c>
      <c r="X31" s="175">
        <f t="shared" si="2"/>
        <v>7345.0152559999997</v>
      </c>
      <c r="Y31" t="s">
        <v>1543</v>
      </c>
      <c r="AA31" s="175">
        <f>$X31*INDEX('Byproduct Conc'!$E:$E,MATCH(AA$2,'Byproduct Conc'!$C:$C,0))</f>
        <v>21.373994394959997</v>
      </c>
      <c r="AB31" s="176">
        <f>$X31*INDEX('Byproduct Conc'!$E:$E,MATCH(AB$2,'Byproduct Conc'!$C:$C,0))</f>
        <v>0.25707553395999999</v>
      </c>
      <c r="AC31" s="176">
        <f>$X31*INDEX('Byproduct Conc'!$E:$E,MATCH(AC$2,'Byproduct Conc'!$C:$C,0))</f>
        <v>1.1017522883999999</v>
      </c>
      <c r="AD31" s="176">
        <f>$X31*INDEX('Byproduct Conc'!$E:$E,MATCH(AD$2,'Byproduct Conc'!$C:$C,0))</f>
        <v>7.3376702407440009</v>
      </c>
      <c r="AE31" s="177">
        <f>$X31*INDEX('Byproduct Conc'!$E:$E,MATCH(AE$2,'Byproduct Conc'!$C:$C,0))</f>
        <v>11.017522884</v>
      </c>
      <c r="AF31" s="178">
        <f t="shared" si="3"/>
        <v>6.1068555414171423E-2</v>
      </c>
      <c r="AG31" s="176">
        <f t="shared" si="4"/>
        <v>7.3450152559999997E-4</v>
      </c>
      <c r="AH31" s="176">
        <f t="shared" si="5"/>
        <v>3.1478636811428568E-3</v>
      </c>
      <c r="AI31" s="176">
        <f t="shared" si="6"/>
        <v>2.0964772116411432E-2</v>
      </c>
      <c r="AJ31" s="177">
        <f t="shared" si="7"/>
        <v>3.1478636811428574E-2</v>
      </c>
      <c r="AK31" s="56">
        <v>5516</v>
      </c>
      <c r="AL31" s="203">
        <f t="shared" si="8"/>
        <v>2502.0134720000001</v>
      </c>
      <c r="AM31" t="s">
        <v>1543</v>
      </c>
      <c r="AO31" t="s">
        <v>5125</v>
      </c>
      <c r="AP31">
        <v>325199</v>
      </c>
      <c r="AQ31" t="s">
        <v>261</v>
      </c>
      <c r="AV31" s="56" t="s">
        <v>1140</v>
      </c>
      <c r="AW31" s="72">
        <v>350</v>
      </c>
      <c r="AX31"/>
      <c r="BA31" t="s">
        <v>1548</v>
      </c>
      <c r="BB31" t="s">
        <v>1548</v>
      </c>
      <c r="BC31" t="s">
        <v>1548</v>
      </c>
      <c r="BD31" t="s">
        <v>1548</v>
      </c>
      <c r="BE31" t="s">
        <v>1548</v>
      </c>
      <c r="BF31" t="s">
        <v>1548</v>
      </c>
      <c r="BG31" t="s">
        <v>1548</v>
      </c>
      <c r="BH31" t="s">
        <v>1549</v>
      </c>
      <c r="BI31" t="s">
        <v>1549</v>
      </c>
      <c r="BJ31" t="s">
        <v>1549</v>
      </c>
      <c r="BK31" t="s">
        <v>1549</v>
      </c>
      <c r="BL31" t="s">
        <v>1548</v>
      </c>
      <c r="BM31" t="s">
        <v>1548</v>
      </c>
      <c r="BN31" t="s">
        <v>1549</v>
      </c>
      <c r="BO31" t="s">
        <v>1549</v>
      </c>
      <c r="BP31" t="s">
        <v>1549</v>
      </c>
      <c r="BQ31" t="s">
        <v>1549</v>
      </c>
      <c r="BR31" t="s">
        <v>1549</v>
      </c>
      <c r="BS31" t="s">
        <v>1549</v>
      </c>
      <c r="BT31" t="s">
        <v>1549</v>
      </c>
      <c r="BU31" t="s">
        <v>1549</v>
      </c>
      <c r="BV31" t="s">
        <v>1549</v>
      </c>
      <c r="BW31" t="s">
        <v>1549</v>
      </c>
      <c r="BX31" t="s">
        <v>1549</v>
      </c>
      <c r="BY31" t="s">
        <v>1548</v>
      </c>
      <c r="BZ31" t="s">
        <v>1549</v>
      </c>
      <c r="CA31" t="s">
        <v>1548</v>
      </c>
      <c r="CB31" t="s">
        <v>1549</v>
      </c>
      <c r="CC31" t="s">
        <v>1549</v>
      </c>
      <c r="CD31" t="s">
        <v>1549</v>
      </c>
      <c r="CE31" t="s">
        <v>1549</v>
      </c>
      <c r="CF31" t="s">
        <v>1549</v>
      </c>
      <c r="CG31" t="s">
        <v>1549</v>
      </c>
      <c r="CH31" t="s">
        <v>1549</v>
      </c>
      <c r="CI31" t="s">
        <v>1549</v>
      </c>
      <c r="CJ31" t="s">
        <v>1549</v>
      </c>
      <c r="CK31" t="s">
        <v>1549</v>
      </c>
      <c r="CL31" t="s">
        <v>1549</v>
      </c>
      <c r="CM31" t="s">
        <v>1549</v>
      </c>
      <c r="CN31" t="s">
        <v>1549</v>
      </c>
      <c r="CO31" t="s">
        <v>1549</v>
      </c>
      <c r="CP31" t="s">
        <v>1549</v>
      </c>
      <c r="CQ31" t="s">
        <v>1549</v>
      </c>
      <c r="CR31" t="s">
        <v>1549</v>
      </c>
      <c r="CS31" t="s">
        <v>1548</v>
      </c>
      <c r="CT31" t="s">
        <v>1549</v>
      </c>
      <c r="CU31" t="s">
        <v>1549</v>
      </c>
      <c r="CV31" t="s">
        <v>1549</v>
      </c>
      <c r="CW31" t="s">
        <v>1549</v>
      </c>
      <c r="CX31" t="s">
        <v>1549</v>
      </c>
      <c r="CY31" t="s">
        <v>1549</v>
      </c>
      <c r="CZ31" t="s">
        <v>1549</v>
      </c>
      <c r="DA31" t="s">
        <v>1549</v>
      </c>
      <c r="DB31" t="s">
        <v>1548</v>
      </c>
      <c r="DC31" s="175">
        <f>$AL31*INDEX('Byproduct Conc'!$E:$E,MATCH(DC$2,'Byproduct Conc'!$C:$C,0))</f>
        <v>7.2808592035199995</v>
      </c>
      <c r="DD31" s="176">
        <f>$AL31*INDEX('Byproduct Conc'!$E:$E,MATCH(DD$2,'Byproduct Conc'!$C:$C,0))</f>
        <v>8.7570471519999998E-2</v>
      </c>
      <c r="DE31" s="176">
        <f>$AL31*INDEX('Byproduct Conc'!$E:$E,MATCH(DE$2,'Byproduct Conc'!$C:$C,0))</f>
        <v>0.37530202079999997</v>
      </c>
      <c r="DF31" s="176">
        <f>$AL31*INDEX('Byproduct Conc'!$E:$E,MATCH(DF$2,'Byproduct Conc'!$C:$C,0))</f>
        <v>2.4995114585280005</v>
      </c>
      <c r="DG31" s="177">
        <f>$AL31*INDEX('Byproduct Conc'!$E:$E,MATCH(DG$2,'Byproduct Conc'!$C:$C,0))</f>
        <v>3.7530202080000001</v>
      </c>
      <c r="DH31" s="178">
        <f t="shared" si="9"/>
        <v>2.0802454867199997E-2</v>
      </c>
      <c r="DI31" s="176">
        <f t="shared" si="10"/>
        <v>2.502013472E-4</v>
      </c>
      <c r="DJ31" s="176">
        <f t="shared" si="11"/>
        <v>1.072291488E-3</v>
      </c>
      <c r="DK31" s="176">
        <f t="shared" si="12"/>
        <v>7.1414613100800016E-3</v>
      </c>
      <c r="DL31" s="177">
        <f t="shared" si="13"/>
        <v>1.072291488E-2</v>
      </c>
    </row>
    <row r="32" spans="2:116" x14ac:dyDescent="0.25">
      <c r="B32" t="s">
        <v>1134</v>
      </c>
      <c r="C32">
        <v>2022</v>
      </c>
      <c r="E32" t="s">
        <v>1180</v>
      </c>
      <c r="F32" t="s">
        <v>1176</v>
      </c>
      <c r="G32" t="s">
        <v>1177</v>
      </c>
      <c r="H32" t="s">
        <v>1178</v>
      </c>
      <c r="I32" t="s">
        <v>1178</v>
      </c>
      <c r="J32" t="s">
        <v>1179</v>
      </c>
      <c r="K32">
        <v>29405</v>
      </c>
      <c r="M32" s="56">
        <v>110017326963</v>
      </c>
      <c r="N32" s="172" t="str">
        <f t="shared" si="0"/>
        <v>29415LBRGH2151K</v>
      </c>
      <c r="O32" s="172" t="str">
        <f t="shared" si="1"/>
        <v>29415LBRGH2151K</v>
      </c>
      <c r="P32">
        <v>32.833576999999998</v>
      </c>
      <c r="Q32">
        <v>-79.964774000000006</v>
      </c>
      <c r="R32">
        <v>1322221282433</v>
      </c>
      <c r="S32" t="s">
        <v>2121</v>
      </c>
      <c r="T32" t="s">
        <v>1393</v>
      </c>
      <c r="U32" s="56">
        <v>6</v>
      </c>
      <c r="V32" s="56" t="s">
        <v>1442</v>
      </c>
      <c r="W32" s="56">
        <v>0.42</v>
      </c>
      <c r="X32" s="175">
        <f t="shared" si="2"/>
        <v>0.19050863999999998</v>
      </c>
      <c r="Y32" t="s">
        <v>1594</v>
      </c>
      <c r="AA32" s="175">
        <f>$X32*INDEX('Byproduct Conc'!$E:$E,MATCH(AA$2,'Byproduct Conc'!$C:$C,0))</f>
        <v>5.5438014239999993E-4</v>
      </c>
      <c r="AB32" s="176">
        <f>$X32*INDEX('Byproduct Conc'!$E:$E,MATCH(AB$2,'Byproduct Conc'!$C:$C,0))</f>
        <v>6.6678023999999985E-6</v>
      </c>
      <c r="AC32" s="176">
        <f>$X32*INDEX('Byproduct Conc'!$E:$E,MATCH(AC$2,'Byproduct Conc'!$C:$C,0))</f>
        <v>2.8576295999999995E-5</v>
      </c>
      <c r="AD32" s="176">
        <f>$X32*INDEX('Byproduct Conc'!$E:$E,MATCH(AD$2,'Byproduct Conc'!$C:$C,0))</f>
        <v>1.9031813136E-4</v>
      </c>
      <c r="AE32" s="177">
        <f>$X32*INDEX('Byproduct Conc'!$E:$E,MATCH(AE$2,'Byproduct Conc'!$C:$C,0))</f>
        <v>2.8576295999999996E-4</v>
      </c>
      <c r="AF32" s="178">
        <f t="shared" si="3"/>
        <v>1.5839432639999998E-6</v>
      </c>
      <c r="AG32" s="176">
        <f t="shared" si="4"/>
        <v>1.9050863999999996E-8</v>
      </c>
      <c r="AH32" s="176">
        <f t="shared" si="5"/>
        <v>8.1646559999999982E-8</v>
      </c>
      <c r="AI32" s="176">
        <f t="shared" si="6"/>
        <v>5.4376608960000003E-7</v>
      </c>
      <c r="AJ32" s="177">
        <f t="shared" si="7"/>
        <v>8.1646559999999987E-7</v>
      </c>
      <c r="AK32" s="56">
        <v>9516</v>
      </c>
      <c r="AL32" s="203">
        <f t="shared" si="8"/>
        <v>4316.381472</v>
      </c>
      <c r="AM32" t="s">
        <v>1594</v>
      </c>
      <c r="AO32" t="s">
        <v>5125</v>
      </c>
      <c r="AP32">
        <v>325199</v>
      </c>
      <c r="AQ32" t="s">
        <v>261</v>
      </c>
      <c r="AV32" s="56" t="s">
        <v>1140</v>
      </c>
      <c r="AW32" s="72">
        <v>350</v>
      </c>
      <c r="AX32"/>
      <c r="BA32" t="s">
        <v>1548</v>
      </c>
      <c r="BB32" t="s">
        <v>1549</v>
      </c>
      <c r="BC32" t="s">
        <v>1549</v>
      </c>
      <c r="BD32" t="s">
        <v>1549</v>
      </c>
      <c r="BE32" t="s">
        <v>1548</v>
      </c>
      <c r="BF32" t="s">
        <v>1549</v>
      </c>
      <c r="BG32" t="s">
        <v>1549</v>
      </c>
      <c r="BH32" t="s">
        <v>1549</v>
      </c>
      <c r="BI32" t="s">
        <v>1549</v>
      </c>
      <c r="BJ32" t="s">
        <v>1549</v>
      </c>
      <c r="BK32" t="s">
        <v>1549</v>
      </c>
      <c r="BL32" t="s">
        <v>1549</v>
      </c>
      <c r="BM32" t="s">
        <v>1549</v>
      </c>
      <c r="BN32" t="s">
        <v>1549</v>
      </c>
      <c r="BO32" t="s">
        <v>1549</v>
      </c>
      <c r="BP32" t="s">
        <v>1549</v>
      </c>
      <c r="BQ32" t="s">
        <v>1549</v>
      </c>
      <c r="BR32" t="s">
        <v>1549</v>
      </c>
      <c r="BS32" t="s">
        <v>1549</v>
      </c>
      <c r="BT32" t="s">
        <v>1549</v>
      </c>
      <c r="BU32" t="s">
        <v>1549</v>
      </c>
      <c r="BV32" t="s">
        <v>1549</v>
      </c>
      <c r="BW32" t="s">
        <v>1549</v>
      </c>
      <c r="BX32" t="s">
        <v>1549</v>
      </c>
      <c r="BY32" t="s">
        <v>1549</v>
      </c>
      <c r="BZ32" t="s">
        <v>1549</v>
      </c>
      <c r="CA32" t="s">
        <v>1548</v>
      </c>
      <c r="CB32" t="s">
        <v>1549</v>
      </c>
      <c r="CC32" t="s">
        <v>1549</v>
      </c>
      <c r="CD32" t="s">
        <v>1549</v>
      </c>
      <c r="CE32" t="s">
        <v>1549</v>
      </c>
      <c r="CF32" t="s">
        <v>1549</v>
      </c>
      <c r="CG32" t="s">
        <v>1549</v>
      </c>
      <c r="CH32" t="s">
        <v>1549</v>
      </c>
      <c r="CI32" t="s">
        <v>1549</v>
      </c>
      <c r="CJ32" t="s">
        <v>1549</v>
      </c>
      <c r="CK32" t="s">
        <v>1549</v>
      </c>
      <c r="CL32" t="s">
        <v>1549</v>
      </c>
      <c r="CM32" t="s">
        <v>1549</v>
      </c>
      <c r="CN32" t="s">
        <v>1549</v>
      </c>
      <c r="CO32" t="s">
        <v>1549</v>
      </c>
      <c r="CP32" t="s">
        <v>1549</v>
      </c>
      <c r="CQ32" t="s">
        <v>1549</v>
      </c>
      <c r="CR32" t="s">
        <v>1549</v>
      </c>
      <c r="CS32" t="s">
        <v>1549</v>
      </c>
      <c r="CT32" t="s">
        <v>1549</v>
      </c>
      <c r="CU32" t="s">
        <v>1549</v>
      </c>
      <c r="CV32" t="s">
        <v>1549</v>
      </c>
      <c r="CW32" t="s">
        <v>1549</v>
      </c>
      <c r="CX32" t="s">
        <v>1549</v>
      </c>
      <c r="CY32" t="s">
        <v>1549</v>
      </c>
      <c r="CZ32" t="s">
        <v>1549</v>
      </c>
      <c r="DA32" t="s">
        <v>1549</v>
      </c>
      <c r="DB32" t="s">
        <v>1549</v>
      </c>
      <c r="DC32" s="175">
        <f>$AL32*INDEX('Byproduct Conc'!$E:$E,MATCH(DC$2,'Byproduct Conc'!$C:$C,0))</f>
        <v>12.56067008352</v>
      </c>
      <c r="DD32" s="176">
        <f>$AL32*INDEX('Byproduct Conc'!$E:$E,MATCH(DD$2,'Byproduct Conc'!$C:$C,0))</f>
        <v>0.15107335151999998</v>
      </c>
      <c r="DE32" s="176">
        <f>$AL32*INDEX('Byproduct Conc'!$E:$E,MATCH(DE$2,'Byproduct Conc'!$C:$C,0))</f>
        <v>0.6474572207999999</v>
      </c>
      <c r="DF32" s="176">
        <f>$AL32*INDEX('Byproduct Conc'!$E:$E,MATCH(DF$2,'Byproduct Conc'!$C:$C,0))</f>
        <v>4.3120650905280007</v>
      </c>
      <c r="DG32" s="177">
        <f>$AL32*INDEX('Byproduct Conc'!$E:$E,MATCH(DG$2,'Byproduct Conc'!$C:$C,0))</f>
        <v>6.4745722080000006</v>
      </c>
      <c r="DH32" s="178">
        <f t="shared" si="9"/>
        <v>3.5887628810057144E-2</v>
      </c>
      <c r="DI32" s="176">
        <f t="shared" si="10"/>
        <v>4.3163814719999994E-4</v>
      </c>
      <c r="DJ32" s="176">
        <f t="shared" si="11"/>
        <v>1.8498777737142853E-3</v>
      </c>
      <c r="DK32" s="176">
        <f t="shared" si="12"/>
        <v>1.2320185972937145E-2</v>
      </c>
      <c r="DL32" s="177">
        <f t="shared" si="13"/>
        <v>1.8498777737142858E-2</v>
      </c>
    </row>
    <row r="33" spans="2:116" x14ac:dyDescent="0.25">
      <c r="B33" t="s">
        <v>1134</v>
      </c>
      <c r="C33">
        <v>2022</v>
      </c>
      <c r="E33" t="s">
        <v>1161</v>
      </c>
      <c r="F33" t="s">
        <v>1157</v>
      </c>
      <c r="G33" t="s">
        <v>1158</v>
      </c>
      <c r="H33" t="s">
        <v>1159</v>
      </c>
      <c r="I33" t="s">
        <v>1426</v>
      </c>
      <c r="J33" t="s">
        <v>1160</v>
      </c>
      <c r="K33">
        <v>78359</v>
      </c>
      <c r="M33" s="56">
        <v>110000599807</v>
      </c>
      <c r="N33" s="172" t="str">
        <f t="shared" si="0"/>
        <v>78359CCDNTHWY36</v>
      </c>
      <c r="O33" s="172" t="str">
        <f t="shared" si="1"/>
        <v>78359CCDNTHWY36</v>
      </c>
      <c r="P33">
        <v>27.883610999999998</v>
      </c>
      <c r="Q33">
        <v>-97.241382999999999</v>
      </c>
      <c r="R33">
        <v>1322221170475</v>
      </c>
      <c r="S33" t="s">
        <v>2121</v>
      </c>
      <c r="T33" t="s">
        <v>1393</v>
      </c>
      <c r="U33" s="56">
        <v>7</v>
      </c>
      <c r="V33" s="56" t="s">
        <v>1403</v>
      </c>
      <c r="W33" s="56">
        <v>11176</v>
      </c>
      <c r="X33" s="175">
        <f t="shared" si="2"/>
        <v>5069.3441919999996</v>
      </c>
      <c r="Y33" t="s">
        <v>1573</v>
      </c>
      <c r="AA33" s="175">
        <f>$X33*INDEX('Byproduct Conc'!$E:$E,MATCH(AA$2,'Byproduct Conc'!$C:$C,0))</f>
        <v>14.751791598719997</v>
      </c>
      <c r="AB33" s="176">
        <f>$X33*INDEX('Byproduct Conc'!$E:$E,MATCH(AB$2,'Byproduct Conc'!$C:$C,0))</f>
        <v>0.17742704671999998</v>
      </c>
      <c r="AC33" s="176">
        <f>$X33*INDEX('Byproduct Conc'!$E:$E,MATCH(AC$2,'Byproduct Conc'!$C:$C,0))</f>
        <v>0.76040162879999984</v>
      </c>
      <c r="AD33" s="176">
        <f>$X33*INDEX('Byproduct Conc'!$E:$E,MATCH(AD$2,'Byproduct Conc'!$C:$C,0))</f>
        <v>5.064274847808</v>
      </c>
      <c r="AE33" s="177">
        <f>$X33*INDEX('Byproduct Conc'!$E:$E,MATCH(AE$2,'Byproduct Conc'!$C:$C,0))</f>
        <v>7.6040162879999995</v>
      </c>
      <c r="AF33" s="178">
        <f t="shared" si="3"/>
        <v>4.2147975996342846E-2</v>
      </c>
      <c r="AG33" s="176">
        <f t="shared" si="4"/>
        <v>5.0693441919999992E-4</v>
      </c>
      <c r="AH33" s="176">
        <f t="shared" si="5"/>
        <v>2.1725760822857137E-3</v>
      </c>
      <c r="AI33" s="176">
        <f t="shared" si="6"/>
        <v>1.4469356708022857E-2</v>
      </c>
      <c r="AJ33" s="177">
        <f t="shared" si="7"/>
        <v>2.172576082285714E-2</v>
      </c>
      <c r="AK33" s="56">
        <v>3867</v>
      </c>
      <c r="AL33" s="203">
        <f t="shared" si="8"/>
        <v>1754.040264</v>
      </c>
      <c r="AM33" t="s">
        <v>1590</v>
      </c>
      <c r="AO33" t="s">
        <v>5125</v>
      </c>
      <c r="AP33">
        <v>325199</v>
      </c>
      <c r="AQ33" t="s">
        <v>261</v>
      </c>
      <c r="AV33" s="56" t="s">
        <v>1140</v>
      </c>
      <c r="AW33" s="72">
        <v>350</v>
      </c>
      <c r="AX33"/>
      <c r="BA33" t="s">
        <v>1548</v>
      </c>
      <c r="BB33" t="s">
        <v>1549</v>
      </c>
      <c r="BC33" t="s">
        <v>1548</v>
      </c>
      <c r="BD33" t="s">
        <v>1549</v>
      </c>
      <c r="BE33" t="s">
        <v>1549</v>
      </c>
      <c r="BF33" t="s">
        <v>1549</v>
      </c>
      <c r="BG33" t="s">
        <v>1548</v>
      </c>
      <c r="BH33" t="s">
        <v>1549</v>
      </c>
      <c r="BI33" t="s">
        <v>1549</v>
      </c>
      <c r="BJ33" t="s">
        <v>1549</v>
      </c>
      <c r="BK33" t="s">
        <v>1549</v>
      </c>
      <c r="BL33" t="s">
        <v>1548</v>
      </c>
      <c r="BM33" t="s">
        <v>1549</v>
      </c>
      <c r="BN33" t="s">
        <v>1549</v>
      </c>
      <c r="BO33" t="s">
        <v>1549</v>
      </c>
      <c r="BP33" t="s">
        <v>1549</v>
      </c>
      <c r="BQ33" t="s">
        <v>1549</v>
      </c>
      <c r="BR33" t="s">
        <v>1549</v>
      </c>
      <c r="BS33" t="s">
        <v>1549</v>
      </c>
      <c r="BT33" t="s">
        <v>1549</v>
      </c>
      <c r="BU33" t="s">
        <v>1549</v>
      </c>
      <c r="BV33" t="s">
        <v>1549</v>
      </c>
      <c r="BW33" t="s">
        <v>1549</v>
      </c>
      <c r="BX33" t="s">
        <v>1549</v>
      </c>
      <c r="BY33" t="s">
        <v>1549</v>
      </c>
      <c r="BZ33" t="s">
        <v>1549</v>
      </c>
      <c r="CA33" t="s">
        <v>1549</v>
      </c>
      <c r="CB33" t="s">
        <v>1549</v>
      </c>
      <c r="CC33" t="s">
        <v>1549</v>
      </c>
      <c r="CD33" t="s">
        <v>1549</v>
      </c>
      <c r="CE33" t="s">
        <v>1549</v>
      </c>
      <c r="CF33" t="s">
        <v>1549</v>
      </c>
      <c r="CG33" t="s">
        <v>1549</v>
      </c>
      <c r="CH33" t="s">
        <v>1549</v>
      </c>
      <c r="CI33" t="s">
        <v>1549</v>
      </c>
      <c r="CJ33" t="s">
        <v>1549</v>
      </c>
      <c r="CK33" t="s">
        <v>1549</v>
      </c>
      <c r="CL33" t="s">
        <v>1549</v>
      </c>
      <c r="CM33" t="s">
        <v>1549</v>
      </c>
      <c r="CN33" t="s">
        <v>1549</v>
      </c>
      <c r="CO33" t="s">
        <v>1549</v>
      </c>
      <c r="CP33" t="s">
        <v>1549</v>
      </c>
      <c r="CQ33" t="s">
        <v>1549</v>
      </c>
      <c r="CR33" t="s">
        <v>1549</v>
      </c>
      <c r="CS33" t="s">
        <v>1548</v>
      </c>
      <c r="CT33" t="s">
        <v>1549</v>
      </c>
      <c r="CU33" t="s">
        <v>1549</v>
      </c>
      <c r="CV33" t="s">
        <v>1549</v>
      </c>
      <c r="CW33" t="s">
        <v>1549</v>
      </c>
      <c r="CX33" t="s">
        <v>1549</v>
      </c>
      <c r="CY33" t="s">
        <v>1549</v>
      </c>
      <c r="CZ33" t="s">
        <v>1549</v>
      </c>
      <c r="DA33" t="s">
        <v>1549</v>
      </c>
      <c r="DB33" t="s">
        <v>1548</v>
      </c>
      <c r="DC33" s="175">
        <f>$AL33*INDEX('Byproduct Conc'!$E:$E,MATCH(DC$2,'Byproduct Conc'!$C:$C,0))</f>
        <v>5.1042571682399993</v>
      </c>
      <c r="DD33" s="176">
        <f>$AL33*INDEX('Byproduct Conc'!$E:$E,MATCH(DD$2,'Byproduct Conc'!$C:$C,0))</f>
        <v>6.1391409239999993E-2</v>
      </c>
      <c r="DE33" s="176">
        <f>$AL33*INDEX('Byproduct Conc'!$E:$E,MATCH(DE$2,'Byproduct Conc'!$C:$C,0))</f>
        <v>0.26310603959999995</v>
      </c>
      <c r="DF33" s="176">
        <f>$AL33*INDEX('Byproduct Conc'!$E:$E,MATCH(DF$2,'Byproduct Conc'!$C:$C,0))</f>
        <v>1.7522862237360002</v>
      </c>
      <c r="DG33" s="177">
        <f>$AL33*INDEX('Byproduct Conc'!$E:$E,MATCH(DG$2,'Byproduct Conc'!$C:$C,0))</f>
        <v>2.6310603960000001</v>
      </c>
      <c r="DH33" s="178">
        <f t="shared" si="9"/>
        <v>1.4583591909257142E-2</v>
      </c>
      <c r="DI33" s="176">
        <f t="shared" si="10"/>
        <v>1.7540402639999999E-4</v>
      </c>
      <c r="DJ33" s="176">
        <f t="shared" si="11"/>
        <v>7.5173154171428557E-4</v>
      </c>
      <c r="DK33" s="176">
        <f t="shared" si="12"/>
        <v>5.0065320678171436E-3</v>
      </c>
      <c r="DL33" s="177">
        <f t="shared" si="13"/>
        <v>7.5173154171428577E-3</v>
      </c>
    </row>
    <row r="34" spans="2:116" x14ac:dyDescent="0.25">
      <c r="B34" t="s">
        <v>1134</v>
      </c>
      <c r="C34">
        <v>2022</v>
      </c>
      <c r="E34" t="s">
        <v>1150</v>
      </c>
      <c r="F34" t="s">
        <v>1147</v>
      </c>
      <c r="G34" t="s">
        <v>1148</v>
      </c>
      <c r="H34" t="s">
        <v>1149</v>
      </c>
      <c r="I34" t="s">
        <v>1429</v>
      </c>
      <c r="J34" t="s">
        <v>1138</v>
      </c>
      <c r="K34">
        <v>70723</v>
      </c>
      <c r="M34" s="56">
        <v>110000597328</v>
      </c>
      <c r="N34" s="172" t="str">
        <f t="shared" si="0"/>
        <v>70723CCDNTHIGHW</v>
      </c>
      <c r="O34" s="172" t="str">
        <f t="shared" si="1"/>
        <v>70723CCDNTHIGHW</v>
      </c>
      <c r="P34">
        <v>30.05509</v>
      </c>
      <c r="Q34">
        <v>-90.830839999999995</v>
      </c>
      <c r="R34">
        <v>1322221404066</v>
      </c>
      <c r="S34" t="s">
        <v>2121</v>
      </c>
      <c r="T34" t="s">
        <v>1393</v>
      </c>
      <c r="U34" s="56">
        <v>8</v>
      </c>
      <c r="V34" s="56" t="s">
        <v>1399</v>
      </c>
      <c r="W34" s="56">
        <v>6089</v>
      </c>
      <c r="X34" s="175">
        <f t="shared" si="2"/>
        <v>2761.9216879999999</v>
      </c>
      <c r="Y34" t="s">
        <v>1594</v>
      </c>
      <c r="AA34" s="175">
        <f>$X34*INDEX('Byproduct Conc'!$E:$E,MATCH(AA$2,'Byproduct Conc'!$C:$C,0))</f>
        <v>8.0371921120799996</v>
      </c>
      <c r="AB34" s="176">
        <f>$X34*INDEX('Byproduct Conc'!$E:$E,MATCH(AB$2,'Byproduct Conc'!$C:$C,0))</f>
        <v>9.6667259079999984E-2</v>
      </c>
      <c r="AC34" s="176">
        <f>$X34*INDEX('Byproduct Conc'!$E:$E,MATCH(AC$2,'Byproduct Conc'!$C:$C,0))</f>
        <v>0.41428825319999996</v>
      </c>
      <c r="AD34" s="176">
        <f>$X34*INDEX('Byproduct Conc'!$E:$E,MATCH(AD$2,'Byproduct Conc'!$C:$C,0))</f>
        <v>2.759159766312</v>
      </c>
      <c r="AE34" s="177">
        <f>$X34*INDEX('Byproduct Conc'!$E:$E,MATCH(AE$2,'Byproduct Conc'!$C:$C,0))</f>
        <v>4.1428825319999998</v>
      </c>
      <c r="AF34" s="178">
        <f t="shared" si="3"/>
        <v>2.2963406034514286E-2</v>
      </c>
      <c r="AG34" s="176">
        <f t="shared" si="4"/>
        <v>2.7619216879999994E-4</v>
      </c>
      <c r="AH34" s="176">
        <f t="shared" si="5"/>
        <v>1.1836807234285713E-3</v>
      </c>
      <c r="AI34" s="176">
        <f t="shared" si="6"/>
        <v>7.8833136180342864E-3</v>
      </c>
      <c r="AJ34" s="177">
        <f t="shared" si="7"/>
        <v>1.1836807234285714E-2</v>
      </c>
      <c r="AK34" s="56">
        <v>2093</v>
      </c>
      <c r="AL34" s="203">
        <f t="shared" si="8"/>
        <v>949.36805600000002</v>
      </c>
      <c r="AM34" t="s">
        <v>1543</v>
      </c>
      <c r="AO34" t="s">
        <v>5125</v>
      </c>
      <c r="AP34">
        <v>325180</v>
      </c>
      <c r="AQ34" t="s">
        <v>258</v>
      </c>
      <c r="AV34" s="56" t="s">
        <v>1140</v>
      </c>
      <c r="AW34" s="72">
        <v>350</v>
      </c>
      <c r="AX34"/>
      <c r="BA34" t="s">
        <v>1548</v>
      </c>
      <c r="BB34" t="s">
        <v>1549</v>
      </c>
      <c r="BC34" t="s">
        <v>1549</v>
      </c>
      <c r="BD34" t="s">
        <v>1548</v>
      </c>
      <c r="BE34" t="s">
        <v>1549</v>
      </c>
      <c r="BF34" t="s">
        <v>1549</v>
      </c>
      <c r="BG34" t="s">
        <v>1549</v>
      </c>
      <c r="BH34" t="s">
        <v>1549</v>
      </c>
      <c r="BI34" t="s">
        <v>1549</v>
      </c>
      <c r="BJ34" t="s">
        <v>1549</v>
      </c>
      <c r="BK34" t="s">
        <v>1549</v>
      </c>
      <c r="BL34" t="s">
        <v>1549</v>
      </c>
      <c r="BM34" t="s">
        <v>1549</v>
      </c>
      <c r="BN34" t="s">
        <v>1549</v>
      </c>
      <c r="BO34" t="s">
        <v>1549</v>
      </c>
      <c r="BP34" t="s">
        <v>1549</v>
      </c>
      <c r="BQ34" t="s">
        <v>1549</v>
      </c>
      <c r="BR34" t="s">
        <v>1549</v>
      </c>
      <c r="BS34" t="s">
        <v>1549</v>
      </c>
      <c r="BT34" t="s">
        <v>1549</v>
      </c>
      <c r="BU34" t="s">
        <v>1549</v>
      </c>
      <c r="BV34" t="s">
        <v>1549</v>
      </c>
      <c r="BW34" t="s">
        <v>1549</v>
      </c>
      <c r="BX34" t="s">
        <v>1549</v>
      </c>
      <c r="BY34" t="s">
        <v>1549</v>
      </c>
      <c r="BZ34" t="s">
        <v>1549</v>
      </c>
      <c r="CA34" t="s">
        <v>1549</v>
      </c>
      <c r="CB34" t="s">
        <v>1549</v>
      </c>
      <c r="CC34" t="s">
        <v>1549</v>
      </c>
      <c r="CD34" t="s">
        <v>1549</v>
      </c>
      <c r="CE34" t="s">
        <v>1549</v>
      </c>
      <c r="CF34" t="s">
        <v>1549</v>
      </c>
      <c r="CG34" t="s">
        <v>1549</v>
      </c>
      <c r="CH34" t="s">
        <v>1549</v>
      </c>
      <c r="CI34" t="s">
        <v>1549</v>
      </c>
      <c r="CJ34" t="s">
        <v>1549</v>
      </c>
      <c r="CK34" t="s">
        <v>1549</v>
      </c>
      <c r="CL34" t="s">
        <v>1549</v>
      </c>
      <c r="CM34" t="s">
        <v>1549</v>
      </c>
      <c r="CN34" t="s">
        <v>1549</v>
      </c>
      <c r="CO34" t="s">
        <v>1549</v>
      </c>
      <c r="CP34" t="s">
        <v>1549</v>
      </c>
      <c r="CQ34" t="s">
        <v>1549</v>
      </c>
      <c r="CR34" t="s">
        <v>1549</v>
      </c>
      <c r="CS34" t="s">
        <v>1549</v>
      </c>
      <c r="CT34" t="s">
        <v>1549</v>
      </c>
      <c r="CU34" t="s">
        <v>1549</v>
      </c>
      <c r="CV34" t="s">
        <v>1549</v>
      </c>
      <c r="CW34" t="s">
        <v>1549</v>
      </c>
      <c r="CX34" t="s">
        <v>1549</v>
      </c>
      <c r="CY34" t="s">
        <v>1549</v>
      </c>
      <c r="CZ34" t="s">
        <v>1549</v>
      </c>
      <c r="DA34" t="s">
        <v>1549</v>
      </c>
      <c r="DB34" t="s">
        <v>1549</v>
      </c>
      <c r="DC34" s="175">
        <f>$AL34*INDEX('Byproduct Conc'!$E:$E,MATCH(DC$2,'Byproduct Conc'!$C:$C,0))</f>
        <v>2.76266104296</v>
      </c>
      <c r="DD34" s="176">
        <f>$AL34*INDEX('Byproduct Conc'!$E:$E,MATCH(DD$2,'Byproduct Conc'!$C:$C,0))</f>
        <v>3.3227881959999997E-2</v>
      </c>
      <c r="DE34" s="176">
        <f>$AL34*INDEX('Byproduct Conc'!$E:$E,MATCH(DE$2,'Byproduct Conc'!$C:$C,0))</f>
        <v>0.14240520839999998</v>
      </c>
      <c r="DF34" s="176">
        <f>$AL34*INDEX('Byproduct Conc'!$E:$E,MATCH(DF$2,'Byproduct Conc'!$C:$C,0))</f>
        <v>0.94841868794400008</v>
      </c>
      <c r="DG34" s="177">
        <f>$AL34*INDEX('Byproduct Conc'!$E:$E,MATCH(DG$2,'Byproduct Conc'!$C:$C,0))</f>
        <v>1.4240520840000002</v>
      </c>
      <c r="DH34" s="178">
        <f t="shared" si="9"/>
        <v>7.8933172656000007E-3</v>
      </c>
      <c r="DI34" s="176">
        <f t="shared" si="10"/>
        <v>9.4936805599999985E-5</v>
      </c>
      <c r="DJ34" s="176">
        <f t="shared" si="11"/>
        <v>4.0687202399999998E-4</v>
      </c>
      <c r="DK34" s="176">
        <f t="shared" si="12"/>
        <v>2.7097676798400003E-3</v>
      </c>
      <c r="DL34" s="177">
        <f t="shared" si="13"/>
        <v>4.0687202400000004E-3</v>
      </c>
    </row>
    <row r="35" spans="2:116" x14ac:dyDescent="0.25">
      <c r="B35" t="s">
        <v>1134</v>
      </c>
      <c r="C35">
        <v>2022</v>
      </c>
      <c r="E35" t="s">
        <v>1139</v>
      </c>
      <c r="F35" t="s">
        <v>1135</v>
      </c>
      <c r="G35" t="s">
        <v>1136</v>
      </c>
      <c r="H35" t="s">
        <v>1137</v>
      </c>
      <c r="I35" t="s">
        <v>1431</v>
      </c>
      <c r="J35" t="s">
        <v>1138</v>
      </c>
      <c r="K35">
        <v>70734</v>
      </c>
      <c r="M35" s="56">
        <v>110000449774</v>
      </c>
      <c r="N35" s="172" t="str">
        <f t="shared" ref="N35:N66" si="14">IF(X35&gt;0, E35, "")</f>
        <v>70734VLCNMASHLA</v>
      </c>
      <c r="O35" s="172" t="str">
        <f t="shared" ref="O35:O66" si="15">IF(AL35&gt;0, E35, "")</f>
        <v>70734VLCNMASHLA</v>
      </c>
      <c r="P35">
        <v>30.181861999999999</v>
      </c>
      <c r="Q35">
        <v>-90.986958999999999</v>
      </c>
      <c r="R35">
        <v>1322221279882</v>
      </c>
      <c r="S35" t="s">
        <v>2121</v>
      </c>
      <c r="T35" t="s">
        <v>1393</v>
      </c>
      <c r="U35" s="56">
        <v>9</v>
      </c>
      <c r="V35" s="56" t="s">
        <v>1417</v>
      </c>
      <c r="W35" s="56">
        <v>3920</v>
      </c>
      <c r="X35" s="175">
        <f t="shared" ref="X35:X66" si="16">W35*LB_TO_KG</f>
        <v>1778.0806399999999</v>
      </c>
      <c r="Y35" t="s">
        <v>1594</v>
      </c>
      <c r="AA35" s="175">
        <f>$X35*INDEX('Byproduct Conc'!$E:$E,MATCH(AA$2,'Byproduct Conc'!$C:$C,0))</f>
        <v>5.1742146623999998</v>
      </c>
      <c r="AB35" s="176">
        <f>$X35*INDEX('Byproduct Conc'!$E:$E,MATCH(AB$2,'Byproduct Conc'!$C:$C,0))</f>
        <v>6.2232822399999992E-2</v>
      </c>
      <c r="AC35" s="176">
        <f>$X35*INDEX('Byproduct Conc'!$E:$E,MATCH(AC$2,'Byproduct Conc'!$C:$C,0))</f>
        <v>0.26671209599999995</v>
      </c>
      <c r="AD35" s="176">
        <f>$X35*INDEX('Byproduct Conc'!$E:$E,MATCH(AD$2,'Byproduct Conc'!$C:$C,0))</f>
        <v>1.7763025593600001</v>
      </c>
      <c r="AE35" s="177">
        <f>$X35*INDEX('Byproduct Conc'!$E:$E,MATCH(AE$2,'Byproduct Conc'!$C:$C,0))</f>
        <v>2.6671209600000001</v>
      </c>
      <c r="AF35" s="178">
        <f t="shared" ref="AF35:AF66" si="17">AA35/350</f>
        <v>1.4783470464E-2</v>
      </c>
      <c r="AG35" s="176">
        <f t="shared" ref="AG35:AG66" si="18">AB35/350</f>
        <v>1.7780806399999996E-4</v>
      </c>
      <c r="AH35" s="176">
        <f t="shared" ref="AH35:AH66" si="19">AC35/350</f>
        <v>7.6203455999999991E-4</v>
      </c>
      <c r="AI35" s="176">
        <f t="shared" ref="AI35:AI66" si="20">AD35/350</f>
        <v>5.0751501696000003E-3</v>
      </c>
      <c r="AJ35" s="177">
        <f t="shared" ref="AJ35:AJ66" si="21">AE35/350</f>
        <v>7.6203455999999999E-3</v>
      </c>
      <c r="AK35" s="56">
        <v>9691</v>
      </c>
      <c r="AL35" s="203">
        <f t="shared" ref="AL35:AL66" si="22">AK35*LB_TO_KG</f>
        <v>4395.760072</v>
      </c>
      <c r="AM35" t="s">
        <v>1613</v>
      </c>
      <c r="AO35" t="s">
        <v>5125</v>
      </c>
      <c r="AP35">
        <v>325199</v>
      </c>
      <c r="AQ35" t="s">
        <v>261</v>
      </c>
      <c r="AV35" s="56" t="s">
        <v>1140</v>
      </c>
      <c r="AW35" s="72">
        <v>350</v>
      </c>
      <c r="AX35"/>
      <c r="BA35" t="s">
        <v>1548</v>
      </c>
      <c r="BB35" t="s">
        <v>1549</v>
      </c>
      <c r="BC35" t="s">
        <v>1549</v>
      </c>
      <c r="BD35" t="s">
        <v>1548</v>
      </c>
      <c r="BE35" t="s">
        <v>1548</v>
      </c>
      <c r="BF35" t="s">
        <v>1549</v>
      </c>
      <c r="BG35" t="s">
        <v>1548</v>
      </c>
      <c r="BH35" t="s">
        <v>1548</v>
      </c>
      <c r="BI35" t="s">
        <v>1549</v>
      </c>
      <c r="BJ35" t="s">
        <v>1549</v>
      </c>
      <c r="BK35" t="s">
        <v>1549</v>
      </c>
      <c r="BL35" t="s">
        <v>1549</v>
      </c>
      <c r="BM35" t="s">
        <v>1549</v>
      </c>
      <c r="BN35" t="s">
        <v>1549</v>
      </c>
      <c r="BO35" t="s">
        <v>1549</v>
      </c>
      <c r="BP35" t="s">
        <v>1549</v>
      </c>
      <c r="BQ35" t="s">
        <v>1549</v>
      </c>
      <c r="BR35" t="s">
        <v>1549</v>
      </c>
      <c r="BS35" t="s">
        <v>1549</v>
      </c>
      <c r="BT35" t="s">
        <v>1549</v>
      </c>
      <c r="BU35" t="s">
        <v>1549</v>
      </c>
      <c r="BV35" t="s">
        <v>1549</v>
      </c>
      <c r="BW35" t="s">
        <v>1549</v>
      </c>
      <c r="BX35" t="s">
        <v>1549</v>
      </c>
      <c r="BY35" t="s">
        <v>1549</v>
      </c>
      <c r="BZ35" t="s">
        <v>1549</v>
      </c>
      <c r="CA35" t="s">
        <v>1549</v>
      </c>
      <c r="CB35" t="s">
        <v>1549</v>
      </c>
      <c r="CC35" t="s">
        <v>1549</v>
      </c>
      <c r="CD35" t="s">
        <v>1549</v>
      </c>
      <c r="CE35" t="s">
        <v>1549</v>
      </c>
      <c r="CF35" t="s">
        <v>1549</v>
      </c>
      <c r="CG35" t="s">
        <v>1549</v>
      </c>
      <c r="CH35" t="s">
        <v>1549</v>
      </c>
      <c r="CI35" t="s">
        <v>1549</v>
      </c>
      <c r="CJ35" t="s">
        <v>1549</v>
      </c>
      <c r="CK35" t="s">
        <v>1549</v>
      </c>
      <c r="CL35" t="s">
        <v>1549</v>
      </c>
      <c r="CM35" t="s">
        <v>1549</v>
      </c>
      <c r="CN35" t="s">
        <v>1549</v>
      </c>
      <c r="CO35" t="s">
        <v>1549</v>
      </c>
      <c r="CP35" t="s">
        <v>1549</v>
      </c>
      <c r="CQ35" t="s">
        <v>1549</v>
      </c>
      <c r="CR35" t="s">
        <v>1549</v>
      </c>
      <c r="CS35" t="s">
        <v>1548</v>
      </c>
      <c r="CT35" t="s">
        <v>1549</v>
      </c>
      <c r="CU35" t="s">
        <v>1549</v>
      </c>
      <c r="CV35" t="s">
        <v>1549</v>
      </c>
      <c r="CW35" t="s">
        <v>1549</v>
      </c>
      <c r="CX35" t="s">
        <v>1549</v>
      </c>
      <c r="CY35" t="s">
        <v>1549</v>
      </c>
      <c r="CZ35" t="s">
        <v>1549</v>
      </c>
      <c r="DA35" t="s">
        <v>1549</v>
      </c>
      <c r="DB35" t="s">
        <v>1548</v>
      </c>
      <c r="DC35" s="175">
        <f>$AL35*INDEX('Byproduct Conc'!$E:$E,MATCH(DC$2,'Byproduct Conc'!$C:$C,0))</f>
        <v>12.791661809519999</v>
      </c>
      <c r="DD35" s="176">
        <f>$AL35*INDEX('Byproduct Conc'!$E:$E,MATCH(DD$2,'Byproduct Conc'!$C:$C,0))</f>
        <v>0.15385160251999999</v>
      </c>
      <c r="DE35" s="176">
        <f>$AL35*INDEX('Byproduct Conc'!$E:$E,MATCH(DE$2,'Byproduct Conc'!$C:$C,0))</f>
        <v>0.65936401079999996</v>
      </c>
      <c r="DF35" s="176">
        <f>$AL35*INDEX('Byproduct Conc'!$E:$E,MATCH(DF$2,'Byproduct Conc'!$C:$C,0))</f>
        <v>4.3913643119280001</v>
      </c>
      <c r="DG35" s="177">
        <f>$AL35*INDEX('Byproduct Conc'!$E:$E,MATCH(DG$2,'Byproduct Conc'!$C:$C,0))</f>
        <v>6.5936401079999998</v>
      </c>
      <c r="DH35" s="178">
        <f t="shared" ref="DH35:DH66" si="23">DC35/350</f>
        <v>3.6547605170057139E-2</v>
      </c>
      <c r="DI35" s="176">
        <f t="shared" ref="DI35:DI66" si="24">DD35/350</f>
        <v>4.3957600719999999E-4</v>
      </c>
      <c r="DJ35" s="176">
        <f t="shared" ref="DJ35:DJ66" si="25">DE35/350</f>
        <v>1.8838971737142856E-3</v>
      </c>
      <c r="DK35" s="176">
        <f t="shared" ref="DK35:DK66" si="26">DF35/350</f>
        <v>1.2546755176937143E-2</v>
      </c>
      <c r="DL35" s="177">
        <f t="shared" ref="DL35:DL66" si="27">DG35/350</f>
        <v>1.8838971737142857E-2</v>
      </c>
    </row>
    <row r="36" spans="2:116" x14ac:dyDescent="0.25">
      <c r="B36" t="s">
        <v>1134</v>
      </c>
      <c r="C36">
        <v>2022</v>
      </c>
      <c r="E36" t="s">
        <v>1175</v>
      </c>
      <c r="F36" t="s">
        <v>1172</v>
      </c>
      <c r="G36" t="s">
        <v>1173</v>
      </c>
      <c r="H36" t="s">
        <v>1174</v>
      </c>
      <c r="I36" t="s">
        <v>1408</v>
      </c>
      <c r="J36" t="s">
        <v>1160</v>
      </c>
      <c r="K36">
        <v>77536</v>
      </c>
      <c r="M36" s="56">
        <v>110015742204</v>
      </c>
      <c r="N36" s="172" t="str">
        <f t="shared" si="14"/>
        <v>77536CCDNTTIDAL</v>
      </c>
      <c r="O36" s="172" t="str">
        <f t="shared" si="15"/>
        <v>77536CCDNTTIDAL</v>
      </c>
      <c r="P36">
        <v>29.728559000000001</v>
      </c>
      <c r="Q36">
        <v>-95.110764000000003</v>
      </c>
      <c r="R36">
        <v>1322221049719</v>
      </c>
      <c r="S36" t="s">
        <v>2121</v>
      </c>
      <c r="T36" t="s">
        <v>1393</v>
      </c>
      <c r="U36" s="56">
        <v>7</v>
      </c>
      <c r="V36" s="56" t="s">
        <v>1403</v>
      </c>
      <c r="W36" s="56">
        <v>10087</v>
      </c>
      <c r="X36" s="175">
        <f t="shared" si="16"/>
        <v>4575.3825040000002</v>
      </c>
      <c r="Y36" t="s">
        <v>1594</v>
      </c>
      <c r="AA36" s="175">
        <f>$X36*INDEX('Byproduct Conc'!$E:$E,MATCH(AA$2,'Byproduct Conc'!$C:$C,0))</f>
        <v>13.31436308664</v>
      </c>
      <c r="AB36" s="176">
        <f>$X36*INDEX('Byproduct Conc'!$E:$E,MATCH(AB$2,'Byproduct Conc'!$C:$C,0))</f>
        <v>0.16013838763999999</v>
      </c>
      <c r="AC36" s="176">
        <f>$X36*INDEX('Byproduct Conc'!$E:$E,MATCH(AC$2,'Byproduct Conc'!$C:$C,0))</f>
        <v>0.68630737559999999</v>
      </c>
      <c r="AD36" s="176">
        <f>$X36*INDEX('Byproduct Conc'!$E:$E,MATCH(AD$2,'Byproduct Conc'!$C:$C,0))</f>
        <v>4.5708071214960002</v>
      </c>
      <c r="AE36" s="177">
        <f>$X36*INDEX('Byproduct Conc'!$E:$E,MATCH(AE$2,'Byproduct Conc'!$C:$C,0))</f>
        <v>6.8630737560000004</v>
      </c>
      <c r="AF36" s="178">
        <f t="shared" si="17"/>
        <v>3.8041037390400004E-2</v>
      </c>
      <c r="AG36" s="176">
        <f t="shared" si="18"/>
        <v>4.5753825039999995E-4</v>
      </c>
      <c r="AH36" s="176">
        <f t="shared" si="19"/>
        <v>1.9608782160000001E-3</v>
      </c>
      <c r="AI36" s="176">
        <f t="shared" si="20"/>
        <v>1.305944891856E-2</v>
      </c>
      <c r="AJ36" s="177">
        <f t="shared" si="21"/>
        <v>1.9608782160000001E-2</v>
      </c>
      <c r="AK36" s="56">
        <v>1614</v>
      </c>
      <c r="AL36" s="203">
        <f t="shared" si="22"/>
        <v>732.097488</v>
      </c>
      <c r="AM36" t="s">
        <v>1556</v>
      </c>
      <c r="AO36" t="s">
        <v>5125</v>
      </c>
      <c r="AP36">
        <v>325199</v>
      </c>
      <c r="AQ36" t="s">
        <v>261</v>
      </c>
      <c r="AV36" s="56" t="s">
        <v>1140</v>
      </c>
      <c r="AW36" s="72">
        <v>350</v>
      </c>
      <c r="AX36"/>
      <c r="BA36" t="s">
        <v>1548</v>
      </c>
      <c r="BB36" t="s">
        <v>1549</v>
      </c>
      <c r="BC36" t="s">
        <v>1548</v>
      </c>
      <c r="BD36" t="s">
        <v>1549</v>
      </c>
      <c r="BE36" t="s">
        <v>1549</v>
      </c>
      <c r="BF36" t="s">
        <v>1549</v>
      </c>
      <c r="BG36" t="s">
        <v>1548</v>
      </c>
      <c r="BH36" t="s">
        <v>1548</v>
      </c>
      <c r="BI36" t="s">
        <v>1549</v>
      </c>
      <c r="BJ36" t="s">
        <v>1549</v>
      </c>
      <c r="BK36" t="s">
        <v>1549</v>
      </c>
      <c r="BL36" t="s">
        <v>1549</v>
      </c>
      <c r="BM36" t="s">
        <v>1549</v>
      </c>
      <c r="BN36" t="s">
        <v>1549</v>
      </c>
      <c r="BO36" t="s">
        <v>1549</v>
      </c>
      <c r="BP36" t="s">
        <v>1549</v>
      </c>
      <c r="BQ36" t="s">
        <v>1549</v>
      </c>
      <c r="BR36" t="s">
        <v>1549</v>
      </c>
      <c r="BS36" t="s">
        <v>1549</v>
      </c>
      <c r="BT36" t="s">
        <v>1549</v>
      </c>
      <c r="BU36" t="s">
        <v>1549</v>
      </c>
      <c r="BV36" t="s">
        <v>1549</v>
      </c>
      <c r="BW36" t="s">
        <v>1549</v>
      </c>
      <c r="BX36" t="s">
        <v>1549</v>
      </c>
      <c r="BY36" t="s">
        <v>1549</v>
      </c>
      <c r="BZ36" t="s">
        <v>1549</v>
      </c>
      <c r="CA36" t="s">
        <v>1549</v>
      </c>
      <c r="CB36" t="s">
        <v>1549</v>
      </c>
      <c r="CC36" t="s">
        <v>1549</v>
      </c>
      <c r="CD36" t="s">
        <v>1549</v>
      </c>
      <c r="CE36" t="s">
        <v>1549</v>
      </c>
      <c r="CF36" t="s">
        <v>1549</v>
      </c>
      <c r="CG36" t="s">
        <v>1549</v>
      </c>
      <c r="CH36" t="s">
        <v>1549</v>
      </c>
      <c r="CI36" t="s">
        <v>1549</v>
      </c>
      <c r="CJ36" t="s">
        <v>1549</v>
      </c>
      <c r="CK36" t="s">
        <v>1549</v>
      </c>
      <c r="CL36" t="s">
        <v>1549</v>
      </c>
      <c r="CM36" t="s">
        <v>1549</v>
      </c>
      <c r="CN36" t="s">
        <v>1549</v>
      </c>
      <c r="CO36" t="s">
        <v>1549</v>
      </c>
      <c r="CP36" t="s">
        <v>1549</v>
      </c>
      <c r="CQ36" t="s">
        <v>1549</v>
      </c>
      <c r="CR36" t="s">
        <v>1549</v>
      </c>
      <c r="CS36" t="s">
        <v>1548</v>
      </c>
      <c r="CT36" t="s">
        <v>1549</v>
      </c>
      <c r="CU36" t="s">
        <v>1549</v>
      </c>
      <c r="CV36" t="s">
        <v>1549</v>
      </c>
      <c r="CW36" t="s">
        <v>1549</v>
      </c>
      <c r="CX36" t="s">
        <v>1549</v>
      </c>
      <c r="CY36" t="s">
        <v>1548</v>
      </c>
      <c r="CZ36" t="s">
        <v>1549</v>
      </c>
      <c r="DA36" t="s">
        <v>1549</v>
      </c>
      <c r="DB36" t="s">
        <v>1549</v>
      </c>
      <c r="DC36" s="175">
        <f>$AL36*INDEX('Byproduct Conc'!$E:$E,MATCH(DC$2,'Byproduct Conc'!$C:$C,0))</f>
        <v>2.1304036900800001</v>
      </c>
      <c r="DD36" s="176">
        <f>$AL36*INDEX('Byproduct Conc'!$E:$E,MATCH(DD$2,'Byproduct Conc'!$C:$C,0))</f>
        <v>2.5623412079999998E-2</v>
      </c>
      <c r="DE36" s="176">
        <f>$AL36*INDEX('Byproduct Conc'!$E:$E,MATCH(DE$2,'Byproduct Conc'!$C:$C,0))</f>
        <v>0.10981462319999999</v>
      </c>
      <c r="DF36" s="176">
        <f>$AL36*INDEX('Byproduct Conc'!$E:$E,MATCH(DF$2,'Byproduct Conc'!$C:$C,0))</f>
        <v>0.73136539051200011</v>
      </c>
      <c r="DG36" s="177">
        <f>$AL36*INDEX('Byproduct Conc'!$E:$E,MATCH(DG$2,'Byproduct Conc'!$C:$C,0))</f>
        <v>1.0981462319999999</v>
      </c>
      <c r="DH36" s="178">
        <f t="shared" si="23"/>
        <v>6.0868676859428573E-3</v>
      </c>
      <c r="DI36" s="176">
        <f t="shared" si="24"/>
        <v>7.3209748799999989E-5</v>
      </c>
      <c r="DJ36" s="176">
        <f t="shared" si="25"/>
        <v>3.1375606628571427E-4</v>
      </c>
      <c r="DK36" s="176">
        <f t="shared" si="26"/>
        <v>2.0896154014628573E-3</v>
      </c>
      <c r="DL36" s="177">
        <f t="shared" si="27"/>
        <v>3.1375606628571426E-3</v>
      </c>
    </row>
    <row r="37" spans="2:116" x14ac:dyDescent="0.25">
      <c r="B37" t="s">
        <v>1134</v>
      </c>
      <c r="C37">
        <v>2022</v>
      </c>
      <c r="E37" t="s">
        <v>1185</v>
      </c>
      <c r="F37" t="s">
        <v>1182</v>
      </c>
      <c r="G37" t="s">
        <v>1183</v>
      </c>
      <c r="H37" t="s">
        <v>1184</v>
      </c>
      <c r="I37" t="s">
        <v>1408</v>
      </c>
      <c r="J37" t="s">
        <v>1160</v>
      </c>
      <c r="K37">
        <v>77571</v>
      </c>
      <c r="M37" s="56">
        <v>110017769734</v>
      </c>
      <c r="N37" s="172" t="str">
        <f t="shared" si="14"/>
        <v>77571LPRTC2400M</v>
      </c>
      <c r="O37" s="172" t="str">
        <f t="shared" si="15"/>
        <v>77571LPRTC2400M</v>
      </c>
      <c r="P37">
        <v>29.723700000000001</v>
      </c>
      <c r="Q37">
        <v>-95.074079999999995</v>
      </c>
      <c r="R37">
        <v>1322221024615</v>
      </c>
      <c r="S37" t="s">
        <v>2121</v>
      </c>
      <c r="T37" t="s">
        <v>1393</v>
      </c>
      <c r="U37" s="56">
        <v>7</v>
      </c>
      <c r="V37" s="56" t="s">
        <v>1403</v>
      </c>
      <c r="W37" s="56">
        <v>18298</v>
      </c>
      <c r="X37" s="175">
        <f t="shared" si="16"/>
        <v>8299.8264159999999</v>
      </c>
      <c r="Y37" t="s">
        <v>1543</v>
      </c>
      <c r="AA37" s="175">
        <f>$X37*INDEX('Byproduct Conc'!$E:$E,MATCH(AA$2,'Byproduct Conc'!$C:$C,0))</f>
        <v>24.152494870559998</v>
      </c>
      <c r="AB37" s="176">
        <f>$X37*INDEX('Byproduct Conc'!$E:$E,MATCH(AB$2,'Byproduct Conc'!$C:$C,0))</f>
        <v>0.29049392455999995</v>
      </c>
      <c r="AC37" s="176">
        <f>$X37*INDEX('Byproduct Conc'!$E:$E,MATCH(AC$2,'Byproduct Conc'!$C:$C,0))</f>
        <v>1.2449739623999998</v>
      </c>
      <c r="AD37" s="176">
        <f>$X37*INDEX('Byproduct Conc'!$E:$E,MATCH(AD$2,'Byproduct Conc'!$C:$C,0))</f>
        <v>8.2915265895840005</v>
      </c>
      <c r="AE37" s="177">
        <f>$X37*INDEX('Byproduct Conc'!$E:$E,MATCH(AE$2,'Byproduct Conc'!$C:$C,0))</f>
        <v>12.449739623999999</v>
      </c>
      <c r="AF37" s="178">
        <f t="shared" si="17"/>
        <v>6.9007128201600001E-2</v>
      </c>
      <c r="AG37" s="176">
        <f t="shared" si="18"/>
        <v>8.2998264159999985E-4</v>
      </c>
      <c r="AH37" s="176">
        <f t="shared" si="19"/>
        <v>3.5570684639999995E-3</v>
      </c>
      <c r="AI37" s="176">
        <f t="shared" si="20"/>
        <v>2.3690075970240001E-2</v>
      </c>
      <c r="AJ37" s="177">
        <f t="shared" si="21"/>
        <v>3.5570684639999996E-2</v>
      </c>
      <c r="AK37" s="56">
        <v>1790</v>
      </c>
      <c r="AL37" s="203">
        <f t="shared" si="22"/>
        <v>811.92967999999996</v>
      </c>
      <c r="AM37" t="s">
        <v>1556</v>
      </c>
      <c r="AO37" t="s">
        <v>5125</v>
      </c>
      <c r="AP37">
        <v>325199</v>
      </c>
      <c r="AQ37" t="s">
        <v>261</v>
      </c>
      <c r="AV37" s="56" t="s">
        <v>1140</v>
      </c>
      <c r="AW37" s="72">
        <v>350</v>
      </c>
      <c r="AX37"/>
      <c r="BA37" t="s">
        <v>1548</v>
      </c>
      <c r="BB37" t="s">
        <v>1549</v>
      </c>
      <c r="BC37" t="s">
        <v>1548</v>
      </c>
      <c r="BD37" t="s">
        <v>1549</v>
      </c>
      <c r="BE37" t="s">
        <v>1549</v>
      </c>
      <c r="BF37" t="s">
        <v>1548</v>
      </c>
      <c r="BG37" t="s">
        <v>1548</v>
      </c>
      <c r="BH37" t="s">
        <v>1548</v>
      </c>
      <c r="BI37" t="s">
        <v>1549</v>
      </c>
      <c r="BJ37" t="s">
        <v>1549</v>
      </c>
      <c r="BK37" t="s">
        <v>1549</v>
      </c>
      <c r="BL37" t="s">
        <v>1549</v>
      </c>
      <c r="BM37" t="s">
        <v>1549</v>
      </c>
      <c r="BN37" t="s">
        <v>1549</v>
      </c>
      <c r="BO37" t="s">
        <v>1549</v>
      </c>
      <c r="BP37" t="s">
        <v>1549</v>
      </c>
      <c r="BQ37" t="s">
        <v>1549</v>
      </c>
      <c r="BR37" t="s">
        <v>1549</v>
      </c>
      <c r="BS37" t="s">
        <v>1549</v>
      </c>
      <c r="BT37" t="s">
        <v>1549</v>
      </c>
      <c r="BU37" t="s">
        <v>1549</v>
      </c>
      <c r="BV37" t="s">
        <v>1549</v>
      </c>
      <c r="BW37" t="s">
        <v>1549</v>
      </c>
      <c r="BX37" t="s">
        <v>1549</v>
      </c>
      <c r="BY37" t="s">
        <v>1549</v>
      </c>
      <c r="BZ37" t="s">
        <v>1549</v>
      </c>
      <c r="CA37" t="s">
        <v>1549</v>
      </c>
      <c r="CB37" t="s">
        <v>1548</v>
      </c>
      <c r="CC37" t="s">
        <v>1549</v>
      </c>
      <c r="CD37" t="s">
        <v>1549</v>
      </c>
      <c r="CE37" t="s">
        <v>1549</v>
      </c>
      <c r="CF37" t="s">
        <v>1549</v>
      </c>
      <c r="CG37" t="s">
        <v>1549</v>
      </c>
      <c r="CH37" t="s">
        <v>1549</v>
      </c>
      <c r="CI37" t="s">
        <v>1549</v>
      </c>
      <c r="CJ37" t="s">
        <v>1549</v>
      </c>
      <c r="CK37" t="s">
        <v>1549</v>
      </c>
      <c r="CL37" t="s">
        <v>1549</v>
      </c>
      <c r="CM37" t="s">
        <v>1549</v>
      </c>
      <c r="CN37" t="s">
        <v>1549</v>
      </c>
      <c r="CO37" t="s">
        <v>1549</v>
      </c>
      <c r="CP37" t="s">
        <v>1549</v>
      </c>
      <c r="CQ37" t="s">
        <v>1549</v>
      </c>
      <c r="CR37" t="s">
        <v>1549</v>
      </c>
      <c r="CS37" t="s">
        <v>1549</v>
      </c>
      <c r="CT37" t="s">
        <v>1549</v>
      </c>
      <c r="CU37" t="s">
        <v>1549</v>
      </c>
      <c r="CV37" t="s">
        <v>1549</v>
      </c>
      <c r="CW37" t="s">
        <v>1549</v>
      </c>
      <c r="CX37" t="s">
        <v>1549</v>
      </c>
      <c r="CY37" t="s">
        <v>1549</v>
      </c>
      <c r="CZ37" t="s">
        <v>1549</v>
      </c>
      <c r="DA37" t="s">
        <v>1549</v>
      </c>
      <c r="DB37" t="s">
        <v>1549</v>
      </c>
      <c r="DC37" s="175">
        <f>$AL37*INDEX('Byproduct Conc'!$E:$E,MATCH(DC$2,'Byproduct Conc'!$C:$C,0))</f>
        <v>2.3627153687999995</v>
      </c>
      <c r="DD37" s="176">
        <f>$AL37*INDEX('Byproduct Conc'!$E:$E,MATCH(DD$2,'Byproduct Conc'!$C:$C,0))</f>
        <v>2.8417538799999996E-2</v>
      </c>
      <c r="DE37" s="176">
        <f>$AL37*INDEX('Byproduct Conc'!$E:$E,MATCH(DE$2,'Byproduct Conc'!$C:$C,0))</f>
        <v>0.12178945199999998</v>
      </c>
      <c r="DF37" s="176">
        <f>$AL37*INDEX('Byproduct Conc'!$E:$E,MATCH(DF$2,'Byproduct Conc'!$C:$C,0))</f>
        <v>0.81111775032</v>
      </c>
      <c r="DG37" s="177">
        <f>$AL37*INDEX('Byproduct Conc'!$E:$E,MATCH(DG$2,'Byproduct Conc'!$C:$C,0))</f>
        <v>1.21789452</v>
      </c>
      <c r="DH37" s="178">
        <f t="shared" si="23"/>
        <v>6.7506153394285701E-3</v>
      </c>
      <c r="DI37" s="176">
        <f t="shared" si="24"/>
        <v>8.1192967999999986E-5</v>
      </c>
      <c r="DJ37" s="176">
        <f t="shared" si="25"/>
        <v>3.4796986285714278E-4</v>
      </c>
      <c r="DK37" s="176">
        <f t="shared" si="26"/>
        <v>2.3174792866285715E-3</v>
      </c>
      <c r="DL37" s="177">
        <f t="shared" si="27"/>
        <v>3.4796986285714287E-3</v>
      </c>
    </row>
    <row r="38" spans="2:116" x14ac:dyDescent="0.25">
      <c r="B38" t="s">
        <v>1134</v>
      </c>
      <c r="C38">
        <v>2022</v>
      </c>
      <c r="E38" t="s">
        <v>1642</v>
      </c>
      <c r="F38" t="s">
        <v>1643</v>
      </c>
      <c r="G38" t="s">
        <v>1644</v>
      </c>
      <c r="H38" t="s">
        <v>1165</v>
      </c>
      <c r="I38" t="s">
        <v>1398</v>
      </c>
      <c r="J38" t="s">
        <v>1138</v>
      </c>
      <c r="K38">
        <v>70764</v>
      </c>
      <c r="M38" s="56">
        <v>110000572675</v>
      </c>
      <c r="N38" s="172" t="str">
        <f t="shared" si="14"/>
        <v>70764LLMNXHWY40</v>
      </c>
      <c r="O38" s="172" t="str">
        <f t="shared" si="15"/>
        <v>70764LLMNXHWY40</v>
      </c>
      <c r="P38">
        <v>30.259399999999999</v>
      </c>
      <c r="Q38">
        <v>-91.173699999999997</v>
      </c>
      <c r="R38">
        <v>1322221427798</v>
      </c>
      <c r="S38" t="s">
        <v>2121</v>
      </c>
      <c r="T38" t="s">
        <v>1393</v>
      </c>
      <c r="U38" s="56">
        <v>7</v>
      </c>
      <c r="V38" s="56" t="s">
        <v>1403</v>
      </c>
      <c r="W38" s="56">
        <v>11429</v>
      </c>
      <c r="X38" s="175">
        <f t="shared" si="16"/>
        <v>5184.1029680000001</v>
      </c>
      <c r="Y38" t="s">
        <v>1573</v>
      </c>
      <c r="AA38" s="175">
        <f>$X38*INDEX('Byproduct Conc'!$E:$E,MATCH(AA$2,'Byproduct Conc'!$C:$C,0))</f>
        <v>15.08573963688</v>
      </c>
      <c r="AB38" s="176">
        <f>$X38*INDEX('Byproduct Conc'!$E:$E,MATCH(AB$2,'Byproduct Conc'!$C:$C,0))</f>
        <v>0.18144360388</v>
      </c>
      <c r="AC38" s="176">
        <f>$X38*INDEX('Byproduct Conc'!$E:$E,MATCH(AC$2,'Byproduct Conc'!$C:$C,0))</f>
        <v>0.77761544519999992</v>
      </c>
      <c r="AD38" s="176">
        <f>$X38*INDEX('Byproduct Conc'!$E:$E,MATCH(AD$2,'Byproduct Conc'!$C:$C,0))</f>
        <v>5.1789188650320011</v>
      </c>
      <c r="AE38" s="177">
        <f>$X38*INDEX('Byproduct Conc'!$E:$E,MATCH(AE$2,'Byproduct Conc'!$C:$C,0))</f>
        <v>7.7761544520000001</v>
      </c>
      <c r="AF38" s="178">
        <f t="shared" si="17"/>
        <v>4.3102113248228567E-2</v>
      </c>
      <c r="AG38" s="176">
        <f t="shared" si="18"/>
        <v>5.1841029680000001E-4</v>
      </c>
      <c r="AH38" s="176">
        <f t="shared" si="19"/>
        <v>2.2217584148571425E-3</v>
      </c>
      <c r="AI38" s="176">
        <f t="shared" si="20"/>
        <v>1.4796911042948575E-2</v>
      </c>
      <c r="AJ38" s="177">
        <f t="shared" si="21"/>
        <v>2.2217584148571428E-2</v>
      </c>
      <c r="AK38" s="56">
        <v>2182</v>
      </c>
      <c r="AL38" s="203">
        <f t="shared" si="22"/>
        <v>989.73774400000002</v>
      </c>
      <c r="AM38" t="s">
        <v>1613</v>
      </c>
      <c r="AO38" t="s">
        <v>5125</v>
      </c>
      <c r="AP38">
        <v>325211</v>
      </c>
      <c r="AQ38" t="s">
        <v>262</v>
      </c>
      <c r="AV38" s="56" t="s">
        <v>1140</v>
      </c>
      <c r="AW38" s="72">
        <v>350</v>
      </c>
      <c r="AX38"/>
      <c r="BA38" t="s">
        <v>1548</v>
      </c>
      <c r="BB38" t="s">
        <v>1549</v>
      </c>
      <c r="BC38" t="s">
        <v>1548</v>
      </c>
      <c r="BD38" t="s">
        <v>1549</v>
      </c>
      <c r="BE38" t="s">
        <v>1549</v>
      </c>
      <c r="BF38" t="s">
        <v>1549</v>
      </c>
      <c r="BG38" t="s">
        <v>1548</v>
      </c>
      <c r="BH38" t="s">
        <v>1548</v>
      </c>
      <c r="BI38" t="s">
        <v>1549</v>
      </c>
      <c r="BJ38" t="s">
        <v>1549</v>
      </c>
      <c r="BK38" t="s">
        <v>1549</v>
      </c>
      <c r="BL38" t="s">
        <v>1549</v>
      </c>
      <c r="BM38" t="s">
        <v>1549</v>
      </c>
      <c r="BN38" t="s">
        <v>1549</v>
      </c>
      <c r="BO38" t="s">
        <v>1549</v>
      </c>
      <c r="BP38" t="s">
        <v>1549</v>
      </c>
      <c r="BQ38" t="s">
        <v>1549</v>
      </c>
      <c r="BR38" t="s">
        <v>1549</v>
      </c>
      <c r="BS38" t="s">
        <v>1549</v>
      </c>
      <c r="BT38" t="s">
        <v>1549</v>
      </c>
      <c r="BU38" t="s">
        <v>1549</v>
      </c>
      <c r="BV38" t="s">
        <v>1549</v>
      </c>
      <c r="BW38" t="s">
        <v>1549</v>
      </c>
      <c r="BX38" t="s">
        <v>1549</v>
      </c>
      <c r="BY38" t="s">
        <v>1549</v>
      </c>
      <c r="BZ38" t="s">
        <v>1549</v>
      </c>
      <c r="CA38" t="s">
        <v>1549</v>
      </c>
      <c r="CB38" t="s">
        <v>1549</v>
      </c>
      <c r="CC38" t="s">
        <v>1549</v>
      </c>
      <c r="CD38" t="s">
        <v>1549</v>
      </c>
      <c r="CE38" t="s">
        <v>1549</v>
      </c>
      <c r="CF38" t="s">
        <v>1549</v>
      </c>
      <c r="CG38" t="s">
        <v>1549</v>
      </c>
      <c r="CH38" t="s">
        <v>1549</v>
      </c>
      <c r="CI38" t="s">
        <v>1549</v>
      </c>
      <c r="CJ38" t="s">
        <v>1549</v>
      </c>
      <c r="CK38" t="s">
        <v>1549</v>
      </c>
      <c r="CL38" t="s">
        <v>1549</v>
      </c>
      <c r="CM38" t="s">
        <v>1549</v>
      </c>
      <c r="CN38" t="s">
        <v>1549</v>
      </c>
      <c r="CO38" t="s">
        <v>1549</v>
      </c>
      <c r="CP38" t="s">
        <v>1549</v>
      </c>
      <c r="CQ38" t="s">
        <v>1549</v>
      </c>
      <c r="CR38" t="s">
        <v>1549</v>
      </c>
      <c r="CS38" t="s">
        <v>1549</v>
      </c>
      <c r="CT38" t="s">
        <v>1549</v>
      </c>
      <c r="CU38" t="s">
        <v>1549</v>
      </c>
      <c r="CV38" t="s">
        <v>1549</v>
      </c>
      <c r="CW38" t="s">
        <v>1549</v>
      </c>
      <c r="CX38" t="s">
        <v>1549</v>
      </c>
      <c r="CY38" t="s">
        <v>1549</v>
      </c>
      <c r="CZ38" t="s">
        <v>1549</v>
      </c>
      <c r="DA38" t="s">
        <v>1549</v>
      </c>
      <c r="DB38" t="s">
        <v>1549</v>
      </c>
      <c r="DC38" s="175">
        <f>$AL38*INDEX('Byproduct Conc'!$E:$E,MATCH(DC$2,'Byproduct Conc'!$C:$C,0))</f>
        <v>2.8801368350400001</v>
      </c>
      <c r="DD38" s="176">
        <f>$AL38*INDEX('Byproduct Conc'!$E:$E,MATCH(DD$2,'Byproduct Conc'!$C:$C,0))</f>
        <v>3.4640821039999999E-2</v>
      </c>
      <c r="DE38" s="176">
        <f>$AL38*INDEX('Byproduct Conc'!$E:$E,MATCH(DE$2,'Byproduct Conc'!$C:$C,0))</f>
        <v>0.14846066159999999</v>
      </c>
      <c r="DF38" s="176">
        <f>$AL38*INDEX('Byproduct Conc'!$E:$E,MATCH(DF$2,'Byproduct Conc'!$C:$C,0))</f>
        <v>0.98874800625600012</v>
      </c>
      <c r="DG38" s="177">
        <f>$AL38*INDEX('Byproduct Conc'!$E:$E,MATCH(DG$2,'Byproduct Conc'!$C:$C,0))</f>
        <v>1.484606616</v>
      </c>
      <c r="DH38" s="178">
        <f t="shared" si="23"/>
        <v>8.2289623858285716E-3</v>
      </c>
      <c r="DI38" s="176">
        <f t="shared" si="24"/>
        <v>9.8973774399999993E-5</v>
      </c>
      <c r="DJ38" s="176">
        <f t="shared" si="25"/>
        <v>4.241733188571428E-4</v>
      </c>
      <c r="DK38" s="176">
        <f t="shared" si="26"/>
        <v>2.8249943035885718E-3</v>
      </c>
      <c r="DL38" s="177">
        <f t="shared" si="27"/>
        <v>4.2417331885714286E-3</v>
      </c>
    </row>
    <row r="39" spans="2:116" x14ac:dyDescent="0.25">
      <c r="B39" t="s">
        <v>1134</v>
      </c>
      <c r="C39">
        <v>2022</v>
      </c>
      <c r="E39" t="s">
        <v>1166</v>
      </c>
      <c r="F39" t="s">
        <v>5123</v>
      </c>
      <c r="G39" t="s">
        <v>1164</v>
      </c>
      <c r="H39" t="s">
        <v>1165</v>
      </c>
      <c r="I39" t="s">
        <v>1398</v>
      </c>
      <c r="J39" t="s">
        <v>1138</v>
      </c>
      <c r="K39">
        <v>70764</v>
      </c>
      <c r="M39" s="56">
        <v>110000613747</v>
      </c>
      <c r="N39" s="172" t="str">
        <f t="shared" si="14"/>
        <v>70765GRGGLHIGHW</v>
      </c>
      <c r="O39" s="172" t="str">
        <f t="shared" si="15"/>
        <v>70765GRGGLHIGHW</v>
      </c>
      <c r="P39">
        <v>30.262255</v>
      </c>
      <c r="Q39">
        <v>-91.185837000000006</v>
      </c>
      <c r="R39">
        <v>1322221112206</v>
      </c>
      <c r="S39" t="s">
        <v>2121</v>
      </c>
      <c r="T39" t="s">
        <v>1393</v>
      </c>
      <c r="U39" s="56">
        <v>8</v>
      </c>
      <c r="V39" s="56" t="s">
        <v>1399</v>
      </c>
      <c r="W39" s="56">
        <v>23872</v>
      </c>
      <c r="X39" s="175">
        <f t="shared" si="16"/>
        <v>10828.148224</v>
      </c>
      <c r="Y39" t="s">
        <v>1556</v>
      </c>
      <c r="AA39" s="175">
        <f>$X39*INDEX('Byproduct Conc'!$E:$E,MATCH(AA$2,'Byproduct Conc'!$C:$C,0))</f>
        <v>31.509911331839998</v>
      </c>
      <c r="AB39" s="176">
        <f>$X39*INDEX('Byproduct Conc'!$E:$E,MATCH(AB$2,'Byproduct Conc'!$C:$C,0))</f>
        <v>0.37898518783999996</v>
      </c>
      <c r="AC39" s="176">
        <f>$X39*INDEX('Byproduct Conc'!$E:$E,MATCH(AC$2,'Byproduct Conc'!$C:$C,0))</f>
        <v>1.6242222335999998</v>
      </c>
      <c r="AD39" s="176">
        <f>$X39*INDEX('Byproduct Conc'!$E:$E,MATCH(AD$2,'Byproduct Conc'!$C:$C,0))</f>
        <v>10.817320075776001</v>
      </c>
      <c r="AE39" s="177">
        <f>$X39*INDEX('Byproduct Conc'!$E:$E,MATCH(AE$2,'Byproduct Conc'!$C:$C,0))</f>
        <v>16.242222336000001</v>
      </c>
      <c r="AF39" s="178">
        <f t="shared" si="17"/>
        <v>9.0028318090971421E-2</v>
      </c>
      <c r="AG39" s="176">
        <f t="shared" si="18"/>
        <v>1.0828148224E-3</v>
      </c>
      <c r="AH39" s="176">
        <f t="shared" si="19"/>
        <v>4.6406349531428566E-3</v>
      </c>
      <c r="AI39" s="176">
        <f t="shared" si="20"/>
        <v>3.090662878793143E-2</v>
      </c>
      <c r="AJ39" s="177">
        <f t="shared" si="21"/>
        <v>4.6406349531428574E-2</v>
      </c>
      <c r="AK39" s="56">
        <v>2009</v>
      </c>
      <c r="AL39" s="203">
        <f t="shared" si="22"/>
        <v>911.26632800000004</v>
      </c>
      <c r="AM39" t="s">
        <v>1556</v>
      </c>
      <c r="AO39" t="s">
        <v>5125</v>
      </c>
      <c r="AP39">
        <v>325211</v>
      </c>
      <c r="AQ39" t="s">
        <v>262</v>
      </c>
      <c r="AV39" s="56" t="s">
        <v>1140</v>
      </c>
      <c r="AW39" s="72">
        <v>350</v>
      </c>
      <c r="AX39"/>
      <c r="BA39" t="s">
        <v>1548</v>
      </c>
      <c r="BB39" t="s">
        <v>1549</v>
      </c>
      <c r="BC39" t="s">
        <v>1548</v>
      </c>
      <c r="BD39" t="s">
        <v>1548</v>
      </c>
      <c r="BE39" t="s">
        <v>1549</v>
      </c>
      <c r="BF39" t="s">
        <v>1549</v>
      </c>
      <c r="BG39" t="s">
        <v>1548</v>
      </c>
      <c r="BH39" t="s">
        <v>1549</v>
      </c>
      <c r="BI39" t="s">
        <v>1549</v>
      </c>
      <c r="BJ39" t="s">
        <v>1548</v>
      </c>
      <c r="BK39" t="s">
        <v>1549</v>
      </c>
      <c r="BL39" t="s">
        <v>1549</v>
      </c>
      <c r="BM39" t="s">
        <v>1549</v>
      </c>
      <c r="BN39" t="s">
        <v>1549</v>
      </c>
      <c r="BO39" t="s">
        <v>1549</v>
      </c>
      <c r="BP39" t="s">
        <v>1549</v>
      </c>
      <c r="BQ39" t="s">
        <v>1549</v>
      </c>
      <c r="BR39" t="s">
        <v>1549</v>
      </c>
      <c r="BS39" t="s">
        <v>1549</v>
      </c>
      <c r="BT39" t="s">
        <v>1549</v>
      </c>
      <c r="BU39" t="s">
        <v>1549</v>
      </c>
      <c r="BV39" t="s">
        <v>1549</v>
      </c>
      <c r="BW39" t="s">
        <v>1549</v>
      </c>
      <c r="BX39" t="s">
        <v>1549</v>
      </c>
      <c r="BY39" t="s">
        <v>1549</v>
      </c>
      <c r="BZ39" t="s">
        <v>1549</v>
      </c>
      <c r="CA39" t="s">
        <v>1548</v>
      </c>
      <c r="CB39" t="s">
        <v>1549</v>
      </c>
      <c r="CC39" t="s">
        <v>1549</v>
      </c>
      <c r="CD39" t="s">
        <v>1549</v>
      </c>
      <c r="CE39" t="s">
        <v>1549</v>
      </c>
      <c r="CF39" t="s">
        <v>1549</v>
      </c>
      <c r="CG39" t="s">
        <v>1549</v>
      </c>
      <c r="CH39" t="s">
        <v>1549</v>
      </c>
      <c r="CI39" t="s">
        <v>1549</v>
      </c>
      <c r="CJ39" t="s">
        <v>1549</v>
      </c>
      <c r="CK39" t="s">
        <v>1549</v>
      </c>
      <c r="CL39" t="s">
        <v>1549</v>
      </c>
      <c r="CM39" t="s">
        <v>1549</v>
      </c>
      <c r="CN39" t="s">
        <v>1549</v>
      </c>
      <c r="CO39" t="s">
        <v>1549</v>
      </c>
      <c r="CP39" t="s">
        <v>1549</v>
      </c>
      <c r="CQ39" t="s">
        <v>1549</v>
      </c>
      <c r="CR39" t="s">
        <v>1549</v>
      </c>
      <c r="CS39" t="s">
        <v>1548</v>
      </c>
      <c r="CT39" t="s">
        <v>1549</v>
      </c>
      <c r="CU39" t="s">
        <v>1549</v>
      </c>
      <c r="CV39" t="s">
        <v>1549</v>
      </c>
      <c r="CW39" t="s">
        <v>1549</v>
      </c>
      <c r="CX39" t="s">
        <v>1549</v>
      </c>
      <c r="CY39" t="s">
        <v>1548</v>
      </c>
      <c r="CZ39" t="s">
        <v>1549</v>
      </c>
      <c r="DA39" t="s">
        <v>1549</v>
      </c>
      <c r="DB39" t="s">
        <v>1549</v>
      </c>
      <c r="DC39" s="175">
        <f>$AL39*INDEX('Byproduct Conc'!$E:$E,MATCH(DC$2,'Byproduct Conc'!$C:$C,0))</f>
        <v>2.6517850144800001</v>
      </c>
      <c r="DD39" s="176">
        <f>$AL39*INDEX('Byproduct Conc'!$E:$E,MATCH(DD$2,'Byproduct Conc'!$C:$C,0))</f>
        <v>3.1894321480000001E-2</v>
      </c>
      <c r="DE39" s="176">
        <f>$AL39*INDEX('Byproduct Conc'!$E:$E,MATCH(DE$2,'Byproduct Conc'!$C:$C,0))</f>
        <v>0.13668994919999999</v>
      </c>
      <c r="DF39" s="176">
        <f>$AL39*INDEX('Byproduct Conc'!$E:$E,MATCH(DF$2,'Byproduct Conc'!$C:$C,0))</f>
        <v>0.91035506167200009</v>
      </c>
      <c r="DG39" s="177">
        <f>$AL39*INDEX('Byproduct Conc'!$E:$E,MATCH(DG$2,'Byproduct Conc'!$C:$C,0))</f>
        <v>1.3668994920000002</v>
      </c>
      <c r="DH39" s="178">
        <f t="shared" si="23"/>
        <v>7.5765286128000008E-3</v>
      </c>
      <c r="DI39" s="176">
        <f t="shared" si="24"/>
        <v>9.1126632800000003E-5</v>
      </c>
      <c r="DJ39" s="176">
        <f t="shared" si="25"/>
        <v>3.9054271199999999E-4</v>
      </c>
      <c r="DK39" s="176">
        <f t="shared" si="26"/>
        <v>2.6010144619200001E-3</v>
      </c>
      <c r="DL39" s="177">
        <f t="shared" si="27"/>
        <v>3.9054271200000003E-3</v>
      </c>
    </row>
    <row r="40" spans="2:116" x14ac:dyDescent="0.25">
      <c r="B40" t="s">
        <v>1134</v>
      </c>
      <c r="C40">
        <v>2022</v>
      </c>
      <c r="E40" t="s">
        <v>1438</v>
      </c>
      <c r="F40" t="s">
        <v>5123</v>
      </c>
      <c r="G40" t="s">
        <v>1441</v>
      </c>
      <c r="H40" t="s">
        <v>1144</v>
      </c>
      <c r="I40" t="s">
        <v>1402</v>
      </c>
      <c r="J40" t="s">
        <v>1138</v>
      </c>
      <c r="K40">
        <v>70669</v>
      </c>
      <c r="M40" s="56">
        <v>110002054482</v>
      </c>
      <c r="N40" s="172" t="str">
        <f t="shared" si="14"/>
        <v>70669GRGGL1600V</v>
      </c>
      <c r="O40" s="172" t="str">
        <f t="shared" si="15"/>
        <v>70669GRGGL1600V</v>
      </c>
      <c r="P40">
        <v>30.252222</v>
      </c>
      <c r="Q40">
        <v>-93.284443999999993</v>
      </c>
      <c r="R40">
        <v>1322220899734</v>
      </c>
      <c r="S40" t="s">
        <v>2121</v>
      </c>
      <c r="T40" t="s">
        <v>1393</v>
      </c>
      <c r="U40" s="56">
        <v>7</v>
      </c>
      <c r="V40" s="56" t="s">
        <v>1403</v>
      </c>
      <c r="W40" s="56">
        <v>9737.27</v>
      </c>
      <c r="X40" s="175">
        <f t="shared" si="16"/>
        <v>4416.7477738400003</v>
      </c>
      <c r="Y40" t="s">
        <v>1556</v>
      </c>
      <c r="AA40" s="175">
        <f>$X40*INDEX('Byproduct Conc'!$E:$E,MATCH(AA$2,'Byproduct Conc'!$C:$C,0))</f>
        <v>12.852736021874399</v>
      </c>
      <c r="AB40" s="176">
        <f>$X40*INDEX('Byproduct Conc'!$E:$E,MATCH(AB$2,'Byproduct Conc'!$C:$C,0))</f>
        <v>0.15458617208440001</v>
      </c>
      <c r="AC40" s="176">
        <f>$X40*INDEX('Byproduct Conc'!$E:$E,MATCH(AC$2,'Byproduct Conc'!$C:$C,0))</f>
        <v>0.66251216607599994</v>
      </c>
      <c r="AD40" s="176">
        <f>$X40*INDEX('Byproduct Conc'!$E:$E,MATCH(AD$2,'Byproduct Conc'!$C:$C,0))</f>
        <v>4.4123310260661608</v>
      </c>
      <c r="AE40" s="177">
        <f>$X40*INDEX('Byproduct Conc'!$E:$E,MATCH(AE$2,'Byproduct Conc'!$C:$C,0))</f>
        <v>6.6251216607600005</v>
      </c>
      <c r="AF40" s="178">
        <f t="shared" si="17"/>
        <v>3.6722102919641141E-2</v>
      </c>
      <c r="AG40" s="176">
        <f t="shared" si="18"/>
        <v>4.4167477738400003E-4</v>
      </c>
      <c r="AH40" s="176">
        <f t="shared" si="19"/>
        <v>1.8928919030742856E-3</v>
      </c>
      <c r="AI40" s="176">
        <f t="shared" si="20"/>
        <v>1.2606660074474745E-2</v>
      </c>
      <c r="AJ40" s="177">
        <f t="shared" si="21"/>
        <v>1.8928919030742859E-2</v>
      </c>
      <c r="AK40" s="56">
        <v>2834.3</v>
      </c>
      <c r="AL40" s="203">
        <f t="shared" si="22"/>
        <v>1285.6158056000002</v>
      </c>
      <c r="AM40" t="s">
        <v>1556</v>
      </c>
      <c r="AO40" t="s">
        <v>5125</v>
      </c>
      <c r="AP40">
        <v>325110</v>
      </c>
      <c r="AQ40" t="s">
        <v>255</v>
      </c>
      <c r="AV40" s="56" t="s">
        <v>1140</v>
      </c>
      <c r="AW40" s="72">
        <v>350</v>
      </c>
      <c r="AX40"/>
      <c r="BA40" t="s">
        <v>1548</v>
      </c>
      <c r="BB40" t="s">
        <v>1549</v>
      </c>
      <c r="BC40" t="s">
        <v>1548</v>
      </c>
      <c r="BD40" t="s">
        <v>1549</v>
      </c>
      <c r="BE40" t="s">
        <v>1548</v>
      </c>
      <c r="BF40" t="s">
        <v>1549</v>
      </c>
      <c r="BG40" t="s">
        <v>1548</v>
      </c>
      <c r="BH40" t="s">
        <v>1549</v>
      </c>
      <c r="BI40" t="s">
        <v>1549</v>
      </c>
      <c r="BJ40" t="s">
        <v>1548</v>
      </c>
      <c r="BK40" t="s">
        <v>1549</v>
      </c>
      <c r="BL40" t="s">
        <v>1549</v>
      </c>
      <c r="BM40" t="s">
        <v>1549</v>
      </c>
      <c r="BN40" t="s">
        <v>1549</v>
      </c>
      <c r="BO40" t="s">
        <v>1549</v>
      </c>
      <c r="BP40" t="s">
        <v>1549</v>
      </c>
      <c r="BQ40" t="s">
        <v>1549</v>
      </c>
      <c r="BR40" t="s">
        <v>1549</v>
      </c>
      <c r="BS40" t="s">
        <v>1549</v>
      </c>
      <c r="BT40" t="s">
        <v>1549</v>
      </c>
      <c r="BU40" t="s">
        <v>1549</v>
      </c>
      <c r="BV40" t="s">
        <v>1549</v>
      </c>
      <c r="BW40" t="s">
        <v>1549</v>
      </c>
      <c r="BX40" t="s">
        <v>1549</v>
      </c>
      <c r="BY40" t="s">
        <v>1549</v>
      </c>
      <c r="BZ40" t="s">
        <v>1549</v>
      </c>
      <c r="CA40" t="s">
        <v>1549</v>
      </c>
      <c r="CB40" t="s">
        <v>1549</v>
      </c>
      <c r="CC40" t="s">
        <v>1549</v>
      </c>
      <c r="CD40" t="s">
        <v>1549</v>
      </c>
      <c r="CE40" t="s">
        <v>1549</v>
      </c>
      <c r="CF40" t="s">
        <v>1549</v>
      </c>
      <c r="CG40" t="s">
        <v>1549</v>
      </c>
      <c r="CH40" t="s">
        <v>1549</v>
      </c>
      <c r="CI40" t="s">
        <v>1549</v>
      </c>
      <c r="CJ40" t="s">
        <v>1549</v>
      </c>
      <c r="CK40" t="s">
        <v>1549</v>
      </c>
      <c r="CL40" t="s">
        <v>1549</v>
      </c>
      <c r="CM40" t="s">
        <v>1549</v>
      </c>
      <c r="CN40" t="s">
        <v>1549</v>
      </c>
      <c r="CO40" t="s">
        <v>1549</v>
      </c>
      <c r="CP40" t="s">
        <v>1549</v>
      </c>
      <c r="CQ40" t="s">
        <v>1549</v>
      </c>
      <c r="CR40" t="s">
        <v>1549</v>
      </c>
      <c r="CS40" t="s">
        <v>1549</v>
      </c>
      <c r="CT40" t="s">
        <v>1549</v>
      </c>
      <c r="CU40" t="s">
        <v>1549</v>
      </c>
      <c r="CV40" t="s">
        <v>1549</v>
      </c>
      <c r="CW40" t="s">
        <v>1549</v>
      </c>
      <c r="CX40" t="s">
        <v>1549</v>
      </c>
      <c r="CY40" t="s">
        <v>1549</v>
      </c>
      <c r="CZ40" t="s">
        <v>1549</v>
      </c>
      <c r="DA40" t="s">
        <v>1549</v>
      </c>
      <c r="DB40" t="s">
        <v>1549</v>
      </c>
      <c r="DC40" s="175">
        <f>$AL40*INDEX('Byproduct Conc'!$E:$E,MATCH(DC$2,'Byproduct Conc'!$C:$C,0))</f>
        <v>3.741141994296</v>
      </c>
      <c r="DD40" s="176">
        <f>$AL40*INDEX('Byproduct Conc'!$E:$E,MATCH(DD$2,'Byproduct Conc'!$C:$C,0))</f>
        <v>4.4996553196000003E-2</v>
      </c>
      <c r="DE40" s="176">
        <f>$AL40*INDEX('Byproduct Conc'!$E:$E,MATCH(DE$2,'Byproduct Conc'!$C:$C,0))</f>
        <v>0.19284237084</v>
      </c>
      <c r="DF40" s="176">
        <f>$AL40*INDEX('Byproduct Conc'!$E:$E,MATCH(DF$2,'Byproduct Conc'!$C:$C,0))</f>
        <v>1.2843301897944004</v>
      </c>
      <c r="DG40" s="177">
        <f>$AL40*INDEX('Byproduct Conc'!$E:$E,MATCH(DG$2,'Byproduct Conc'!$C:$C,0))</f>
        <v>1.9284237084000002</v>
      </c>
      <c r="DH40" s="178">
        <f t="shared" si="23"/>
        <v>1.0688977126560001E-2</v>
      </c>
      <c r="DI40" s="176">
        <f t="shared" si="24"/>
        <v>1.2856158055999999E-4</v>
      </c>
      <c r="DJ40" s="176">
        <f t="shared" si="25"/>
        <v>5.5097820240000001E-4</v>
      </c>
      <c r="DK40" s="176">
        <f t="shared" si="26"/>
        <v>3.6695148279840013E-3</v>
      </c>
      <c r="DL40" s="177">
        <f t="shared" si="27"/>
        <v>5.5097820240000003E-3</v>
      </c>
    </row>
    <row r="41" spans="2:116" x14ac:dyDescent="0.25">
      <c r="B41" t="s">
        <v>1134</v>
      </c>
      <c r="C41">
        <v>2022</v>
      </c>
      <c r="E41" t="s">
        <v>1145</v>
      </c>
      <c r="F41" t="s">
        <v>5124</v>
      </c>
      <c r="G41" t="s">
        <v>1143</v>
      </c>
      <c r="H41" t="s">
        <v>1144</v>
      </c>
      <c r="I41" t="s">
        <v>1402</v>
      </c>
      <c r="J41" t="s">
        <v>1138</v>
      </c>
      <c r="K41">
        <v>70669</v>
      </c>
      <c r="M41" s="56">
        <v>110000494894</v>
      </c>
      <c r="N41" s="172" t="str">
        <f t="shared" si="14"/>
        <v>70669PPGNDCOLUM</v>
      </c>
      <c r="O41" s="172" t="str">
        <f t="shared" si="15"/>
        <v>70669PPGNDCOLUM</v>
      </c>
      <c r="P41">
        <v>30.223500000000001</v>
      </c>
      <c r="Q41">
        <v>-93.286900000000003</v>
      </c>
      <c r="R41">
        <v>1322220872535</v>
      </c>
      <c r="S41" t="s">
        <v>2121</v>
      </c>
      <c r="T41" t="s">
        <v>1393</v>
      </c>
      <c r="U41" s="56">
        <v>7</v>
      </c>
      <c r="V41" s="56" t="s">
        <v>1403</v>
      </c>
      <c r="W41" s="56">
        <v>80000</v>
      </c>
      <c r="X41" s="175">
        <f t="shared" si="16"/>
        <v>36287.360000000001</v>
      </c>
      <c r="Y41" t="s">
        <v>1573</v>
      </c>
      <c r="AA41" s="175">
        <f>$X41*INDEX('Byproduct Conc'!$E:$E,MATCH(AA$2,'Byproduct Conc'!$C:$C,0))</f>
        <v>105.59621759999999</v>
      </c>
      <c r="AB41" s="176">
        <f>$X41*INDEX('Byproduct Conc'!$E:$E,MATCH(AB$2,'Byproduct Conc'!$C:$C,0))</f>
        <v>1.2700575999999999</v>
      </c>
      <c r="AC41" s="176">
        <f>$X41*INDEX('Byproduct Conc'!$E:$E,MATCH(AC$2,'Byproduct Conc'!$C:$C,0))</f>
        <v>5.4431039999999999</v>
      </c>
      <c r="AD41" s="176">
        <f>$X41*INDEX('Byproduct Conc'!$E:$E,MATCH(AD$2,'Byproduct Conc'!$C:$C,0))</f>
        <v>36.251072640000004</v>
      </c>
      <c r="AE41" s="177">
        <f>$X41*INDEX('Byproduct Conc'!$E:$E,MATCH(AE$2,'Byproduct Conc'!$C:$C,0))</f>
        <v>54.431040000000003</v>
      </c>
      <c r="AF41" s="178">
        <f t="shared" si="17"/>
        <v>0.30170347885714283</v>
      </c>
      <c r="AG41" s="176">
        <f t="shared" si="18"/>
        <v>3.6287359999999996E-3</v>
      </c>
      <c r="AH41" s="176">
        <f t="shared" si="19"/>
        <v>1.5551725714285715E-2</v>
      </c>
      <c r="AI41" s="176">
        <f t="shared" si="20"/>
        <v>0.10357449325714287</v>
      </c>
      <c r="AJ41" s="177">
        <f t="shared" si="21"/>
        <v>0.15551725714285716</v>
      </c>
      <c r="AK41" s="56">
        <v>12000</v>
      </c>
      <c r="AL41" s="203">
        <f t="shared" si="22"/>
        <v>5443.1040000000003</v>
      </c>
      <c r="AM41" t="s">
        <v>1594</v>
      </c>
      <c r="AO41" t="s">
        <v>5125</v>
      </c>
      <c r="AP41">
        <v>325180</v>
      </c>
      <c r="AQ41" t="s">
        <v>258</v>
      </c>
      <c r="AV41" s="56" t="s">
        <v>1140</v>
      </c>
      <c r="AW41" s="72">
        <v>350</v>
      </c>
      <c r="AX41"/>
      <c r="BA41" t="s">
        <v>1548</v>
      </c>
      <c r="BB41" t="s">
        <v>1549</v>
      </c>
      <c r="BC41" t="s">
        <v>1548</v>
      </c>
      <c r="BD41" t="s">
        <v>1548</v>
      </c>
      <c r="BE41" t="s">
        <v>1548</v>
      </c>
      <c r="BF41" t="s">
        <v>1548</v>
      </c>
      <c r="BG41" t="s">
        <v>1548</v>
      </c>
      <c r="BH41" t="s">
        <v>1549</v>
      </c>
      <c r="BI41" t="s">
        <v>1549</v>
      </c>
      <c r="BJ41" t="s">
        <v>1549</v>
      </c>
      <c r="BK41" t="s">
        <v>1549</v>
      </c>
      <c r="BL41" t="s">
        <v>1548</v>
      </c>
      <c r="BM41" t="s">
        <v>1549</v>
      </c>
      <c r="BN41" t="s">
        <v>1549</v>
      </c>
      <c r="BO41" t="s">
        <v>1549</v>
      </c>
      <c r="BP41" t="s">
        <v>1549</v>
      </c>
      <c r="BQ41" t="s">
        <v>1549</v>
      </c>
      <c r="BR41" t="s">
        <v>1549</v>
      </c>
      <c r="BS41" t="s">
        <v>1549</v>
      </c>
      <c r="BT41" t="s">
        <v>1549</v>
      </c>
      <c r="BU41" t="s">
        <v>1549</v>
      </c>
      <c r="BV41" t="s">
        <v>1549</v>
      </c>
      <c r="BW41" t="s">
        <v>1549</v>
      </c>
      <c r="BX41" t="s">
        <v>1549</v>
      </c>
      <c r="BY41" t="s">
        <v>1549</v>
      </c>
      <c r="BZ41" t="s">
        <v>1549</v>
      </c>
      <c r="CA41" t="s">
        <v>1549</v>
      </c>
      <c r="CB41" t="s">
        <v>1549</v>
      </c>
      <c r="CC41" t="s">
        <v>1549</v>
      </c>
      <c r="CD41" t="s">
        <v>1549</v>
      </c>
      <c r="CE41" t="s">
        <v>1549</v>
      </c>
      <c r="CF41" t="s">
        <v>1549</v>
      </c>
      <c r="CG41" t="s">
        <v>1549</v>
      </c>
      <c r="CH41" t="s">
        <v>1549</v>
      </c>
      <c r="CI41" t="s">
        <v>1549</v>
      </c>
      <c r="CJ41" t="s">
        <v>1549</v>
      </c>
      <c r="CK41" t="s">
        <v>1549</v>
      </c>
      <c r="CL41" t="s">
        <v>1549</v>
      </c>
      <c r="CM41" t="s">
        <v>1549</v>
      </c>
      <c r="CN41" t="s">
        <v>1549</v>
      </c>
      <c r="CO41" t="s">
        <v>1549</v>
      </c>
      <c r="CP41" t="s">
        <v>1549</v>
      </c>
      <c r="CQ41" t="s">
        <v>1549</v>
      </c>
      <c r="CR41" t="s">
        <v>1549</v>
      </c>
      <c r="CS41" t="s">
        <v>1549</v>
      </c>
      <c r="CT41" t="s">
        <v>1549</v>
      </c>
      <c r="CU41" t="s">
        <v>1549</v>
      </c>
      <c r="CV41" t="s">
        <v>1549</v>
      </c>
      <c r="CW41" t="s">
        <v>1549</v>
      </c>
      <c r="CX41" t="s">
        <v>1549</v>
      </c>
      <c r="CY41" t="s">
        <v>1549</v>
      </c>
      <c r="CZ41" t="s">
        <v>1549</v>
      </c>
      <c r="DA41" t="s">
        <v>1549</v>
      </c>
      <c r="DB41" t="s">
        <v>1549</v>
      </c>
      <c r="DC41" s="175">
        <f>$AL41*INDEX('Byproduct Conc'!$E:$E,MATCH(DC$2,'Byproduct Conc'!$C:$C,0))</f>
        <v>15.83943264</v>
      </c>
      <c r="DD41" s="176">
        <f>$AL41*INDEX('Byproduct Conc'!$E:$E,MATCH(DD$2,'Byproduct Conc'!$C:$C,0))</f>
        <v>0.19050863999999998</v>
      </c>
      <c r="DE41" s="176">
        <f>$AL41*INDEX('Byproduct Conc'!$E:$E,MATCH(DE$2,'Byproduct Conc'!$C:$C,0))</f>
        <v>0.81646560000000001</v>
      </c>
      <c r="DF41" s="176">
        <f>$AL41*INDEX('Byproduct Conc'!$E:$E,MATCH(DF$2,'Byproduct Conc'!$C:$C,0))</f>
        <v>5.4376608960000006</v>
      </c>
      <c r="DG41" s="177">
        <f>$AL41*INDEX('Byproduct Conc'!$E:$E,MATCH(DG$2,'Byproduct Conc'!$C:$C,0))</f>
        <v>8.1646560000000008</v>
      </c>
      <c r="DH41" s="178">
        <f t="shared" si="23"/>
        <v>4.5255521828571427E-2</v>
      </c>
      <c r="DI41" s="176">
        <f t="shared" si="24"/>
        <v>5.4431039999999992E-4</v>
      </c>
      <c r="DJ41" s="176">
        <f t="shared" si="25"/>
        <v>2.332758857142857E-3</v>
      </c>
      <c r="DK41" s="176">
        <f t="shared" si="26"/>
        <v>1.553617398857143E-2</v>
      </c>
      <c r="DL41" s="177">
        <f t="shared" si="27"/>
        <v>2.3327588571428574E-2</v>
      </c>
    </row>
    <row r="42" spans="2:116" x14ac:dyDescent="0.25">
      <c r="B42" t="s">
        <v>1134</v>
      </c>
      <c r="C42">
        <v>2022</v>
      </c>
      <c r="E42" t="s">
        <v>1170</v>
      </c>
      <c r="F42" t="s">
        <v>1168</v>
      </c>
      <c r="G42" t="s">
        <v>1169</v>
      </c>
      <c r="H42" t="s">
        <v>1137</v>
      </c>
      <c r="I42" t="s">
        <v>1431</v>
      </c>
      <c r="J42" t="s">
        <v>1138</v>
      </c>
      <c r="K42">
        <v>70734</v>
      </c>
      <c r="M42" s="56">
        <v>110000746328</v>
      </c>
      <c r="N42" s="172" t="str">
        <f t="shared" si="14"/>
        <v>70734BRDNCLOUIS</v>
      </c>
      <c r="O42" s="172" t="str">
        <f t="shared" si="15"/>
        <v>70734BRDNCLOUIS</v>
      </c>
      <c r="P42">
        <v>30.208604000000001</v>
      </c>
      <c r="Q42">
        <v>-91.011127999999999</v>
      </c>
      <c r="R42">
        <v>1322220811792</v>
      </c>
      <c r="S42" t="s">
        <v>2121</v>
      </c>
      <c r="T42" t="s">
        <v>1393</v>
      </c>
      <c r="U42" s="56">
        <v>7</v>
      </c>
      <c r="V42" s="56" t="s">
        <v>1403</v>
      </c>
      <c r="W42" s="56">
        <v>16540</v>
      </c>
      <c r="X42" s="175">
        <f t="shared" si="16"/>
        <v>7502.4116800000002</v>
      </c>
      <c r="Y42" t="s">
        <v>1556</v>
      </c>
      <c r="AA42" s="175">
        <f>$X42*INDEX('Byproduct Conc'!$E:$E,MATCH(AA$2,'Byproduct Conc'!$C:$C,0))</f>
        <v>21.832017988800001</v>
      </c>
      <c r="AB42" s="176">
        <f>$X42*INDEX('Byproduct Conc'!$E:$E,MATCH(AB$2,'Byproduct Conc'!$C:$C,0))</f>
        <v>0.2625844088</v>
      </c>
      <c r="AC42" s="176">
        <f>$X42*INDEX('Byproduct Conc'!$E:$E,MATCH(AC$2,'Byproduct Conc'!$C:$C,0))</f>
        <v>1.1253617519999999</v>
      </c>
      <c r="AD42" s="176">
        <f>$X42*INDEX('Byproduct Conc'!$E:$E,MATCH(AD$2,'Byproduct Conc'!$C:$C,0))</f>
        <v>7.4949092683200007</v>
      </c>
      <c r="AE42" s="177">
        <f>$X42*INDEX('Byproduct Conc'!$E:$E,MATCH(AE$2,'Byproduct Conc'!$C:$C,0))</f>
        <v>11.253617520000001</v>
      </c>
      <c r="AF42" s="178">
        <f t="shared" si="17"/>
        <v>6.237719425371429E-2</v>
      </c>
      <c r="AG42" s="176">
        <f t="shared" si="18"/>
        <v>7.5024116799999999E-4</v>
      </c>
      <c r="AH42" s="176">
        <f t="shared" si="19"/>
        <v>3.2153192914285713E-3</v>
      </c>
      <c r="AI42" s="176">
        <f t="shared" si="20"/>
        <v>2.1414026480914287E-2</v>
      </c>
      <c r="AJ42" s="177">
        <f t="shared" si="21"/>
        <v>3.2153192914285714E-2</v>
      </c>
      <c r="AK42" s="56">
        <v>46840</v>
      </c>
      <c r="AL42" s="203">
        <f t="shared" si="22"/>
        <v>21246.24928</v>
      </c>
      <c r="AM42" t="s">
        <v>1556</v>
      </c>
      <c r="AO42" t="s">
        <v>5125</v>
      </c>
      <c r="AP42">
        <v>325211</v>
      </c>
      <c r="AQ42" t="s">
        <v>262</v>
      </c>
      <c r="AV42" s="56" t="s">
        <v>1140</v>
      </c>
      <c r="AW42" s="72">
        <v>350</v>
      </c>
      <c r="AX42"/>
      <c r="BA42" t="s">
        <v>1548</v>
      </c>
      <c r="BB42" t="s">
        <v>1549</v>
      </c>
      <c r="BC42" t="s">
        <v>1548</v>
      </c>
      <c r="BD42" t="s">
        <v>1548</v>
      </c>
      <c r="BE42" t="s">
        <v>1549</v>
      </c>
      <c r="BF42" t="s">
        <v>1549</v>
      </c>
      <c r="BG42" t="s">
        <v>1548</v>
      </c>
      <c r="BH42" t="s">
        <v>1548</v>
      </c>
      <c r="BI42" t="s">
        <v>1549</v>
      </c>
      <c r="BJ42" t="s">
        <v>1549</v>
      </c>
      <c r="BK42" t="s">
        <v>1549</v>
      </c>
      <c r="BL42" t="s">
        <v>1549</v>
      </c>
      <c r="BM42" t="s">
        <v>1549</v>
      </c>
      <c r="BN42" t="s">
        <v>1549</v>
      </c>
      <c r="BO42" t="s">
        <v>1549</v>
      </c>
      <c r="BP42" t="s">
        <v>1549</v>
      </c>
      <c r="BQ42" t="s">
        <v>1549</v>
      </c>
      <c r="BR42" t="s">
        <v>1549</v>
      </c>
      <c r="BS42" t="s">
        <v>1549</v>
      </c>
      <c r="BT42" t="s">
        <v>1549</v>
      </c>
      <c r="BU42" t="s">
        <v>1549</v>
      </c>
      <c r="BV42" t="s">
        <v>1549</v>
      </c>
      <c r="BW42" t="s">
        <v>1549</v>
      </c>
      <c r="BX42" t="s">
        <v>1549</v>
      </c>
      <c r="BY42" t="s">
        <v>1549</v>
      </c>
      <c r="BZ42" t="s">
        <v>1549</v>
      </c>
      <c r="CA42" t="s">
        <v>1549</v>
      </c>
      <c r="CB42" t="s">
        <v>1549</v>
      </c>
      <c r="CC42" t="s">
        <v>1549</v>
      </c>
      <c r="CD42" t="s">
        <v>1549</v>
      </c>
      <c r="CE42" t="s">
        <v>1549</v>
      </c>
      <c r="CF42" t="s">
        <v>1549</v>
      </c>
      <c r="CG42" t="s">
        <v>1549</v>
      </c>
      <c r="CH42" t="s">
        <v>1549</v>
      </c>
      <c r="CI42" t="s">
        <v>1549</v>
      </c>
      <c r="CJ42" t="s">
        <v>1549</v>
      </c>
      <c r="CK42" t="s">
        <v>1549</v>
      </c>
      <c r="CL42" t="s">
        <v>1549</v>
      </c>
      <c r="CM42" t="s">
        <v>1549</v>
      </c>
      <c r="CN42" t="s">
        <v>1549</v>
      </c>
      <c r="CO42" t="s">
        <v>1549</v>
      </c>
      <c r="CP42" t="s">
        <v>1549</v>
      </c>
      <c r="CQ42" t="s">
        <v>1549</v>
      </c>
      <c r="CR42" t="s">
        <v>1549</v>
      </c>
      <c r="CS42" t="s">
        <v>1549</v>
      </c>
      <c r="CT42" t="s">
        <v>1549</v>
      </c>
      <c r="CU42" t="s">
        <v>1549</v>
      </c>
      <c r="CV42" t="s">
        <v>1549</v>
      </c>
      <c r="CW42" t="s">
        <v>1549</v>
      </c>
      <c r="CX42" t="s">
        <v>1549</v>
      </c>
      <c r="CY42" t="s">
        <v>1549</v>
      </c>
      <c r="CZ42" t="s">
        <v>1549</v>
      </c>
      <c r="DA42" t="s">
        <v>1549</v>
      </c>
      <c r="DB42" t="s">
        <v>1549</v>
      </c>
      <c r="DC42" s="175">
        <f>$AL42*INDEX('Byproduct Conc'!$E:$E,MATCH(DC$2,'Byproduct Conc'!$C:$C,0))</f>
        <v>61.826585404799999</v>
      </c>
      <c r="DD42" s="176">
        <f>$AL42*INDEX('Byproduct Conc'!$E:$E,MATCH(DD$2,'Byproduct Conc'!$C:$C,0))</f>
        <v>0.74361872479999991</v>
      </c>
      <c r="DE42" s="176">
        <f>$AL42*INDEX('Byproduct Conc'!$E:$E,MATCH(DE$2,'Byproduct Conc'!$C:$C,0))</f>
        <v>3.1869373919999999</v>
      </c>
      <c r="DF42" s="176">
        <f>$AL42*INDEX('Byproduct Conc'!$E:$E,MATCH(DF$2,'Byproduct Conc'!$C:$C,0))</f>
        <v>21.225003030720003</v>
      </c>
      <c r="DG42" s="177">
        <f>$AL42*INDEX('Byproduct Conc'!$E:$E,MATCH(DG$2,'Byproduct Conc'!$C:$C,0))</f>
        <v>31.869373920000001</v>
      </c>
      <c r="DH42" s="178">
        <f t="shared" si="23"/>
        <v>0.17664738687085715</v>
      </c>
      <c r="DI42" s="176">
        <f t="shared" si="24"/>
        <v>2.1246249279999996E-3</v>
      </c>
      <c r="DJ42" s="176">
        <f t="shared" si="25"/>
        <v>9.1055354057142848E-3</v>
      </c>
      <c r="DK42" s="176">
        <f t="shared" si="26"/>
        <v>6.0642865802057154E-2</v>
      </c>
      <c r="DL42" s="177">
        <f t="shared" si="27"/>
        <v>9.1055354057142865E-2</v>
      </c>
    </row>
    <row r="43" spans="2:116" x14ac:dyDescent="0.25">
      <c r="B43" t="s">
        <v>1134</v>
      </c>
      <c r="C43">
        <v>2022</v>
      </c>
      <c r="E43" t="s">
        <v>1196</v>
      </c>
      <c r="F43" t="s">
        <v>1192</v>
      </c>
      <c r="G43" t="s">
        <v>1193</v>
      </c>
      <c r="H43" t="s">
        <v>1194</v>
      </c>
      <c r="I43" t="s">
        <v>1542</v>
      </c>
      <c r="J43" t="s">
        <v>1195</v>
      </c>
      <c r="K43">
        <v>42029</v>
      </c>
      <c r="M43" s="56">
        <v>110027373072</v>
      </c>
      <c r="N43" s="172" t="str">
        <f t="shared" si="14"/>
        <v>42029WSTLK2468I</v>
      </c>
      <c r="O43" s="172" t="str">
        <f t="shared" si="15"/>
        <v>42029WSTLK2468I</v>
      </c>
      <c r="P43">
        <v>37.051110999999999</v>
      </c>
      <c r="Q43">
        <v>-88.334166999999994</v>
      </c>
      <c r="R43">
        <v>1322221191556</v>
      </c>
      <c r="S43" t="s">
        <v>2121</v>
      </c>
      <c r="T43" t="s">
        <v>1393</v>
      </c>
      <c r="U43" s="56">
        <v>7</v>
      </c>
      <c r="V43" s="56" t="s">
        <v>1403</v>
      </c>
      <c r="W43" s="56">
        <v>37031.75</v>
      </c>
      <c r="X43" s="175">
        <f t="shared" si="16"/>
        <v>16797.305546</v>
      </c>
      <c r="Y43" t="s">
        <v>1556</v>
      </c>
      <c r="AA43" s="175">
        <f>$X43*INDEX('Byproduct Conc'!$E:$E,MATCH(AA$2,'Byproduct Conc'!$C:$C,0))</f>
        <v>48.880159138859995</v>
      </c>
      <c r="AB43" s="176">
        <f>$X43*INDEX('Byproduct Conc'!$E:$E,MATCH(AB$2,'Byproduct Conc'!$C:$C,0))</f>
        <v>0.58790569410999993</v>
      </c>
      <c r="AC43" s="176">
        <f>$X43*INDEX('Byproduct Conc'!$E:$E,MATCH(AC$2,'Byproduct Conc'!$C:$C,0))</f>
        <v>2.5195958318999998</v>
      </c>
      <c r="AD43" s="176">
        <f>$X43*INDEX('Byproduct Conc'!$E:$E,MATCH(AD$2,'Byproduct Conc'!$C:$C,0))</f>
        <v>16.780508240454001</v>
      </c>
      <c r="AE43" s="177">
        <f>$X43*INDEX('Byproduct Conc'!$E:$E,MATCH(AE$2,'Byproduct Conc'!$C:$C,0))</f>
        <v>25.195958318999999</v>
      </c>
      <c r="AF43" s="178">
        <f t="shared" si="17"/>
        <v>0.1396575975396</v>
      </c>
      <c r="AG43" s="176">
        <f t="shared" si="18"/>
        <v>1.6797305545999998E-3</v>
      </c>
      <c r="AH43" s="176">
        <f t="shared" si="19"/>
        <v>7.1988452339999997E-3</v>
      </c>
      <c r="AI43" s="176">
        <f t="shared" si="20"/>
        <v>4.7944309258440003E-2</v>
      </c>
      <c r="AJ43" s="177">
        <f t="shared" si="21"/>
        <v>7.1988452339999995E-2</v>
      </c>
      <c r="AK43" s="56">
        <v>4721.76</v>
      </c>
      <c r="AL43" s="203">
        <f t="shared" si="22"/>
        <v>2141.7525619200001</v>
      </c>
      <c r="AM43" t="s">
        <v>1556</v>
      </c>
      <c r="AO43" t="s">
        <v>5125</v>
      </c>
      <c r="AP43">
        <v>325199</v>
      </c>
      <c r="AQ43" t="s">
        <v>261</v>
      </c>
      <c r="AV43" s="56" t="s">
        <v>1140</v>
      </c>
      <c r="AW43" s="72">
        <v>350</v>
      </c>
      <c r="AX43"/>
      <c r="BA43" t="s">
        <v>1548</v>
      </c>
      <c r="BB43" t="s">
        <v>1549</v>
      </c>
      <c r="BC43" t="s">
        <v>1548</v>
      </c>
      <c r="BD43" t="s">
        <v>1549</v>
      </c>
      <c r="BE43" t="s">
        <v>1549</v>
      </c>
      <c r="BF43" t="s">
        <v>1549</v>
      </c>
      <c r="BG43" t="s">
        <v>1548</v>
      </c>
      <c r="BH43" t="s">
        <v>1549</v>
      </c>
      <c r="BI43" t="s">
        <v>1549</v>
      </c>
      <c r="BJ43" t="s">
        <v>1549</v>
      </c>
      <c r="BK43" t="s">
        <v>1549</v>
      </c>
      <c r="BL43" t="s">
        <v>1548</v>
      </c>
      <c r="BM43" t="s">
        <v>1549</v>
      </c>
      <c r="BN43" t="s">
        <v>1549</v>
      </c>
      <c r="BO43" t="s">
        <v>1549</v>
      </c>
      <c r="BP43" t="s">
        <v>1549</v>
      </c>
      <c r="BQ43" t="s">
        <v>1549</v>
      </c>
      <c r="BR43" t="s">
        <v>1549</v>
      </c>
      <c r="BS43" t="s">
        <v>1549</v>
      </c>
      <c r="BT43" t="s">
        <v>1549</v>
      </c>
      <c r="BU43" t="s">
        <v>1549</v>
      </c>
      <c r="BV43" t="s">
        <v>1549</v>
      </c>
      <c r="BW43" t="s">
        <v>1549</v>
      </c>
      <c r="BX43" t="s">
        <v>1549</v>
      </c>
      <c r="BY43" t="s">
        <v>1549</v>
      </c>
      <c r="BZ43" t="s">
        <v>1549</v>
      </c>
      <c r="CA43" t="s">
        <v>1549</v>
      </c>
      <c r="CB43" t="s">
        <v>1549</v>
      </c>
      <c r="CC43" t="s">
        <v>1549</v>
      </c>
      <c r="CD43" t="s">
        <v>1549</v>
      </c>
      <c r="CE43" t="s">
        <v>1549</v>
      </c>
      <c r="CF43" t="s">
        <v>1549</v>
      </c>
      <c r="CG43" t="s">
        <v>1549</v>
      </c>
      <c r="CH43" t="s">
        <v>1549</v>
      </c>
      <c r="CI43" t="s">
        <v>1549</v>
      </c>
      <c r="CJ43" t="s">
        <v>1549</v>
      </c>
      <c r="CK43" t="s">
        <v>1549</v>
      </c>
      <c r="CL43" t="s">
        <v>1549</v>
      </c>
      <c r="CM43" t="s">
        <v>1549</v>
      </c>
      <c r="CN43" t="s">
        <v>1549</v>
      </c>
      <c r="CO43" t="s">
        <v>1549</v>
      </c>
      <c r="CP43" t="s">
        <v>1549</v>
      </c>
      <c r="CQ43" t="s">
        <v>1549</v>
      </c>
      <c r="CR43" t="s">
        <v>1549</v>
      </c>
      <c r="CS43" t="s">
        <v>1549</v>
      </c>
      <c r="CT43" t="s">
        <v>1549</v>
      </c>
      <c r="CU43" t="s">
        <v>1549</v>
      </c>
      <c r="CV43" t="s">
        <v>1549</v>
      </c>
      <c r="CW43" t="s">
        <v>1549</v>
      </c>
      <c r="CX43" t="s">
        <v>1549</v>
      </c>
      <c r="CY43" t="s">
        <v>1549</v>
      </c>
      <c r="CZ43" t="s">
        <v>1549</v>
      </c>
      <c r="DA43" t="s">
        <v>1549</v>
      </c>
      <c r="DB43" t="s">
        <v>1549</v>
      </c>
      <c r="DC43" s="175">
        <f>$AL43*INDEX('Byproduct Conc'!$E:$E,MATCH(DC$2,'Byproduct Conc'!$C:$C,0))</f>
        <v>6.2324999551872002</v>
      </c>
      <c r="DD43" s="176">
        <f>$AL43*INDEX('Byproduct Conc'!$E:$E,MATCH(DD$2,'Byproduct Conc'!$C:$C,0))</f>
        <v>7.4961339667199992E-2</v>
      </c>
      <c r="DE43" s="176">
        <f>$AL43*INDEX('Byproduct Conc'!$E:$E,MATCH(DE$2,'Byproduct Conc'!$C:$C,0))</f>
        <v>0.32126288428799998</v>
      </c>
      <c r="DF43" s="176">
        <f>$AL43*INDEX('Byproduct Conc'!$E:$E,MATCH(DF$2,'Byproduct Conc'!$C:$C,0))</f>
        <v>2.1396108093580803</v>
      </c>
      <c r="DG43" s="177">
        <f>$AL43*INDEX('Byproduct Conc'!$E:$E,MATCH(DG$2,'Byproduct Conc'!$C:$C,0))</f>
        <v>3.2126288428800001</v>
      </c>
      <c r="DH43" s="178">
        <f t="shared" si="23"/>
        <v>1.7807142729106287E-2</v>
      </c>
      <c r="DI43" s="176">
        <f t="shared" si="24"/>
        <v>2.1417525619199998E-4</v>
      </c>
      <c r="DJ43" s="176">
        <f t="shared" si="25"/>
        <v>9.1789395510857136E-4</v>
      </c>
      <c r="DK43" s="176">
        <f t="shared" si="26"/>
        <v>6.113173741023087E-3</v>
      </c>
      <c r="DL43" s="177">
        <f t="shared" si="27"/>
        <v>9.1789395510857141E-3</v>
      </c>
    </row>
    <row r="44" spans="2:116" x14ac:dyDescent="0.25">
      <c r="B44" t="s">
        <v>1134</v>
      </c>
      <c r="C44">
        <v>2023</v>
      </c>
      <c r="E44" t="s">
        <v>1539</v>
      </c>
      <c r="F44" t="s">
        <v>1540</v>
      </c>
      <c r="G44" t="s">
        <v>1541</v>
      </c>
      <c r="H44" t="s">
        <v>1194</v>
      </c>
      <c r="I44" t="s">
        <v>1542</v>
      </c>
      <c r="J44" t="s">
        <v>1195</v>
      </c>
      <c r="K44">
        <v>42029</v>
      </c>
      <c r="M44" s="56">
        <v>110000380061</v>
      </c>
      <c r="N44" s="172" t="str">
        <f t="shared" si="14"/>
        <v/>
      </c>
      <c r="O44" s="172" t="str">
        <f t="shared" si="15"/>
        <v>42029PNNWLALTON</v>
      </c>
      <c r="P44">
        <v>37.056699000000002</v>
      </c>
      <c r="Q44">
        <v>-88.365727000000007</v>
      </c>
      <c r="R44">
        <v>1323221607652</v>
      </c>
      <c r="S44" t="s">
        <v>2121</v>
      </c>
      <c r="T44" t="s">
        <v>1393</v>
      </c>
      <c r="U44" s="56">
        <v>4</v>
      </c>
      <c r="V44" s="56" t="s">
        <v>1409</v>
      </c>
      <c r="W44" s="56">
        <v>0</v>
      </c>
      <c r="X44" s="175">
        <f t="shared" si="16"/>
        <v>0</v>
      </c>
      <c r="Y44" t="s">
        <v>1543</v>
      </c>
      <c r="AA44" s="175">
        <f>$X44*INDEX('Byproduct Conc'!$E:$E,MATCH(AA$2,'Byproduct Conc'!$C:$C,0))</f>
        <v>0</v>
      </c>
      <c r="AB44" s="176">
        <f>$X44*INDEX('Byproduct Conc'!$E:$E,MATCH(AB$2,'Byproduct Conc'!$C:$C,0))</f>
        <v>0</v>
      </c>
      <c r="AC44" s="176">
        <f>$X44*INDEX('Byproduct Conc'!$E:$E,MATCH(AC$2,'Byproduct Conc'!$C:$C,0))</f>
        <v>0</v>
      </c>
      <c r="AD44" s="176">
        <f>$X44*INDEX('Byproduct Conc'!$E:$E,MATCH(AD$2,'Byproduct Conc'!$C:$C,0))</f>
        <v>0</v>
      </c>
      <c r="AE44" s="177">
        <f>$X44*INDEX('Byproduct Conc'!$E:$E,MATCH(AE$2,'Byproduct Conc'!$C:$C,0))</f>
        <v>0</v>
      </c>
      <c r="AF44" s="178">
        <f t="shared" si="17"/>
        <v>0</v>
      </c>
      <c r="AG44" s="176">
        <f t="shared" si="18"/>
        <v>0</v>
      </c>
      <c r="AH44" s="176">
        <f t="shared" si="19"/>
        <v>0</v>
      </c>
      <c r="AI44" s="176">
        <f t="shared" si="20"/>
        <v>0</v>
      </c>
      <c r="AJ44" s="177">
        <f t="shared" si="21"/>
        <v>0</v>
      </c>
      <c r="AK44" s="56">
        <v>1</v>
      </c>
      <c r="AL44" s="203">
        <f t="shared" si="22"/>
        <v>0.453592</v>
      </c>
      <c r="AM44" t="s">
        <v>1543</v>
      </c>
      <c r="AO44" t="s">
        <v>5125</v>
      </c>
      <c r="AP44">
        <v>325199</v>
      </c>
      <c r="AQ44" t="s">
        <v>261</v>
      </c>
      <c r="AV44" s="56" t="s">
        <v>1140</v>
      </c>
      <c r="AW44" s="72">
        <v>350</v>
      </c>
      <c r="AX44"/>
      <c r="BA44" t="s">
        <v>1548</v>
      </c>
      <c r="BB44" t="s">
        <v>1549</v>
      </c>
      <c r="BC44" t="s">
        <v>1549</v>
      </c>
      <c r="BD44" t="s">
        <v>1549</v>
      </c>
      <c r="BE44" t="s">
        <v>1548</v>
      </c>
      <c r="BF44" t="s">
        <v>1549</v>
      </c>
      <c r="BG44" t="s">
        <v>1549</v>
      </c>
      <c r="BH44" t="s">
        <v>1549</v>
      </c>
      <c r="BI44" t="s">
        <v>1549</v>
      </c>
      <c r="BJ44" t="s">
        <v>1549</v>
      </c>
      <c r="BK44" t="s">
        <v>1549</v>
      </c>
      <c r="BL44" t="s">
        <v>1549</v>
      </c>
      <c r="BM44" t="s">
        <v>1549</v>
      </c>
      <c r="BN44" t="s">
        <v>1549</v>
      </c>
      <c r="BO44" t="s">
        <v>1549</v>
      </c>
      <c r="BP44" t="s">
        <v>1549</v>
      </c>
      <c r="BQ44" t="s">
        <v>1549</v>
      </c>
      <c r="BR44" t="s">
        <v>1549</v>
      </c>
      <c r="BS44" t="s">
        <v>1549</v>
      </c>
      <c r="BT44" t="s">
        <v>1549</v>
      </c>
      <c r="BU44" t="s">
        <v>1549</v>
      </c>
      <c r="BV44" t="s">
        <v>1549</v>
      </c>
      <c r="BW44" t="s">
        <v>1549</v>
      </c>
      <c r="BX44" t="s">
        <v>1549</v>
      </c>
      <c r="BY44" t="s">
        <v>1549</v>
      </c>
      <c r="BZ44" t="s">
        <v>1549</v>
      </c>
      <c r="CA44" t="s">
        <v>1549</v>
      </c>
      <c r="CB44" t="s">
        <v>1548</v>
      </c>
      <c r="CC44" t="s">
        <v>1549</v>
      </c>
      <c r="CD44" t="s">
        <v>1549</v>
      </c>
      <c r="CE44" t="s">
        <v>1549</v>
      </c>
      <c r="CF44" t="s">
        <v>1549</v>
      </c>
      <c r="CG44" t="s">
        <v>1549</v>
      </c>
      <c r="CH44" t="s">
        <v>1549</v>
      </c>
      <c r="CI44" t="s">
        <v>1549</v>
      </c>
      <c r="CJ44" t="s">
        <v>1549</v>
      </c>
      <c r="CK44" t="s">
        <v>1549</v>
      </c>
      <c r="CL44" t="s">
        <v>1549</v>
      </c>
      <c r="CM44" t="s">
        <v>1549</v>
      </c>
      <c r="CN44" t="s">
        <v>1549</v>
      </c>
      <c r="CO44" t="s">
        <v>1549</v>
      </c>
      <c r="CP44" t="s">
        <v>1549</v>
      </c>
      <c r="CQ44" t="s">
        <v>1549</v>
      </c>
      <c r="CR44" t="s">
        <v>1549</v>
      </c>
      <c r="CS44" t="s">
        <v>1549</v>
      </c>
      <c r="CT44" t="s">
        <v>1549</v>
      </c>
      <c r="CU44" t="s">
        <v>1549</v>
      </c>
      <c r="CV44" t="s">
        <v>1549</v>
      </c>
      <c r="CW44" t="s">
        <v>1549</v>
      </c>
      <c r="CX44" t="s">
        <v>1549</v>
      </c>
      <c r="CY44" t="s">
        <v>1549</v>
      </c>
      <c r="CZ44" t="s">
        <v>1549</v>
      </c>
      <c r="DA44" t="s">
        <v>1549</v>
      </c>
      <c r="DB44" t="s">
        <v>1549</v>
      </c>
      <c r="DC44" s="175">
        <f>$AL44*INDEX('Byproduct Conc'!$E:$E,MATCH(DC$2,'Byproduct Conc'!$C:$C,0))</f>
        <v>1.3199527199999998E-3</v>
      </c>
      <c r="DD44" s="176">
        <f>$AL44*INDEX('Byproduct Conc'!$E:$E,MATCH(DD$2,'Byproduct Conc'!$C:$C,0))</f>
        <v>1.5875719999999999E-5</v>
      </c>
      <c r="DE44" s="176">
        <f>$AL44*INDEX('Byproduct Conc'!$E:$E,MATCH(DE$2,'Byproduct Conc'!$C:$C,0))</f>
        <v>6.803879999999999E-5</v>
      </c>
      <c r="DF44" s="176">
        <f>$AL44*INDEX('Byproduct Conc'!$E:$E,MATCH(DF$2,'Byproduct Conc'!$C:$C,0))</f>
        <v>4.5313840800000006E-4</v>
      </c>
      <c r="DG44" s="177">
        <f>$AL44*INDEX('Byproduct Conc'!$E:$E,MATCH(DG$2,'Byproduct Conc'!$C:$C,0))</f>
        <v>6.8038799999999998E-4</v>
      </c>
      <c r="DH44" s="178">
        <f t="shared" si="23"/>
        <v>3.7712934857142853E-6</v>
      </c>
      <c r="DI44" s="176">
        <f t="shared" si="24"/>
        <v>4.53592E-8</v>
      </c>
      <c r="DJ44" s="176">
        <f t="shared" si="25"/>
        <v>1.943965714285714E-7</v>
      </c>
      <c r="DK44" s="176">
        <f t="shared" si="26"/>
        <v>1.294681165714286E-6</v>
      </c>
      <c r="DL44" s="177">
        <f t="shared" si="27"/>
        <v>1.9439657142857142E-6</v>
      </c>
    </row>
    <row r="45" spans="2:116" x14ac:dyDescent="0.25">
      <c r="B45" t="s">
        <v>1134</v>
      </c>
      <c r="C45">
        <v>2023</v>
      </c>
      <c r="E45" t="s">
        <v>1984</v>
      </c>
      <c r="F45" t="s">
        <v>5121</v>
      </c>
      <c r="G45" t="s">
        <v>1986</v>
      </c>
      <c r="H45" t="s">
        <v>1987</v>
      </c>
      <c r="I45" t="s">
        <v>1987</v>
      </c>
      <c r="J45" t="s">
        <v>1988</v>
      </c>
      <c r="K45">
        <v>52761</v>
      </c>
      <c r="M45" s="56">
        <v>110018869474</v>
      </c>
      <c r="N45" s="172" t="str">
        <f t="shared" si="14"/>
        <v>52761MNSNTWIGGI</v>
      </c>
      <c r="O45" s="172" t="str">
        <f t="shared" si="15"/>
        <v>52761MNSNTWIGGI</v>
      </c>
      <c r="P45">
        <v>41.350468999999997</v>
      </c>
      <c r="Q45">
        <v>-91.081619000000003</v>
      </c>
      <c r="R45">
        <v>1323221810981</v>
      </c>
      <c r="S45" t="s">
        <v>2121</v>
      </c>
      <c r="T45" t="s">
        <v>1393</v>
      </c>
      <c r="U45" s="56">
        <v>3</v>
      </c>
      <c r="V45" s="56" t="s">
        <v>1550</v>
      </c>
      <c r="W45" s="56">
        <v>797</v>
      </c>
      <c r="X45" s="175">
        <f t="shared" si="16"/>
        <v>361.51282400000002</v>
      </c>
      <c r="Y45" t="s">
        <v>1556</v>
      </c>
      <c r="AA45" s="175">
        <f>$X45*INDEX('Byproduct Conc'!$E:$E,MATCH(AA$2,'Byproduct Conc'!$C:$C,0))</f>
        <v>1.05200231784</v>
      </c>
      <c r="AB45" s="176">
        <f>$X45*INDEX('Byproduct Conc'!$E:$E,MATCH(AB$2,'Byproduct Conc'!$C:$C,0))</f>
        <v>1.2652948839999999E-2</v>
      </c>
      <c r="AC45" s="176">
        <f>$X45*INDEX('Byproduct Conc'!$E:$E,MATCH(AC$2,'Byproduct Conc'!$C:$C,0))</f>
        <v>5.4226923599999997E-2</v>
      </c>
      <c r="AD45" s="176">
        <f>$X45*INDEX('Byproduct Conc'!$E:$E,MATCH(AD$2,'Byproduct Conc'!$C:$C,0))</f>
        <v>0.36115131117600008</v>
      </c>
      <c r="AE45" s="177">
        <f>$X45*INDEX('Byproduct Conc'!$E:$E,MATCH(AE$2,'Byproduct Conc'!$C:$C,0))</f>
        <v>0.5422692360000001</v>
      </c>
      <c r="AF45" s="178">
        <f t="shared" si="17"/>
        <v>3.0057209081142855E-3</v>
      </c>
      <c r="AG45" s="176">
        <f t="shared" si="18"/>
        <v>3.6151282399999998E-5</v>
      </c>
      <c r="AH45" s="176">
        <f t="shared" si="19"/>
        <v>1.5493406742857142E-4</v>
      </c>
      <c r="AI45" s="176">
        <f t="shared" si="20"/>
        <v>1.0318608890742859E-3</v>
      </c>
      <c r="AJ45" s="177">
        <f t="shared" si="21"/>
        <v>1.5493406742857145E-3</v>
      </c>
      <c r="AK45" s="56">
        <v>1898</v>
      </c>
      <c r="AL45" s="203">
        <f t="shared" si="22"/>
        <v>860.91761599999995</v>
      </c>
      <c r="AM45" t="s">
        <v>1556</v>
      </c>
      <c r="AO45" t="s">
        <v>5125</v>
      </c>
      <c r="AP45">
        <v>325320</v>
      </c>
      <c r="AQ45" t="s">
        <v>268</v>
      </c>
      <c r="AV45" s="56" t="s">
        <v>1140</v>
      </c>
      <c r="AW45" s="72">
        <v>350</v>
      </c>
      <c r="AX45"/>
      <c r="BA45" t="s">
        <v>1548</v>
      </c>
      <c r="BB45" t="s">
        <v>1549</v>
      </c>
      <c r="BC45" t="s">
        <v>1549</v>
      </c>
      <c r="BD45" t="s">
        <v>1549</v>
      </c>
      <c r="BE45" t="s">
        <v>1549</v>
      </c>
      <c r="BF45" t="s">
        <v>1548</v>
      </c>
      <c r="BG45" t="s">
        <v>1549</v>
      </c>
      <c r="BH45" t="s">
        <v>1549</v>
      </c>
      <c r="BI45" t="s">
        <v>1549</v>
      </c>
      <c r="BJ45" t="s">
        <v>1549</v>
      </c>
      <c r="BK45" t="s">
        <v>1549</v>
      </c>
      <c r="BL45" t="s">
        <v>1549</v>
      </c>
      <c r="BM45" t="s">
        <v>1549</v>
      </c>
      <c r="BN45" t="s">
        <v>1549</v>
      </c>
      <c r="BO45" t="s">
        <v>1549</v>
      </c>
      <c r="BP45" t="s">
        <v>1549</v>
      </c>
      <c r="BQ45" t="s">
        <v>1549</v>
      </c>
      <c r="BR45" t="s">
        <v>1549</v>
      </c>
      <c r="BS45" t="s">
        <v>1549</v>
      </c>
      <c r="BT45" t="s">
        <v>1549</v>
      </c>
      <c r="BU45" t="s">
        <v>1549</v>
      </c>
      <c r="BV45" t="s">
        <v>1549</v>
      </c>
      <c r="BW45" t="s">
        <v>1549</v>
      </c>
      <c r="BX45" t="s">
        <v>1549</v>
      </c>
      <c r="BY45" t="s">
        <v>1549</v>
      </c>
      <c r="BZ45" t="s">
        <v>1549</v>
      </c>
      <c r="CA45" t="s">
        <v>1549</v>
      </c>
      <c r="CB45" t="s">
        <v>1548</v>
      </c>
      <c r="CC45" t="s">
        <v>1549</v>
      </c>
      <c r="CD45" t="s">
        <v>1549</v>
      </c>
      <c r="CE45" t="s">
        <v>1549</v>
      </c>
      <c r="CF45" t="s">
        <v>1549</v>
      </c>
      <c r="CG45" t="s">
        <v>1549</v>
      </c>
      <c r="CH45" t="s">
        <v>1549</v>
      </c>
      <c r="CI45" t="s">
        <v>1549</v>
      </c>
      <c r="CJ45" t="s">
        <v>1549</v>
      </c>
      <c r="CK45" t="s">
        <v>1549</v>
      </c>
      <c r="CL45" t="s">
        <v>1549</v>
      </c>
      <c r="CM45" t="s">
        <v>1549</v>
      </c>
      <c r="CN45" t="s">
        <v>1549</v>
      </c>
      <c r="CO45" t="s">
        <v>1549</v>
      </c>
      <c r="CP45" t="s">
        <v>1549</v>
      </c>
      <c r="CQ45" t="s">
        <v>1549</v>
      </c>
      <c r="CR45" t="s">
        <v>1549</v>
      </c>
      <c r="CS45" t="s">
        <v>1549</v>
      </c>
      <c r="CT45" t="s">
        <v>1549</v>
      </c>
      <c r="CU45" t="s">
        <v>1549</v>
      </c>
      <c r="CV45" t="s">
        <v>1549</v>
      </c>
      <c r="CW45" t="s">
        <v>1549</v>
      </c>
      <c r="CX45" t="s">
        <v>1549</v>
      </c>
      <c r="CY45" t="s">
        <v>1549</v>
      </c>
      <c r="CZ45" t="s">
        <v>1549</v>
      </c>
      <c r="DA45" t="s">
        <v>1549</v>
      </c>
      <c r="DB45" t="s">
        <v>1549</v>
      </c>
      <c r="DC45" s="175">
        <f>$AL45*INDEX('Byproduct Conc'!$E:$E,MATCH(DC$2,'Byproduct Conc'!$C:$C,0))</f>
        <v>2.5052702625599998</v>
      </c>
      <c r="DD45" s="176">
        <f>$AL45*INDEX('Byproduct Conc'!$E:$E,MATCH(DD$2,'Byproduct Conc'!$C:$C,0))</f>
        <v>3.0132116559999995E-2</v>
      </c>
      <c r="DE45" s="176">
        <f>$AL45*INDEX('Byproduct Conc'!$E:$E,MATCH(DE$2,'Byproduct Conc'!$C:$C,0))</f>
        <v>0.12913764239999997</v>
      </c>
      <c r="DF45" s="176">
        <f>$AL45*INDEX('Byproduct Conc'!$E:$E,MATCH(DF$2,'Byproduct Conc'!$C:$C,0))</f>
        <v>0.86005669838400001</v>
      </c>
      <c r="DG45" s="177">
        <f>$AL45*INDEX('Byproduct Conc'!$E:$E,MATCH(DG$2,'Byproduct Conc'!$C:$C,0))</f>
        <v>1.2913764239999999</v>
      </c>
      <c r="DH45" s="178">
        <f t="shared" si="23"/>
        <v>7.1579150358857136E-3</v>
      </c>
      <c r="DI45" s="176">
        <f t="shared" si="24"/>
        <v>8.6091761599999984E-5</v>
      </c>
      <c r="DJ45" s="176">
        <f t="shared" si="25"/>
        <v>3.6896469257142848E-4</v>
      </c>
      <c r="DK45" s="176">
        <f t="shared" si="26"/>
        <v>2.4573048525257145E-3</v>
      </c>
      <c r="DL45" s="177">
        <f t="shared" si="27"/>
        <v>3.6896469257142852E-3</v>
      </c>
    </row>
    <row r="46" spans="2:116" x14ac:dyDescent="0.25">
      <c r="B46" t="s">
        <v>1134</v>
      </c>
      <c r="C46">
        <v>2023</v>
      </c>
      <c r="E46" t="s">
        <v>1394</v>
      </c>
      <c r="F46" t="s">
        <v>1396</v>
      </c>
      <c r="G46" t="s">
        <v>1397</v>
      </c>
      <c r="H46" t="s">
        <v>1165</v>
      </c>
      <c r="I46" t="s">
        <v>1398</v>
      </c>
      <c r="J46" t="s">
        <v>1138</v>
      </c>
      <c r="K46">
        <v>70764</v>
      </c>
      <c r="M46" s="56">
        <v>110070828281</v>
      </c>
      <c r="N46" s="172" t="str">
        <f t="shared" si="14"/>
        <v>7076WBLCBP21255</v>
      </c>
      <c r="O46" s="172" t="str">
        <f t="shared" si="15"/>
        <v>7076WBLCBP21255</v>
      </c>
      <c r="P46">
        <v>30.313897000000001</v>
      </c>
      <c r="Q46">
        <v>-91.240605000000002</v>
      </c>
      <c r="R46">
        <v>1323222226425</v>
      </c>
      <c r="S46" t="s">
        <v>2121</v>
      </c>
      <c r="T46" t="s">
        <v>1393</v>
      </c>
      <c r="U46" s="56">
        <v>8</v>
      </c>
      <c r="V46" s="56" t="s">
        <v>1399</v>
      </c>
      <c r="W46" s="56">
        <v>4225</v>
      </c>
      <c r="X46" s="175">
        <f t="shared" si="16"/>
        <v>1916.4261999999999</v>
      </c>
      <c r="Y46" t="s">
        <v>1556</v>
      </c>
      <c r="AA46" s="175">
        <f>$X46*INDEX('Byproduct Conc'!$E:$E,MATCH(AA$2,'Byproduct Conc'!$C:$C,0))</f>
        <v>5.5768002419999991</v>
      </c>
      <c r="AB46" s="176">
        <f>$X46*INDEX('Byproduct Conc'!$E:$E,MATCH(AB$2,'Byproduct Conc'!$C:$C,0))</f>
        <v>6.7074916999999984E-2</v>
      </c>
      <c r="AC46" s="176">
        <f>$X46*INDEX('Byproduct Conc'!$E:$E,MATCH(AC$2,'Byproduct Conc'!$C:$C,0))</f>
        <v>0.28746392999999998</v>
      </c>
      <c r="AD46" s="176">
        <f>$X46*INDEX('Byproduct Conc'!$E:$E,MATCH(AD$2,'Byproduct Conc'!$C:$C,0))</f>
        <v>1.9145097738000001</v>
      </c>
      <c r="AE46" s="177">
        <f>$X46*INDEX('Byproduct Conc'!$E:$E,MATCH(AE$2,'Byproduct Conc'!$C:$C,0))</f>
        <v>2.8746392999999997</v>
      </c>
      <c r="AF46" s="178">
        <f t="shared" si="17"/>
        <v>1.5933714977142854E-2</v>
      </c>
      <c r="AG46" s="176">
        <f t="shared" si="18"/>
        <v>1.9164261999999994E-4</v>
      </c>
      <c r="AH46" s="176">
        <f t="shared" si="19"/>
        <v>8.2132551428571419E-4</v>
      </c>
      <c r="AI46" s="176">
        <f t="shared" si="20"/>
        <v>5.470027925142857E-3</v>
      </c>
      <c r="AJ46" s="177">
        <f t="shared" si="21"/>
        <v>8.2132551428571419E-3</v>
      </c>
      <c r="AK46" s="56">
        <v>2439</v>
      </c>
      <c r="AL46" s="203">
        <f t="shared" si="22"/>
        <v>1106.310888</v>
      </c>
      <c r="AM46" t="s">
        <v>1556</v>
      </c>
      <c r="AO46" t="s">
        <v>5125</v>
      </c>
      <c r="AP46">
        <v>325199</v>
      </c>
      <c r="AQ46" t="s">
        <v>261</v>
      </c>
      <c r="AV46" s="56" t="s">
        <v>1140</v>
      </c>
      <c r="AW46" s="72">
        <v>350</v>
      </c>
      <c r="AX46"/>
      <c r="BA46" t="s">
        <v>1548</v>
      </c>
      <c r="BB46" t="s">
        <v>1549</v>
      </c>
      <c r="BC46" t="s">
        <v>1548</v>
      </c>
      <c r="BD46" t="s">
        <v>1548</v>
      </c>
      <c r="BE46" t="s">
        <v>1548</v>
      </c>
      <c r="BF46" t="s">
        <v>1548</v>
      </c>
      <c r="BG46" t="s">
        <v>1548</v>
      </c>
      <c r="BH46" t="s">
        <v>1548</v>
      </c>
      <c r="BI46" t="s">
        <v>1549</v>
      </c>
      <c r="BJ46" t="s">
        <v>1549</v>
      </c>
      <c r="BK46" t="s">
        <v>1549</v>
      </c>
      <c r="BL46" t="s">
        <v>1549</v>
      </c>
      <c r="BM46" t="s">
        <v>1549</v>
      </c>
      <c r="BN46" t="s">
        <v>1549</v>
      </c>
      <c r="BO46" t="s">
        <v>1549</v>
      </c>
      <c r="BP46" t="s">
        <v>1549</v>
      </c>
      <c r="BQ46" t="s">
        <v>1549</v>
      </c>
      <c r="BR46" t="s">
        <v>1549</v>
      </c>
      <c r="BS46" t="s">
        <v>1549</v>
      </c>
      <c r="BT46" t="s">
        <v>1549</v>
      </c>
      <c r="BU46" t="s">
        <v>1549</v>
      </c>
      <c r="BV46" t="s">
        <v>1549</v>
      </c>
      <c r="BW46" t="s">
        <v>1549</v>
      </c>
      <c r="BX46" t="s">
        <v>1549</v>
      </c>
      <c r="BY46" t="s">
        <v>1549</v>
      </c>
      <c r="BZ46" t="s">
        <v>1549</v>
      </c>
      <c r="CA46" t="s">
        <v>1549</v>
      </c>
      <c r="CB46" t="s">
        <v>1548</v>
      </c>
      <c r="CC46" t="s">
        <v>1549</v>
      </c>
      <c r="CD46" t="s">
        <v>1548</v>
      </c>
      <c r="CE46" t="s">
        <v>1549</v>
      </c>
      <c r="CF46" t="s">
        <v>1549</v>
      </c>
      <c r="CG46" t="s">
        <v>1549</v>
      </c>
      <c r="CH46" t="s">
        <v>1549</v>
      </c>
      <c r="CI46" t="s">
        <v>1549</v>
      </c>
      <c r="CJ46" t="s">
        <v>1549</v>
      </c>
      <c r="CK46" t="s">
        <v>1548</v>
      </c>
      <c r="CL46" t="s">
        <v>1549</v>
      </c>
      <c r="CM46" t="s">
        <v>1549</v>
      </c>
      <c r="CN46" t="s">
        <v>1549</v>
      </c>
      <c r="CO46" t="s">
        <v>1549</v>
      </c>
      <c r="CP46" t="s">
        <v>1549</v>
      </c>
      <c r="CQ46" t="s">
        <v>1549</v>
      </c>
      <c r="CR46" t="s">
        <v>1549</v>
      </c>
      <c r="CS46" t="s">
        <v>1548</v>
      </c>
      <c r="CT46" t="s">
        <v>1549</v>
      </c>
      <c r="CU46" t="s">
        <v>1549</v>
      </c>
      <c r="CV46" t="s">
        <v>1549</v>
      </c>
      <c r="CW46" t="s">
        <v>1549</v>
      </c>
      <c r="CX46" t="s">
        <v>1549</v>
      </c>
      <c r="CY46" t="s">
        <v>1549</v>
      </c>
      <c r="CZ46" t="s">
        <v>1549</v>
      </c>
      <c r="DA46" t="s">
        <v>1549</v>
      </c>
      <c r="DB46" t="s">
        <v>1548</v>
      </c>
      <c r="DC46" s="175">
        <f>$AL46*INDEX('Byproduct Conc'!$E:$E,MATCH(DC$2,'Byproduct Conc'!$C:$C,0))</f>
        <v>3.2193646840799999</v>
      </c>
      <c r="DD46" s="176">
        <f>$AL46*INDEX('Byproduct Conc'!$E:$E,MATCH(DD$2,'Byproduct Conc'!$C:$C,0))</f>
        <v>3.8720881079999998E-2</v>
      </c>
      <c r="DE46" s="176">
        <f>$AL46*INDEX('Byproduct Conc'!$E:$E,MATCH(DE$2,'Byproduct Conc'!$C:$C,0))</f>
        <v>0.16594663319999997</v>
      </c>
      <c r="DF46" s="176">
        <f>$AL46*INDEX('Byproduct Conc'!$E:$E,MATCH(DF$2,'Byproduct Conc'!$C:$C,0))</f>
        <v>1.105204577112</v>
      </c>
      <c r="DG46" s="177">
        <f>$AL46*INDEX('Byproduct Conc'!$E:$E,MATCH(DG$2,'Byproduct Conc'!$C:$C,0))</f>
        <v>1.659466332</v>
      </c>
      <c r="DH46" s="178">
        <f t="shared" si="23"/>
        <v>9.1981848116571424E-3</v>
      </c>
      <c r="DI46" s="176">
        <f t="shared" si="24"/>
        <v>1.1063108879999999E-4</v>
      </c>
      <c r="DJ46" s="176">
        <f t="shared" si="25"/>
        <v>4.7413323771428566E-4</v>
      </c>
      <c r="DK46" s="176">
        <f t="shared" si="26"/>
        <v>3.1577273631771428E-3</v>
      </c>
      <c r="DL46" s="177">
        <f t="shared" si="27"/>
        <v>4.7413323771428569E-3</v>
      </c>
    </row>
    <row r="47" spans="2:116" x14ac:dyDescent="0.25">
      <c r="B47" t="s">
        <v>1134</v>
      </c>
      <c r="C47">
        <v>2023</v>
      </c>
      <c r="E47" t="s">
        <v>1207</v>
      </c>
      <c r="F47" t="s">
        <v>5122</v>
      </c>
      <c r="G47" t="s">
        <v>1204</v>
      </c>
      <c r="H47" t="s">
        <v>1205</v>
      </c>
      <c r="I47" t="s">
        <v>1572</v>
      </c>
      <c r="J47" t="s">
        <v>1206</v>
      </c>
      <c r="K47">
        <v>63630</v>
      </c>
      <c r="M47" s="56">
        <v>110017980443</v>
      </c>
      <c r="N47" s="172" t="str">
        <f t="shared" si="14"/>
        <v>63630BCKMNHIGHW</v>
      </c>
      <c r="O47" s="172" t="str">
        <f t="shared" si="15"/>
        <v>63630BCKMNHIGHW</v>
      </c>
      <c r="P47">
        <v>37.983333000000002</v>
      </c>
      <c r="Q47">
        <v>-90.690832999999998</v>
      </c>
      <c r="R47">
        <v>1323222170995</v>
      </c>
      <c r="S47" t="s">
        <v>2121</v>
      </c>
      <c r="T47" t="s">
        <v>1393</v>
      </c>
      <c r="U47" s="56">
        <v>6</v>
      </c>
      <c r="V47" s="56" t="s">
        <v>1442</v>
      </c>
      <c r="W47" s="56">
        <v>7</v>
      </c>
      <c r="X47" s="175">
        <f t="shared" si="16"/>
        <v>3.175144</v>
      </c>
      <c r="Y47" t="s">
        <v>1556</v>
      </c>
      <c r="AA47" s="175">
        <f>$X47*INDEX('Byproduct Conc'!$E:$E,MATCH(AA$2,'Byproduct Conc'!$C:$C,0))</f>
        <v>9.2396690399999988E-3</v>
      </c>
      <c r="AB47" s="176">
        <f>$X47*INDEX('Byproduct Conc'!$E:$E,MATCH(AB$2,'Byproduct Conc'!$C:$C,0))</f>
        <v>1.1113003999999999E-4</v>
      </c>
      <c r="AC47" s="176">
        <f>$X47*INDEX('Byproduct Conc'!$E:$E,MATCH(AC$2,'Byproduct Conc'!$C:$C,0))</f>
        <v>4.7627159999999994E-4</v>
      </c>
      <c r="AD47" s="176">
        <f>$X47*INDEX('Byproduct Conc'!$E:$E,MATCH(AD$2,'Byproduct Conc'!$C:$C,0))</f>
        <v>3.1719688560000003E-3</v>
      </c>
      <c r="AE47" s="177">
        <f>$X47*INDEX('Byproduct Conc'!$E:$E,MATCH(AE$2,'Byproduct Conc'!$C:$C,0))</f>
        <v>4.7627160000000002E-3</v>
      </c>
      <c r="AF47" s="178">
        <f t="shared" si="17"/>
        <v>2.6399054399999997E-5</v>
      </c>
      <c r="AG47" s="176">
        <f t="shared" si="18"/>
        <v>3.1751439999999996E-7</v>
      </c>
      <c r="AH47" s="176">
        <f t="shared" si="19"/>
        <v>1.3607759999999999E-6</v>
      </c>
      <c r="AI47" s="176">
        <f t="shared" si="20"/>
        <v>9.0627681600000004E-6</v>
      </c>
      <c r="AJ47" s="177">
        <f t="shared" si="21"/>
        <v>1.3607760000000001E-5</v>
      </c>
      <c r="AK47" s="56">
        <v>77</v>
      </c>
      <c r="AL47" s="203">
        <f t="shared" si="22"/>
        <v>34.926583999999998</v>
      </c>
      <c r="AM47" t="s">
        <v>1573</v>
      </c>
      <c r="AO47" t="s">
        <v>5125</v>
      </c>
      <c r="AP47">
        <v>325998</v>
      </c>
      <c r="AQ47" t="s">
        <v>283</v>
      </c>
      <c r="AV47" s="56" t="s">
        <v>1140</v>
      </c>
      <c r="AW47" s="72">
        <v>350</v>
      </c>
      <c r="AX47"/>
      <c r="BA47" t="s">
        <v>1548</v>
      </c>
      <c r="BB47" t="s">
        <v>1549</v>
      </c>
      <c r="BC47" t="s">
        <v>1549</v>
      </c>
      <c r="BD47" t="s">
        <v>1549</v>
      </c>
      <c r="BE47" t="s">
        <v>1549</v>
      </c>
      <c r="BF47" t="s">
        <v>1548</v>
      </c>
      <c r="BG47" t="s">
        <v>1548</v>
      </c>
      <c r="BH47" t="s">
        <v>1549</v>
      </c>
      <c r="BI47" t="s">
        <v>1548</v>
      </c>
      <c r="BJ47" t="s">
        <v>1549</v>
      </c>
      <c r="BK47" t="s">
        <v>1549</v>
      </c>
      <c r="BL47" t="s">
        <v>1549</v>
      </c>
      <c r="BM47" t="s">
        <v>1549</v>
      </c>
      <c r="BN47" t="s">
        <v>1549</v>
      </c>
      <c r="BO47" t="s">
        <v>1549</v>
      </c>
      <c r="BP47" t="s">
        <v>1549</v>
      </c>
      <c r="BQ47" t="s">
        <v>1549</v>
      </c>
      <c r="BR47" t="s">
        <v>1549</v>
      </c>
      <c r="BS47" t="s">
        <v>1549</v>
      </c>
      <c r="BT47" t="s">
        <v>1549</v>
      </c>
      <c r="BU47" t="s">
        <v>1549</v>
      </c>
      <c r="BV47" t="s">
        <v>1549</v>
      </c>
      <c r="BW47" t="s">
        <v>1549</v>
      </c>
      <c r="BX47" t="s">
        <v>1549</v>
      </c>
      <c r="BY47" t="s">
        <v>1549</v>
      </c>
      <c r="BZ47" t="s">
        <v>1549</v>
      </c>
      <c r="CA47" t="s">
        <v>1549</v>
      </c>
      <c r="CB47" t="s">
        <v>1548</v>
      </c>
      <c r="CC47" t="s">
        <v>1549</v>
      </c>
      <c r="CD47" t="s">
        <v>1549</v>
      </c>
      <c r="CE47" t="s">
        <v>1549</v>
      </c>
      <c r="CF47" t="s">
        <v>1549</v>
      </c>
      <c r="CG47" t="s">
        <v>1549</v>
      </c>
      <c r="CH47" t="s">
        <v>1549</v>
      </c>
      <c r="CI47" t="s">
        <v>1549</v>
      </c>
      <c r="CJ47" t="s">
        <v>1549</v>
      </c>
      <c r="CK47" t="s">
        <v>1549</v>
      </c>
      <c r="CL47" t="s">
        <v>1549</v>
      </c>
      <c r="CM47" t="s">
        <v>1549</v>
      </c>
      <c r="CN47" t="s">
        <v>1549</v>
      </c>
      <c r="CO47" t="s">
        <v>1549</v>
      </c>
      <c r="CP47" t="s">
        <v>1549</v>
      </c>
      <c r="CQ47" t="s">
        <v>1549</v>
      </c>
      <c r="CR47" t="s">
        <v>1549</v>
      </c>
      <c r="CS47" t="s">
        <v>1549</v>
      </c>
      <c r="CT47" t="s">
        <v>1549</v>
      </c>
      <c r="CU47" t="s">
        <v>1549</v>
      </c>
      <c r="CV47" t="s">
        <v>1549</v>
      </c>
      <c r="CW47" t="s">
        <v>1549</v>
      </c>
      <c r="CX47" t="s">
        <v>1549</v>
      </c>
      <c r="CY47" t="s">
        <v>1549</v>
      </c>
      <c r="CZ47" t="s">
        <v>1549</v>
      </c>
      <c r="DA47" t="s">
        <v>1549</v>
      </c>
      <c r="DB47" t="s">
        <v>1549</v>
      </c>
      <c r="DC47" s="175">
        <f>$AL47*INDEX('Byproduct Conc'!$E:$E,MATCH(DC$2,'Byproduct Conc'!$C:$C,0))</f>
        <v>0.10163635943999999</v>
      </c>
      <c r="DD47" s="176">
        <f>$AL47*INDEX('Byproduct Conc'!$E:$E,MATCH(DD$2,'Byproduct Conc'!$C:$C,0))</f>
        <v>1.2224304399999998E-3</v>
      </c>
      <c r="DE47" s="176">
        <f>$AL47*INDEX('Byproduct Conc'!$E:$E,MATCH(DE$2,'Byproduct Conc'!$C:$C,0))</f>
        <v>5.238987599999999E-3</v>
      </c>
      <c r="DF47" s="176">
        <f>$AL47*INDEX('Byproduct Conc'!$E:$E,MATCH(DF$2,'Byproduct Conc'!$C:$C,0))</f>
        <v>3.4891657416000005E-2</v>
      </c>
      <c r="DG47" s="177">
        <f>$AL47*INDEX('Byproduct Conc'!$E:$E,MATCH(DG$2,'Byproduct Conc'!$C:$C,0))</f>
        <v>5.2389876000000002E-2</v>
      </c>
      <c r="DH47" s="178">
        <f t="shared" si="23"/>
        <v>2.9038959839999996E-4</v>
      </c>
      <c r="DI47" s="176">
        <f t="shared" si="24"/>
        <v>3.4926583999999995E-6</v>
      </c>
      <c r="DJ47" s="176">
        <f t="shared" si="25"/>
        <v>1.4968535999999998E-5</v>
      </c>
      <c r="DK47" s="176">
        <f t="shared" si="26"/>
        <v>9.9690449760000011E-5</v>
      </c>
      <c r="DL47" s="177">
        <f t="shared" si="27"/>
        <v>1.4968536000000001E-4</v>
      </c>
    </row>
    <row r="48" spans="2:116" x14ac:dyDescent="0.25">
      <c r="B48" t="s">
        <v>1134</v>
      </c>
      <c r="C48">
        <v>2023</v>
      </c>
      <c r="E48" t="s">
        <v>1155</v>
      </c>
      <c r="F48" t="s">
        <v>1152</v>
      </c>
      <c r="G48" t="s">
        <v>1153</v>
      </c>
      <c r="H48" t="s">
        <v>1154</v>
      </c>
      <c r="I48" t="s">
        <v>1422</v>
      </c>
      <c r="J48" t="s">
        <v>1138</v>
      </c>
      <c r="K48">
        <v>70805</v>
      </c>
      <c r="M48" s="56">
        <v>110000597444</v>
      </c>
      <c r="N48" s="172" t="str">
        <f t="shared" si="14"/>
        <v>70805FRMSPGULFS</v>
      </c>
      <c r="O48" s="172" t="str">
        <f t="shared" si="15"/>
        <v>70805FRMSPGULFS</v>
      </c>
      <c r="P48">
        <v>30.503799999999998</v>
      </c>
      <c r="Q48">
        <v>-91.186496000000005</v>
      </c>
      <c r="R48">
        <v>1323222078483</v>
      </c>
      <c r="S48" t="s">
        <v>2121</v>
      </c>
      <c r="T48" t="s">
        <v>1393</v>
      </c>
      <c r="U48" s="56">
        <v>7</v>
      </c>
      <c r="V48" s="56" t="s">
        <v>1403</v>
      </c>
      <c r="W48" s="56">
        <v>33726</v>
      </c>
      <c r="X48" s="175">
        <f t="shared" si="16"/>
        <v>15297.843792</v>
      </c>
      <c r="Y48" t="s">
        <v>1556</v>
      </c>
      <c r="AA48" s="175">
        <f>$X48*INDEX('Byproduct Conc'!$E:$E,MATCH(AA$2,'Byproduct Conc'!$C:$C,0))</f>
        <v>44.516725434719994</v>
      </c>
      <c r="AB48" s="176">
        <f>$X48*INDEX('Byproduct Conc'!$E:$E,MATCH(AB$2,'Byproduct Conc'!$C:$C,0))</f>
        <v>0.5354245327199999</v>
      </c>
      <c r="AC48" s="176">
        <f>$X48*INDEX('Byproduct Conc'!$E:$E,MATCH(AC$2,'Byproduct Conc'!$C:$C,0))</f>
        <v>2.2946765687999999</v>
      </c>
      <c r="AD48" s="176">
        <f>$X48*INDEX('Byproduct Conc'!$E:$E,MATCH(AD$2,'Byproduct Conc'!$C:$C,0))</f>
        <v>15.282545948208002</v>
      </c>
      <c r="AE48" s="177">
        <f>$X48*INDEX('Byproduct Conc'!$E:$E,MATCH(AE$2,'Byproduct Conc'!$C:$C,0))</f>
        <v>22.946765687999999</v>
      </c>
      <c r="AF48" s="178">
        <f t="shared" si="17"/>
        <v>0.12719064409919997</v>
      </c>
      <c r="AG48" s="176">
        <f t="shared" si="18"/>
        <v>1.5297843791999997E-3</v>
      </c>
      <c r="AH48" s="176">
        <f t="shared" si="19"/>
        <v>6.5562187679999995E-3</v>
      </c>
      <c r="AI48" s="176">
        <f t="shared" si="20"/>
        <v>4.3664416994880002E-2</v>
      </c>
      <c r="AJ48" s="177">
        <f t="shared" si="21"/>
        <v>6.5562187679999995E-2</v>
      </c>
      <c r="AK48" s="56">
        <v>5620</v>
      </c>
      <c r="AL48" s="203">
        <f t="shared" si="22"/>
        <v>2549.1870399999998</v>
      </c>
      <c r="AM48" t="s">
        <v>1556</v>
      </c>
      <c r="AO48" t="s">
        <v>5125</v>
      </c>
      <c r="AP48">
        <v>325211</v>
      </c>
      <c r="AQ48" t="s">
        <v>262</v>
      </c>
      <c r="AV48" s="56" t="s">
        <v>1140</v>
      </c>
      <c r="AW48" s="72">
        <v>350</v>
      </c>
      <c r="AX48"/>
      <c r="BA48" t="s">
        <v>1548</v>
      </c>
      <c r="BB48" t="s">
        <v>1549</v>
      </c>
      <c r="BC48" t="s">
        <v>1548</v>
      </c>
      <c r="BD48" t="s">
        <v>1549</v>
      </c>
      <c r="BE48" t="s">
        <v>1549</v>
      </c>
      <c r="BF48" t="s">
        <v>1549</v>
      </c>
      <c r="BG48" t="s">
        <v>1548</v>
      </c>
      <c r="BH48" t="s">
        <v>1548</v>
      </c>
      <c r="BI48" t="s">
        <v>1549</v>
      </c>
      <c r="BJ48" t="s">
        <v>1549</v>
      </c>
      <c r="BK48" t="s">
        <v>1549</v>
      </c>
      <c r="BL48" t="s">
        <v>1549</v>
      </c>
      <c r="BM48" t="s">
        <v>1549</v>
      </c>
      <c r="BN48" t="s">
        <v>1549</v>
      </c>
      <c r="BO48" t="s">
        <v>1549</v>
      </c>
      <c r="BP48" t="s">
        <v>1549</v>
      </c>
      <c r="BQ48" t="s">
        <v>1549</v>
      </c>
      <c r="BR48" t="s">
        <v>1549</v>
      </c>
      <c r="BS48" t="s">
        <v>1549</v>
      </c>
      <c r="BT48" t="s">
        <v>1549</v>
      </c>
      <c r="BU48" t="s">
        <v>1549</v>
      </c>
      <c r="BV48" t="s">
        <v>1549</v>
      </c>
      <c r="BW48" t="s">
        <v>1549</v>
      </c>
      <c r="BX48" t="s">
        <v>1549</v>
      </c>
      <c r="BY48" t="s">
        <v>1549</v>
      </c>
      <c r="BZ48" t="s">
        <v>1549</v>
      </c>
      <c r="CA48" t="s">
        <v>1549</v>
      </c>
      <c r="CB48" t="s">
        <v>1549</v>
      </c>
      <c r="CC48" t="s">
        <v>1549</v>
      </c>
      <c r="CD48" t="s">
        <v>1549</v>
      </c>
      <c r="CE48" t="s">
        <v>1549</v>
      </c>
      <c r="CF48" t="s">
        <v>1549</v>
      </c>
      <c r="CG48" t="s">
        <v>1549</v>
      </c>
      <c r="CH48" t="s">
        <v>1549</v>
      </c>
      <c r="CI48" t="s">
        <v>1549</v>
      </c>
      <c r="CJ48" t="s">
        <v>1549</v>
      </c>
      <c r="CK48" t="s">
        <v>1549</v>
      </c>
      <c r="CL48" t="s">
        <v>1549</v>
      </c>
      <c r="CM48" t="s">
        <v>1549</v>
      </c>
      <c r="CN48" t="s">
        <v>1549</v>
      </c>
      <c r="CO48" t="s">
        <v>1549</v>
      </c>
      <c r="CP48" t="s">
        <v>1549</v>
      </c>
      <c r="CQ48" t="s">
        <v>1549</v>
      </c>
      <c r="CR48" t="s">
        <v>1549</v>
      </c>
      <c r="CS48" t="s">
        <v>1548</v>
      </c>
      <c r="CT48" t="s">
        <v>1549</v>
      </c>
      <c r="CU48" t="s">
        <v>1549</v>
      </c>
      <c r="CV48" t="s">
        <v>1549</v>
      </c>
      <c r="CW48" t="s">
        <v>1549</v>
      </c>
      <c r="CX48" t="s">
        <v>1549</v>
      </c>
      <c r="CY48" t="s">
        <v>1549</v>
      </c>
      <c r="CZ48" t="s">
        <v>1549</v>
      </c>
      <c r="DA48" t="s">
        <v>1549</v>
      </c>
      <c r="DB48" t="s">
        <v>1548</v>
      </c>
      <c r="DC48" s="175">
        <f>$AL48*INDEX('Byproduct Conc'!$E:$E,MATCH(DC$2,'Byproduct Conc'!$C:$C,0))</f>
        <v>7.4181342863999991</v>
      </c>
      <c r="DD48" s="176">
        <f>$AL48*INDEX('Byproduct Conc'!$E:$E,MATCH(DD$2,'Byproduct Conc'!$C:$C,0))</f>
        <v>8.922154639999999E-2</v>
      </c>
      <c r="DE48" s="176">
        <f>$AL48*INDEX('Byproduct Conc'!$E:$E,MATCH(DE$2,'Byproduct Conc'!$C:$C,0))</f>
        <v>0.38237805599999991</v>
      </c>
      <c r="DF48" s="176">
        <f>$AL48*INDEX('Byproduct Conc'!$E:$E,MATCH(DF$2,'Byproduct Conc'!$C:$C,0))</f>
        <v>2.54663785296</v>
      </c>
      <c r="DG48" s="177">
        <f>$AL48*INDEX('Byproduct Conc'!$E:$E,MATCH(DG$2,'Byproduct Conc'!$C:$C,0))</f>
        <v>3.8237805599999999</v>
      </c>
      <c r="DH48" s="178">
        <f t="shared" si="23"/>
        <v>2.1194669389714284E-2</v>
      </c>
      <c r="DI48" s="176">
        <f t="shared" si="24"/>
        <v>2.5491870399999998E-4</v>
      </c>
      <c r="DJ48" s="176">
        <f t="shared" si="25"/>
        <v>1.0925087314285712E-3</v>
      </c>
      <c r="DK48" s="176">
        <f t="shared" si="26"/>
        <v>7.2761081513142856E-3</v>
      </c>
      <c r="DL48" s="177">
        <f t="shared" si="27"/>
        <v>1.0925087314285714E-2</v>
      </c>
    </row>
    <row r="49" spans="2:116" x14ac:dyDescent="0.25">
      <c r="B49" t="s">
        <v>1134</v>
      </c>
      <c r="C49">
        <v>2023</v>
      </c>
      <c r="E49" t="s">
        <v>1190</v>
      </c>
      <c r="F49" t="s">
        <v>1187</v>
      </c>
      <c r="G49" t="s">
        <v>1188</v>
      </c>
      <c r="H49" t="s">
        <v>1189</v>
      </c>
      <c r="I49" t="s">
        <v>1412</v>
      </c>
      <c r="J49" t="s">
        <v>1160</v>
      </c>
      <c r="K49">
        <v>77978</v>
      </c>
      <c r="M49" s="56">
        <v>110018925957</v>
      </c>
      <c r="N49" s="172" t="str">
        <f t="shared" si="14"/>
        <v>77978FRMSPPOBOX</v>
      </c>
      <c r="O49" s="172" t="str">
        <f t="shared" si="15"/>
        <v>77978FRMSPPOBOX</v>
      </c>
      <c r="P49">
        <v>28.697590000000002</v>
      </c>
      <c r="Q49">
        <v>-96.542101000000002</v>
      </c>
      <c r="R49">
        <v>1323221956358</v>
      </c>
      <c r="S49" t="s">
        <v>2121</v>
      </c>
      <c r="T49" t="s">
        <v>1393</v>
      </c>
      <c r="U49" s="56">
        <v>7</v>
      </c>
      <c r="V49" s="56" t="s">
        <v>1403</v>
      </c>
      <c r="W49" s="56">
        <v>19251</v>
      </c>
      <c r="X49" s="175">
        <f t="shared" si="16"/>
        <v>8732.0995920000005</v>
      </c>
      <c r="Y49" t="s">
        <v>1594</v>
      </c>
      <c r="AA49" s="175">
        <f>$X49*INDEX('Byproduct Conc'!$E:$E,MATCH(AA$2,'Byproduct Conc'!$C:$C,0))</f>
        <v>25.410409812720001</v>
      </c>
      <c r="AB49" s="176">
        <f>$X49*INDEX('Byproduct Conc'!$E:$E,MATCH(AB$2,'Byproduct Conc'!$C:$C,0))</f>
        <v>0.30562348571999998</v>
      </c>
      <c r="AC49" s="176">
        <f>$X49*INDEX('Byproduct Conc'!$E:$E,MATCH(AC$2,'Byproduct Conc'!$C:$C,0))</f>
        <v>1.3098149388</v>
      </c>
      <c r="AD49" s="176">
        <f>$X49*INDEX('Byproduct Conc'!$E:$E,MATCH(AD$2,'Byproduct Conc'!$C:$C,0))</f>
        <v>8.723367492408002</v>
      </c>
      <c r="AE49" s="177">
        <f>$X49*INDEX('Byproduct Conc'!$E:$E,MATCH(AE$2,'Byproduct Conc'!$C:$C,0))</f>
        <v>13.098149388000001</v>
      </c>
      <c r="AF49" s="178">
        <f t="shared" si="17"/>
        <v>7.2601170893485723E-2</v>
      </c>
      <c r="AG49" s="176">
        <f t="shared" si="18"/>
        <v>8.7320995919999993E-4</v>
      </c>
      <c r="AH49" s="176">
        <f t="shared" si="19"/>
        <v>3.7423283965714285E-3</v>
      </c>
      <c r="AI49" s="176">
        <f t="shared" si="20"/>
        <v>2.4923907121165718E-2</v>
      </c>
      <c r="AJ49" s="177">
        <f t="shared" si="21"/>
        <v>3.7423283965714288E-2</v>
      </c>
      <c r="AK49" s="56">
        <v>14899</v>
      </c>
      <c r="AL49" s="203">
        <f t="shared" si="22"/>
        <v>6758.0672079999995</v>
      </c>
      <c r="AM49" t="s">
        <v>1594</v>
      </c>
      <c r="AO49" t="s">
        <v>5125</v>
      </c>
      <c r="AP49">
        <v>325211</v>
      </c>
      <c r="AQ49" t="s">
        <v>262</v>
      </c>
      <c r="AV49" s="56" t="s">
        <v>1140</v>
      </c>
      <c r="AW49" s="72">
        <v>350</v>
      </c>
      <c r="AX49"/>
      <c r="BA49" t="s">
        <v>1548</v>
      </c>
      <c r="BB49" t="s">
        <v>1549</v>
      </c>
      <c r="BC49" t="s">
        <v>1548</v>
      </c>
      <c r="BD49" t="s">
        <v>1548</v>
      </c>
      <c r="BE49" t="s">
        <v>1549</v>
      </c>
      <c r="BF49" t="s">
        <v>1549</v>
      </c>
      <c r="BG49" t="s">
        <v>1548</v>
      </c>
      <c r="BH49" t="s">
        <v>1548</v>
      </c>
      <c r="BI49" t="s">
        <v>1549</v>
      </c>
      <c r="BJ49" t="s">
        <v>1548</v>
      </c>
      <c r="BK49" t="s">
        <v>1549</v>
      </c>
      <c r="BL49" t="s">
        <v>1549</v>
      </c>
      <c r="BM49" t="s">
        <v>1549</v>
      </c>
      <c r="BN49" t="s">
        <v>1549</v>
      </c>
      <c r="BO49" t="s">
        <v>1549</v>
      </c>
      <c r="BP49" t="s">
        <v>1549</v>
      </c>
      <c r="BQ49" t="s">
        <v>1549</v>
      </c>
      <c r="BR49" t="s">
        <v>1549</v>
      </c>
      <c r="BS49" t="s">
        <v>1549</v>
      </c>
      <c r="BT49" t="s">
        <v>1549</v>
      </c>
      <c r="BU49" t="s">
        <v>1549</v>
      </c>
      <c r="BV49" t="s">
        <v>1549</v>
      </c>
      <c r="BW49" t="s">
        <v>1549</v>
      </c>
      <c r="BX49" t="s">
        <v>1549</v>
      </c>
      <c r="BY49" t="s">
        <v>1549</v>
      </c>
      <c r="BZ49" t="s">
        <v>1548</v>
      </c>
      <c r="CA49" t="s">
        <v>1548</v>
      </c>
      <c r="CB49" t="s">
        <v>1549</v>
      </c>
      <c r="CC49" t="s">
        <v>1549</v>
      </c>
      <c r="CD49" t="s">
        <v>1548</v>
      </c>
      <c r="CE49" t="s">
        <v>1549</v>
      </c>
      <c r="CF49" t="s">
        <v>1548</v>
      </c>
      <c r="CG49" t="s">
        <v>1548</v>
      </c>
      <c r="CH49" t="s">
        <v>1549</v>
      </c>
      <c r="CI49" t="s">
        <v>1549</v>
      </c>
      <c r="CJ49" t="s">
        <v>1549</v>
      </c>
      <c r="CK49" t="s">
        <v>1549</v>
      </c>
      <c r="CL49" t="s">
        <v>1549</v>
      </c>
      <c r="CM49" t="s">
        <v>1549</v>
      </c>
      <c r="CN49" t="s">
        <v>1549</v>
      </c>
      <c r="CO49" t="s">
        <v>1549</v>
      </c>
      <c r="CP49" t="s">
        <v>1549</v>
      </c>
      <c r="CQ49" t="s">
        <v>1549</v>
      </c>
      <c r="CR49" t="s">
        <v>1549</v>
      </c>
      <c r="CS49" t="s">
        <v>1549</v>
      </c>
      <c r="CT49" t="s">
        <v>1549</v>
      </c>
      <c r="CU49" t="s">
        <v>1549</v>
      </c>
      <c r="CV49" t="s">
        <v>1549</v>
      </c>
      <c r="CW49" t="s">
        <v>1549</v>
      </c>
      <c r="CX49" t="s">
        <v>1549</v>
      </c>
      <c r="CY49" t="s">
        <v>1549</v>
      </c>
      <c r="CZ49" t="s">
        <v>1549</v>
      </c>
      <c r="DA49" t="s">
        <v>1549</v>
      </c>
      <c r="DB49" t="s">
        <v>1549</v>
      </c>
      <c r="DC49" s="175">
        <f>$AL49*INDEX('Byproduct Conc'!$E:$E,MATCH(DC$2,'Byproduct Conc'!$C:$C,0))</f>
        <v>19.665975575279997</v>
      </c>
      <c r="DD49" s="176">
        <f>$AL49*INDEX('Byproduct Conc'!$E:$E,MATCH(DD$2,'Byproduct Conc'!$C:$C,0))</f>
        <v>0.23653235227999997</v>
      </c>
      <c r="DE49" s="176">
        <f>$AL49*INDEX('Byproduct Conc'!$E:$E,MATCH(DE$2,'Byproduct Conc'!$C:$C,0))</f>
        <v>1.0137100811999997</v>
      </c>
      <c r="DF49" s="176">
        <f>$AL49*INDEX('Byproduct Conc'!$E:$E,MATCH(DF$2,'Byproduct Conc'!$C:$C,0))</f>
        <v>6.7513091407920003</v>
      </c>
      <c r="DG49" s="177">
        <f>$AL49*INDEX('Byproduct Conc'!$E:$E,MATCH(DG$2,'Byproduct Conc'!$C:$C,0))</f>
        <v>10.137100812</v>
      </c>
      <c r="DH49" s="178">
        <f t="shared" si="23"/>
        <v>5.6188501643657136E-2</v>
      </c>
      <c r="DI49" s="176">
        <f t="shared" si="24"/>
        <v>6.7580672079999991E-4</v>
      </c>
      <c r="DJ49" s="176">
        <f t="shared" si="25"/>
        <v>2.8963145177142847E-3</v>
      </c>
      <c r="DK49" s="176">
        <f t="shared" si="26"/>
        <v>1.9289454687977145E-2</v>
      </c>
      <c r="DL49" s="177">
        <f t="shared" si="27"/>
        <v>2.8963145177142859E-2</v>
      </c>
    </row>
    <row r="50" spans="2:116" x14ac:dyDescent="0.25">
      <c r="B50" t="s">
        <v>1134</v>
      </c>
      <c r="C50">
        <v>2023</v>
      </c>
      <c r="E50" t="s">
        <v>1201</v>
      </c>
      <c r="F50" t="s">
        <v>1210</v>
      </c>
      <c r="G50" t="s">
        <v>1211</v>
      </c>
      <c r="H50" t="s">
        <v>1200</v>
      </c>
      <c r="I50" t="s">
        <v>1416</v>
      </c>
      <c r="J50" t="s">
        <v>1160</v>
      </c>
      <c r="K50">
        <v>77541</v>
      </c>
      <c r="M50" s="56">
        <v>110066943605</v>
      </c>
      <c r="N50" s="172" t="str">
        <f t="shared" si="14"/>
        <v>7754WBLCBP231NB</v>
      </c>
      <c r="O50" s="172" t="str">
        <f t="shared" si="15"/>
        <v>7754WBLCBP231NB</v>
      </c>
      <c r="P50">
        <v>28.969389</v>
      </c>
      <c r="Q50">
        <v>-95.379527999999993</v>
      </c>
      <c r="R50">
        <v>1323221997594</v>
      </c>
      <c r="S50" t="s">
        <v>2121</v>
      </c>
      <c r="T50" t="s">
        <v>1393</v>
      </c>
      <c r="U50" s="56">
        <v>9</v>
      </c>
      <c r="V50" s="56" t="s">
        <v>1417</v>
      </c>
      <c r="W50" s="56">
        <v>10173</v>
      </c>
      <c r="X50" s="175">
        <f t="shared" si="16"/>
        <v>4614.3914160000004</v>
      </c>
      <c r="Y50" t="s">
        <v>1543</v>
      </c>
      <c r="AA50" s="175">
        <f>$X50*INDEX('Byproduct Conc'!$E:$E,MATCH(AA$2,'Byproduct Conc'!$C:$C,0))</f>
        <v>13.427879020560001</v>
      </c>
      <c r="AB50" s="176">
        <f>$X50*INDEX('Byproduct Conc'!$E:$E,MATCH(AB$2,'Byproduct Conc'!$C:$C,0))</f>
        <v>0.16150369955999999</v>
      </c>
      <c r="AC50" s="176">
        <f>$X50*INDEX('Byproduct Conc'!$E:$E,MATCH(AC$2,'Byproduct Conc'!$C:$C,0))</f>
        <v>0.69215871240000004</v>
      </c>
      <c r="AD50" s="176">
        <f>$X50*INDEX('Byproduct Conc'!$E:$E,MATCH(AD$2,'Byproduct Conc'!$C:$C,0))</f>
        <v>4.6097770245840008</v>
      </c>
      <c r="AE50" s="177">
        <f>$X50*INDEX('Byproduct Conc'!$E:$E,MATCH(AE$2,'Byproduct Conc'!$C:$C,0))</f>
        <v>6.9215871240000011</v>
      </c>
      <c r="AF50" s="178">
        <f t="shared" si="17"/>
        <v>3.8365368630171433E-2</v>
      </c>
      <c r="AG50" s="176">
        <f t="shared" si="18"/>
        <v>4.6143914159999997E-4</v>
      </c>
      <c r="AH50" s="176">
        <f t="shared" si="19"/>
        <v>1.9775963211428574E-3</v>
      </c>
      <c r="AI50" s="176">
        <f t="shared" si="20"/>
        <v>1.3170791498811431E-2</v>
      </c>
      <c r="AJ50" s="177">
        <f t="shared" si="21"/>
        <v>1.9775963211428573E-2</v>
      </c>
      <c r="AK50" s="56">
        <v>4213</v>
      </c>
      <c r="AL50" s="203">
        <f t="shared" si="22"/>
        <v>1910.9830959999999</v>
      </c>
      <c r="AM50" t="s">
        <v>1543</v>
      </c>
      <c r="AO50" t="s">
        <v>5125</v>
      </c>
      <c r="AP50">
        <v>325199</v>
      </c>
      <c r="AQ50" t="s">
        <v>261</v>
      </c>
      <c r="AV50" s="56" t="s">
        <v>1140</v>
      </c>
      <c r="AW50" s="72">
        <v>350</v>
      </c>
      <c r="AX50"/>
      <c r="BA50" t="s">
        <v>1548</v>
      </c>
      <c r="BB50" t="s">
        <v>1548</v>
      </c>
      <c r="BC50" t="s">
        <v>1548</v>
      </c>
      <c r="BD50" t="s">
        <v>1548</v>
      </c>
      <c r="BE50" t="s">
        <v>1548</v>
      </c>
      <c r="BF50" t="s">
        <v>1548</v>
      </c>
      <c r="BG50" t="s">
        <v>1548</v>
      </c>
      <c r="BH50" t="s">
        <v>1549</v>
      </c>
      <c r="BI50" t="s">
        <v>1549</v>
      </c>
      <c r="BJ50" t="s">
        <v>1549</v>
      </c>
      <c r="BK50" t="s">
        <v>1549</v>
      </c>
      <c r="BL50" t="s">
        <v>1548</v>
      </c>
      <c r="BM50" t="s">
        <v>1548</v>
      </c>
      <c r="BN50" t="s">
        <v>1549</v>
      </c>
      <c r="BO50" t="s">
        <v>1549</v>
      </c>
      <c r="BP50" t="s">
        <v>1549</v>
      </c>
      <c r="BQ50" t="s">
        <v>1549</v>
      </c>
      <c r="BR50" t="s">
        <v>1549</v>
      </c>
      <c r="BS50" t="s">
        <v>1549</v>
      </c>
      <c r="BT50" t="s">
        <v>1549</v>
      </c>
      <c r="BU50" t="s">
        <v>1549</v>
      </c>
      <c r="BV50" t="s">
        <v>1549</v>
      </c>
      <c r="BW50" t="s">
        <v>1549</v>
      </c>
      <c r="BX50" t="s">
        <v>1549</v>
      </c>
      <c r="BY50" t="s">
        <v>1548</v>
      </c>
      <c r="BZ50" t="s">
        <v>1549</v>
      </c>
      <c r="CA50" t="s">
        <v>1548</v>
      </c>
      <c r="CB50" t="s">
        <v>1549</v>
      </c>
      <c r="CC50" t="s">
        <v>1549</v>
      </c>
      <c r="CD50" t="s">
        <v>1549</v>
      </c>
      <c r="CE50" t="s">
        <v>1549</v>
      </c>
      <c r="CF50" t="s">
        <v>1549</v>
      </c>
      <c r="CG50" t="s">
        <v>1549</v>
      </c>
      <c r="CH50" t="s">
        <v>1549</v>
      </c>
      <c r="CI50" t="s">
        <v>1549</v>
      </c>
      <c r="CJ50" t="s">
        <v>1549</v>
      </c>
      <c r="CK50" t="s">
        <v>1549</v>
      </c>
      <c r="CL50" t="s">
        <v>1549</v>
      </c>
      <c r="CM50" t="s">
        <v>1549</v>
      </c>
      <c r="CN50" t="s">
        <v>1549</v>
      </c>
      <c r="CO50" t="s">
        <v>1549</v>
      </c>
      <c r="CP50" t="s">
        <v>1549</v>
      </c>
      <c r="CQ50" t="s">
        <v>1549</v>
      </c>
      <c r="CR50" t="s">
        <v>1549</v>
      </c>
      <c r="CS50" t="s">
        <v>1548</v>
      </c>
      <c r="CT50" t="s">
        <v>1549</v>
      </c>
      <c r="CU50" t="s">
        <v>1549</v>
      </c>
      <c r="CV50" t="s">
        <v>1549</v>
      </c>
      <c r="CW50" t="s">
        <v>1549</v>
      </c>
      <c r="CX50" t="s">
        <v>1549</v>
      </c>
      <c r="CY50" t="s">
        <v>1549</v>
      </c>
      <c r="CZ50" t="s">
        <v>1549</v>
      </c>
      <c r="DA50" t="s">
        <v>1549</v>
      </c>
      <c r="DB50" t="s">
        <v>1548</v>
      </c>
      <c r="DC50" s="175">
        <f>$AL50*INDEX('Byproduct Conc'!$E:$E,MATCH(DC$2,'Byproduct Conc'!$C:$C,0))</f>
        <v>5.5609608093599991</v>
      </c>
      <c r="DD50" s="176">
        <f>$AL50*INDEX('Byproduct Conc'!$E:$E,MATCH(DD$2,'Byproduct Conc'!$C:$C,0))</f>
        <v>6.6884408359999994E-2</v>
      </c>
      <c r="DE50" s="176">
        <f>$AL50*INDEX('Byproduct Conc'!$E:$E,MATCH(DE$2,'Byproduct Conc'!$C:$C,0))</f>
        <v>0.28664746439999994</v>
      </c>
      <c r="DF50" s="176">
        <f>$AL50*INDEX('Byproduct Conc'!$E:$E,MATCH(DF$2,'Byproduct Conc'!$C:$C,0))</f>
        <v>1.909072112904</v>
      </c>
      <c r="DG50" s="177">
        <f>$AL50*INDEX('Byproduct Conc'!$E:$E,MATCH(DG$2,'Byproduct Conc'!$C:$C,0))</f>
        <v>2.8664746439999997</v>
      </c>
      <c r="DH50" s="178">
        <f t="shared" si="23"/>
        <v>1.5888459455314283E-2</v>
      </c>
      <c r="DI50" s="176">
        <f t="shared" si="24"/>
        <v>1.9109830959999999E-4</v>
      </c>
      <c r="DJ50" s="176">
        <f t="shared" si="25"/>
        <v>8.1899275542857131E-4</v>
      </c>
      <c r="DK50" s="176">
        <f t="shared" si="26"/>
        <v>5.454491751154286E-3</v>
      </c>
      <c r="DL50" s="177">
        <f t="shared" si="27"/>
        <v>8.1899275542857142E-3</v>
      </c>
    </row>
    <row r="51" spans="2:116" x14ac:dyDescent="0.25">
      <c r="B51" t="s">
        <v>1134</v>
      </c>
      <c r="C51">
        <v>2023</v>
      </c>
      <c r="E51" t="s">
        <v>1180</v>
      </c>
      <c r="F51" t="s">
        <v>1176</v>
      </c>
      <c r="G51" t="s">
        <v>1177</v>
      </c>
      <c r="H51" t="s">
        <v>1178</v>
      </c>
      <c r="I51" t="s">
        <v>1178</v>
      </c>
      <c r="J51" t="s">
        <v>1179</v>
      </c>
      <c r="K51">
        <v>29405</v>
      </c>
      <c r="M51" s="56">
        <v>110017326963</v>
      </c>
      <c r="N51" s="172" t="str">
        <f t="shared" si="14"/>
        <v>29415LBRGH2151K</v>
      </c>
      <c r="O51" s="172" t="str">
        <f t="shared" si="15"/>
        <v>29415LBRGH2151K</v>
      </c>
      <c r="P51">
        <v>32.833576999999998</v>
      </c>
      <c r="Q51">
        <v>-79.964774000000006</v>
      </c>
      <c r="R51">
        <v>1323222181632</v>
      </c>
      <c r="S51" t="s">
        <v>2121</v>
      </c>
      <c r="T51" t="s">
        <v>1393</v>
      </c>
      <c r="U51" s="56">
        <v>6</v>
      </c>
      <c r="V51" s="56" t="s">
        <v>1442</v>
      </c>
      <c r="W51" s="56">
        <v>3941.01</v>
      </c>
      <c r="X51" s="175">
        <f t="shared" si="16"/>
        <v>1787.6106079200001</v>
      </c>
      <c r="Y51" t="s">
        <v>1594</v>
      </c>
      <c r="AA51" s="175">
        <f>$X51*INDEX('Byproduct Conc'!$E:$E,MATCH(AA$2,'Byproduct Conc'!$C:$C,0))</f>
        <v>5.2019468690471999</v>
      </c>
      <c r="AB51" s="176">
        <f>$X51*INDEX('Byproduct Conc'!$E:$E,MATCH(AB$2,'Byproduct Conc'!$C:$C,0))</f>
        <v>6.2566371277199995E-2</v>
      </c>
      <c r="AC51" s="176">
        <f>$X51*INDEX('Byproduct Conc'!$E:$E,MATCH(AC$2,'Byproduct Conc'!$C:$C,0))</f>
        <v>0.26814159118800002</v>
      </c>
      <c r="AD51" s="176">
        <f>$X51*INDEX('Byproduct Conc'!$E:$E,MATCH(AD$2,'Byproduct Conc'!$C:$C,0))</f>
        <v>1.7858229973120803</v>
      </c>
      <c r="AE51" s="177">
        <f>$X51*INDEX('Byproduct Conc'!$E:$E,MATCH(AE$2,'Byproduct Conc'!$C:$C,0))</f>
        <v>2.6814159118800003</v>
      </c>
      <c r="AF51" s="178">
        <f t="shared" si="17"/>
        <v>1.4862705340134856E-2</v>
      </c>
      <c r="AG51" s="176">
        <f t="shared" si="18"/>
        <v>1.7876106079199998E-4</v>
      </c>
      <c r="AH51" s="176">
        <f t="shared" si="19"/>
        <v>7.661188319657143E-4</v>
      </c>
      <c r="AI51" s="176">
        <f t="shared" si="20"/>
        <v>5.1023514208916581E-3</v>
      </c>
      <c r="AJ51" s="177">
        <f t="shared" si="21"/>
        <v>7.6611883196571438E-3</v>
      </c>
      <c r="AK51" s="56">
        <v>6326</v>
      </c>
      <c r="AL51" s="203">
        <f t="shared" si="22"/>
        <v>2869.4229919999998</v>
      </c>
      <c r="AM51" t="s">
        <v>1573</v>
      </c>
      <c r="AO51" t="s">
        <v>5125</v>
      </c>
      <c r="AP51">
        <v>325199</v>
      </c>
      <c r="AQ51" t="s">
        <v>261</v>
      </c>
      <c r="AV51" s="56" t="s">
        <v>1140</v>
      </c>
      <c r="AW51" s="72">
        <v>350</v>
      </c>
      <c r="AX51"/>
      <c r="BA51" t="s">
        <v>1548</v>
      </c>
      <c r="BB51" t="s">
        <v>1549</v>
      </c>
      <c r="BC51" t="s">
        <v>1549</v>
      </c>
      <c r="BD51" t="s">
        <v>1549</v>
      </c>
      <c r="BE51" t="s">
        <v>1548</v>
      </c>
      <c r="BF51" t="s">
        <v>1549</v>
      </c>
      <c r="BG51" t="s">
        <v>1549</v>
      </c>
      <c r="BH51" t="s">
        <v>1549</v>
      </c>
      <c r="BI51" t="s">
        <v>1549</v>
      </c>
      <c r="BJ51" t="s">
        <v>1549</v>
      </c>
      <c r="BK51" t="s">
        <v>1549</v>
      </c>
      <c r="BL51" t="s">
        <v>1549</v>
      </c>
      <c r="BM51" t="s">
        <v>1549</v>
      </c>
      <c r="BN51" t="s">
        <v>1549</v>
      </c>
      <c r="BO51" t="s">
        <v>1549</v>
      </c>
      <c r="BP51" t="s">
        <v>1549</v>
      </c>
      <c r="BQ51" t="s">
        <v>1549</v>
      </c>
      <c r="BR51" t="s">
        <v>1549</v>
      </c>
      <c r="BS51" t="s">
        <v>1549</v>
      </c>
      <c r="BT51" t="s">
        <v>1549</v>
      </c>
      <c r="BU51" t="s">
        <v>1549</v>
      </c>
      <c r="BV51" t="s">
        <v>1549</v>
      </c>
      <c r="BW51" t="s">
        <v>1549</v>
      </c>
      <c r="BX51" t="s">
        <v>1549</v>
      </c>
      <c r="BY51" t="s">
        <v>1549</v>
      </c>
      <c r="BZ51" t="s">
        <v>1549</v>
      </c>
      <c r="CA51" t="s">
        <v>1549</v>
      </c>
      <c r="CB51" t="s">
        <v>1549</v>
      </c>
      <c r="CC51" t="s">
        <v>1549</v>
      </c>
      <c r="CD51" t="s">
        <v>1549</v>
      </c>
      <c r="CE51" t="s">
        <v>1549</v>
      </c>
      <c r="CF51" t="s">
        <v>1549</v>
      </c>
      <c r="CG51" t="s">
        <v>1549</v>
      </c>
      <c r="CH51" t="s">
        <v>1549</v>
      </c>
      <c r="CI51" t="s">
        <v>1549</v>
      </c>
      <c r="CJ51" t="s">
        <v>1549</v>
      </c>
      <c r="CK51" t="s">
        <v>1549</v>
      </c>
      <c r="CL51" t="s">
        <v>1549</v>
      </c>
      <c r="CM51" t="s">
        <v>1549</v>
      </c>
      <c r="CN51" t="s">
        <v>1549</v>
      </c>
      <c r="CO51" t="s">
        <v>1549</v>
      </c>
      <c r="CP51" t="s">
        <v>1549</v>
      </c>
      <c r="CQ51" t="s">
        <v>1549</v>
      </c>
      <c r="CR51" t="s">
        <v>1549</v>
      </c>
      <c r="CS51" t="s">
        <v>1549</v>
      </c>
      <c r="CT51" t="s">
        <v>1549</v>
      </c>
      <c r="CU51" t="s">
        <v>1549</v>
      </c>
      <c r="CV51" t="s">
        <v>1549</v>
      </c>
      <c r="CW51" t="s">
        <v>1549</v>
      </c>
      <c r="CX51" t="s">
        <v>1549</v>
      </c>
      <c r="CY51" t="s">
        <v>1549</v>
      </c>
      <c r="CZ51" t="s">
        <v>1549</v>
      </c>
      <c r="DA51" t="s">
        <v>1549</v>
      </c>
      <c r="DB51" t="s">
        <v>1549</v>
      </c>
      <c r="DC51" s="175">
        <f>$AL51*INDEX('Byproduct Conc'!$E:$E,MATCH(DC$2,'Byproduct Conc'!$C:$C,0))</f>
        <v>8.3500209067199993</v>
      </c>
      <c r="DD51" s="176">
        <f>$AL51*INDEX('Byproduct Conc'!$E:$E,MATCH(DD$2,'Byproduct Conc'!$C:$C,0))</f>
        <v>0.10042980471999999</v>
      </c>
      <c r="DE51" s="176">
        <f>$AL51*INDEX('Byproduct Conc'!$E:$E,MATCH(DE$2,'Byproduct Conc'!$C:$C,0))</f>
        <v>0.43041344879999993</v>
      </c>
      <c r="DF51" s="176">
        <f>$AL51*INDEX('Byproduct Conc'!$E:$E,MATCH(DF$2,'Byproduct Conc'!$C:$C,0))</f>
        <v>2.866553569008</v>
      </c>
      <c r="DG51" s="177">
        <f>$AL51*INDEX('Byproduct Conc'!$E:$E,MATCH(DG$2,'Byproduct Conc'!$C:$C,0))</f>
        <v>4.3041344879999999</v>
      </c>
      <c r="DH51" s="178">
        <f t="shared" si="23"/>
        <v>2.3857202590628568E-2</v>
      </c>
      <c r="DI51" s="176">
        <f t="shared" si="24"/>
        <v>2.8694229919999995E-4</v>
      </c>
      <c r="DJ51" s="176">
        <f t="shared" si="25"/>
        <v>1.2297527108571427E-3</v>
      </c>
      <c r="DK51" s="176">
        <f t="shared" si="26"/>
        <v>8.1901530543085719E-3</v>
      </c>
      <c r="DL51" s="177">
        <f t="shared" si="27"/>
        <v>1.2297527108571429E-2</v>
      </c>
    </row>
    <row r="52" spans="2:116" x14ac:dyDescent="0.25">
      <c r="B52" t="s">
        <v>1134</v>
      </c>
      <c r="C52">
        <v>2023</v>
      </c>
      <c r="E52" t="s">
        <v>1161</v>
      </c>
      <c r="F52" t="s">
        <v>1157</v>
      </c>
      <c r="G52" t="s">
        <v>1158</v>
      </c>
      <c r="H52" t="s">
        <v>1159</v>
      </c>
      <c r="I52" t="s">
        <v>1426</v>
      </c>
      <c r="J52" t="s">
        <v>1160</v>
      </c>
      <c r="K52">
        <v>78359</v>
      </c>
      <c r="M52" s="56">
        <v>110000599807</v>
      </c>
      <c r="N52" s="172" t="str">
        <f t="shared" si="14"/>
        <v>78359CCDNTHWY36</v>
      </c>
      <c r="O52" s="172" t="str">
        <f t="shared" si="15"/>
        <v>78359CCDNTHWY36</v>
      </c>
      <c r="P52">
        <v>27.883610999999998</v>
      </c>
      <c r="Q52">
        <v>-97.241382999999999</v>
      </c>
      <c r="R52">
        <v>1323222095642</v>
      </c>
      <c r="S52" t="s">
        <v>2121</v>
      </c>
      <c r="T52" t="s">
        <v>1393</v>
      </c>
      <c r="U52" s="56">
        <v>7</v>
      </c>
      <c r="V52" s="56" t="s">
        <v>1403</v>
      </c>
      <c r="W52" s="56">
        <v>10607</v>
      </c>
      <c r="X52" s="175">
        <f t="shared" si="16"/>
        <v>4811.250344</v>
      </c>
      <c r="Y52" t="s">
        <v>1573</v>
      </c>
      <c r="AA52" s="175">
        <f>$X52*INDEX('Byproduct Conc'!$E:$E,MATCH(AA$2,'Byproduct Conc'!$C:$C,0))</f>
        <v>14.000738501039999</v>
      </c>
      <c r="AB52" s="176">
        <f>$X52*INDEX('Byproduct Conc'!$E:$E,MATCH(AB$2,'Byproduct Conc'!$C:$C,0))</f>
        <v>0.16839376203999998</v>
      </c>
      <c r="AC52" s="176">
        <f>$X52*INDEX('Byproduct Conc'!$E:$E,MATCH(AC$2,'Byproduct Conc'!$C:$C,0))</f>
        <v>0.72168755159999998</v>
      </c>
      <c r="AD52" s="176">
        <f>$X52*INDEX('Byproduct Conc'!$E:$E,MATCH(AD$2,'Byproduct Conc'!$C:$C,0))</f>
        <v>4.8064390936560004</v>
      </c>
      <c r="AE52" s="177">
        <f>$X52*INDEX('Byproduct Conc'!$E:$E,MATCH(AE$2,'Byproduct Conc'!$C:$C,0))</f>
        <v>7.216875516</v>
      </c>
      <c r="AF52" s="178">
        <f t="shared" si="17"/>
        <v>4.0002110002971422E-2</v>
      </c>
      <c r="AG52" s="176">
        <f t="shared" si="18"/>
        <v>4.8112503439999994E-4</v>
      </c>
      <c r="AH52" s="176">
        <f t="shared" si="19"/>
        <v>2.061964433142857E-3</v>
      </c>
      <c r="AI52" s="176">
        <f t="shared" si="20"/>
        <v>1.3732683124731429E-2</v>
      </c>
      <c r="AJ52" s="177">
        <f t="shared" si="21"/>
        <v>2.0619644331428572E-2</v>
      </c>
      <c r="AK52" s="56">
        <v>4203</v>
      </c>
      <c r="AL52" s="203">
        <f t="shared" si="22"/>
        <v>1906.4471759999999</v>
      </c>
      <c r="AM52" t="s">
        <v>1590</v>
      </c>
      <c r="AO52" t="s">
        <v>5125</v>
      </c>
      <c r="AP52">
        <v>325199</v>
      </c>
      <c r="AQ52" t="s">
        <v>261</v>
      </c>
      <c r="AV52" s="56" t="s">
        <v>1140</v>
      </c>
      <c r="AW52" s="72">
        <v>350</v>
      </c>
      <c r="AX52"/>
      <c r="BA52" t="s">
        <v>1548</v>
      </c>
      <c r="BB52" t="s">
        <v>1549</v>
      </c>
      <c r="BC52" t="s">
        <v>1548</v>
      </c>
      <c r="BD52" t="s">
        <v>1549</v>
      </c>
      <c r="BE52" t="s">
        <v>1549</v>
      </c>
      <c r="BF52" t="s">
        <v>1549</v>
      </c>
      <c r="BG52" t="s">
        <v>1548</v>
      </c>
      <c r="BH52" t="s">
        <v>1549</v>
      </c>
      <c r="BI52" t="s">
        <v>1549</v>
      </c>
      <c r="BJ52" t="s">
        <v>1549</v>
      </c>
      <c r="BK52" t="s">
        <v>1549</v>
      </c>
      <c r="BL52" t="s">
        <v>1548</v>
      </c>
      <c r="BM52" t="s">
        <v>1549</v>
      </c>
      <c r="BN52" t="s">
        <v>1549</v>
      </c>
      <c r="BO52" t="s">
        <v>1549</v>
      </c>
      <c r="BP52" t="s">
        <v>1549</v>
      </c>
      <c r="BQ52" t="s">
        <v>1549</v>
      </c>
      <c r="BR52" t="s">
        <v>1549</v>
      </c>
      <c r="BS52" t="s">
        <v>1549</v>
      </c>
      <c r="BT52" t="s">
        <v>1549</v>
      </c>
      <c r="BU52" t="s">
        <v>1549</v>
      </c>
      <c r="BV52" t="s">
        <v>1549</v>
      </c>
      <c r="BW52" t="s">
        <v>1549</v>
      </c>
      <c r="BX52" t="s">
        <v>1549</v>
      </c>
      <c r="BY52" t="s">
        <v>1549</v>
      </c>
      <c r="BZ52" t="s">
        <v>1549</v>
      </c>
      <c r="CA52" t="s">
        <v>1549</v>
      </c>
      <c r="CB52" t="s">
        <v>1549</v>
      </c>
      <c r="CC52" t="s">
        <v>1549</v>
      </c>
      <c r="CD52" t="s">
        <v>1549</v>
      </c>
      <c r="CE52" t="s">
        <v>1549</v>
      </c>
      <c r="CF52" t="s">
        <v>1549</v>
      </c>
      <c r="CG52" t="s">
        <v>1549</v>
      </c>
      <c r="CH52" t="s">
        <v>1549</v>
      </c>
      <c r="CI52" t="s">
        <v>1549</v>
      </c>
      <c r="CJ52" t="s">
        <v>1549</v>
      </c>
      <c r="CK52" t="s">
        <v>1549</v>
      </c>
      <c r="CL52" t="s">
        <v>1549</v>
      </c>
      <c r="CM52" t="s">
        <v>1549</v>
      </c>
      <c r="CN52" t="s">
        <v>1549</v>
      </c>
      <c r="CO52" t="s">
        <v>1549</v>
      </c>
      <c r="CP52" t="s">
        <v>1549</v>
      </c>
      <c r="CQ52" t="s">
        <v>1549</v>
      </c>
      <c r="CR52" t="s">
        <v>1549</v>
      </c>
      <c r="CS52" t="s">
        <v>1548</v>
      </c>
      <c r="CT52" t="s">
        <v>1549</v>
      </c>
      <c r="CU52" t="s">
        <v>1549</v>
      </c>
      <c r="CV52" t="s">
        <v>1549</v>
      </c>
      <c r="CW52" t="s">
        <v>1549</v>
      </c>
      <c r="CX52" t="s">
        <v>1549</v>
      </c>
      <c r="CY52" t="s">
        <v>1549</v>
      </c>
      <c r="CZ52" t="s">
        <v>1549</v>
      </c>
      <c r="DA52" t="s">
        <v>1549</v>
      </c>
      <c r="DB52" t="s">
        <v>1548</v>
      </c>
      <c r="DC52" s="175">
        <f>$AL52*INDEX('Byproduct Conc'!$E:$E,MATCH(DC$2,'Byproduct Conc'!$C:$C,0))</f>
        <v>5.5477612821599998</v>
      </c>
      <c r="DD52" s="176">
        <f>$AL52*INDEX('Byproduct Conc'!$E:$E,MATCH(DD$2,'Byproduct Conc'!$C:$C,0))</f>
        <v>6.6725651159999996E-2</v>
      </c>
      <c r="DE52" s="176">
        <f>$AL52*INDEX('Byproduct Conc'!$E:$E,MATCH(DE$2,'Byproduct Conc'!$C:$C,0))</f>
        <v>0.28596707639999996</v>
      </c>
      <c r="DF52" s="176">
        <f>$AL52*INDEX('Byproduct Conc'!$E:$E,MATCH(DF$2,'Byproduct Conc'!$C:$C,0))</f>
        <v>1.9045407288240002</v>
      </c>
      <c r="DG52" s="177">
        <f>$AL52*INDEX('Byproduct Conc'!$E:$E,MATCH(DG$2,'Byproduct Conc'!$C:$C,0))</f>
        <v>2.8596707640000001</v>
      </c>
      <c r="DH52" s="178">
        <f t="shared" si="23"/>
        <v>1.5850746520457142E-2</v>
      </c>
      <c r="DI52" s="176">
        <f t="shared" si="24"/>
        <v>1.906447176E-4</v>
      </c>
      <c r="DJ52" s="176">
        <f t="shared" si="25"/>
        <v>8.1704878971428562E-4</v>
      </c>
      <c r="DK52" s="176">
        <f t="shared" si="26"/>
        <v>5.4415449394971437E-3</v>
      </c>
      <c r="DL52" s="177">
        <f t="shared" si="27"/>
        <v>8.1704878971428571E-3</v>
      </c>
    </row>
    <row r="53" spans="2:116" x14ac:dyDescent="0.25">
      <c r="B53" t="s">
        <v>1134</v>
      </c>
      <c r="C53">
        <v>2023</v>
      </c>
      <c r="E53" t="s">
        <v>1150</v>
      </c>
      <c r="F53" t="s">
        <v>1147</v>
      </c>
      <c r="G53" t="s">
        <v>1148</v>
      </c>
      <c r="H53" t="s">
        <v>1149</v>
      </c>
      <c r="I53" t="s">
        <v>1429</v>
      </c>
      <c r="J53" t="s">
        <v>1138</v>
      </c>
      <c r="K53">
        <v>70723</v>
      </c>
      <c r="M53" s="56">
        <v>110000597328</v>
      </c>
      <c r="N53" s="172" t="str">
        <f t="shared" si="14"/>
        <v>70723CCDNTHIGHW</v>
      </c>
      <c r="O53" s="172" t="str">
        <f t="shared" si="15"/>
        <v>70723CCDNTHIGHW</v>
      </c>
      <c r="P53">
        <v>30.05509</v>
      </c>
      <c r="Q53">
        <v>-90.830839999999995</v>
      </c>
      <c r="R53">
        <v>1323222024263</v>
      </c>
      <c r="S53" t="s">
        <v>2121</v>
      </c>
      <c r="T53" t="s">
        <v>1393</v>
      </c>
      <c r="U53" s="56">
        <v>8</v>
      </c>
      <c r="V53" s="56" t="s">
        <v>1399</v>
      </c>
      <c r="W53" s="56">
        <v>6805</v>
      </c>
      <c r="X53" s="175">
        <f t="shared" si="16"/>
        <v>3086.6935600000002</v>
      </c>
      <c r="Y53" t="s">
        <v>1594</v>
      </c>
      <c r="AA53" s="175">
        <f>$X53*INDEX('Byproduct Conc'!$E:$E,MATCH(AA$2,'Byproduct Conc'!$C:$C,0))</f>
        <v>8.9822782595999993</v>
      </c>
      <c r="AB53" s="176">
        <f>$X53*INDEX('Byproduct Conc'!$E:$E,MATCH(AB$2,'Byproduct Conc'!$C:$C,0))</f>
        <v>0.10803427459999999</v>
      </c>
      <c r="AC53" s="176">
        <f>$X53*INDEX('Byproduct Conc'!$E:$E,MATCH(AC$2,'Byproduct Conc'!$C:$C,0))</f>
        <v>0.46300403400000001</v>
      </c>
      <c r="AD53" s="176">
        <f>$X53*INDEX('Byproduct Conc'!$E:$E,MATCH(AD$2,'Byproduct Conc'!$C:$C,0))</f>
        <v>3.0836068664400007</v>
      </c>
      <c r="AE53" s="177">
        <f>$X53*INDEX('Byproduct Conc'!$E:$E,MATCH(AE$2,'Byproduct Conc'!$C:$C,0))</f>
        <v>4.6300403400000008</v>
      </c>
      <c r="AF53" s="178">
        <f t="shared" si="17"/>
        <v>2.5663652170285711E-2</v>
      </c>
      <c r="AG53" s="176">
        <f t="shared" si="18"/>
        <v>3.0866935599999996E-4</v>
      </c>
      <c r="AH53" s="176">
        <f t="shared" si="19"/>
        <v>1.3228686685714285E-3</v>
      </c>
      <c r="AI53" s="176">
        <f t="shared" si="20"/>
        <v>8.8103053326857167E-3</v>
      </c>
      <c r="AJ53" s="177">
        <f t="shared" si="21"/>
        <v>1.3228686685714287E-2</v>
      </c>
      <c r="AK53" s="56">
        <v>1780.31</v>
      </c>
      <c r="AL53" s="203">
        <f t="shared" si="22"/>
        <v>807.53437351999992</v>
      </c>
      <c r="AM53" t="s">
        <v>1543</v>
      </c>
      <c r="AO53" t="s">
        <v>5125</v>
      </c>
      <c r="AP53">
        <v>325180</v>
      </c>
      <c r="AQ53" t="s">
        <v>258</v>
      </c>
      <c r="AV53" s="56" t="s">
        <v>1140</v>
      </c>
      <c r="AW53" s="72">
        <v>350</v>
      </c>
      <c r="AX53"/>
      <c r="BA53" t="s">
        <v>1548</v>
      </c>
      <c r="BB53" t="s">
        <v>1549</v>
      </c>
      <c r="BC53" t="s">
        <v>1549</v>
      </c>
      <c r="BD53" t="s">
        <v>1548</v>
      </c>
      <c r="BE53" t="s">
        <v>1549</v>
      </c>
      <c r="BF53" t="s">
        <v>1549</v>
      </c>
      <c r="BG53" t="s">
        <v>1549</v>
      </c>
      <c r="BH53" t="s">
        <v>1549</v>
      </c>
      <c r="BI53" t="s">
        <v>1549</v>
      </c>
      <c r="BJ53" t="s">
        <v>1549</v>
      </c>
      <c r="BK53" t="s">
        <v>1549</v>
      </c>
      <c r="BL53" t="s">
        <v>1549</v>
      </c>
      <c r="BM53" t="s">
        <v>1549</v>
      </c>
      <c r="BN53" t="s">
        <v>1549</v>
      </c>
      <c r="BO53" t="s">
        <v>1549</v>
      </c>
      <c r="BP53" t="s">
        <v>1549</v>
      </c>
      <c r="BQ53" t="s">
        <v>1549</v>
      </c>
      <c r="BR53" t="s">
        <v>1549</v>
      </c>
      <c r="BS53" t="s">
        <v>1549</v>
      </c>
      <c r="BT53" t="s">
        <v>1549</v>
      </c>
      <c r="BU53" t="s">
        <v>1549</v>
      </c>
      <c r="BV53" t="s">
        <v>1549</v>
      </c>
      <c r="BW53" t="s">
        <v>1549</v>
      </c>
      <c r="BX53" t="s">
        <v>1549</v>
      </c>
      <c r="BY53" t="s">
        <v>1549</v>
      </c>
      <c r="BZ53" t="s">
        <v>1549</v>
      </c>
      <c r="CA53" t="s">
        <v>1549</v>
      </c>
      <c r="CB53" t="s">
        <v>1549</v>
      </c>
      <c r="CC53" t="s">
        <v>1549</v>
      </c>
      <c r="CD53" t="s">
        <v>1549</v>
      </c>
      <c r="CE53" t="s">
        <v>1549</v>
      </c>
      <c r="CF53" t="s">
        <v>1549</v>
      </c>
      <c r="CG53" t="s">
        <v>1549</v>
      </c>
      <c r="CH53" t="s">
        <v>1549</v>
      </c>
      <c r="CI53" t="s">
        <v>1549</v>
      </c>
      <c r="CJ53" t="s">
        <v>1549</v>
      </c>
      <c r="CK53" t="s">
        <v>1549</v>
      </c>
      <c r="CL53" t="s">
        <v>1549</v>
      </c>
      <c r="CM53" t="s">
        <v>1549</v>
      </c>
      <c r="CN53" t="s">
        <v>1549</v>
      </c>
      <c r="CO53" t="s">
        <v>1549</v>
      </c>
      <c r="CP53" t="s">
        <v>1549</v>
      </c>
      <c r="CQ53" t="s">
        <v>1549</v>
      </c>
      <c r="CR53" t="s">
        <v>1549</v>
      </c>
      <c r="CS53" t="s">
        <v>1549</v>
      </c>
      <c r="CT53" t="s">
        <v>1549</v>
      </c>
      <c r="CU53" t="s">
        <v>1549</v>
      </c>
      <c r="CV53" t="s">
        <v>1549</v>
      </c>
      <c r="CW53" t="s">
        <v>1549</v>
      </c>
      <c r="CX53" t="s">
        <v>1549</v>
      </c>
      <c r="CY53" t="s">
        <v>1549</v>
      </c>
      <c r="CZ53" t="s">
        <v>1549</v>
      </c>
      <c r="DA53" t="s">
        <v>1549</v>
      </c>
      <c r="DB53" t="s">
        <v>1549</v>
      </c>
      <c r="DC53" s="175">
        <f>$AL53*INDEX('Byproduct Conc'!$E:$E,MATCH(DC$2,'Byproduct Conc'!$C:$C,0))</f>
        <v>2.3499250269431995</v>
      </c>
      <c r="DD53" s="176">
        <f>$AL53*INDEX('Byproduct Conc'!$E:$E,MATCH(DD$2,'Byproduct Conc'!$C:$C,0))</f>
        <v>2.8263703073199996E-2</v>
      </c>
      <c r="DE53" s="176">
        <f>$AL53*INDEX('Byproduct Conc'!$E:$E,MATCH(DE$2,'Byproduct Conc'!$C:$C,0))</f>
        <v>0.12113015602799998</v>
      </c>
      <c r="DF53" s="176">
        <f>$AL53*INDEX('Byproduct Conc'!$E:$E,MATCH(DF$2,'Byproduct Conc'!$C:$C,0))</f>
        <v>0.80672683914648002</v>
      </c>
      <c r="DG53" s="177">
        <f>$AL53*INDEX('Byproduct Conc'!$E:$E,MATCH(DG$2,'Byproduct Conc'!$C:$C,0))</f>
        <v>1.2113015602799999</v>
      </c>
      <c r="DH53" s="178">
        <f t="shared" si="23"/>
        <v>6.714071505551999E-3</v>
      </c>
      <c r="DI53" s="176">
        <f t="shared" si="24"/>
        <v>8.0753437351999984E-5</v>
      </c>
      <c r="DJ53" s="176">
        <f t="shared" si="25"/>
        <v>3.4608616007999993E-4</v>
      </c>
      <c r="DK53" s="176">
        <f t="shared" si="26"/>
        <v>2.3049338261328001E-3</v>
      </c>
      <c r="DL53" s="177">
        <f t="shared" si="27"/>
        <v>3.4608616007999996E-3</v>
      </c>
    </row>
    <row r="54" spans="2:116" x14ac:dyDescent="0.25">
      <c r="B54" t="s">
        <v>1134</v>
      </c>
      <c r="C54">
        <v>2023</v>
      </c>
      <c r="E54" t="s">
        <v>1139</v>
      </c>
      <c r="F54" t="s">
        <v>1135</v>
      </c>
      <c r="G54" t="s">
        <v>1136</v>
      </c>
      <c r="H54" t="s">
        <v>1137</v>
      </c>
      <c r="I54" t="s">
        <v>1431</v>
      </c>
      <c r="J54" t="s">
        <v>1138</v>
      </c>
      <c r="K54">
        <v>70734</v>
      </c>
      <c r="M54" s="56">
        <v>110000449774</v>
      </c>
      <c r="N54" s="172" t="str">
        <f t="shared" si="14"/>
        <v>70734VLCNMASHLA</v>
      </c>
      <c r="O54" s="172" t="str">
        <f t="shared" si="15"/>
        <v>70734VLCNMASHLA</v>
      </c>
      <c r="P54">
        <v>30.181861999999999</v>
      </c>
      <c r="Q54">
        <v>-90.986958999999999</v>
      </c>
      <c r="R54">
        <v>1323222086252</v>
      </c>
      <c r="S54" t="s">
        <v>2121</v>
      </c>
      <c r="T54" t="s">
        <v>1393</v>
      </c>
      <c r="U54" s="56">
        <v>9</v>
      </c>
      <c r="V54" s="56" t="s">
        <v>1417</v>
      </c>
      <c r="W54" s="56">
        <v>5933</v>
      </c>
      <c r="X54" s="175">
        <f t="shared" si="16"/>
        <v>2691.1613360000001</v>
      </c>
      <c r="Y54" t="s">
        <v>1594</v>
      </c>
      <c r="AA54" s="175">
        <f>$X54*INDEX('Byproduct Conc'!$E:$E,MATCH(AA$2,'Byproduct Conc'!$C:$C,0))</f>
        <v>7.8312794877599998</v>
      </c>
      <c r="AB54" s="176">
        <f>$X54*INDEX('Byproduct Conc'!$E:$E,MATCH(AB$2,'Byproduct Conc'!$C:$C,0))</f>
        <v>9.4190646759999996E-2</v>
      </c>
      <c r="AC54" s="176">
        <f>$X54*INDEX('Byproduct Conc'!$E:$E,MATCH(AC$2,'Byproduct Conc'!$C:$C,0))</f>
        <v>0.40367420039999996</v>
      </c>
      <c r="AD54" s="176">
        <f>$X54*INDEX('Byproduct Conc'!$E:$E,MATCH(AD$2,'Byproduct Conc'!$C:$C,0))</f>
        <v>2.6884701746640003</v>
      </c>
      <c r="AE54" s="177">
        <f>$X54*INDEX('Byproduct Conc'!$E:$E,MATCH(AE$2,'Byproduct Conc'!$C:$C,0))</f>
        <v>4.0367420040000006</v>
      </c>
      <c r="AF54" s="178">
        <f t="shared" si="17"/>
        <v>2.2375084250742857E-2</v>
      </c>
      <c r="AG54" s="176">
        <f t="shared" si="18"/>
        <v>2.691161336E-4</v>
      </c>
      <c r="AH54" s="176">
        <f t="shared" si="19"/>
        <v>1.1533548582857141E-3</v>
      </c>
      <c r="AI54" s="176">
        <f t="shared" si="20"/>
        <v>7.6813433561828577E-3</v>
      </c>
      <c r="AJ54" s="177">
        <f t="shared" si="21"/>
        <v>1.1533548582857144E-2</v>
      </c>
      <c r="AK54" s="56">
        <v>8115</v>
      </c>
      <c r="AL54" s="203">
        <f t="shared" si="22"/>
        <v>3680.8990800000001</v>
      </c>
      <c r="AM54" t="s">
        <v>1613</v>
      </c>
      <c r="AO54" t="s">
        <v>5125</v>
      </c>
      <c r="AP54">
        <v>325199</v>
      </c>
      <c r="AQ54" t="s">
        <v>261</v>
      </c>
      <c r="AV54" s="56" t="s">
        <v>1140</v>
      </c>
      <c r="AW54" s="72">
        <v>350</v>
      </c>
      <c r="AX54"/>
      <c r="BA54" t="s">
        <v>1548</v>
      </c>
      <c r="BB54" t="s">
        <v>1549</v>
      </c>
      <c r="BC54" t="s">
        <v>1549</v>
      </c>
      <c r="BD54" t="s">
        <v>1548</v>
      </c>
      <c r="BE54" t="s">
        <v>1548</v>
      </c>
      <c r="BF54" t="s">
        <v>1549</v>
      </c>
      <c r="BG54" t="s">
        <v>1548</v>
      </c>
      <c r="BH54" t="s">
        <v>1548</v>
      </c>
      <c r="BI54" t="s">
        <v>1549</v>
      </c>
      <c r="BJ54" t="s">
        <v>1549</v>
      </c>
      <c r="BK54" t="s">
        <v>1549</v>
      </c>
      <c r="BL54" t="s">
        <v>1549</v>
      </c>
      <c r="BM54" t="s">
        <v>1549</v>
      </c>
      <c r="BN54" t="s">
        <v>1549</v>
      </c>
      <c r="BO54" t="s">
        <v>1549</v>
      </c>
      <c r="BP54" t="s">
        <v>1549</v>
      </c>
      <c r="BQ54" t="s">
        <v>1549</v>
      </c>
      <c r="BR54" t="s">
        <v>1549</v>
      </c>
      <c r="BS54" t="s">
        <v>1549</v>
      </c>
      <c r="BT54" t="s">
        <v>1549</v>
      </c>
      <c r="BU54" t="s">
        <v>1549</v>
      </c>
      <c r="BV54" t="s">
        <v>1549</v>
      </c>
      <c r="BW54" t="s">
        <v>1549</v>
      </c>
      <c r="BX54" t="s">
        <v>1549</v>
      </c>
      <c r="BY54" t="s">
        <v>1549</v>
      </c>
      <c r="BZ54" t="s">
        <v>1549</v>
      </c>
      <c r="CA54" t="s">
        <v>1549</v>
      </c>
      <c r="CB54" t="s">
        <v>1549</v>
      </c>
      <c r="CC54" t="s">
        <v>1549</v>
      </c>
      <c r="CD54" t="s">
        <v>1549</v>
      </c>
      <c r="CE54" t="s">
        <v>1549</v>
      </c>
      <c r="CF54" t="s">
        <v>1549</v>
      </c>
      <c r="CG54" t="s">
        <v>1549</v>
      </c>
      <c r="CH54" t="s">
        <v>1549</v>
      </c>
      <c r="CI54" t="s">
        <v>1549</v>
      </c>
      <c r="CJ54" t="s">
        <v>1549</v>
      </c>
      <c r="CK54" t="s">
        <v>1549</v>
      </c>
      <c r="CL54" t="s">
        <v>1549</v>
      </c>
      <c r="CM54" t="s">
        <v>1549</v>
      </c>
      <c r="CN54" t="s">
        <v>1549</v>
      </c>
      <c r="CO54" t="s">
        <v>1549</v>
      </c>
      <c r="CP54" t="s">
        <v>1549</v>
      </c>
      <c r="CQ54" t="s">
        <v>1549</v>
      </c>
      <c r="CR54" t="s">
        <v>1549</v>
      </c>
      <c r="CS54" t="s">
        <v>1548</v>
      </c>
      <c r="CT54" t="s">
        <v>1549</v>
      </c>
      <c r="CU54" t="s">
        <v>1549</v>
      </c>
      <c r="CV54" t="s">
        <v>1549</v>
      </c>
      <c r="CW54" t="s">
        <v>1549</v>
      </c>
      <c r="CX54" t="s">
        <v>1549</v>
      </c>
      <c r="CY54" t="s">
        <v>1549</v>
      </c>
      <c r="CZ54" t="s">
        <v>1549</v>
      </c>
      <c r="DA54" t="s">
        <v>1549</v>
      </c>
      <c r="DB54" t="s">
        <v>1548</v>
      </c>
      <c r="DC54" s="175">
        <f>$AL54*INDEX('Byproduct Conc'!$E:$E,MATCH(DC$2,'Byproduct Conc'!$C:$C,0))</f>
        <v>10.7114163228</v>
      </c>
      <c r="DD54" s="176">
        <f>$AL54*INDEX('Byproduct Conc'!$E:$E,MATCH(DD$2,'Byproduct Conc'!$C:$C,0))</f>
        <v>0.12883146779999999</v>
      </c>
      <c r="DE54" s="176">
        <f>$AL54*INDEX('Byproduct Conc'!$E:$E,MATCH(DE$2,'Byproduct Conc'!$C:$C,0))</f>
        <v>0.55213486199999995</v>
      </c>
      <c r="DF54" s="176">
        <f>$AL54*INDEX('Byproduct Conc'!$E:$E,MATCH(DF$2,'Byproduct Conc'!$C:$C,0))</f>
        <v>3.6772181809200006</v>
      </c>
      <c r="DG54" s="177">
        <f>$AL54*INDEX('Byproduct Conc'!$E:$E,MATCH(DG$2,'Byproduct Conc'!$C:$C,0))</f>
        <v>5.5213486200000004</v>
      </c>
      <c r="DH54" s="178">
        <f t="shared" si="23"/>
        <v>3.0604046636571427E-2</v>
      </c>
      <c r="DI54" s="176">
        <f t="shared" si="24"/>
        <v>3.6808990799999994E-4</v>
      </c>
      <c r="DJ54" s="176">
        <f t="shared" si="25"/>
        <v>1.5775281771428569E-3</v>
      </c>
      <c r="DK54" s="176">
        <f t="shared" si="26"/>
        <v>1.0506337659771431E-2</v>
      </c>
      <c r="DL54" s="177">
        <f t="shared" si="27"/>
        <v>1.5775281771428572E-2</v>
      </c>
    </row>
    <row r="55" spans="2:116" x14ac:dyDescent="0.25">
      <c r="B55" t="s">
        <v>1134</v>
      </c>
      <c r="C55">
        <v>2023</v>
      </c>
      <c r="E55" t="s">
        <v>1175</v>
      </c>
      <c r="F55" t="s">
        <v>1172</v>
      </c>
      <c r="G55" t="s">
        <v>1173</v>
      </c>
      <c r="H55" t="s">
        <v>1174</v>
      </c>
      <c r="I55" t="s">
        <v>1408</v>
      </c>
      <c r="J55" t="s">
        <v>1160</v>
      </c>
      <c r="K55">
        <v>77536</v>
      </c>
      <c r="M55" s="56">
        <v>110015742204</v>
      </c>
      <c r="N55" s="172" t="str">
        <f t="shared" si="14"/>
        <v>77536CCDNTTIDAL</v>
      </c>
      <c r="O55" s="172" t="str">
        <f t="shared" si="15"/>
        <v>77536CCDNTTIDAL</v>
      </c>
      <c r="P55">
        <v>29.728559000000001</v>
      </c>
      <c r="Q55">
        <v>-95.110764000000003</v>
      </c>
      <c r="R55">
        <v>1323222040572</v>
      </c>
      <c r="S55" t="s">
        <v>2121</v>
      </c>
      <c r="T55" t="s">
        <v>1393</v>
      </c>
      <c r="U55" s="56">
        <v>7</v>
      </c>
      <c r="V55" s="56" t="s">
        <v>1403</v>
      </c>
      <c r="W55" s="56">
        <v>8358</v>
      </c>
      <c r="X55" s="175">
        <f t="shared" si="16"/>
        <v>3791.121936</v>
      </c>
      <c r="Y55" t="s">
        <v>1594</v>
      </c>
      <c r="AA55" s="175">
        <f>$X55*INDEX('Byproduct Conc'!$E:$E,MATCH(AA$2,'Byproduct Conc'!$C:$C,0))</f>
        <v>11.03216483376</v>
      </c>
      <c r="AB55" s="176">
        <f>$X55*INDEX('Byproduct Conc'!$E:$E,MATCH(AB$2,'Byproduct Conc'!$C:$C,0))</f>
        <v>0.13268926775999998</v>
      </c>
      <c r="AC55" s="176">
        <f>$X55*INDEX('Byproduct Conc'!$E:$E,MATCH(AC$2,'Byproduct Conc'!$C:$C,0))</f>
        <v>0.5686682904</v>
      </c>
      <c r="AD55" s="176">
        <f>$X55*INDEX('Byproduct Conc'!$E:$E,MATCH(AD$2,'Byproduct Conc'!$C:$C,0))</f>
        <v>3.7873308140640005</v>
      </c>
      <c r="AE55" s="177">
        <f>$X55*INDEX('Byproduct Conc'!$E:$E,MATCH(AE$2,'Byproduct Conc'!$C:$C,0))</f>
        <v>5.6866829040000004</v>
      </c>
      <c r="AF55" s="178">
        <f t="shared" si="17"/>
        <v>3.1520470953599999E-2</v>
      </c>
      <c r="AG55" s="176">
        <f t="shared" si="18"/>
        <v>3.7911219359999993E-4</v>
      </c>
      <c r="AH55" s="176">
        <f t="shared" si="19"/>
        <v>1.6247665439999999E-3</v>
      </c>
      <c r="AI55" s="176">
        <f t="shared" si="20"/>
        <v>1.0820945183040002E-2</v>
      </c>
      <c r="AJ55" s="177">
        <f t="shared" si="21"/>
        <v>1.624766544E-2</v>
      </c>
      <c r="AK55" s="56">
        <v>1426</v>
      </c>
      <c r="AL55" s="203">
        <f t="shared" si="22"/>
        <v>646.82219199999997</v>
      </c>
      <c r="AM55" t="s">
        <v>1556</v>
      </c>
      <c r="AO55" t="s">
        <v>5125</v>
      </c>
      <c r="AP55">
        <v>325199</v>
      </c>
      <c r="AQ55" t="s">
        <v>261</v>
      </c>
      <c r="AV55" s="56" t="s">
        <v>1140</v>
      </c>
      <c r="AW55" s="72">
        <v>350</v>
      </c>
      <c r="AX55"/>
      <c r="BA55" t="s">
        <v>1548</v>
      </c>
      <c r="BB55" t="s">
        <v>1549</v>
      </c>
      <c r="BC55" t="s">
        <v>1548</v>
      </c>
      <c r="BD55" t="s">
        <v>1549</v>
      </c>
      <c r="BE55" t="s">
        <v>1549</v>
      </c>
      <c r="BF55" t="s">
        <v>1549</v>
      </c>
      <c r="BG55" t="s">
        <v>1548</v>
      </c>
      <c r="BH55" t="s">
        <v>1548</v>
      </c>
      <c r="BI55" t="s">
        <v>1549</v>
      </c>
      <c r="BJ55" t="s">
        <v>1549</v>
      </c>
      <c r="BK55" t="s">
        <v>1549</v>
      </c>
      <c r="BL55" t="s">
        <v>1549</v>
      </c>
      <c r="BM55" t="s">
        <v>1549</v>
      </c>
      <c r="BN55" t="s">
        <v>1549</v>
      </c>
      <c r="BO55" t="s">
        <v>1549</v>
      </c>
      <c r="BP55" t="s">
        <v>1549</v>
      </c>
      <c r="BQ55" t="s">
        <v>1549</v>
      </c>
      <c r="BR55" t="s">
        <v>1549</v>
      </c>
      <c r="BS55" t="s">
        <v>1549</v>
      </c>
      <c r="BT55" t="s">
        <v>1549</v>
      </c>
      <c r="BU55" t="s">
        <v>1549</v>
      </c>
      <c r="BV55" t="s">
        <v>1549</v>
      </c>
      <c r="BW55" t="s">
        <v>1549</v>
      </c>
      <c r="BX55" t="s">
        <v>1549</v>
      </c>
      <c r="BY55" t="s">
        <v>1549</v>
      </c>
      <c r="BZ55" t="s">
        <v>1549</v>
      </c>
      <c r="CA55" t="s">
        <v>1549</v>
      </c>
      <c r="CB55" t="s">
        <v>1549</v>
      </c>
      <c r="CC55" t="s">
        <v>1549</v>
      </c>
      <c r="CD55" t="s">
        <v>1549</v>
      </c>
      <c r="CE55" t="s">
        <v>1549</v>
      </c>
      <c r="CF55" t="s">
        <v>1549</v>
      </c>
      <c r="CG55" t="s">
        <v>1549</v>
      </c>
      <c r="CH55" t="s">
        <v>1549</v>
      </c>
      <c r="CI55" t="s">
        <v>1549</v>
      </c>
      <c r="CJ55" t="s">
        <v>1549</v>
      </c>
      <c r="CK55" t="s">
        <v>1549</v>
      </c>
      <c r="CL55" t="s">
        <v>1549</v>
      </c>
      <c r="CM55" t="s">
        <v>1549</v>
      </c>
      <c r="CN55" t="s">
        <v>1549</v>
      </c>
      <c r="CO55" t="s">
        <v>1549</v>
      </c>
      <c r="CP55" t="s">
        <v>1549</v>
      </c>
      <c r="CQ55" t="s">
        <v>1549</v>
      </c>
      <c r="CR55" t="s">
        <v>1549</v>
      </c>
      <c r="CS55" t="s">
        <v>1548</v>
      </c>
      <c r="CT55" t="s">
        <v>1549</v>
      </c>
      <c r="CU55" t="s">
        <v>1549</v>
      </c>
      <c r="CV55" t="s">
        <v>1549</v>
      </c>
      <c r="CW55" t="s">
        <v>1549</v>
      </c>
      <c r="CX55" t="s">
        <v>1549</v>
      </c>
      <c r="CY55" t="s">
        <v>1548</v>
      </c>
      <c r="CZ55" t="s">
        <v>1549</v>
      </c>
      <c r="DA55" t="s">
        <v>1549</v>
      </c>
      <c r="DB55" t="s">
        <v>1549</v>
      </c>
      <c r="DC55" s="175">
        <f>$AL55*INDEX('Byproduct Conc'!$E:$E,MATCH(DC$2,'Byproduct Conc'!$C:$C,0))</f>
        <v>1.8822525787199997</v>
      </c>
      <c r="DD55" s="176">
        <f>$AL55*INDEX('Byproduct Conc'!$E:$E,MATCH(DD$2,'Byproduct Conc'!$C:$C,0))</f>
        <v>2.2638776719999996E-2</v>
      </c>
      <c r="DE55" s="176">
        <f>$AL55*INDEX('Byproduct Conc'!$E:$E,MATCH(DE$2,'Byproduct Conc'!$C:$C,0))</f>
        <v>9.7023328799999989E-2</v>
      </c>
      <c r="DF55" s="176">
        <f>$AL55*INDEX('Byproduct Conc'!$E:$E,MATCH(DF$2,'Byproduct Conc'!$C:$C,0))</f>
        <v>0.64617536980800006</v>
      </c>
      <c r="DG55" s="177">
        <f>$AL55*INDEX('Byproduct Conc'!$E:$E,MATCH(DG$2,'Byproduct Conc'!$C:$C,0))</f>
        <v>0.97023328799999997</v>
      </c>
      <c r="DH55" s="178">
        <f t="shared" si="23"/>
        <v>5.3778645106285711E-3</v>
      </c>
      <c r="DI55" s="176">
        <f t="shared" si="24"/>
        <v>6.4682219199999991E-5</v>
      </c>
      <c r="DJ55" s="176">
        <f t="shared" si="25"/>
        <v>2.7720951085714282E-4</v>
      </c>
      <c r="DK55" s="176">
        <f t="shared" si="26"/>
        <v>1.8462153423085717E-3</v>
      </c>
      <c r="DL55" s="177">
        <f t="shared" si="27"/>
        <v>2.7720951085714284E-3</v>
      </c>
    </row>
    <row r="56" spans="2:116" x14ac:dyDescent="0.25">
      <c r="B56" t="s">
        <v>1134</v>
      </c>
      <c r="C56">
        <v>2023</v>
      </c>
      <c r="E56" t="s">
        <v>1185</v>
      </c>
      <c r="F56" t="s">
        <v>1182</v>
      </c>
      <c r="G56" t="s">
        <v>1183</v>
      </c>
      <c r="H56" t="s">
        <v>1184</v>
      </c>
      <c r="I56" t="s">
        <v>1408</v>
      </c>
      <c r="J56" t="s">
        <v>1160</v>
      </c>
      <c r="K56">
        <v>77571</v>
      </c>
      <c r="M56" s="56">
        <v>110017769734</v>
      </c>
      <c r="N56" s="172" t="str">
        <f t="shared" si="14"/>
        <v>77571LPRTC2400M</v>
      </c>
      <c r="O56" s="172" t="str">
        <f t="shared" si="15"/>
        <v>77571LPRTC2400M</v>
      </c>
      <c r="P56">
        <v>29.723700000000001</v>
      </c>
      <c r="Q56">
        <v>-95.074079999999995</v>
      </c>
      <c r="R56">
        <v>1323222056386</v>
      </c>
      <c r="S56" t="s">
        <v>2121</v>
      </c>
      <c r="T56" t="s">
        <v>1393</v>
      </c>
      <c r="U56" s="56">
        <v>7</v>
      </c>
      <c r="V56" s="56" t="s">
        <v>1403</v>
      </c>
      <c r="W56" s="56">
        <v>13306.03</v>
      </c>
      <c r="X56" s="175">
        <f t="shared" si="16"/>
        <v>6035.5087597600004</v>
      </c>
      <c r="Y56" t="s">
        <v>1543</v>
      </c>
      <c r="AA56" s="175">
        <f>$X56*INDEX('Byproduct Conc'!$E:$E,MATCH(AA$2,'Byproduct Conc'!$C:$C,0))</f>
        <v>17.563330490901599</v>
      </c>
      <c r="AB56" s="176">
        <f>$X56*INDEX('Byproduct Conc'!$E:$E,MATCH(AB$2,'Byproduct Conc'!$C:$C,0))</f>
        <v>0.2112428065916</v>
      </c>
      <c r="AC56" s="176">
        <f>$X56*INDEX('Byproduct Conc'!$E:$E,MATCH(AC$2,'Byproduct Conc'!$C:$C,0))</f>
        <v>0.90532631396399998</v>
      </c>
      <c r="AD56" s="176">
        <f>$X56*INDEX('Byproduct Conc'!$E:$E,MATCH(AD$2,'Byproduct Conc'!$C:$C,0))</f>
        <v>6.0294732510002413</v>
      </c>
      <c r="AE56" s="177">
        <f>$X56*INDEX('Byproduct Conc'!$E:$E,MATCH(AE$2,'Byproduct Conc'!$C:$C,0))</f>
        <v>9.0532631396400003</v>
      </c>
      <c r="AF56" s="178">
        <f t="shared" si="17"/>
        <v>5.0180944259718856E-2</v>
      </c>
      <c r="AG56" s="176">
        <f t="shared" si="18"/>
        <v>6.0355087597599997E-4</v>
      </c>
      <c r="AH56" s="176">
        <f t="shared" si="19"/>
        <v>2.5866466113257142E-3</v>
      </c>
      <c r="AI56" s="176">
        <f t="shared" si="20"/>
        <v>1.722706643142926E-2</v>
      </c>
      <c r="AJ56" s="177">
        <f t="shared" si="21"/>
        <v>2.5866466113257144E-2</v>
      </c>
      <c r="AK56" s="56">
        <v>694.48</v>
      </c>
      <c r="AL56" s="203">
        <f t="shared" si="22"/>
        <v>315.01057215999998</v>
      </c>
      <c r="AM56" t="s">
        <v>1556</v>
      </c>
      <c r="AO56" t="s">
        <v>5125</v>
      </c>
      <c r="AP56">
        <v>325199</v>
      </c>
      <c r="AQ56" t="s">
        <v>261</v>
      </c>
      <c r="AV56" s="56" t="s">
        <v>1140</v>
      </c>
      <c r="AW56" s="72">
        <v>350</v>
      </c>
      <c r="AX56"/>
      <c r="BA56" t="s">
        <v>1548</v>
      </c>
      <c r="BB56" t="s">
        <v>1549</v>
      </c>
      <c r="BC56" t="s">
        <v>1548</v>
      </c>
      <c r="BD56" t="s">
        <v>1549</v>
      </c>
      <c r="BE56" t="s">
        <v>1549</v>
      </c>
      <c r="BF56" t="s">
        <v>1548</v>
      </c>
      <c r="BG56" t="s">
        <v>1548</v>
      </c>
      <c r="BH56" t="s">
        <v>1548</v>
      </c>
      <c r="BI56" t="s">
        <v>1549</v>
      </c>
      <c r="BJ56" t="s">
        <v>1549</v>
      </c>
      <c r="BK56" t="s">
        <v>1549</v>
      </c>
      <c r="BL56" t="s">
        <v>1549</v>
      </c>
      <c r="BM56" t="s">
        <v>1549</v>
      </c>
      <c r="BN56" t="s">
        <v>1549</v>
      </c>
      <c r="BO56" t="s">
        <v>1549</v>
      </c>
      <c r="BP56" t="s">
        <v>1549</v>
      </c>
      <c r="BQ56" t="s">
        <v>1549</v>
      </c>
      <c r="BR56" t="s">
        <v>1549</v>
      </c>
      <c r="BS56" t="s">
        <v>1549</v>
      </c>
      <c r="BT56" t="s">
        <v>1549</v>
      </c>
      <c r="BU56" t="s">
        <v>1549</v>
      </c>
      <c r="BV56" t="s">
        <v>1549</v>
      </c>
      <c r="BW56" t="s">
        <v>1549</v>
      </c>
      <c r="BX56" t="s">
        <v>1549</v>
      </c>
      <c r="BY56" t="s">
        <v>1549</v>
      </c>
      <c r="BZ56" t="s">
        <v>1549</v>
      </c>
      <c r="CA56" t="s">
        <v>1549</v>
      </c>
      <c r="CB56" t="s">
        <v>1548</v>
      </c>
      <c r="CC56" t="s">
        <v>1549</v>
      </c>
      <c r="CD56" t="s">
        <v>1549</v>
      </c>
      <c r="CE56" t="s">
        <v>1549</v>
      </c>
      <c r="CF56" t="s">
        <v>1549</v>
      </c>
      <c r="CG56" t="s">
        <v>1549</v>
      </c>
      <c r="CH56" t="s">
        <v>1549</v>
      </c>
      <c r="CI56" t="s">
        <v>1549</v>
      </c>
      <c r="CJ56" t="s">
        <v>1549</v>
      </c>
      <c r="CK56" t="s">
        <v>1549</v>
      </c>
      <c r="CL56" t="s">
        <v>1549</v>
      </c>
      <c r="CM56" t="s">
        <v>1549</v>
      </c>
      <c r="CN56" t="s">
        <v>1549</v>
      </c>
      <c r="CO56" t="s">
        <v>1549</v>
      </c>
      <c r="CP56" t="s">
        <v>1549</v>
      </c>
      <c r="CQ56" t="s">
        <v>1549</v>
      </c>
      <c r="CR56" t="s">
        <v>1549</v>
      </c>
      <c r="CS56" t="s">
        <v>1549</v>
      </c>
      <c r="CT56" t="s">
        <v>1549</v>
      </c>
      <c r="CU56" t="s">
        <v>1549</v>
      </c>
      <c r="CV56" t="s">
        <v>1549</v>
      </c>
      <c r="CW56" t="s">
        <v>1549</v>
      </c>
      <c r="CX56" t="s">
        <v>1549</v>
      </c>
      <c r="CY56" t="s">
        <v>1549</v>
      </c>
      <c r="CZ56" t="s">
        <v>1549</v>
      </c>
      <c r="DA56" t="s">
        <v>1549</v>
      </c>
      <c r="DB56" t="s">
        <v>1549</v>
      </c>
      <c r="DC56" s="175">
        <f>$AL56*INDEX('Byproduct Conc'!$E:$E,MATCH(DC$2,'Byproduct Conc'!$C:$C,0))</f>
        <v>0.91668076498559992</v>
      </c>
      <c r="DD56" s="176">
        <f>$AL56*INDEX('Byproduct Conc'!$E:$E,MATCH(DD$2,'Byproduct Conc'!$C:$C,0))</f>
        <v>1.1025370025599999E-2</v>
      </c>
      <c r="DE56" s="176">
        <f>$AL56*INDEX('Byproduct Conc'!$E:$E,MATCH(DE$2,'Byproduct Conc'!$C:$C,0))</f>
        <v>4.7251585823999992E-2</v>
      </c>
      <c r="DF56" s="176">
        <f>$AL56*INDEX('Byproduct Conc'!$E:$E,MATCH(DF$2,'Byproduct Conc'!$C:$C,0))</f>
        <v>0.31469556158784001</v>
      </c>
      <c r="DG56" s="177">
        <f>$AL56*INDEX('Byproduct Conc'!$E:$E,MATCH(DG$2,'Byproduct Conc'!$C:$C,0))</f>
        <v>0.47251585823999998</v>
      </c>
      <c r="DH56" s="178">
        <f t="shared" si="23"/>
        <v>2.619087899958857E-3</v>
      </c>
      <c r="DI56" s="176">
        <f t="shared" si="24"/>
        <v>3.1501057216E-5</v>
      </c>
      <c r="DJ56" s="176">
        <f t="shared" si="25"/>
        <v>1.3500453092571426E-4</v>
      </c>
      <c r="DK56" s="176">
        <f t="shared" si="26"/>
        <v>8.9913017596525717E-4</v>
      </c>
      <c r="DL56" s="177">
        <f t="shared" si="27"/>
        <v>1.3500453092571427E-3</v>
      </c>
    </row>
    <row r="57" spans="2:116" x14ac:dyDescent="0.25">
      <c r="B57" t="s">
        <v>1134</v>
      </c>
      <c r="C57">
        <v>2023</v>
      </c>
      <c r="E57" t="s">
        <v>1642</v>
      </c>
      <c r="F57" t="s">
        <v>1643</v>
      </c>
      <c r="G57" t="s">
        <v>1644</v>
      </c>
      <c r="H57" t="s">
        <v>1165</v>
      </c>
      <c r="I57" t="s">
        <v>1398</v>
      </c>
      <c r="J57" t="s">
        <v>1138</v>
      </c>
      <c r="K57">
        <v>70764</v>
      </c>
      <c r="M57" s="56">
        <v>110000572675</v>
      </c>
      <c r="N57" s="172" t="str">
        <f t="shared" si="14"/>
        <v>70764LLMNXHWY40</v>
      </c>
      <c r="O57" s="172" t="str">
        <f t="shared" si="15"/>
        <v>70764LLMNXHWY40</v>
      </c>
      <c r="P57">
        <v>30.259399999999999</v>
      </c>
      <c r="Q57">
        <v>-91.173699999999997</v>
      </c>
      <c r="R57">
        <v>1323222269348</v>
      </c>
      <c r="S57" t="s">
        <v>2121</v>
      </c>
      <c r="T57" t="s">
        <v>1393</v>
      </c>
      <c r="U57" s="56">
        <v>11</v>
      </c>
      <c r="V57" s="56" t="s">
        <v>1645</v>
      </c>
      <c r="W57" s="56">
        <v>7788.26</v>
      </c>
      <c r="X57" s="175">
        <f t="shared" si="16"/>
        <v>3532.69242992</v>
      </c>
      <c r="Y57" t="s">
        <v>1573</v>
      </c>
      <c r="AA57" s="175">
        <f>$X57*INDEX('Byproduct Conc'!$E:$E,MATCH(AA$2,'Byproduct Conc'!$C:$C,0))</f>
        <v>10.280134971067199</v>
      </c>
      <c r="AB57" s="176">
        <f>$X57*INDEX('Byproduct Conc'!$E:$E,MATCH(AB$2,'Byproduct Conc'!$C:$C,0))</f>
        <v>0.12364423504719999</v>
      </c>
      <c r="AC57" s="176">
        <f>$X57*INDEX('Byproduct Conc'!$E:$E,MATCH(AC$2,'Byproduct Conc'!$C:$C,0))</f>
        <v>0.52990386448799998</v>
      </c>
      <c r="AD57" s="176">
        <f>$X57*INDEX('Byproduct Conc'!$E:$E,MATCH(AD$2,'Byproduct Conc'!$C:$C,0))</f>
        <v>3.5291597374900805</v>
      </c>
      <c r="AE57" s="177">
        <f>$X57*INDEX('Byproduct Conc'!$E:$E,MATCH(AE$2,'Byproduct Conc'!$C:$C,0))</f>
        <v>5.2990386448800004</v>
      </c>
      <c r="AF57" s="178">
        <f t="shared" si="17"/>
        <v>2.937181420304914E-2</v>
      </c>
      <c r="AG57" s="176">
        <f t="shared" si="18"/>
        <v>3.5326924299199997E-4</v>
      </c>
      <c r="AH57" s="176">
        <f t="shared" si="19"/>
        <v>1.5140110413942856E-3</v>
      </c>
      <c r="AI57" s="176">
        <f t="shared" si="20"/>
        <v>1.0083313535685944E-2</v>
      </c>
      <c r="AJ57" s="177">
        <f t="shared" si="21"/>
        <v>1.5140110413942859E-2</v>
      </c>
      <c r="AK57" s="56">
        <v>2119.9299999999998</v>
      </c>
      <c r="AL57" s="203">
        <f t="shared" si="22"/>
        <v>961.58328855999991</v>
      </c>
      <c r="AM57" t="s">
        <v>1613</v>
      </c>
      <c r="AO57" t="s">
        <v>5125</v>
      </c>
      <c r="AP57">
        <v>325211</v>
      </c>
      <c r="AQ57" t="s">
        <v>262</v>
      </c>
      <c r="AV57" s="56" t="s">
        <v>1140</v>
      </c>
      <c r="AW57" s="72">
        <v>350</v>
      </c>
      <c r="AX57"/>
      <c r="BA57" t="s">
        <v>1548</v>
      </c>
      <c r="BB57" t="s">
        <v>1549</v>
      </c>
      <c r="BC57" t="s">
        <v>1548</v>
      </c>
      <c r="BD57" t="s">
        <v>1549</v>
      </c>
      <c r="BE57" t="s">
        <v>1549</v>
      </c>
      <c r="BF57" t="s">
        <v>1549</v>
      </c>
      <c r="BG57" t="s">
        <v>1548</v>
      </c>
      <c r="BH57" t="s">
        <v>1548</v>
      </c>
      <c r="BI57" t="s">
        <v>1549</v>
      </c>
      <c r="BJ57" t="s">
        <v>1549</v>
      </c>
      <c r="BK57" t="s">
        <v>1549</v>
      </c>
      <c r="BL57" t="s">
        <v>1549</v>
      </c>
      <c r="BM57" t="s">
        <v>1549</v>
      </c>
      <c r="BN57" t="s">
        <v>1549</v>
      </c>
      <c r="BO57" t="s">
        <v>1549</v>
      </c>
      <c r="BP57" t="s">
        <v>1549</v>
      </c>
      <c r="BQ57" t="s">
        <v>1549</v>
      </c>
      <c r="BR57" t="s">
        <v>1549</v>
      </c>
      <c r="BS57" t="s">
        <v>1549</v>
      </c>
      <c r="BT57" t="s">
        <v>1549</v>
      </c>
      <c r="BU57" t="s">
        <v>1549</v>
      </c>
      <c r="BV57" t="s">
        <v>1549</v>
      </c>
      <c r="BW57" t="s">
        <v>1549</v>
      </c>
      <c r="BX57" t="s">
        <v>1549</v>
      </c>
      <c r="BY57" t="s">
        <v>1549</v>
      </c>
      <c r="BZ57" t="s">
        <v>1549</v>
      </c>
      <c r="CA57" t="s">
        <v>1549</v>
      </c>
      <c r="CB57" t="s">
        <v>1549</v>
      </c>
      <c r="CC57" t="s">
        <v>1549</v>
      </c>
      <c r="CD57" t="s">
        <v>1549</v>
      </c>
      <c r="CE57" t="s">
        <v>1549</v>
      </c>
      <c r="CF57" t="s">
        <v>1549</v>
      </c>
      <c r="CG57" t="s">
        <v>1549</v>
      </c>
      <c r="CH57" t="s">
        <v>1549</v>
      </c>
      <c r="CI57" t="s">
        <v>1549</v>
      </c>
      <c r="CJ57" t="s">
        <v>1549</v>
      </c>
      <c r="CK57" t="s">
        <v>1549</v>
      </c>
      <c r="CL57" t="s">
        <v>1549</v>
      </c>
      <c r="CM57" t="s">
        <v>1549</v>
      </c>
      <c r="CN57" t="s">
        <v>1549</v>
      </c>
      <c r="CO57" t="s">
        <v>1549</v>
      </c>
      <c r="CP57" t="s">
        <v>1549</v>
      </c>
      <c r="CQ57" t="s">
        <v>1549</v>
      </c>
      <c r="CR57" t="s">
        <v>1549</v>
      </c>
      <c r="CS57" t="s">
        <v>1549</v>
      </c>
      <c r="CT57" t="s">
        <v>1549</v>
      </c>
      <c r="CU57" t="s">
        <v>1549</v>
      </c>
      <c r="CV57" t="s">
        <v>1549</v>
      </c>
      <c r="CW57" t="s">
        <v>1549</v>
      </c>
      <c r="CX57" t="s">
        <v>1549</v>
      </c>
      <c r="CY57" t="s">
        <v>1549</v>
      </c>
      <c r="CZ57" t="s">
        <v>1549</v>
      </c>
      <c r="DA57" t="s">
        <v>1549</v>
      </c>
      <c r="DB57" t="s">
        <v>1549</v>
      </c>
      <c r="DC57" s="175">
        <f>$AL57*INDEX('Byproduct Conc'!$E:$E,MATCH(DC$2,'Byproduct Conc'!$C:$C,0))</f>
        <v>2.7982073697095995</v>
      </c>
      <c r="DD57" s="176">
        <f>$AL57*INDEX('Byproduct Conc'!$E:$E,MATCH(DD$2,'Byproduct Conc'!$C:$C,0))</f>
        <v>3.3655415099599996E-2</v>
      </c>
      <c r="DE57" s="176">
        <f>$AL57*INDEX('Byproduct Conc'!$E:$E,MATCH(DE$2,'Byproduct Conc'!$C:$C,0))</f>
        <v>0.14423749328399998</v>
      </c>
      <c r="DF57" s="176">
        <f>$AL57*INDEX('Byproduct Conc'!$E:$E,MATCH(DF$2,'Byproduct Conc'!$C:$C,0))</f>
        <v>0.96062170527143997</v>
      </c>
      <c r="DG57" s="177">
        <f>$AL57*INDEX('Byproduct Conc'!$E:$E,MATCH(DG$2,'Byproduct Conc'!$C:$C,0))</f>
        <v>1.44237493284</v>
      </c>
      <c r="DH57" s="178">
        <f t="shared" si="23"/>
        <v>7.9948781991702848E-3</v>
      </c>
      <c r="DI57" s="176">
        <f t="shared" si="24"/>
        <v>9.6158328855999991E-5</v>
      </c>
      <c r="DJ57" s="176">
        <f t="shared" si="25"/>
        <v>4.1210712366857136E-4</v>
      </c>
      <c r="DK57" s="176">
        <f t="shared" si="26"/>
        <v>2.7446334436326855E-3</v>
      </c>
      <c r="DL57" s="177">
        <f t="shared" si="27"/>
        <v>4.121071236685714E-3</v>
      </c>
    </row>
    <row r="58" spans="2:116" x14ac:dyDescent="0.25">
      <c r="B58" t="s">
        <v>1134</v>
      </c>
      <c r="C58">
        <v>2023</v>
      </c>
      <c r="E58" t="s">
        <v>1438</v>
      </c>
      <c r="F58" t="s">
        <v>5123</v>
      </c>
      <c r="G58" t="s">
        <v>1441</v>
      </c>
      <c r="H58" t="s">
        <v>1144</v>
      </c>
      <c r="I58" t="s">
        <v>1402</v>
      </c>
      <c r="J58" t="s">
        <v>1138</v>
      </c>
      <c r="K58">
        <v>70669</v>
      </c>
      <c r="M58" s="56">
        <v>110002054482</v>
      </c>
      <c r="N58" s="172" t="str">
        <f t="shared" si="14"/>
        <v>70669GRGGL1600V</v>
      </c>
      <c r="O58" s="172" t="str">
        <f t="shared" si="15"/>
        <v>70669GRGGL1600V</v>
      </c>
      <c r="P58">
        <v>30.252222</v>
      </c>
      <c r="Q58">
        <v>-93.284443999999993</v>
      </c>
      <c r="R58">
        <v>1323222130231</v>
      </c>
      <c r="S58" t="s">
        <v>2121</v>
      </c>
      <c r="T58" t="s">
        <v>1393</v>
      </c>
      <c r="U58" s="56">
        <v>7</v>
      </c>
      <c r="V58" s="56" t="s">
        <v>1403</v>
      </c>
      <c r="W58" s="56">
        <v>11371.84</v>
      </c>
      <c r="X58" s="175">
        <f t="shared" si="16"/>
        <v>5158.1756492799996</v>
      </c>
      <c r="Y58" t="s">
        <v>1556</v>
      </c>
      <c r="AA58" s="175">
        <f>$X58*INDEX('Byproduct Conc'!$E:$E,MATCH(AA$2,'Byproduct Conc'!$C:$C,0))</f>
        <v>15.010291139404798</v>
      </c>
      <c r="AB58" s="176">
        <f>$X58*INDEX('Byproduct Conc'!$E:$E,MATCH(AB$2,'Byproduct Conc'!$C:$C,0))</f>
        <v>0.18053614772479998</v>
      </c>
      <c r="AC58" s="176">
        <f>$X58*INDEX('Byproduct Conc'!$E:$E,MATCH(AC$2,'Byproduct Conc'!$C:$C,0))</f>
        <v>0.77372634739199986</v>
      </c>
      <c r="AD58" s="176">
        <f>$X58*INDEX('Byproduct Conc'!$E:$E,MATCH(AD$2,'Byproduct Conc'!$C:$C,0))</f>
        <v>5.1530174736307197</v>
      </c>
      <c r="AE58" s="177">
        <f>$X58*INDEX('Byproduct Conc'!$E:$E,MATCH(AE$2,'Byproduct Conc'!$C:$C,0))</f>
        <v>7.7372634739199997</v>
      </c>
      <c r="AF58" s="178">
        <f t="shared" si="17"/>
        <v>4.2886546112585133E-2</v>
      </c>
      <c r="AG58" s="176">
        <f t="shared" si="18"/>
        <v>5.158175649279999E-4</v>
      </c>
      <c r="AH58" s="176">
        <f t="shared" si="19"/>
        <v>2.2106467068342853E-3</v>
      </c>
      <c r="AI58" s="176">
        <f t="shared" si="20"/>
        <v>1.4722907067516342E-2</v>
      </c>
      <c r="AJ58" s="177">
        <f t="shared" si="21"/>
        <v>2.2106467068342857E-2</v>
      </c>
      <c r="AK58" s="56">
        <v>12516.15</v>
      </c>
      <c r="AL58" s="203">
        <f t="shared" si="22"/>
        <v>5677.2255107999999</v>
      </c>
      <c r="AM58" t="s">
        <v>1556</v>
      </c>
      <c r="AO58" t="s">
        <v>5125</v>
      </c>
      <c r="AP58">
        <v>325110</v>
      </c>
      <c r="AQ58" t="s">
        <v>255</v>
      </c>
      <c r="AV58" s="56" t="s">
        <v>1140</v>
      </c>
      <c r="AW58" s="72">
        <v>350</v>
      </c>
      <c r="AX58"/>
      <c r="BA58" t="s">
        <v>1548</v>
      </c>
      <c r="BB58" t="s">
        <v>1549</v>
      </c>
      <c r="BC58" t="s">
        <v>1548</v>
      </c>
      <c r="BD58" t="s">
        <v>1549</v>
      </c>
      <c r="BE58" t="s">
        <v>1548</v>
      </c>
      <c r="BF58" t="s">
        <v>1549</v>
      </c>
      <c r="BG58" t="s">
        <v>1548</v>
      </c>
      <c r="BH58" t="s">
        <v>1549</v>
      </c>
      <c r="BI58" t="s">
        <v>1549</v>
      </c>
      <c r="BJ58" t="s">
        <v>1548</v>
      </c>
      <c r="BK58" t="s">
        <v>1549</v>
      </c>
      <c r="BL58" t="s">
        <v>1549</v>
      </c>
      <c r="BM58" t="s">
        <v>1549</v>
      </c>
      <c r="BN58" t="s">
        <v>1549</v>
      </c>
      <c r="BO58" t="s">
        <v>1549</v>
      </c>
      <c r="BP58" t="s">
        <v>1549</v>
      </c>
      <c r="BQ58" t="s">
        <v>1549</v>
      </c>
      <c r="BR58" t="s">
        <v>1549</v>
      </c>
      <c r="BS58" t="s">
        <v>1549</v>
      </c>
      <c r="BT58" t="s">
        <v>1549</v>
      </c>
      <c r="BU58" t="s">
        <v>1549</v>
      </c>
      <c r="BV58" t="s">
        <v>1549</v>
      </c>
      <c r="BW58" t="s">
        <v>1549</v>
      </c>
      <c r="BX58" t="s">
        <v>1549</v>
      </c>
      <c r="BY58" t="s">
        <v>1549</v>
      </c>
      <c r="BZ58" t="s">
        <v>1549</v>
      </c>
      <c r="CA58" t="s">
        <v>1549</v>
      </c>
      <c r="CB58" t="s">
        <v>1549</v>
      </c>
      <c r="CC58" t="s">
        <v>1549</v>
      </c>
      <c r="CD58" t="s">
        <v>1549</v>
      </c>
      <c r="CE58" t="s">
        <v>1549</v>
      </c>
      <c r="CF58" t="s">
        <v>1549</v>
      </c>
      <c r="CG58" t="s">
        <v>1549</v>
      </c>
      <c r="CH58" t="s">
        <v>1549</v>
      </c>
      <c r="CI58" t="s">
        <v>1549</v>
      </c>
      <c r="CJ58" t="s">
        <v>1549</v>
      </c>
      <c r="CK58" t="s">
        <v>1549</v>
      </c>
      <c r="CL58" t="s">
        <v>1549</v>
      </c>
      <c r="CM58" t="s">
        <v>1549</v>
      </c>
      <c r="CN58" t="s">
        <v>1549</v>
      </c>
      <c r="CO58" t="s">
        <v>1549</v>
      </c>
      <c r="CP58" t="s">
        <v>1549</v>
      </c>
      <c r="CQ58" t="s">
        <v>1549</v>
      </c>
      <c r="CR58" t="s">
        <v>1549</v>
      </c>
      <c r="CS58" t="s">
        <v>1549</v>
      </c>
      <c r="CT58" t="s">
        <v>1549</v>
      </c>
      <c r="CU58" t="s">
        <v>1549</v>
      </c>
      <c r="CV58" t="s">
        <v>1549</v>
      </c>
      <c r="CW58" t="s">
        <v>1549</v>
      </c>
      <c r="CX58" t="s">
        <v>1549</v>
      </c>
      <c r="CY58" t="s">
        <v>1549</v>
      </c>
      <c r="CZ58" t="s">
        <v>1549</v>
      </c>
      <c r="DA58" t="s">
        <v>1549</v>
      </c>
      <c r="DB58" t="s">
        <v>1549</v>
      </c>
      <c r="DC58" s="175">
        <f>$AL58*INDEX('Byproduct Conc'!$E:$E,MATCH(DC$2,'Byproduct Conc'!$C:$C,0))</f>
        <v>16.520726236428001</v>
      </c>
      <c r="DD58" s="176">
        <f>$AL58*INDEX('Byproduct Conc'!$E:$E,MATCH(DD$2,'Byproduct Conc'!$C:$C,0))</f>
        <v>0.19870289287799997</v>
      </c>
      <c r="DE58" s="176">
        <f>$AL58*INDEX('Byproduct Conc'!$E:$E,MATCH(DE$2,'Byproduct Conc'!$C:$C,0))</f>
        <v>0.85158382661999987</v>
      </c>
      <c r="DF58" s="176">
        <f>$AL58*INDEX('Byproduct Conc'!$E:$E,MATCH(DF$2,'Byproduct Conc'!$C:$C,0))</f>
        <v>5.6715482852892007</v>
      </c>
      <c r="DG58" s="177">
        <f>$AL58*INDEX('Byproduct Conc'!$E:$E,MATCH(DG$2,'Byproduct Conc'!$C:$C,0))</f>
        <v>8.5158382661999994</v>
      </c>
      <c r="DH58" s="178">
        <f t="shared" si="23"/>
        <v>4.7202074961222862E-2</v>
      </c>
      <c r="DI58" s="176">
        <f t="shared" si="24"/>
        <v>5.6772255107999988E-4</v>
      </c>
      <c r="DJ58" s="176">
        <f t="shared" si="25"/>
        <v>2.433096647485714E-3</v>
      </c>
      <c r="DK58" s="176">
        <f t="shared" si="26"/>
        <v>1.6204423672254858E-2</v>
      </c>
      <c r="DL58" s="177">
        <f t="shared" si="27"/>
        <v>2.4330966474857142E-2</v>
      </c>
    </row>
    <row r="59" spans="2:116" x14ac:dyDescent="0.25">
      <c r="B59" t="s">
        <v>1134</v>
      </c>
      <c r="C59">
        <v>2023</v>
      </c>
      <c r="E59" t="s">
        <v>1166</v>
      </c>
      <c r="F59" t="s">
        <v>5123</v>
      </c>
      <c r="G59" t="s">
        <v>1164</v>
      </c>
      <c r="H59" t="s">
        <v>1165</v>
      </c>
      <c r="I59" t="s">
        <v>1398</v>
      </c>
      <c r="J59" t="s">
        <v>1138</v>
      </c>
      <c r="K59">
        <v>70764</v>
      </c>
      <c r="M59" s="56">
        <v>110000613747</v>
      </c>
      <c r="N59" s="172" t="str">
        <f t="shared" si="14"/>
        <v>70765GRGGLHIGHW</v>
      </c>
      <c r="O59" s="172" t="str">
        <f t="shared" si="15"/>
        <v>70765GRGGLHIGHW</v>
      </c>
      <c r="P59">
        <v>30.262255</v>
      </c>
      <c r="Q59">
        <v>-91.185837000000006</v>
      </c>
      <c r="R59">
        <v>1323222060333</v>
      </c>
      <c r="S59" t="s">
        <v>2121</v>
      </c>
      <c r="T59" t="s">
        <v>1393</v>
      </c>
      <c r="U59" s="56">
        <v>8</v>
      </c>
      <c r="V59" s="56" t="s">
        <v>1399</v>
      </c>
      <c r="W59" s="56">
        <v>11162</v>
      </c>
      <c r="X59" s="175">
        <f t="shared" si="16"/>
        <v>5062.9939039999999</v>
      </c>
      <c r="Y59" t="s">
        <v>1556</v>
      </c>
      <c r="AA59" s="175">
        <f>$X59*INDEX('Byproduct Conc'!$E:$E,MATCH(AA$2,'Byproduct Conc'!$C:$C,0))</f>
        <v>14.733312260639998</v>
      </c>
      <c r="AB59" s="176">
        <f>$X59*INDEX('Byproduct Conc'!$E:$E,MATCH(AB$2,'Byproduct Conc'!$C:$C,0))</f>
        <v>0.17720478663999997</v>
      </c>
      <c r="AC59" s="176">
        <f>$X59*INDEX('Byproduct Conc'!$E:$E,MATCH(AC$2,'Byproduct Conc'!$C:$C,0))</f>
        <v>0.75944908559999991</v>
      </c>
      <c r="AD59" s="176">
        <f>$X59*INDEX('Byproduct Conc'!$E:$E,MATCH(AD$2,'Byproduct Conc'!$C:$C,0))</f>
        <v>5.0579309100960002</v>
      </c>
      <c r="AE59" s="177">
        <f>$X59*INDEX('Byproduct Conc'!$E:$E,MATCH(AE$2,'Byproduct Conc'!$C:$C,0))</f>
        <v>7.5944908560000002</v>
      </c>
      <c r="AF59" s="178">
        <f t="shared" si="17"/>
        <v>4.2095177887542849E-2</v>
      </c>
      <c r="AG59" s="176">
        <f t="shared" si="18"/>
        <v>5.0629939039999996E-4</v>
      </c>
      <c r="AH59" s="176">
        <f t="shared" si="19"/>
        <v>2.1698545302857139E-3</v>
      </c>
      <c r="AI59" s="176">
        <f t="shared" si="20"/>
        <v>1.4451231171702857E-2</v>
      </c>
      <c r="AJ59" s="177">
        <f t="shared" si="21"/>
        <v>2.1698545302857142E-2</v>
      </c>
      <c r="AK59" s="56">
        <v>1320</v>
      </c>
      <c r="AL59" s="203">
        <f t="shared" si="22"/>
        <v>598.74144000000001</v>
      </c>
      <c r="AM59" t="s">
        <v>1556</v>
      </c>
      <c r="AO59" t="s">
        <v>5125</v>
      </c>
      <c r="AP59">
        <v>325211</v>
      </c>
      <c r="AQ59" t="s">
        <v>262</v>
      </c>
      <c r="AV59" s="56" t="s">
        <v>1140</v>
      </c>
      <c r="AW59" s="72">
        <v>350</v>
      </c>
      <c r="AX59"/>
      <c r="BA59" t="s">
        <v>1548</v>
      </c>
      <c r="BB59" t="s">
        <v>1549</v>
      </c>
      <c r="BC59" t="s">
        <v>1548</v>
      </c>
      <c r="BD59" t="s">
        <v>1548</v>
      </c>
      <c r="BE59" t="s">
        <v>1549</v>
      </c>
      <c r="BF59" t="s">
        <v>1549</v>
      </c>
      <c r="BG59" t="s">
        <v>1548</v>
      </c>
      <c r="BH59" t="s">
        <v>1549</v>
      </c>
      <c r="BI59" t="s">
        <v>1549</v>
      </c>
      <c r="BJ59" t="s">
        <v>1548</v>
      </c>
      <c r="BK59" t="s">
        <v>1549</v>
      </c>
      <c r="BL59" t="s">
        <v>1549</v>
      </c>
      <c r="BM59" t="s">
        <v>1549</v>
      </c>
      <c r="BN59" t="s">
        <v>1549</v>
      </c>
      <c r="BO59" t="s">
        <v>1549</v>
      </c>
      <c r="BP59" t="s">
        <v>1549</v>
      </c>
      <c r="BQ59" t="s">
        <v>1549</v>
      </c>
      <c r="BR59" t="s">
        <v>1549</v>
      </c>
      <c r="BS59" t="s">
        <v>1549</v>
      </c>
      <c r="BT59" t="s">
        <v>1549</v>
      </c>
      <c r="BU59" t="s">
        <v>1549</v>
      </c>
      <c r="BV59" t="s">
        <v>1549</v>
      </c>
      <c r="BW59" t="s">
        <v>1549</v>
      </c>
      <c r="BX59" t="s">
        <v>1549</v>
      </c>
      <c r="BY59" t="s">
        <v>1549</v>
      </c>
      <c r="BZ59" t="s">
        <v>1549</v>
      </c>
      <c r="CA59" t="s">
        <v>1548</v>
      </c>
      <c r="CB59" t="s">
        <v>1549</v>
      </c>
      <c r="CC59" t="s">
        <v>1549</v>
      </c>
      <c r="CD59" t="s">
        <v>1549</v>
      </c>
      <c r="CE59" t="s">
        <v>1549</v>
      </c>
      <c r="CF59" t="s">
        <v>1549</v>
      </c>
      <c r="CG59" t="s">
        <v>1549</v>
      </c>
      <c r="CH59" t="s">
        <v>1549</v>
      </c>
      <c r="CI59" t="s">
        <v>1549</v>
      </c>
      <c r="CJ59" t="s">
        <v>1549</v>
      </c>
      <c r="CK59" t="s">
        <v>1549</v>
      </c>
      <c r="CL59" t="s">
        <v>1549</v>
      </c>
      <c r="CM59" t="s">
        <v>1549</v>
      </c>
      <c r="CN59" t="s">
        <v>1549</v>
      </c>
      <c r="CO59" t="s">
        <v>1549</v>
      </c>
      <c r="CP59" t="s">
        <v>1549</v>
      </c>
      <c r="CQ59" t="s">
        <v>1549</v>
      </c>
      <c r="CR59" t="s">
        <v>1549</v>
      </c>
      <c r="CS59" t="s">
        <v>1548</v>
      </c>
      <c r="CT59" t="s">
        <v>1549</v>
      </c>
      <c r="CU59" t="s">
        <v>1549</v>
      </c>
      <c r="CV59" t="s">
        <v>1549</v>
      </c>
      <c r="CW59" t="s">
        <v>1549</v>
      </c>
      <c r="CX59" t="s">
        <v>1549</v>
      </c>
      <c r="CY59" t="s">
        <v>1548</v>
      </c>
      <c r="CZ59" t="s">
        <v>1549</v>
      </c>
      <c r="DA59" t="s">
        <v>1549</v>
      </c>
      <c r="DB59" t="s">
        <v>1549</v>
      </c>
      <c r="DC59" s="175">
        <f>$AL59*INDEX('Byproduct Conc'!$E:$E,MATCH(DC$2,'Byproduct Conc'!$C:$C,0))</f>
        <v>1.7423375904</v>
      </c>
      <c r="DD59" s="176">
        <f>$AL59*INDEX('Byproduct Conc'!$E:$E,MATCH(DD$2,'Byproduct Conc'!$C:$C,0))</f>
        <v>2.0955950399999999E-2</v>
      </c>
      <c r="DE59" s="176">
        <f>$AL59*INDEX('Byproduct Conc'!$E:$E,MATCH(DE$2,'Byproduct Conc'!$C:$C,0))</f>
        <v>8.9811215999999999E-2</v>
      </c>
      <c r="DF59" s="176">
        <f>$AL59*INDEX('Byproduct Conc'!$E:$E,MATCH(DF$2,'Byproduct Conc'!$C:$C,0))</f>
        <v>0.59814269856000002</v>
      </c>
      <c r="DG59" s="177">
        <f>$AL59*INDEX('Byproduct Conc'!$E:$E,MATCH(DG$2,'Byproduct Conc'!$C:$C,0))</f>
        <v>0.89811216000000005</v>
      </c>
      <c r="DH59" s="178">
        <f t="shared" si="23"/>
        <v>4.9781074011428575E-3</v>
      </c>
      <c r="DI59" s="176">
        <f t="shared" si="24"/>
        <v>5.9874143999999997E-5</v>
      </c>
      <c r="DJ59" s="176">
        <f t="shared" si="25"/>
        <v>2.5660347428571427E-4</v>
      </c>
      <c r="DK59" s="176">
        <f t="shared" si="26"/>
        <v>1.7089791387428573E-3</v>
      </c>
      <c r="DL59" s="177">
        <f t="shared" si="27"/>
        <v>2.566034742857143E-3</v>
      </c>
    </row>
    <row r="60" spans="2:116" x14ac:dyDescent="0.25">
      <c r="B60" t="s">
        <v>1134</v>
      </c>
      <c r="C60">
        <v>2023</v>
      </c>
      <c r="E60" t="s">
        <v>1145</v>
      </c>
      <c r="F60" t="s">
        <v>5124</v>
      </c>
      <c r="G60" t="s">
        <v>1143</v>
      </c>
      <c r="H60" t="s">
        <v>1144</v>
      </c>
      <c r="I60" t="s">
        <v>1402</v>
      </c>
      <c r="J60" t="s">
        <v>1138</v>
      </c>
      <c r="K60">
        <v>70669</v>
      </c>
      <c r="M60" s="56">
        <v>110000494894</v>
      </c>
      <c r="N60" s="172" t="str">
        <f t="shared" si="14"/>
        <v>70669PPGNDCOLUM</v>
      </c>
      <c r="O60" s="172" t="str">
        <f t="shared" si="15"/>
        <v>70669PPGNDCOLUM</v>
      </c>
      <c r="P60">
        <v>30.223500000000001</v>
      </c>
      <c r="Q60">
        <v>-93.286900000000003</v>
      </c>
      <c r="R60">
        <v>1323222047540</v>
      </c>
      <c r="S60" t="s">
        <v>2121</v>
      </c>
      <c r="T60" t="s">
        <v>1393</v>
      </c>
      <c r="U60" s="56">
        <v>7</v>
      </c>
      <c r="V60" s="56" t="s">
        <v>1403</v>
      </c>
      <c r="W60" s="56">
        <v>20000</v>
      </c>
      <c r="X60" s="175">
        <f t="shared" si="16"/>
        <v>9071.84</v>
      </c>
      <c r="Y60" t="s">
        <v>1573</v>
      </c>
      <c r="AA60" s="175">
        <f>$X60*INDEX('Byproduct Conc'!$E:$E,MATCH(AA$2,'Byproduct Conc'!$C:$C,0))</f>
        <v>26.399054399999997</v>
      </c>
      <c r="AB60" s="176">
        <f>$X60*INDEX('Byproduct Conc'!$E:$E,MATCH(AB$2,'Byproduct Conc'!$C:$C,0))</f>
        <v>0.31751439999999997</v>
      </c>
      <c r="AC60" s="176">
        <f>$X60*INDEX('Byproduct Conc'!$E:$E,MATCH(AC$2,'Byproduct Conc'!$C:$C,0))</f>
        <v>1.360776</v>
      </c>
      <c r="AD60" s="176">
        <f>$X60*INDEX('Byproduct Conc'!$E:$E,MATCH(AD$2,'Byproduct Conc'!$C:$C,0))</f>
        <v>9.062768160000001</v>
      </c>
      <c r="AE60" s="177">
        <f>$X60*INDEX('Byproduct Conc'!$E:$E,MATCH(AE$2,'Byproduct Conc'!$C:$C,0))</f>
        <v>13.607760000000001</v>
      </c>
      <c r="AF60" s="178">
        <f t="shared" si="17"/>
        <v>7.5425869714285707E-2</v>
      </c>
      <c r="AG60" s="176">
        <f t="shared" si="18"/>
        <v>9.071839999999999E-4</v>
      </c>
      <c r="AH60" s="176">
        <f t="shared" si="19"/>
        <v>3.8879314285714286E-3</v>
      </c>
      <c r="AI60" s="176">
        <f t="shared" si="20"/>
        <v>2.5893623314285717E-2</v>
      </c>
      <c r="AJ60" s="177">
        <f t="shared" si="21"/>
        <v>3.8879314285714291E-2</v>
      </c>
      <c r="AK60" s="56">
        <v>20000</v>
      </c>
      <c r="AL60" s="203">
        <f t="shared" si="22"/>
        <v>9071.84</v>
      </c>
      <c r="AM60" t="s">
        <v>1594</v>
      </c>
      <c r="AO60" t="s">
        <v>5125</v>
      </c>
      <c r="AP60">
        <v>325180</v>
      </c>
      <c r="AQ60" t="s">
        <v>258</v>
      </c>
      <c r="AV60" s="56" t="s">
        <v>1140</v>
      </c>
      <c r="AW60" s="72">
        <v>350</v>
      </c>
      <c r="AX60"/>
      <c r="BA60" t="s">
        <v>1548</v>
      </c>
      <c r="BB60" t="s">
        <v>1549</v>
      </c>
      <c r="BC60" t="s">
        <v>1548</v>
      </c>
      <c r="BD60" t="s">
        <v>1548</v>
      </c>
      <c r="BE60" t="s">
        <v>1548</v>
      </c>
      <c r="BF60" t="s">
        <v>1548</v>
      </c>
      <c r="BG60" t="s">
        <v>1548</v>
      </c>
      <c r="BH60" t="s">
        <v>1549</v>
      </c>
      <c r="BI60" t="s">
        <v>1549</v>
      </c>
      <c r="BJ60" t="s">
        <v>1549</v>
      </c>
      <c r="BK60" t="s">
        <v>1549</v>
      </c>
      <c r="BL60" t="s">
        <v>1548</v>
      </c>
      <c r="BM60" t="s">
        <v>1549</v>
      </c>
      <c r="BN60" t="s">
        <v>1549</v>
      </c>
      <c r="BO60" t="s">
        <v>1549</v>
      </c>
      <c r="BP60" t="s">
        <v>1549</v>
      </c>
      <c r="BQ60" t="s">
        <v>1549</v>
      </c>
      <c r="BR60" t="s">
        <v>1549</v>
      </c>
      <c r="BS60" t="s">
        <v>1549</v>
      </c>
      <c r="BT60" t="s">
        <v>1549</v>
      </c>
      <c r="BU60" t="s">
        <v>1549</v>
      </c>
      <c r="BV60" t="s">
        <v>1549</v>
      </c>
      <c r="BW60" t="s">
        <v>1549</v>
      </c>
      <c r="BX60" t="s">
        <v>1549</v>
      </c>
      <c r="BY60" t="s">
        <v>1549</v>
      </c>
      <c r="BZ60" t="s">
        <v>1549</v>
      </c>
      <c r="CA60" t="s">
        <v>1549</v>
      </c>
      <c r="CB60" t="s">
        <v>1549</v>
      </c>
      <c r="CC60" t="s">
        <v>1549</v>
      </c>
      <c r="CD60" t="s">
        <v>1549</v>
      </c>
      <c r="CE60" t="s">
        <v>1549</v>
      </c>
      <c r="CF60" t="s">
        <v>1549</v>
      </c>
      <c r="CG60" t="s">
        <v>1549</v>
      </c>
      <c r="CH60" t="s">
        <v>1549</v>
      </c>
      <c r="CI60" t="s">
        <v>1549</v>
      </c>
      <c r="CJ60" t="s">
        <v>1549</v>
      </c>
      <c r="CK60" t="s">
        <v>1549</v>
      </c>
      <c r="CL60" t="s">
        <v>1549</v>
      </c>
      <c r="CM60" t="s">
        <v>1549</v>
      </c>
      <c r="CN60" t="s">
        <v>1549</v>
      </c>
      <c r="CO60" t="s">
        <v>1549</v>
      </c>
      <c r="CP60" t="s">
        <v>1549</v>
      </c>
      <c r="CQ60" t="s">
        <v>1549</v>
      </c>
      <c r="CR60" t="s">
        <v>1549</v>
      </c>
      <c r="CS60" t="s">
        <v>1549</v>
      </c>
      <c r="CT60" t="s">
        <v>1549</v>
      </c>
      <c r="CU60" t="s">
        <v>1549</v>
      </c>
      <c r="CV60" t="s">
        <v>1549</v>
      </c>
      <c r="CW60" t="s">
        <v>1549</v>
      </c>
      <c r="CX60" t="s">
        <v>1549</v>
      </c>
      <c r="CY60" t="s">
        <v>1549</v>
      </c>
      <c r="CZ60" t="s">
        <v>1549</v>
      </c>
      <c r="DA60" t="s">
        <v>1549</v>
      </c>
      <c r="DB60" t="s">
        <v>1549</v>
      </c>
      <c r="DC60" s="175">
        <f>$AL60*INDEX('Byproduct Conc'!$E:$E,MATCH(DC$2,'Byproduct Conc'!$C:$C,0))</f>
        <v>26.399054399999997</v>
      </c>
      <c r="DD60" s="176">
        <f>$AL60*INDEX('Byproduct Conc'!$E:$E,MATCH(DD$2,'Byproduct Conc'!$C:$C,0))</f>
        <v>0.31751439999999997</v>
      </c>
      <c r="DE60" s="176">
        <f>$AL60*INDEX('Byproduct Conc'!$E:$E,MATCH(DE$2,'Byproduct Conc'!$C:$C,0))</f>
        <v>1.360776</v>
      </c>
      <c r="DF60" s="176">
        <f>$AL60*INDEX('Byproduct Conc'!$E:$E,MATCH(DF$2,'Byproduct Conc'!$C:$C,0))</f>
        <v>9.062768160000001</v>
      </c>
      <c r="DG60" s="177">
        <f>$AL60*INDEX('Byproduct Conc'!$E:$E,MATCH(DG$2,'Byproduct Conc'!$C:$C,0))</f>
        <v>13.607760000000001</v>
      </c>
      <c r="DH60" s="178">
        <f t="shared" si="23"/>
        <v>7.5425869714285707E-2</v>
      </c>
      <c r="DI60" s="176">
        <f t="shared" si="24"/>
        <v>9.071839999999999E-4</v>
      </c>
      <c r="DJ60" s="176">
        <f t="shared" si="25"/>
        <v>3.8879314285714286E-3</v>
      </c>
      <c r="DK60" s="176">
        <f t="shared" si="26"/>
        <v>2.5893623314285717E-2</v>
      </c>
      <c r="DL60" s="177">
        <f t="shared" si="27"/>
        <v>3.8879314285714291E-2</v>
      </c>
    </row>
    <row r="61" spans="2:116" x14ac:dyDescent="0.25">
      <c r="B61" t="s">
        <v>1134</v>
      </c>
      <c r="C61">
        <v>2023</v>
      </c>
      <c r="E61" t="s">
        <v>1170</v>
      </c>
      <c r="F61" t="s">
        <v>1168</v>
      </c>
      <c r="G61" t="s">
        <v>1169</v>
      </c>
      <c r="H61" t="s">
        <v>1137</v>
      </c>
      <c r="I61" t="s">
        <v>1431</v>
      </c>
      <c r="J61" t="s">
        <v>1138</v>
      </c>
      <c r="K61">
        <v>70734</v>
      </c>
      <c r="M61" s="56">
        <v>110000746328</v>
      </c>
      <c r="N61" s="172" t="str">
        <f t="shared" si="14"/>
        <v>70734BRDNCLOUIS</v>
      </c>
      <c r="O61" s="172" t="str">
        <f t="shared" si="15"/>
        <v>70734BRDNCLOUIS</v>
      </c>
      <c r="P61">
        <v>30.208604000000001</v>
      </c>
      <c r="Q61">
        <v>-91.011127999999999</v>
      </c>
      <c r="R61">
        <v>1323221820501</v>
      </c>
      <c r="S61" t="s">
        <v>2121</v>
      </c>
      <c r="T61" t="s">
        <v>1393</v>
      </c>
      <c r="U61" s="56">
        <v>7</v>
      </c>
      <c r="V61" s="56" t="s">
        <v>1403</v>
      </c>
      <c r="W61" s="56">
        <v>8900</v>
      </c>
      <c r="X61" s="175">
        <f t="shared" si="16"/>
        <v>4036.9688000000001</v>
      </c>
      <c r="Y61" t="s">
        <v>1556</v>
      </c>
      <c r="AA61" s="175">
        <f>$X61*INDEX('Byproduct Conc'!$E:$E,MATCH(AA$2,'Byproduct Conc'!$C:$C,0))</f>
        <v>11.747579207999999</v>
      </c>
      <c r="AB61" s="176">
        <f>$X61*INDEX('Byproduct Conc'!$E:$E,MATCH(AB$2,'Byproduct Conc'!$C:$C,0))</f>
        <v>0.141293908</v>
      </c>
      <c r="AC61" s="176">
        <f>$X61*INDEX('Byproduct Conc'!$E:$E,MATCH(AC$2,'Byproduct Conc'!$C:$C,0))</f>
        <v>0.60554531999999994</v>
      </c>
      <c r="AD61" s="176">
        <f>$X61*INDEX('Byproduct Conc'!$E:$E,MATCH(AD$2,'Byproduct Conc'!$C:$C,0))</f>
        <v>4.0329318312000009</v>
      </c>
      <c r="AE61" s="177">
        <f>$X61*INDEX('Byproduct Conc'!$E:$E,MATCH(AE$2,'Byproduct Conc'!$C:$C,0))</f>
        <v>6.0554532000000005</v>
      </c>
      <c r="AF61" s="178">
        <f t="shared" si="17"/>
        <v>3.3564512022857144E-2</v>
      </c>
      <c r="AG61" s="176">
        <f t="shared" si="18"/>
        <v>4.0369688E-4</v>
      </c>
      <c r="AH61" s="176">
        <f t="shared" si="19"/>
        <v>1.7301294857142856E-3</v>
      </c>
      <c r="AI61" s="176">
        <f t="shared" si="20"/>
        <v>1.1522662374857145E-2</v>
      </c>
      <c r="AJ61" s="177">
        <f t="shared" si="21"/>
        <v>1.7301294857142858E-2</v>
      </c>
      <c r="AK61" s="56">
        <v>28200</v>
      </c>
      <c r="AL61" s="203">
        <f t="shared" si="22"/>
        <v>12791.294400000001</v>
      </c>
      <c r="AM61" t="s">
        <v>1556</v>
      </c>
      <c r="AO61" t="s">
        <v>5125</v>
      </c>
      <c r="AP61">
        <v>325211</v>
      </c>
      <c r="AQ61" t="s">
        <v>262</v>
      </c>
      <c r="AV61" s="56" t="s">
        <v>1140</v>
      </c>
      <c r="AW61" s="72">
        <v>350</v>
      </c>
      <c r="AX61"/>
      <c r="BA61" t="s">
        <v>1548</v>
      </c>
      <c r="BB61" t="s">
        <v>1549</v>
      </c>
      <c r="BC61" t="s">
        <v>1548</v>
      </c>
      <c r="BD61" t="s">
        <v>1548</v>
      </c>
      <c r="BE61" t="s">
        <v>1549</v>
      </c>
      <c r="BF61" t="s">
        <v>1549</v>
      </c>
      <c r="BG61" t="s">
        <v>1548</v>
      </c>
      <c r="BH61" t="s">
        <v>1548</v>
      </c>
      <c r="BI61" t="s">
        <v>1549</v>
      </c>
      <c r="BJ61" t="s">
        <v>1549</v>
      </c>
      <c r="BK61" t="s">
        <v>1549</v>
      </c>
      <c r="BL61" t="s">
        <v>1549</v>
      </c>
      <c r="BM61" t="s">
        <v>1549</v>
      </c>
      <c r="BN61" t="s">
        <v>1549</v>
      </c>
      <c r="BO61" t="s">
        <v>1549</v>
      </c>
      <c r="BP61" t="s">
        <v>1549</v>
      </c>
      <c r="BQ61" t="s">
        <v>1549</v>
      </c>
      <c r="BR61" t="s">
        <v>1549</v>
      </c>
      <c r="BS61" t="s">
        <v>1549</v>
      </c>
      <c r="BT61" t="s">
        <v>1549</v>
      </c>
      <c r="BU61" t="s">
        <v>1549</v>
      </c>
      <c r="BV61" t="s">
        <v>1549</v>
      </c>
      <c r="BW61" t="s">
        <v>1549</v>
      </c>
      <c r="BX61" t="s">
        <v>1549</v>
      </c>
      <c r="BY61" t="s">
        <v>1549</v>
      </c>
      <c r="BZ61" t="s">
        <v>1549</v>
      </c>
      <c r="CA61" t="s">
        <v>1549</v>
      </c>
      <c r="CB61" t="s">
        <v>1549</v>
      </c>
      <c r="CC61" t="s">
        <v>1549</v>
      </c>
      <c r="CD61" t="s">
        <v>1549</v>
      </c>
      <c r="CE61" t="s">
        <v>1549</v>
      </c>
      <c r="CF61" t="s">
        <v>1549</v>
      </c>
      <c r="CG61" t="s">
        <v>1549</v>
      </c>
      <c r="CH61" t="s">
        <v>1549</v>
      </c>
      <c r="CI61" t="s">
        <v>1549</v>
      </c>
      <c r="CJ61" t="s">
        <v>1549</v>
      </c>
      <c r="CK61" t="s">
        <v>1549</v>
      </c>
      <c r="CL61" t="s">
        <v>1549</v>
      </c>
      <c r="CM61" t="s">
        <v>1549</v>
      </c>
      <c r="CN61" t="s">
        <v>1549</v>
      </c>
      <c r="CO61" t="s">
        <v>1549</v>
      </c>
      <c r="CP61" t="s">
        <v>1549</v>
      </c>
      <c r="CQ61" t="s">
        <v>1549</v>
      </c>
      <c r="CR61" t="s">
        <v>1549</v>
      </c>
      <c r="CS61" t="s">
        <v>1549</v>
      </c>
      <c r="CT61" t="s">
        <v>1549</v>
      </c>
      <c r="CU61" t="s">
        <v>1549</v>
      </c>
      <c r="CV61" t="s">
        <v>1549</v>
      </c>
      <c r="CW61" t="s">
        <v>1549</v>
      </c>
      <c r="CX61" t="s">
        <v>1549</v>
      </c>
      <c r="CY61" t="s">
        <v>1549</v>
      </c>
      <c r="CZ61" t="s">
        <v>1549</v>
      </c>
      <c r="DA61" t="s">
        <v>1549</v>
      </c>
      <c r="DB61" t="s">
        <v>1549</v>
      </c>
      <c r="DC61" s="175">
        <f>$AL61*INDEX('Byproduct Conc'!$E:$E,MATCH(DC$2,'Byproduct Conc'!$C:$C,0))</f>
        <v>37.222666703999998</v>
      </c>
      <c r="DD61" s="176">
        <f>$AL61*INDEX('Byproduct Conc'!$E:$E,MATCH(DD$2,'Byproduct Conc'!$C:$C,0))</f>
        <v>0.44769530399999996</v>
      </c>
      <c r="DE61" s="176">
        <f>$AL61*INDEX('Byproduct Conc'!$E:$E,MATCH(DE$2,'Byproduct Conc'!$C:$C,0))</f>
        <v>1.91869416</v>
      </c>
      <c r="DF61" s="176">
        <f>$AL61*INDEX('Byproduct Conc'!$E:$E,MATCH(DF$2,'Byproduct Conc'!$C:$C,0))</f>
        <v>12.778503105600002</v>
      </c>
      <c r="DG61" s="177">
        <f>$AL61*INDEX('Byproduct Conc'!$E:$E,MATCH(DG$2,'Byproduct Conc'!$C:$C,0))</f>
        <v>19.186941600000001</v>
      </c>
      <c r="DH61" s="178">
        <f t="shared" si="23"/>
        <v>0.10635047629714285</v>
      </c>
      <c r="DI61" s="176">
        <f t="shared" si="24"/>
        <v>1.2791294399999999E-3</v>
      </c>
      <c r="DJ61" s="176">
        <f t="shared" si="25"/>
        <v>5.4819833142857148E-3</v>
      </c>
      <c r="DK61" s="176">
        <f t="shared" si="26"/>
        <v>3.651000887314286E-2</v>
      </c>
      <c r="DL61" s="177">
        <f t="shared" si="27"/>
        <v>5.4819833142857148E-2</v>
      </c>
    </row>
    <row r="62" spans="2:116" x14ac:dyDescent="0.25">
      <c r="B62" t="s">
        <v>1134</v>
      </c>
      <c r="C62">
        <v>2023</v>
      </c>
      <c r="E62" t="s">
        <v>1196</v>
      </c>
      <c r="F62" t="s">
        <v>1192</v>
      </c>
      <c r="G62" t="s">
        <v>1193</v>
      </c>
      <c r="H62" t="s">
        <v>1194</v>
      </c>
      <c r="I62" t="s">
        <v>1542</v>
      </c>
      <c r="J62" t="s">
        <v>1195</v>
      </c>
      <c r="K62">
        <v>42029</v>
      </c>
      <c r="M62" s="56">
        <v>110027373072</v>
      </c>
      <c r="N62" s="172" t="str">
        <f t="shared" si="14"/>
        <v>42029WSTLK2468I</v>
      </c>
      <c r="O62" s="172" t="str">
        <f t="shared" si="15"/>
        <v>42029WSTLK2468I</v>
      </c>
      <c r="P62">
        <v>37.051110999999999</v>
      </c>
      <c r="Q62">
        <v>-88.334166999999994</v>
      </c>
      <c r="R62">
        <v>1323222094664</v>
      </c>
      <c r="S62" t="s">
        <v>2121</v>
      </c>
      <c r="T62" t="s">
        <v>1393</v>
      </c>
      <c r="U62" s="56">
        <v>7</v>
      </c>
      <c r="V62" s="56" t="s">
        <v>1403</v>
      </c>
      <c r="W62" s="56">
        <v>43519.59</v>
      </c>
      <c r="X62" s="175">
        <f t="shared" si="16"/>
        <v>19740.137867279998</v>
      </c>
      <c r="Y62" t="s">
        <v>1556</v>
      </c>
      <c r="AA62" s="175">
        <f>$X62*INDEX('Byproduct Conc'!$E:$E,MATCH(AA$2,'Byproduct Conc'!$C:$C,0))</f>
        <v>57.443801193784793</v>
      </c>
      <c r="AB62" s="176">
        <f>$X62*INDEX('Byproduct Conc'!$E:$E,MATCH(AB$2,'Byproduct Conc'!$C:$C,0))</f>
        <v>0.69090482535479991</v>
      </c>
      <c r="AC62" s="176">
        <f>$X62*INDEX('Byproduct Conc'!$E:$E,MATCH(AC$2,'Byproduct Conc'!$C:$C,0))</f>
        <v>2.9610206800919996</v>
      </c>
      <c r="AD62" s="176">
        <f>$X62*INDEX('Byproduct Conc'!$E:$E,MATCH(AD$2,'Byproduct Conc'!$C:$C,0))</f>
        <v>19.720397729412721</v>
      </c>
      <c r="AE62" s="177">
        <f>$X62*INDEX('Byproduct Conc'!$E:$E,MATCH(AE$2,'Byproduct Conc'!$C:$C,0))</f>
        <v>29.610206800919997</v>
      </c>
      <c r="AF62" s="178">
        <f t="shared" si="17"/>
        <v>0.16412514626795655</v>
      </c>
      <c r="AG62" s="176">
        <f t="shared" si="18"/>
        <v>1.9740137867279997E-3</v>
      </c>
      <c r="AH62" s="176">
        <f t="shared" si="19"/>
        <v>8.460059085977141E-3</v>
      </c>
      <c r="AI62" s="176">
        <f t="shared" si="20"/>
        <v>5.6343993512607771E-2</v>
      </c>
      <c r="AJ62" s="177">
        <f t="shared" si="21"/>
        <v>8.4600590859771424E-2</v>
      </c>
      <c r="AK62" s="56">
        <v>4178.05</v>
      </c>
      <c r="AL62" s="203">
        <f t="shared" si="22"/>
        <v>1895.1300556000001</v>
      </c>
      <c r="AM62" t="s">
        <v>1556</v>
      </c>
      <c r="AO62" t="s">
        <v>5125</v>
      </c>
      <c r="AP62">
        <v>325199</v>
      </c>
      <c r="AQ62" t="s">
        <v>261</v>
      </c>
      <c r="AV62" s="56" t="s">
        <v>1140</v>
      </c>
      <c r="AW62" s="72">
        <v>350</v>
      </c>
      <c r="AX62"/>
      <c r="BA62" t="s">
        <v>1548</v>
      </c>
      <c r="BB62" t="s">
        <v>1549</v>
      </c>
      <c r="BC62" t="s">
        <v>1548</v>
      </c>
      <c r="BD62" t="s">
        <v>1549</v>
      </c>
      <c r="BE62" t="s">
        <v>1549</v>
      </c>
      <c r="BF62" t="s">
        <v>1549</v>
      </c>
      <c r="BG62" t="s">
        <v>1548</v>
      </c>
      <c r="BH62" t="s">
        <v>1549</v>
      </c>
      <c r="BI62" t="s">
        <v>1549</v>
      </c>
      <c r="BJ62" t="s">
        <v>1549</v>
      </c>
      <c r="BK62" t="s">
        <v>1549</v>
      </c>
      <c r="BL62" t="s">
        <v>1548</v>
      </c>
      <c r="BM62" t="s">
        <v>1549</v>
      </c>
      <c r="BN62" t="s">
        <v>1549</v>
      </c>
      <c r="BO62" t="s">
        <v>1549</v>
      </c>
      <c r="BP62" t="s">
        <v>1549</v>
      </c>
      <c r="BQ62" t="s">
        <v>1549</v>
      </c>
      <c r="BR62" t="s">
        <v>1549</v>
      </c>
      <c r="BS62" t="s">
        <v>1549</v>
      </c>
      <c r="BT62" t="s">
        <v>1549</v>
      </c>
      <c r="BU62" t="s">
        <v>1549</v>
      </c>
      <c r="BV62" t="s">
        <v>1549</v>
      </c>
      <c r="BW62" t="s">
        <v>1549</v>
      </c>
      <c r="BX62" t="s">
        <v>1549</v>
      </c>
      <c r="BY62" t="s">
        <v>1549</v>
      </c>
      <c r="BZ62" t="s">
        <v>1549</v>
      </c>
      <c r="CA62" t="s">
        <v>1549</v>
      </c>
      <c r="CB62" t="s">
        <v>1549</v>
      </c>
      <c r="CC62" t="s">
        <v>1549</v>
      </c>
      <c r="CD62" t="s">
        <v>1549</v>
      </c>
      <c r="CE62" t="s">
        <v>1549</v>
      </c>
      <c r="CF62" t="s">
        <v>1549</v>
      </c>
      <c r="CG62" t="s">
        <v>1549</v>
      </c>
      <c r="CH62" t="s">
        <v>1549</v>
      </c>
      <c r="CI62" t="s">
        <v>1549</v>
      </c>
      <c r="CJ62" t="s">
        <v>1549</v>
      </c>
      <c r="CK62" t="s">
        <v>1549</v>
      </c>
      <c r="CL62" t="s">
        <v>1549</v>
      </c>
      <c r="CM62" t="s">
        <v>1549</v>
      </c>
      <c r="CN62" t="s">
        <v>1549</v>
      </c>
      <c r="CO62" t="s">
        <v>1549</v>
      </c>
      <c r="CP62" t="s">
        <v>1549</v>
      </c>
      <c r="CQ62" t="s">
        <v>1549</v>
      </c>
      <c r="CR62" t="s">
        <v>1549</v>
      </c>
      <c r="CS62" t="s">
        <v>1549</v>
      </c>
      <c r="CT62" t="s">
        <v>1549</v>
      </c>
      <c r="CU62" t="s">
        <v>1549</v>
      </c>
      <c r="CV62" t="s">
        <v>1549</v>
      </c>
      <c r="CW62" t="s">
        <v>1549</v>
      </c>
      <c r="CX62" t="s">
        <v>1549</v>
      </c>
      <c r="CY62" t="s">
        <v>1549</v>
      </c>
      <c r="CZ62" t="s">
        <v>1549</v>
      </c>
      <c r="DA62" t="s">
        <v>1549</v>
      </c>
      <c r="DB62" t="s">
        <v>1549</v>
      </c>
      <c r="DC62" s="175">
        <f>$AL62*INDEX('Byproduct Conc'!$E:$E,MATCH(DC$2,'Byproduct Conc'!$C:$C,0))</f>
        <v>5.5148284617960002</v>
      </c>
      <c r="DD62" s="176">
        <f>$AL62*INDEX('Byproduct Conc'!$E:$E,MATCH(DD$2,'Byproduct Conc'!$C:$C,0))</f>
        <v>6.6329551946000001E-2</v>
      </c>
      <c r="DE62" s="176">
        <f>$AL62*INDEX('Byproduct Conc'!$E:$E,MATCH(DE$2,'Byproduct Conc'!$C:$C,0))</f>
        <v>0.28426950833999998</v>
      </c>
      <c r="DF62" s="176">
        <f>$AL62*INDEX('Byproduct Conc'!$E:$E,MATCH(DF$2,'Byproduct Conc'!$C:$C,0))</f>
        <v>1.8932349255444003</v>
      </c>
      <c r="DG62" s="177">
        <f>$AL62*INDEX('Byproduct Conc'!$E:$E,MATCH(DG$2,'Byproduct Conc'!$C:$C,0))</f>
        <v>2.8426950834000002</v>
      </c>
      <c r="DH62" s="178">
        <f t="shared" si="23"/>
        <v>1.5756652747988573E-2</v>
      </c>
      <c r="DI62" s="176">
        <f t="shared" si="24"/>
        <v>1.8951300556000001E-4</v>
      </c>
      <c r="DJ62" s="176">
        <f t="shared" si="25"/>
        <v>8.1219859525714282E-4</v>
      </c>
      <c r="DK62" s="176">
        <f t="shared" si="26"/>
        <v>5.4092426444125727E-3</v>
      </c>
      <c r="DL62" s="177">
        <f t="shared" si="27"/>
        <v>8.1219859525714297E-3</v>
      </c>
    </row>
    <row r="63" spans="2:116" x14ac:dyDescent="0.25">
      <c r="B63" t="s">
        <v>1134</v>
      </c>
      <c r="C63">
        <v>2024</v>
      </c>
      <c r="E63" t="s">
        <v>1539</v>
      </c>
      <c r="F63" t="s">
        <v>1540</v>
      </c>
      <c r="G63" t="s">
        <v>1541</v>
      </c>
      <c r="H63" t="s">
        <v>1194</v>
      </c>
      <c r="I63" t="s">
        <v>1542</v>
      </c>
      <c r="J63" t="s">
        <v>1195</v>
      </c>
      <c r="K63">
        <v>42029</v>
      </c>
      <c r="M63" s="56">
        <v>110000380061</v>
      </c>
      <c r="N63" s="172" t="str">
        <f t="shared" si="14"/>
        <v/>
      </c>
      <c r="O63" s="172" t="str">
        <f t="shared" si="15"/>
        <v>42029PNNWLALTON</v>
      </c>
      <c r="P63">
        <v>37.056699000000002</v>
      </c>
      <c r="Q63">
        <v>-88.365727000000007</v>
      </c>
      <c r="R63">
        <v>1324222532032</v>
      </c>
      <c r="S63" t="s">
        <v>2121</v>
      </c>
      <c r="T63" t="s">
        <v>1393</v>
      </c>
      <c r="U63" s="56">
        <v>3</v>
      </c>
      <c r="V63" s="56" t="s">
        <v>1550</v>
      </c>
      <c r="W63" s="56">
        <v>0</v>
      </c>
      <c r="X63" s="175">
        <f t="shared" si="16"/>
        <v>0</v>
      </c>
      <c r="Y63" t="s">
        <v>1573</v>
      </c>
      <c r="AA63" s="175">
        <f>$X63*INDEX('Byproduct Conc'!$E:$E,MATCH(AA$2,'Byproduct Conc'!$C:$C,0))</f>
        <v>0</v>
      </c>
      <c r="AB63" s="176">
        <f>$X63*INDEX('Byproduct Conc'!$E:$E,MATCH(AB$2,'Byproduct Conc'!$C:$C,0))</f>
        <v>0</v>
      </c>
      <c r="AC63" s="176">
        <f>$X63*INDEX('Byproduct Conc'!$E:$E,MATCH(AC$2,'Byproduct Conc'!$C:$C,0))</f>
        <v>0</v>
      </c>
      <c r="AD63" s="176">
        <f>$X63*INDEX('Byproduct Conc'!$E:$E,MATCH(AD$2,'Byproduct Conc'!$C:$C,0))</f>
        <v>0</v>
      </c>
      <c r="AE63" s="177">
        <f>$X63*INDEX('Byproduct Conc'!$E:$E,MATCH(AE$2,'Byproduct Conc'!$C:$C,0))</f>
        <v>0</v>
      </c>
      <c r="AF63" s="178">
        <f t="shared" si="17"/>
        <v>0</v>
      </c>
      <c r="AG63" s="176">
        <f t="shared" si="18"/>
        <v>0</v>
      </c>
      <c r="AH63" s="176">
        <f t="shared" si="19"/>
        <v>0</v>
      </c>
      <c r="AI63" s="176">
        <f t="shared" si="20"/>
        <v>0</v>
      </c>
      <c r="AJ63" s="177">
        <f t="shared" si="21"/>
        <v>0</v>
      </c>
      <c r="AK63" s="56">
        <v>8</v>
      </c>
      <c r="AL63" s="203">
        <f t="shared" si="22"/>
        <v>3.628736</v>
      </c>
      <c r="AM63" t="s">
        <v>1573</v>
      </c>
      <c r="AO63" t="s">
        <v>5125</v>
      </c>
      <c r="AP63">
        <v>327310</v>
      </c>
      <c r="AQ63" t="s">
        <v>306</v>
      </c>
      <c r="AV63" s="56" t="s">
        <v>1140</v>
      </c>
      <c r="AW63" s="72">
        <v>350</v>
      </c>
      <c r="AX63"/>
      <c r="BA63" t="s">
        <v>1548</v>
      </c>
      <c r="BB63" t="s">
        <v>1549</v>
      </c>
      <c r="BC63" t="s">
        <v>1549</v>
      </c>
      <c r="BD63" t="s">
        <v>1549</v>
      </c>
      <c r="BE63" t="s">
        <v>1548</v>
      </c>
      <c r="BF63" t="s">
        <v>1549</v>
      </c>
      <c r="BG63" t="s">
        <v>1549</v>
      </c>
      <c r="BH63" t="s">
        <v>1549</v>
      </c>
      <c r="BI63" t="s">
        <v>1549</v>
      </c>
      <c r="BJ63" t="s">
        <v>1549</v>
      </c>
      <c r="BK63" t="s">
        <v>1549</v>
      </c>
      <c r="BL63" t="s">
        <v>1549</v>
      </c>
      <c r="BM63" t="s">
        <v>1549</v>
      </c>
      <c r="BN63" t="s">
        <v>1549</v>
      </c>
      <c r="BO63" t="s">
        <v>1549</v>
      </c>
      <c r="BP63" t="s">
        <v>1549</v>
      </c>
      <c r="BQ63" t="s">
        <v>1549</v>
      </c>
      <c r="BR63" t="s">
        <v>1549</v>
      </c>
      <c r="BS63" t="s">
        <v>1549</v>
      </c>
      <c r="BT63" t="s">
        <v>1549</v>
      </c>
      <c r="BU63" t="s">
        <v>1549</v>
      </c>
      <c r="BV63" t="s">
        <v>1549</v>
      </c>
      <c r="BW63" t="s">
        <v>1549</v>
      </c>
      <c r="BX63" t="s">
        <v>1549</v>
      </c>
      <c r="BY63" t="s">
        <v>1549</v>
      </c>
      <c r="BZ63" t="s">
        <v>1549</v>
      </c>
      <c r="CA63" t="s">
        <v>1549</v>
      </c>
      <c r="CB63" t="s">
        <v>1548</v>
      </c>
      <c r="CC63" t="s">
        <v>1549</v>
      </c>
      <c r="CD63" t="s">
        <v>1549</v>
      </c>
      <c r="CE63" t="s">
        <v>1549</v>
      </c>
      <c r="CF63" t="s">
        <v>1549</v>
      </c>
      <c r="CG63" t="s">
        <v>1549</v>
      </c>
      <c r="CH63" t="s">
        <v>1549</v>
      </c>
      <c r="CI63" t="s">
        <v>1549</v>
      </c>
      <c r="CJ63" t="s">
        <v>1549</v>
      </c>
      <c r="CK63" t="s">
        <v>1549</v>
      </c>
      <c r="CL63" t="s">
        <v>1549</v>
      </c>
      <c r="CM63" t="s">
        <v>1549</v>
      </c>
      <c r="CN63" t="s">
        <v>1549</v>
      </c>
      <c r="CO63" t="s">
        <v>1549</v>
      </c>
      <c r="CP63" t="s">
        <v>1549</v>
      </c>
      <c r="CQ63" t="s">
        <v>1549</v>
      </c>
      <c r="CR63" t="s">
        <v>1549</v>
      </c>
      <c r="CS63" t="s">
        <v>1549</v>
      </c>
      <c r="CT63" t="s">
        <v>1549</v>
      </c>
      <c r="CU63" t="s">
        <v>1549</v>
      </c>
      <c r="CV63" t="s">
        <v>1549</v>
      </c>
      <c r="CW63" t="s">
        <v>1549</v>
      </c>
      <c r="CX63" t="s">
        <v>1549</v>
      </c>
      <c r="CY63" t="s">
        <v>1549</v>
      </c>
      <c r="CZ63" t="s">
        <v>1549</v>
      </c>
      <c r="DA63" t="s">
        <v>1549</v>
      </c>
      <c r="DB63" t="s">
        <v>1549</v>
      </c>
      <c r="DC63" s="175">
        <f>$AL63*INDEX('Byproduct Conc'!$E:$E,MATCH(DC$2,'Byproduct Conc'!$C:$C,0))</f>
        <v>1.0559621759999999E-2</v>
      </c>
      <c r="DD63" s="176">
        <f>$AL63*INDEX('Byproduct Conc'!$E:$E,MATCH(DD$2,'Byproduct Conc'!$C:$C,0))</f>
        <v>1.2700575999999999E-4</v>
      </c>
      <c r="DE63" s="176">
        <f>$AL63*INDEX('Byproduct Conc'!$E:$E,MATCH(DE$2,'Byproduct Conc'!$C:$C,0))</f>
        <v>5.4431039999999992E-4</v>
      </c>
      <c r="DF63" s="176">
        <f>$AL63*INDEX('Byproduct Conc'!$E:$E,MATCH(DF$2,'Byproduct Conc'!$C:$C,0))</f>
        <v>3.6251072640000005E-3</v>
      </c>
      <c r="DG63" s="177">
        <f>$AL63*INDEX('Byproduct Conc'!$E:$E,MATCH(DG$2,'Byproduct Conc'!$C:$C,0))</f>
        <v>5.4431039999999998E-3</v>
      </c>
      <c r="DH63" s="178">
        <f t="shared" si="23"/>
        <v>3.0170347885714282E-5</v>
      </c>
      <c r="DI63" s="176">
        <f t="shared" si="24"/>
        <v>3.628736E-7</v>
      </c>
      <c r="DJ63" s="176">
        <f t="shared" si="25"/>
        <v>1.5551725714285712E-6</v>
      </c>
      <c r="DK63" s="176">
        <f t="shared" si="26"/>
        <v>1.0357449325714288E-5</v>
      </c>
      <c r="DL63" s="177">
        <f t="shared" si="27"/>
        <v>1.5551725714285714E-5</v>
      </c>
    </row>
    <row r="64" spans="2:116" x14ac:dyDescent="0.25">
      <c r="B64" t="s">
        <v>1134</v>
      </c>
      <c r="C64">
        <v>2024</v>
      </c>
      <c r="E64" t="s">
        <v>1984</v>
      </c>
      <c r="F64" t="s">
        <v>5121</v>
      </c>
      <c r="G64" t="s">
        <v>1986</v>
      </c>
      <c r="H64" t="s">
        <v>1987</v>
      </c>
      <c r="I64" t="s">
        <v>1987</v>
      </c>
      <c r="J64" t="s">
        <v>1988</v>
      </c>
      <c r="K64">
        <v>52761</v>
      </c>
      <c r="M64" s="56">
        <v>110018869474</v>
      </c>
      <c r="N64" s="172" t="str">
        <f t="shared" si="14"/>
        <v>52761MNSNTWIGGI</v>
      </c>
      <c r="O64" s="172" t="str">
        <f t="shared" si="15"/>
        <v>52761MNSNTWIGGI</v>
      </c>
      <c r="P64">
        <v>41.350468999999997</v>
      </c>
      <c r="Q64">
        <v>-91.081619000000003</v>
      </c>
      <c r="R64">
        <v>1324222859757</v>
      </c>
      <c r="S64" t="s">
        <v>2121</v>
      </c>
      <c r="T64" t="s">
        <v>1393</v>
      </c>
      <c r="U64" s="56">
        <v>7</v>
      </c>
      <c r="V64" s="56" t="s">
        <v>1403</v>
      </c>
      <c r="W64" s="56">
        <v>14510.77</v>
      </c>
      <c r="X64" s="175">
        <f t="shared" si="16"/>
        <v>6581.9691858400001</v>
      </c>
      <c r="Y64" t="s">
        <v>1556</v>
      </c>
      <c r="AA64" s="175">
        <f>$X64*INDEX('Byproduct Conc'!$E:$E,MATCH(AA$2,'Byproduct Conc'!$C:$C,0))</f>
        <v>19.1535303307944</v>
      </c>
      <c r="AB64" s="176">
        <f>$X64*INDEX('Byproduct Conc'!$E:$E,MATCH(AB$2,'Byproduct Conc'!$C:$C,0))</f>
        <v>0.2303689215044</v>
      </c>
      <c r="AC64" s="176">
        <f>$X64*INDEX('Byproduct Conc'!$E:$E,MATCH(AC$2,'Byproduct Conc'!$C:$C,0))</f>
        <v>0.98729537787599997</v>
      </c>
      <c r="AD64" s="176">
        <f>$X64*INDEX('Byproduct Conc'!$E:$E,MATCH(AD$2,'Byproduct Conc'!$C:$C,0))</f>
        <v>6.5753872166541605</v>
      </c>
      <c r="AE64" s="177">
        <f>$X64*INDEX('Byproduct Conc'!$E:$E,MATCH(AE$2,'Byproduct Conc'!$C:$C,0))</f>
        <v>9.8729537787600012</v>
      </c>
      <c r="AF64" s="178">
        <f t="shared" si="17"/>
        <v>5.4724372373698288E-2</v>
      </c>
      <c r="AG64" s="176">
        <f t="shared" si="18"/>
        <v>6.5819691858399999E-4</v>
      </c>
      <c r="AH64" s="176">
        <f t="shared" si="19"/>
        <v>2.8208439367885712E-3</v>
      </c>
      <c r="AI64" s="176">
        <f t="shared" si="20"/>
        <v>1.8786820619011886E-2</v>
      </c>
      <c r="AJ64" s="177">
        <f t="shared" si="21"/>
        <v>2.8208439367885717E-2</v>
      </c>
      <c r="AK64" s="56">
        <v>5692.87</v>
      </c>
      <c r="AL64" s="203">
        <f t="shared" si="22"/>
        <v>2582.2402890399999</v>
      </c>
      <c r="AM64" t="s">
        <v>1556</v>
      </c>
      <c r="AO64" t="s">
        <v>5125</v>
      </c>
      <c r="AP64">
        <v>325199</v>
      </c>
      <c r="AQ64" t="s">
        <v>261</v>
      </c>
      <c r="AV64" s="56" t="s">
        <v>1140</v>
      </c>
      <c r="AW64" s="72">
        <v>350</v>
      </c>
      <c r="AX64"/>
      <c r="BA64" t="s">
        <v>1548</v>
      </c>
      <c r="BB64" t="s">
        <v>1549</v>
      </c>
      <c r="BC64" t="s">
        <v>1549</v>
      </c>
      <c r="BD64" t="s">
        <v>1549</v>
      </c>
      <c r="BE64" t="s">
        <v>1549</v>
      </c>
      <c r="BF64" t="s">
        <v>1548</v>
      </c>
      <c r="BG64" t="s">
        <v>1549</v>
      </c>
      <c r="BH64" t="s">
        <v>1549</v>
      </c>
      <c r="BI64" t="s">
        <v>1549</v>
      </c>
      <c r="BJ64" t="s">
        <v>1549</v>
      </c>
      <c r="BK64" t="s">
        <v>1549</v>
      </c>
      <c r="BL64" t="s">
        <v>1549</v>
      </c>
      <c r="BM64" t="s">
        <v>1549</v>
      </c>
      <c r="BN64" t="s">
        <v>1549</v>
      </c>
      <c r="BO64" t="s">
        <v>1549</v>
      </c>
      <c r="BP64" t="s">
        <v>1549</v>
      </c>
      <c r="BQ64" t="s">
        <v>1549</v>
      </c>
      <c r="BR64" t="s">
        <v>1549</v>
      </c>
      <c r="BS64" t="s">
        <v>1549</v>
      </c>
      <c r="BT64" t="s">
        <v>1549</v>
      </c>
      <c r="BU64" t="s">
        <v>1549</v>
      </c>
      <c r="BV64" t="s">
        <v>1549</v>
      </c>
      <c r="BW64" t="s">
        <v>1549</v>
      </c>
      <c r="BX64" t="s">
        <v>1549</v>
      </c>
      <c r="BY64" t="s">
        <v>1549</v>
      </c>
      <c r="BZ64" t="s">
        <v>1549</v>
      </c>
      <c r="CA64" t="s">
        <v>1549</v>
      </c>
      <c r="CB64" t="s">
        <v>1548</v>
      </c>
      <c r="CC64" t="s">
        <v>1549</v>
      </c>
      <c r="CD64" t="s">
        <v>1549</v>
      </c>
      <c r="CE64" t="s">
        <v>1549</v>
      </c>
      <c r="CF64" t="s">
        <v>1549</v>
      </c>
      <c r="CG64" t="s">
        <v>1549</v>
      </c>
      <c r="CH64" t="s">
        <v>1549</v>
      </c>
      <c r="CI64" t="s">
        <v>1549</v>
      </c>
      <c r="CJ64" t="s">
        <v>1549</v>
      </c>
      <c r="CK64" t="s">
        <v>1549</v>
      </c>
      <c r="CL64" t="s">
        <v>1549</v>
      </c>
      <c r="CM64" t="s">
        <v>1549</v>
      </c>
      <c r="CN64" t="s">
        <v>1549</v>
      </c>
      <c r="CO64" t="s">
        <v>1549</v>
      </c>
      <c r="CP64" t="s">
        <v>1549</v>
      </c>
      <c r="CQ64" t="s">
        <v>1549</v>
      </c>
      <c r="CR64" t="s">
        <v>1549</v>
      </c>
      <c r="CS64" t="s">
        <v>1549</v>
      </c>
      <c r="CT64" t="s">
        <v>1549</v>
      </c>
      <c r="CU64" t="s">
        <v>1549</v>
      </c>
      <c r="CV64" t="s">
        <v>1549</v>
      </c>
      <c r="CW64" t="s">
        <v>1549</v>
      </c>
      <c r="CX64" t="s">
        <v>1549</v>
      </c>
      <c r="CY64" t="s">
        <v>1549</v>
      </c>
      <c r="CZ64" t="s">
        <v>1549</v>
      </c>
      <c r="DA64" t="s">
        <v>1549</v>
      </c>
      <c r="DB64" t="s">
        <v>1549</v>
      </c>
      <c r="DC64" s="175">
        <f>$AL64*INDEX('Byproduct Conc'!$E:$E,MATCH(DC$2,'Byproduct Conc'!$C:$C,0))</f>
        <v>7.5143192411063993</v>
      </c>
      <c r="DD64" s="176">
        <f>$AL64*INDEX('Byproduct Conc'!$E:$E,MATCH(DD$2,'Byproduct Conc'!$C:$C,0))</f>
        <v>9.0378410116399993E-2</v>
      </c>
      <c r="DE64" s="176">
        <f>$AL64*INDEX('Byproduct Conc'!$E:$E,MATCH(DE$2,'Byproduct Conc'!$C:$C,0))</f>
        <v>0.38733604335599997</v>
      </c>
      <c r="DF64" s="176">
        <f>$AL64*INDEX('Byproduct Conc'!$E:$E,MATCH(DF$2,'Byproduct Conc'!$C:$C,0))</f>
        <v>2.5796580487509599</v>
      </c>
      <c r="DG64" s="177">
        <f>$AL64*INDEX('Byproduct Conc'!$E:$E,MATCH(DG$2,'Byproduct Conc'!$C:$C,0))</f>
        <v>3.8733604335599998</v>
      </c>
      <c r="DH64" s="178">
        <f t="shared" si="23"/>
        <v>2.1469483546018284E-2</v>
      </c>
      <c r="DI64" s="176">
        <f t="shared" si="24"/>
        <v>2.58224028904E-4</v>
      </c>
      <c r="DJ64" s="176">
        <f t="shared" si="25"/>
        <v>1.1066744095885714E-3</v>
      </c>
      <c r="DK64" s="176">
        <f t="shared" si="26"/>
        <v>7.3704515678598859E-3</v>
      </c>
      <c r="DL64" s="177">
        <f t="shared" si="27"/>
        <v>1.1066744095885714E-2</v>
      </c>
    </row>
    <row r="65" spans="2:116" x14ac:dyDescent="0.25">
      <c r="B65" t="s">
        <v>1134</v>
      </c>
      <c r="C65">
        <v>2024</v>
      </c>
      <c r="E65" t="s">
        <v>1394</v>
      </c>
      <c r="F65" t="s">
        <v>1396</v>
      </c>
      <c r="G65" t="s">
        <v>1397</v>
      </c>
      <c r="H65" t="s">
        <v>1165</v>
      </c>
      <c r="I65" t="s">
        <v>1398</v>
      </c>
      <c r="J65" t="s">
        <v>1138</v>
      </c>
      <c r="K65">
        <v>70764</v>
      </c>
      <c r="M65" s="56">
        <v>110070828281</v>
      </c>
      <c r="N65" s="172" t="str">
        <f t="shared" si="14"/>
        <v>7076WBLCBP21255</v>
      </c>
      <c r="O65" s="172" t="str">
        <f t="shared" si="15"/>
        <v>7076WBLCBP21255</v>
      </c>
      <c r="P65">
        <v>30.322973999999999</v>
      </c>
      <c r="Q65">
        <v>-91.252691999999996</v>
      </c>
      <c r="R65">
        <v>1324222924488</v>
      </c>
      <c r="S65" t="s">
        <v>2121</v>
      </c>
      <c r="T65" t="s">
        <v>1393</v>
      </c>
      <c r="U65" s="56">
        <v>1</v>
      </c>
      <c r="V65" s="56" t="s">
        <v>1600</v>
      </c>
      <c r="W65" s="56">
        <v>68</v>
      </c>
      <c r="X65" s="175">
        <f t="shared" si="16"/>
        <v>30.844256000000001</v>
      </c>
      <c r="Y65" t="s">
        <v>1556</v>
      </c>
      <c r="AA65" s="175">
        <f>$X65*INDEX('Byproduct Conc'!$E:$E,MATCH(AA$2,'Byproduct Conc'!$C:$C,0))</f>
        <v>8.9756784960000002E-2</v>
      </c>
      <c r="AB65" s="176">
        <f>$X65*INDEX('Byproduct Conc'!$E:$E,MATCH(AB$2,'Byproduct Conc'!$C:$C,0))</f>
        <v>1.0795489599999999E-3</v>
      </c>
      <c r="AC65" s="176">
        <f>$X65*INDEX('Byproduct Conc'!$E:$E,MATCH(AC$2,'Byproduct Conc'!$C:$C,0))</f>
        <v>4.6266383999999999E-3</v>
      </c>
      <c r="AD65" s="176">
        <f>$X65*INDEX('Byproduct Conc'!$E:$E,MATCH(AD$2,'Byproduct Conc'!$C:$C,0))</f>
        <v>3.0813411744000006E-2</v>
      </c>
      <c r="AE65" s="177">
        <f>$X65*INDEX('Byproduct Conc'!$E:$E,MATCH(AE$2,'Byproduct Conc'!$C:$C,0))</f>
        <v>4.6266384000000001E-2</v>
      </c>
      <c r="AF65" s="178">
        <f t="shared" si="17"/>
        <v>2.5644795702857144E-4</v>
      </c>
      <c r="AG65" s="176">
        <f t="shared" si="18"/>
        <v>3.0844255999999998E-6</v>
      </c>
      <c r="AH65" s="176">
        <f t="shared" si="19"/>
        <v>1.3218966857142857E-5</v>
      </c>
      <c r="AI65" s="176">
        <f t="shared" si="20"/>
        <v>8.8038319268571446E-5</v>
      </c>
      <c r="AJ65" s="177">
        <f t="shared" si="21"/>
        <v>1.3218966857142858E-4</v>
      </c>
      <c r="AK65" s="56">
        <v>26</v>
      </c>
      <c r="AL65" s="203">
        <f t="shared" si="22"/>
        <v>11.793392000000001</v>
      </c>
      <c r="AM65" t="s">
        <v>1613</v>
      </c>
      <c r="AO65" t="s">
        <v>5125</v>
      </c>
      <c r="AP65">
        <v>325199</v>
      </c>
      <c r="AQ65" t="s">
        <v>261</v>
      </c>
      <c r="AV65" s="56" t="s">
        <v>1140</v>
      </c>
      <c r="AW65" s="72">
        <v>350</v>
      </c>
      <c r="AX65"/>
      <c r="BA65" t="s">
        <v>1548</v>
      </c>
      <c r="BB65" t="s">
        <v>1549</v>
      </c>
      <c r="BC65" t="s">
        <v>1548</v>
      </c>
      <c r="BD65" t="s">
        <v>1548</v>
      </c>
      <c r="BE65" t="s">
        <v>1548</v>
      </c>
      <c r="BF65" t="s">
        <v>1548</v>
      </c>
      <c r="BG65" t="s">
        <v>1548</v>
      </c>
      <c r="BH65" t="s">
        <v>1548</v>
      </c>
      <c r="BI65" t="s">
        <v>1549</v>
      </c>
      <c r="BJ65" t="s">
        <v>1549</v>
      </c>
      <c r="BK65" t="s">
        <v>1549</v>
      </c>
      <c r="BL65" t="s">
        <v>1549</v>
      </c>
      <c r="BM65" t="s">
        <v>1549</v>
      </c>
      <c r="BN65" t="s">
        <v>1549</v>
      </c>
      <c r="BO65" t="s">
        <v>1549</v>
      </c>
      <c r="BP65" t="s">
        <v>1549</v>
      </c>
      <c r="BQ65" t="s">
        <v>1549</v>
      </c>
      <c r="BR65" t="s">
        <v>1549</v>
      </c>
      <c r="BS65" t="s">
        <v>1549</v>
      </c>
      <c r="BT65" t="s">
        <v>1549</v>
      </c>
      <c r="BU65" t="s">
        <v>1549</v>
      </c>
      <c r="BV65" t="s">
        <v>1549</v>
      </c>
      <c r="BW65" t="s">
        <v>1549</v>
      </c>
      <c r="BX65" t="s">
        <v>1549</v>
      </c>
      <c r="BY65" t="s">
        <v>1549</v>
      </c>
      <c r="BZ65" t="s">
        <v>1549</v>
      </c>
      <c r="CA65" t="s">
        <v>1549</v>
      </c>
      <c r="CB65" t="s">
        <v>1548</v>
      </c>
      <c r="CC65" t="s">
        <v>1549</v>
      </c>
      <c r="CD65" t="s">
        <v>1549</v>
      </c>
      <c r="CE65" t="s">
        <v>1549</v>
      </c>
      <c r="CF65" t="s">
        <v>1549</v>
      </c>
      <c r="CG65" t="s">
        <v>1549</v>
      </c>
      <c r="CH65" t="s">
        <v>1549</v>
      </c>
      <c r="CI65" t="s">
        <v>1549</v>
      </c>
      <c r="CJ65" t="s">
        <v>1549</v>
      </c>
      <c r="CK65" t="s">
        <v>1549</v>
      </c>
      <c r="CL65" t="s">
        <v>1549</v>
      </c>
      <c r="CM65" t="s">
        <v>1549</v>
      </c>
      <c r="CN65" t="s">
        <v>1549</v>
      </c>
      <c r="CO65" t="s">
        <v>1549</v>
      </c>
      <c r="CP65" t="s">
        <v>1549</v>
      </c>
      <c r="CQ65" t="s">
        <v>1549</v>
      </c>
      <c r="CR65" t="s">
        <v>1549</v>
      </c>
      <c r="CS65" t="s">
        <v>1549</v>
      </c>
      <c r="CT65" t="s">
        <v>1549</v>
      </c>
      <c r="CU65" t="s">
        <v>1549</v>
      </c>
      <c r="CV65" t="s">
        <v>1549</v>
      </c>
      <c r="CW65" t="s">
        <v>1549</v>
      </c>
      <c r="CX65" t="s">
        <v>1549</v>
      </c>
      <c r="CY65" t="s">
        <v>1549</v>
      </c>
      <c r="CZ65" t="s">
        <v>1549</v>
      </c>
      <c r="DA65" t="s">
        <v>1549</v>
      </c>
      <c r="DB65" t="s">
        <v>1549</v>
      </c>
      <c r="DC65" s="175">
        <f>$AL65*INDEX('Byproduct Conc'!$E:$E,MATCH(DC$2,'Byproduct Conc'!$C:$C,0))</f>
        <v>3.4318770720000003E-2</v>
      </c>
      <c r="DD65" s="176">
        <f>$AL65*INDEX('Byproduct Conc'!$E:$E,MATCH(DD$2,'Byproduct Conc'!$C:$C,0))</f>
        <v>4.1276871999999999E-4</v>
      </c>
      <c r="DE65" s="176">
        <f>$AL65*INDEX('Byproduct Conc'!$E:$E,MATCH(DE$2,'Byproduct Conc'!$C:$C,0))</f>
        <v>1.7690087999999999E-3</v>
      </c>
      <c r="DF65" s="176">
        <f>$AL65*INDEX('Byproduct Conc'!$E:$E,MATCH(DF$2,'Byproduct Conc'!$C:$C,0))</f>
        <v>1.1781598608000002E-2</v>
      </c>
      <c r="DG65" s="177">
        <f>$AL65*INDEX('Byproduct Conc'!$E:$E,MATCH(DG$2,'Byproduct Conc'!$C:$C,0))</f>
        <v>1.7690088000000003E-2</v>
      </c>
      <c r="DH65" s="178">
        <f t="shared" si="23"/>
        <v>9.8053630628571435E-5</v>
      </c>
      <c r="DI65" s="176">
        <f t="shared" si="24"/>
        <v>1.1793392E-6</v>
      </c>
      <c r="DJ65" s="176">
        <f t="shared" si="25"/>
        <v>5.0543108571428571E-6</v>
      </c>
      <c r="DK65" s="176">
        <f t="shared" si="26"/>
        <v>3.3661710308571437E-5</v>
      </c>
      <c r="DL65" s="177">
        <f t="shared" si="27"/>
        <v>5.0543108571428581E-5</v>
      </c>
    </row>
    <row r="66" spans="2:116" x14ac:dyDescent="0.25">
      <c r="B66" t="s">
        <v>1134</v>
      </c>
      <c r="C66">
        <v>2024</v>
      </c>
      <c r="E66" t="s">
        <v>1207</v>
      </c>
      <c r="F66" t="s">
        <v>5122</v>
      </c>
      <c r="G66" t="s">
        <v>1204</v>
      </c>
      <c r="H66" t="s">
        <v>1205</v>
      </c>
      <c r="I66" t="s">
        <v>1572</v>
      </c>
      <c r="J66" t="s">
        <v>1206</v>
      </c>
      <c r="K66">
        <v>63630</v>
      </c>
      <c r="M66" s="56">
        <v>110017980443</v>
      </c>
      <c r="N66" s="172" t="str">
        <f t="shared" si="14"/>
        <v>63630BCKMNHIGHW</v>
      </c>
      <c r="O66" s="172" t="str">
        <f t="shared" si="15"/>
        <v>63630BCKMNHIGHW</v>
      </c>
      <c r="P66">
        <v>37.983333000000002</v>
      </c>
      <c r="Q66">
        <v>-90.690832999999998</v>
      </c>
      <c r="R66">
        <v>1324223108554</v>
      </c>
      <c r="S66" t="s">
        <v>2121</v>
      </c>
      <c r="T66" t="s">
        <v>1393</v>
      </c>
      <c r="U66" s="56">
        <v>1</v>
      </c>
      <c r="V66" s="56" t="s">
        <v>1600</v>
      </c>
      <c r="W66" s="56">
        <v>393</v>
      </c>
      <c r="X66" s="175">
        <f t="shared" si="16"/>
        <v>178.26165599999999</v>
      </c>
      <c r="Y66" t="s">
        <v>1556</v>
      </c>
      <c r="AA66" s="175">
        <f>$X66*INDEX('Byproduct Conc'!$E:$E,MATCH(AA$2,'Byproduct Conc'!$C:$C,0))</f>
        <v>0.51874141895999992</v>
      </c>
      <c r="AB66" s="176">
        <f>$X66*INDEX('Byproduct Conc'!$E:$E,MATCH(AB$2,'Byproduct Conc'!$C:$C,0))</f>
        <v>6.2391579599999991E-3</v>
      </c>
      <c r="AC66" s="176">
        <f>$X66*INDEX('Byproduct Conc'!$E:$E,MATCH(AC$2,'Byproduct Conc'!$C:$C,0))</f>
        <v>2.6739248399999995E-2</v>
      </c>
      <c r="AD66" s="176">
        <f>$X66*INDEX('Byproduct Conc'!$E:$E,MATCH(AD$2,'Byproduct Conc'!$C:$C,0))</f>
        <v>0.178083394344</v>
      </c>
      <c r="AE66" s="177">
        <f>$X66*INDEX('Byproduct Conc'!$E:$E,MATCH(AE$2,'Byproduct Conc'!$C:$C,0))</f>
        <v>0.26739248399999999</v>
      </c>
      <c r="AF66" s="178">
        <f t="shared" si="17"/>
        <v>1.4821183398857141E-3</v>
      </c>
      <c r="AG66" s="176">
        <f t="shared" si="18"/>
        <v>1.7826165599999996E-5</v>
      </c>
      <c r="AH66" s="176">
        <f t="shared" si="19"/>
        <v>7.6397852571428556E-5</v>
      </c>
      <c r="AI66" s="176">
        <f t="shared" si="20"/>
        <v>5.0880969812571429E-4</v>
      </c>
      <c r="AJ66" s="177">
        <f t="shared" si="21"/>
        <v>7.639785257142857E-4</v>
      </c>
      <c r="AK66" s="56">
        <v>10</v>
      </c>
      <c r="AL66" s="203">
        <f t="shared" si="22"/>
        <v>4.53592</v>
      </c>
      <c r="AM66" t="s">
        <v>1543</v>
      </c>
      <c r="AO66" t="s">
        <v>5125</v>
      </c>
      <c r="AP66">
        <v>325199</v>
      </c>
      <c r="AQ66" t="s">
        <v>261</v>
      </c>
      <c r="AV66" s="56" t="s">
        <v>1140</v>
      </c>
      <c r="AW66" s="72">
        <v>350</v>
      </c>
      <c r="AX66"/>
      <c r="BA66" t="s">
        <v>1548</v>
      </c>
      <c r="BB66" t="s">
        <v>1549</v>
      </c>
      <c r="BC66" t="s">
        <v>1548</v>
      </c>
      <c r="BD66" t="s">
        <v>1549</v>
      </c>
      <c r="BE66" t="s">
        <v>1548</v>
      </c>
      <c r="BF66" t="s">
        <v>1549</v>
      </c>
      <c r="BG66" t="s">
        <v>1548</v>
      </c>
      <c r="BH66" t="s">
        <v>1549</v>
      </c>
      <c r="BI66" t="s">
        <v>1548</v>
      </c>
      <c r="BJ66" t="s">
        <v>1549</v>
      </c>
      <c r="BK66" t="s">
        <v>1549</v>
      </c>
      <c r="BL66" t="s">
        <v>1549</v>
      </c>
      <c r="BM66" t="s">
        <v>1549</v>
      </c>
      <c r="BN66" t="s">
        <v>1549</v>
      </c>
      <c r="BO66" t="s">
        <v>1549</v>
      </c>
      <c r="BP66" t="s">
        <v>1549</v>
      </c>
      <c r="BQ66" t="s">
        <v>1549</v>
      </c>
      <c r="BR66" t="s">
        <v>1549</v>
      </c>
      <c r="BS66" t="s">
        <v>1549</v>
      </c>
      <c r="BT66" t="s">
        <v>1549</v>
      </c>
      <c r="BU66" t="s">
        <v>1549</v>
      </c>
      <c r="BV66" t="s">
        <v>1549</v>
      </c>
      <c r="BW66" t="s">
        <v>1549</v>
      </c>
      <c r="BX66" t="s">
        <v>1549</v>
      </c>
      <c r="BY66" t="s">
        <v>1549</v>
      </c>
      <c r="BZ66" t="s">
        <v>1549</v>
      </c>
      <c r="CA66" t="s">
        <v>1549</v>
      </c>
      <c r="CB66" t="s">
        <v>1549</v>
      </c>
      <c r="CC66" t="s">
        <v>1549</v>
      </c>
      <c r="CD66" t="s">
        <v>1549</v>
      </c>
      <c r="CE66" t="s">
        <v>1549</v>
      </c>
      <c r="CF66" t="s">
        <v>1549</v>
      </c>
      <c r="CG66" t="s">
        <v>1549</v>
      </c>
      <c r="CH66" t="s">
        <v>1549</v>
      </c>
      <c r="CI66" t="s">
        <v>1549</v>
      </c>
      <c r="CJ66" t="s">
        <v>1549</v>
      </c>
      <c r="CK66" t="s">
        <v>1549</v>
      </c>
      <c r="CL66" t="s">
        <v>1549</v>
      </c>
      <c r="CM66" t="s">
        <v>1549</v>
      </c>
      <c r="CN66" t="s">
        <v>1549</v>
      </c>
      <c r="CO66" t="s">
        <v>1549</v>
      </c>
      <c r="CP66" t="s">
        <v>1549</v>
      </c>
      <c r="CQ66" t="s">
        <v>1549</v>
      </c>
      <c r="CR66" t="s">
        <v>1549</v>
      </c>
      <c r="CS66" t="s">
        <v>1549</v>
      </c>
      <c r="CT66" t="s">
        <v>1549</v>
      </c>
      <c r="CU66" t="s">
        <v>1549</v>
      </c>
      <c r="CV66" t="s">
        <v>1549</v>
      </c>
      <c r="CW66" t="s">
        <v>1549</v>
      </c>
      <c r="CX66" t="s">
        <v>1549</v>
      </c>
      <c r="CY66" t="s">
        <v>1549</v>
      </c>
      <c r="CZ66" t="s">
        <v>1549</v>
      </c>
      <c r="DA66" t="s">
        <v>1549</v>
      </c>
      <c r="DB66" t="s">
        <v>1549</v>
      </c>
      <c r="DC66" s="175">
        <f>$AL66*INDEX('Byproduct Conc'!$E:$E,MATCH(DC$2,'Byproduct Conc'!$C:$C,0))</f>
        <v>1.3199527199999998E-2</v>
      </c>
      <c r="DD66" s="176">
        <f>$AL66*INDEX('Byproduct Conc'!$E:$E,MATCH(DD$2,'Byproduct Conc'!$C:$C,0))</f>
        <v>1.5875719999999997E-4</v>
      </c>
      <c r="DE66" s="176">
        <f>$AL66*INDEX('Byproduct Conc'!$E:$E,MATCH(DE$2,'Byproduct Conc'!$C:$C,0))</f>
        <v>6.8038799999999998E-4</v>
      </c>
      <c r="DF66" s="176">
        <f>$AL66*INDEX('Byproduct Conc'!$E:$E,MATCH(DF$2,'Byproduct Conc'!$C:$C,0))</f>
        <v>4.5313840800000008E-3</v>
      </c>
      <c r="DG66" s="177">
        <f>$AL66*INDEX('Byproduct Conc'!$E:$E,MATCH(DG$2,'Byproduct Conc'!$C:$C,0))</f>
        <v>6.80388E-3</v>
      </c>
      <c r="DH66" s="178">
        <f t="shared" si="23"/>
        <v>3.771293485714285E-5</v>
      </c>
      <c r="DI66" s="176">
        <f t="shared" si="24"/>
        <v>4.5359199999999992E-7</v>
      </c>
      <c r="DJ66" s="176">
        <f t="shared" si="25"/>
        <v>1.9439657142857142E-6</v>
      </c>
      <c r="DK66" s="176">
        <f t="shared" si="26"/>
        <v>1.2946811657142859E-5</v>
      </c>
      <c r="DL66" s="177">
        <f t="shared" si="27"/>
        <v>1.9439657142857143E-5</v>
      </c>
    </row>
    <row r="67" spans="2:116" x14ac:dyDescent="0.25">
      <c r="B67" t="s">
        <v>1134</v>
      </c>
      <c r="C67">
        <v>2024</v>
      </c>
      <c r="E67" t="s">
        <v>1155</v>
      </c>
      <c r="F67" t="s">
        <v>1152</v>
      </c>
      <c r="G67" t="s">
        <v>1153</v>
      </c>
      <c r="H67" t="s">
        <v>1154</v>
      </c>
      <c r="I67" t="s">
        <v>1422</v>
      </c>
      <c r="J67" t="s">
        <v>1138</v>
      </c>
      <c r="K67">
        <v>70805</v>
      </c>
      <c r="M67" s="56">
        <v>110000597444</v>
      </c>
      <c r="N67" s="172" t="str">
        <f t="shared" ref="N67:N81" si="28">IF(X67&gt;0, E67, "")</f>
        <v>70805FRMSPGULFS</v>
      </c>
      <c r="O67" s="172" t="str">
        <f t="shared" ref="O67:O81" si="29">IF(AL67&gt;0, E67, "")</f>
        <v>70805FRMSPGULFS</v>
      </c>
      <c r="P67">
        <v>30.501300000000001</v>
      </c>
      <c r="Q67">
        <v>-91.192329999999998</v>
      </c>
      <c r="R67">
        <v>1324223140373</v>
      </c>
      <c r="S67" t="s">
        <v>2121</v>
      </c>
      <c r="T67" t="s">
        <v>1393</v>
      </c>
      <c r="U67" s="56">
        <v>5</v>
      </c>
      <c r="V67" s="56" t="s">
        <v>1423</v>
      </c>
      <c r="W67" s="56">
        <v>800</v>
      </c>
      <c r="X67" s="175">
        <f t="shared" ref="X67:X81" si="30">W67*LB_TO_KG</f>
        <v>362.87360000000001</v>
      </c>
      <c r="Y67" t="s">
        <v>1556</v>
      </c>
      <c r="AA67" s="175">
        <f>$X67*INDEX('Byproduct Conc'!$E:$E,MATCH(AA$2,'Byproduct Conc'!$C:$C,0))</f>
        <v>1.055962176</v>
      </c>
      <c r="AB67" s="176">
        <f>$X67*INDEX('Byproduct Conc'!$E:$E,MATCH(AB$2,'Byproduct Conc'!$C:$C,0))</f>
        <v>1.2700576E-2</v>
      </c>
      <c r="AC67" s="176">
        <f>$X67*INDEX('Byproduct Conc'!$E:$E,MATCH(AC$2,'Byproduct Conc'!$C:$C,0))</f>
        <v>5.443104E-2</v>
      </c>
      <c r="AD67" s="176">
        <f>$X67*INDEX('Byproduct Conc'!$E:$E,MATCH(AD$2,'Byproduct Conc'!$C:$C,0))</f>
        <v>0.36251072640000004</v>
      </c>
      <c r="AE67" s="177">
        <f>$X67*INDEX('Byproduct Conc'!$E:$E,MATCH(AE$2,'Byproduct Conc'!$C:$C,0))</f>
        <v>0.54431039999999997</v>
      </c>
      <c r="AF67" s="178">
        <f t="shared" ref="AF67:AF81" si="31">AA67/350</f>
        <v>3.0170347885714287E-3</v>
      </c>
      <c r="AG67" s="176">
        <f t="shared" ref="AG67:AG81" si="32">AB67/350</f>
        <v>3.6287359999999998E-5</v>
      </c>
      <c r="AH67" s="176">
        <f t="shared" ref="AH67:AH81" si="33">AC67/350</f>
        <v>1.5551725714285715E-4</v>
      </c>
      <c r="AI67" s="176">
        <f t="shared" ref="AI67:AI81" si="34">AD67/350</f>
        <v>1.0357449325714286E-3</v>
      </c>
      <c r="AJ67" s="177">
        <f t="shared" ref="AJ67:AJ81" si="35">AE67/350</f>
        <v>1.5551725714285714E-3</v>
      </c>
      <c r="AK67" s="56">
        <v>198</v>
      </c>
      <c r="AL67" s="203">
        <f t="shared" ref="AL67:AL81" si="36">AK67*LB_TO_KG</f>
        <v>89.811216000000002</v>
      </c>
      <c r="AM67" t="s">
        <v>1556</v>
      </c>
      <c r="AO67" t="s">
        <v>5125</v>
      </c>
      <c r="AP67">
        <v>325180</v>
      </c>
      <c r="AQ67" t="s">
        <v>258</v>
      </c>
      <c r="AV67" s="56" t="s">
        <v>1140</v>
      </c>
      <c r="AW67" s="72">
        <v>350</v>
      </c>
      <c r="AX67"/>
      <c r="BA67" t="s">
        <v>1548</v>
      </c>
      <c r="BB67" t="s">
        <v>1549</v>
      </c>
      <c r="BC67" t="s">
        <v>1548</v>
      </c>
      <c r="BD67" t="s">
        <v>1549</v>
      </c>
      <c r="BE67" t="s">
        <v>1549</v>
      </c>
      <c r="BF67" t="s">
        <v>1549</v>
      </c>
      <c r="BG67" t="s">
        <v>1548</v>
      </c>
      <c r="BH67" t="s">
        <v>1548</v>
      </c>
      <c r="BI67" t="s">
        <v>1549</v>
      </c>
      <c r="BJ67" t="s">
        <v>1549</v>
      </c>
      <c r="BK67" t="s">
        <v>1549</v>
      </c>
      <c r="BL67" t="s">
        <v>1549</v>
      </c>
      <c r="BM67" t="s">
        <v>1549</v>
      </c>
      <c r="BN67" t="s">
        <v>1549</v>
      </c>
      <c r="BO67" t="s">
        <v>1549</v>
      </c>
      <c r="BP67" t="s">
        <v>1549</v>
      </c>
      <c r="BQ67" t="s">
        <v>1549</v>
      </c>
      <c r="BR67" t="s">
        <v>1549</v>
      </c>
      <c r="BS67" t="s">
        <v>1549</v>
      </c>
      <c r="BT67" t="s">
        <v>1549</v>
      </c>
      <c r="BU67" t="s">
        <v>1549</v>
      </c>
      <c r="BV67" t="s">
        <v>1549</v>
      </c>
      <c r="BW67" t="s">
        <v>1549</v>
      </c>
      <c r="BX67" t="s">
        <v>1549</v>
      </c>
      <c r="BY67" t="s">
        <v>1549</v>
      </c>
      <c r="BZ67" t="s">
        <v>1549</v>
      </c>
      <c r="CA67" t="s">
        <v>1549</v>
      </c>
      <c r="CB67" t="s">
        <v>1549</v>
      </c>
      <c r="CC67" t="s">
        <v>1549</v>
      </c>
      <c r="CD67" t="s">
        <v>1549</v>
      </c>
      <c r="CE67" t="s">
        <v>1549</v>
      </c>
      <c r="CF67" t="s">
        <v>1549</v>
      </c>
      <c r="CG67" t="s">
        <v>1549</v>
      </c>
      <c r="CH67" t="s">
        <v>1549</v>
      </c>
      <c r="CI67" t="s">
        <v>1549</v>
      </c>
      <c r="CJ67" t="s">
        <v>1549</v>
      </c>
      <c r="CK67" t="s">
        <v>1549</v>
      </c>
      <c r="CL67" t="s">
        <v>1549</v>
      </c>
      <c r="CM67" t="s">
        <v>1549</v>
      </c>
      <c r="CN67" t="s">
        <v>1549</v>
      </c>
      <c r="CO67" t="s">
        <v>1549</v>
      </c>
      <c r="CP67" t="s">
        <v>1549</v>
      </c>
      <c r="CQ67" t="s">
        <v>1549</v>
      </c>
      <c r="CR67" t="s">
        <v>1549</v>
      </c>
      <c r="CS67" t="s">
        <v>1548</v>
      </c>
      <c r="CT67" t="s">
        <v>1549</v>
      </c>
      <c r="CU67" t="s">
        <v>1549</v>
      </c>
      <c r="CV67" t="s">
        <v>1549</v>
      </c>
      <c r="CW67" t="s">
        <v>1549</v>
      </c>
      <c r="CX67" t="s">
        <v>1549</v>
      </c>
      <c r="CY67" t="s">
        <v>1549</v>
      </c>
      <c r="CZ67" t="s">
        <v>1549</v>
      </c>
      <c r="DA67" t="s">
        <v>1549</v>
      </c>
      <c r="DB67" t="s">
        <v>1548</v>
      </c>
      <c r="DC67" s="175">
        <f>$AL67*INDEX('Byproduct Conc'!$E:$E,MATCH(DC$2,'Byproduct Conc'!$C:$C,0))</f>
        <v>0.26135063856000001</v>
      </c>
      <c r="DD67" s="176">
        <f>$AL67*INDEX('Byproduct Conc'!$E:$E,MATCH(DD$2,'Byproduct Conc'!$C:$C,0))</f>
        <v>3.14339256E-3</v>
      </c>
      <c r="DE67" s="176">
        <f>$AL67*INDEX('Byproduct Conc'!$E:$E,MATCH(DE$2,'Byproduct Conc'!$C:$C,0))</f>
        <v>1.3471682399999999E-2</v>
      </c>
      <c r="DF67" s="176">
        <f>$AL67*INDEX('Byproduct Conc'!$E:$E,MATCH(DF$2,'Byproduct Conc'!$C:$C,0))</f>
        <v>8.9721404784000008E-2</v>
      </c>
      <c r="DG67" s="177">
        <f>$AL67*INDEX('Byproduct Conc'!$E:$E,MATCH(DG$2,'Byproduct Conc'!$C:$C,0))</f>
        <v>0.13471682400000001</v>
      </c>
      <c r="DH67" s="178">
        <f t="shared" ref="DH67:DH81" si="37">DC67/350</f>
        <v>7.4671611017142865E-4</v>
      </c>
      <c r="DI67" s="176">
        <f t="shared" ref="DI67:DI81" si="38">DD67/350</f>
        <v>8.9811215999999999E-6</v>
      </c>
      <c r="DJ67" s="176">
        <f t="shared" ref="DJ67:DJ81" si="39">DE67/350</f>
        <v>3.8490521142857139E-5</v>
      </c>
      <c r="DK67" s="176">
        <f t="shared" ref="DK67:DK81" si="40">DF67/350</f>
        <v>2.5634687081142857E-4</v>
      </c>
      <c r="DL67" s="177">
        <f t="shared" ref="DL67:DL81" si="41">DG67/350</f>
        <v>3.8490521142857148E-4</v>
      </c>
    </row>
    <row r="68" spans="2:116" x14ac:dyDescent="0.25">
      <c r="B68" t="s">
        <v>1134</v>
      </c>
      <c r="C68">
        <v>2024</v>
      </c>
      <c r="E68" t="s">
        <v>1190</v>
      </c>
      <c r="F68" t="s">
        <v>1187</v>
      </c>
      <c r="G68" t="s">
        <v>1188</v>
      </c>
      <c r="H68" t="s">
        <v>1189</v>
      </c>
      <c r="I68" t="s">
        <v>1412</v>
      </c>
      <c r="J68" t="s">
        <v>1160</v>
      </c>
      <c r="K68">
        <v>77978</v>
      </c>
      <c r="M68" s="56">
        <v>110018925957</v>
      </c>
      <c r="N68" s="172" t="str">
        <f t="shared" si="28"/>
        <v>77978FRMSPPOBOX</v>
      </c>
      <c r="O68" s="172" t="str">
        <f t="shared" si="29"/>
        <v>77978FRMSPPOBOX</v>
      </c>
      <c r="P68">
        <v>28.697590000000002</v>
      </c>
      <c r="Q68">
        <v>-96.542101000000002</v>
      </c>
      <c r="R68">
        <v>1324222889937</v>
      </c>
      <c r="S68" t="s">
        <v>2121</v>
      </c>
      <c r="T68" t="s">
        <v>1393</v>
      </c>
      <c r="U68" s="56">
        <v>7</v>
      </c>
      <c r="V68" s="56" t="s">
        <v>1403</v>
      </c>
      <c r="W68" s="56">
        <v>8389</v>
      </c>
      <c r="X68" s="175">
        <f t="shared" si="30"/>
        <v>3805.1832880000002</v>
      </c>
      <c r="Y68" t="s">
        <v>1594</v>
      </c>
      <c r="AA68" s="175">
        <f>$X68*INDEX('Byproduct Conc'!$E:$E,MATCH(AA$2,'Byproduct Conc'!$C:$C,0))</f>
        <v>11.073083368080001</v>
      </c>
      <c r="AB68" s="176">
        <f>$X68*INDEX('Byproduct Conc'!$E:$E,MATCH(AB$2,'Byproduct Conc'!$C:$C,0))</f>
        <v>0.13318141508</v>
      </c>
      <c r="AC68" s="176">
        <f>$X68*INDEX('Byproduct Conc'!$E:$E,MATCH(AC$2,'Byproduct Conc'!$C:$C,0))</f>
        <v>0.57077749319999993</v>
      </c>
      <c r="AD68" s="176">
        <f>$X68*INDEX('Byproduct Conc'!$E:$E,MATCH(AD$2,'Byproduct Conc'!$C:$C,0))</f>
        <v>3.8013781047120005</v>
      </c>
      <c r="AE68" s="177">
        <f>$X68*INDEX('Byproduct Conc'!$E:$E,MATCH(AE$2,'Byproduct Conc'!$C:$C,0))</f>
        <v>5.7077749320000004</v>
      </c>
      <c r="AF68" s="178">
        <f t="shared" si="31"/>
        <v>3.1637381051657143E-2</v>
      </c>
      <c r="AG68" s="176">
        <f t="shared" si="32"/>
        <v>3.8051832880000002E-4</v>
      </c>
      <c r="AH68" s="176">
        <f t="shared" si="33"/>
        <v>1.6307928377142856E-3</v>
      </c>
      <c r="AI68" s="176">
        <f t="shared" si="34"/>
        <v>1.0861080299177145E-2</v>
      </c>
      <c r="AJ68" s="177">
        <f t="shared" si="35"/>
        <v>1.6307928377142858E-2</v>
      </c>
      <c r="AK68" s="56">
        <v>1985</v>
      </c>
      <c r="AL68" s="203">
        <f t="shared" si="36"/>
        <v>900.38012000000003</v>
      </c>
      <c r="AM68" t="s">
        <v>1594</v>
      </c>
      <c r="AO68" t="s">
        <v>5125</v>
      </c>
      <c r="AP68">
        <v>325211</v>
      </c>
      <c r="AQ68" t="s">
        <v>262</v>
      </c>
      <c r="AV68" s="56" t="s">
        <v>1140</v>
      </c>
      <c r="AW68" s="72">
        <v>350</v>
      </c>
      <c r="AX68"/>
      <c r="BA68" t="s">
        <v>1548</v>
      </c>
      <c r="BB68" t="s">
        <v>1549</v>
      </c>
      <c r="BC68" t="s">
        <v>1548</v>
      </c>
      <c r="BD68" t="s">
        <v>1548</v>
      </c>
      <c r="BE68" t="s">
        <v>1549</v>
      </c>
      <c r="BF68" t="s">
        <v>1549</v>
      </c>
      <c r="BG68" t="s">
        <v>1548</v>
      </c>
      <c r="BH68" t="s">
        <v>1548</v>
      </c>
      <c r="BI68" t="s">
        <v>1549</v>
      </c>
      <c r="BJ68" t="s">
        <v>1548</v>
      </c>
      <c r="BK68" t="s">
        <v>1549</v>
      </c>
      <c r="BL68" t="s">
        <v>1549</v>
      </c>
      <c r="BM68" t="s">
        <v>1549</v>
      </c>
      <c r="BN68" t="s">
        <v>1549</v>
      </c>
      <c r="BO68" t="s">
        <v>1549</v>
      </c>
      <c r="BP68" t="s">
        <v>1549</v>
      </c>
      <c r="BQ68" t="s">
        <v>1549</v>
      </c>
      <c r="BR68" t="s">
        <v>1549</v>
      </c>
      <c r="BS68" t="s">
        <v>1549</v>
      </c>
      <c r="BT68" t="s">
        <v>1549</v>
      </c>
      <c r="BU68" t="s">
        <v>1549</v>
      </c>
      <c r="BV68" t="s">
        <v>1549</v>
      </c>
      <c r="BW68" t="s">
        <v>1549</v>
      </c>
      <c r="BX68" t="s">
        <v>1549</v>
      </c>
      <c r="BY68" t="s">
        <v>1549</v>
      </c>
      <c r="BZ68" t="s">
        <v>1548</v>
      </c>
      <c r="CA68" t="s">
        <v>1548</v>
      </c>
      <c r="CB68" t="s">
        <v>1549</v>
      </c>
      <c r="CC68" t="s">
        <v>1549</v>
      </c>
      <c r="CD68" t="s">
        <v>1548</v>
      </c>
      <c r="CE68" t="s">
        <v>1549</v>
      </c>
      <c r="CF68" t="s">
        <v>1548</v>
      </c>
      <c r="CG68" t="s">
        <v>1548</v>
      </c>
      <c r="CH68" t="s">
        <v>1549</v>
      </c>
      <c r="CI68" t="s">
        <v>1549</v>
      </c>
      <c r="CJ68" t="s">
        <v>1549</v>
      </c>
      <c r="CK68" t="s">
        <v>1549</v>
      </c>
      <c r="CL68" t="s">
        <v>1549</v>
      </c>
      <c r="CM68" t="s">
        <v>1549</v>
      </c>
      <c r="CN68" t="s">
        <v>1549</v>
      </c>
      <c r="CO68" t="s">
        <v>1549</v>
      </c>
      <c r="CP68" t="s">
        <v>1549</v>
      </c>
      <c r="CQ68" t="s">
        <v>1549</v>
      </c>
      <c r="CR68" t="s">
        <v>1549</v>
      </c>
      <c r="CS68" t="s">
        <v>1549</v>
      </c>
      <c r="CT68" t="s">
        <v>1549</v>
      </c>
      <c r="CU68" t="s">
        <v>1549</v>
      </c>
      <c r="CV68" t="s">
        <v>1549</v>
      </c>
      <c r="CW68" t="s">
        <v>1549</v>
      </c>
      <c r="CX68" t="s">
        <v>1549</v>
      </c>
      <c r="CY68" t="s">
        <v>1549</v>
      </c>
      <c r="CZ68" t="s">
        <v>1549</v>
      </c>
      <c r="DA68" t="s">
        <v>1549</v>
      </c>
      <c r="DB68" t="s">
        <v>1549</v>
      </c>
      <c r="DC68" s="175">
        <f>$AL68*INDEX('Byproduct Conc'!$E:$E,MATCH(DC$2,'Byproduct Conc'!$C:$C,0))</f>
        <v>2.6201061491999997</v>
      </c>
      <c r="DD68" s="176">
        <f>$AL68*INDEX('Byproduct Conc'!$E:$E,MATCH(DD$2,'Byproduct Conc'!$C:$C,0))</f>
        <v>3.1513304200000002E-2</v>
      </c>
      <c r="DE68" s="176">
        <f>$AL68*INDEX('Byproduct Conc'!$E:$E,MATCH(DE$2,'Byproduct Conc'!$C:$C,0))</f>
        <v>0.135057018</v>
      </c>
      <c r="DF68" s="176">
        <f>$AL68*INDEX('Byproduct Conc'!$E:$E,MATCH(DF$2,'Byproduct Conc'!$C:$C,0))</f>
        <v>0.89947973988000007</v>
      </c>
      <c r="DG68" s="177">
        <f>$AL68*INDEX('Byproduct Conc'!$E:$E,MATCH(DG$2,'Byproduct Conc'!$C:$C,0))</f>
        <v>1.3505701800000001</v>
      </c>
      <c r="DH68" s="178">
        <f t="shared" si="37"/>
        <v>7.4860175691428563E-3</v>
      </c>
      <c r="DI68" s="176">
        <f t="shared" si="38"/>
        <v>9.0038012E-5</v>
      </c>
      <c r="DJ68" s="176">
        <f t="shared" si="39"/>
        <v>3.8587719428571427E-4</v>
      </c>
      <c r="DK68" s="176">
        <f t="shared" si="40"/>
        <v>2.5699421139428573E-3</v>
      </c>
      <c r="DL68" s="177">
        <f t="shared" si="41"/>
        <v>3.858771942857143E-3</v>
      </c>
    </row>
    <row r="69" spans="2:116" x14ac:dyDescent="0.25">
      <c r="B69" t="s">
        <v>1134</v>
      </c>
      <c r="C69">
        <v>2024</v>
      </c>
      <c r="E69" t="s">
        <v>1201</v>
      </c>
      <c r="F69" t="s">
        <v>1210</v>
      </c>
      <c r="G69" t="s">
        <v>1211</v>
      </c>
      <c r="H69" t="s">
        <v>1200</v>
      </c>
      <c r="I69" t="s">
        <v>1416</v>
      </c>
      <c r="J69" t="s">
        <v>1160</v>
      </c>
      <c r="K69">
        <v>77541</v>
      </c>
      <c r="M69" s="56">
        <v>110066943605</v>
      </c>
      <c r="N69" s="172" t="str">
        <f t="shared" si="28"/>
        <v>7754WBLCBP231NB</v>
      </c>
      <c r="O69" s="172" t="str">
        <f t="shared" si="29"/>
        <v>7754WBLCBP231NB</v>
      </c>
      <c r="P69">
        <v>28.981691999999999</v>
      </c>
      <c r="Q69">
        <v>-95.376501000000005</v>
      </c>
      <c r="R69">
        <v>1324223233242</v>
      </c>
      <c r="S69" t="s">
        <v>2121</v>
      </c>
      <c r="T69" t="s">
        <v>1393</v>
      </c>
      <c r="U69" s="56">
        <v>4</v>
      </c>
      <c r="V69" s="56" t="s">
        <v>1409</v>
      </c>
      <c r="W69" s="56">
        <v>83</v>
      </c>
      <c r="X69" s="175">
        <f t="shared" si="30"/>
        <v>37.648136000000001</v>
      </c>
      <c r="Y69" t="s">
        <v>1543</v>
      </c>
      <c r="AA69" s="175">
        <f>$X69*INDEX('Byproduct Conc'!$E:$E,MATCH(AA$2,'Byproduct Conc'!$C:$C,0))</f>
        <v>0.10955607576</v>
      </c>
      <c r="AB69" s="176">
        <f>$X69*INDEX('Byproduct Conc'!$E:$E,MATCH(AB$2,'Byproduct Conc'!$C:$C,0))</f>
        <v>1.31768476E-3</v>
      </c>
      <c r="AC69" s="176">
        <f>$X69*INDEX('Byproduct Conc'!$E:$E,MATCH(AC$2,'Byproduct Conc'!$C:$C,0))</f>
        <v>5.6472203999999998E-3</v>
      </c>
      <c r="AD69" s="176">
        <f>$X69*INDEX('Byproduct Conc'!$E:$E,MATCH(AD$2,'Byproduct Conc'!$C:$C,0))</f>
        <v>3.7610487864000001E-2</v>
      </c>
      <c r="AE69" s="177">
        <f>$X69*INDEX('Byproduct Conc'!$E:$E,MATCH(AE$2,'Byproduct Conc'!$C:$C,0))</f>
        <v>5.6472204000000005E-2</v>
      </c>
      <c r="AF69" s="178">
        <f t="shared" si="31"/>
        <v>3.130173593142857E-4</v>
      </c>
      <c r="AG69" s="176">
        <f t="shared" si="32"/>
        <v>3.7648135999999997E-6</v>
      </c>
      <c r="AH69" s="176">
        <f t="shared" si="33"/>
        <v>1.6134915428571429E-5</v>
      </c>
      <c r="AI69" s="176">
        <f t="shared" si="34"/>
        <v>1.0745853675428571E-4</v>
      </c>
      <c r="AJ69" s="177">
        <f t="shared" si="35"/>
        <v>1.6134915428571431E-4</v>
      </c>
      <c r="AK69" s="56">
        <v>21</v>
      </c>
      <c r="AL69" s="203">
        <f t="shared" si="36"/>
        <v>9.5254320000000003</v>
      </c>
      <c r="AM69" t="s">
        <v>1556</v>
      </c>
      <c r="AO69" t="s">
        <v>5125</v>
      </c>
      <c r="AP69">
        <v>325199</v>
      </c>
      <c r="AQ69" t="s">
        <v>261</v>
      </c>
      <c r="AV69" s="56" t="s">
        <v>1140</v>
      </c>
      <c r="AW69" s="72">
        <v>350</v>
      </c>
      <c r="AX69"/>
      <c r="BA69" t="s">
        <v>1548</v>
      </c>
      <c r="BB69" t="s">
        <v>1548</v>
      </c>
      <c r="BC69" t="s">
        <v>1548</v>
      </c>
      <c r="BD69" t="s">
        <v>1548</v>
      </c>
      <c r="BE69" t="s">
        <v>1548</v>
      </c>
      <c r="BF69" t="s">
        <v>1548</v>
      </c>
      <c r="BG69" t="s">
        <v>1548</v>
      </c>
      <c r="BH69" t="s">
        <v>1549</v>
      </c>
      <c r="BI69" t="s">
        <v>1549</v>
      </c>
      <c r="BJ69" t="s">
        <v>1549</v>
      </c>
      <c r="BK69" t="s">
        <v>1549</v>
      </c>
      <c r="BL69" t="s">
        <v>1548</v>
      </c>
      <c r="BM69" t="s">
        <v>1548</v>
      </c>
      <c r="BN69" t="s">
        <v>1549</v>
      </c>
      <c r="BO69" t="s">
        <v>1549</v>
      </c>
      <c r="BP69" t="s">
        <v>1549</v>
      </c>
      <c r="BQ69" t="s">
        <v>1549</v>
      </c>
      <c r="BR69" t="s">
        <v>1549</v>
      </c>
      <c r="BS69" t="s">
        <v>1549</v>
      </c>
      <c r="BT69" t="s">
        <v>1549</v>
      </c>
      <c r="BU69" t="s">
        <v>1549</v>
      </c>
      <c r="BV69" t="s">
        <v>1549</v>
      </c>
      <c r="BW69" t="s">
        <v>1549</v>
      </c>
      <c r="BX69" t="s">
        <v>1549</v>
      </c>
      <c r="BY69" t="s">
        <v>1548</v>
      </c>
      <c r="BZ69" t="s">
        <v>1549</v>
      </c>
      <c r="CA69" t="s">
        <v>1548</v>
      </c>
      <c r="CB69" t="s">
        <v>1549</v>
      </c>
      <c r="CC69" t="s">
        <v>1549</v>
      </c>
      <c r="CD69" t="s">
        <v>1549</v>
      </c>
      <c r="CE69" t="s">
        <v>1549</v>
      </c>
      <c r="CF69" t="s">
        <v>1549</v>
      </c>
      <c r="CG69" t="s">
        <v>1549</v>
      </c>
      <c r="CH69" t="s">
        <v>1549</v>
      </c>
      <c r="CI69" t="s">
        <v>1549</v>
      </c>
      <c r="CJ69" t="s">
        <v>1549</v>
      </c>
      <c r="CK69" t="s">
        <v>1549</v>
      </c>
      <c r="CL69" t="s">
        <v>1549</v>
      </c>
      <c r="CM69" t="s">
        <v>1549</v>
      </c>
      <c r="CN69" t="s">
        <v>1549</v>
      </c>
      <c r="CO69" t="s">
        <v>1549</v>
      </c>
      <c r="CP69" t="s">
        <v>1549</v>
      </c>
      <c r="CQ69" t="s">
        <v>1549</v>
      </c>
      <c r="CR69" t="s">
        <v>1549</v>
      </c>
      <c r="CS69" t="s">
        <v>1548</v>
      </c>
      <c r="CT69" t="s">
        <v>1549</v>
      </c>
      <c r="CU69" t="s">
        <v>1549</v>
      </c>
      <c r="CV69" t="s">
        <v>1549</v>
      </c>
      <c r="CW69" t="s">
        <v>1549</v>
      </c>
      <c r="CX69" t="s">
        <v>1549</v>
      </c>
      <c r="CY69" t="s">
        <v>1549</v>
      </c>
      <c r="CZ69" t="s">
        <v>1549</v>
      </c>
      <c r="DA69" t="s">
        <v>1549</v>
      </c>
      <c r="DB69" t="s">
        <v>1548</v>
      </c>
      <c r="DC69" s="175">
        <f>$AL69*INDEX('Byproduct Conc'!$E:$E,MATCH(DC$2,'Byproduct Conc'!$C:$C,0))</f>
        <v>2.771900712E-2</v>
      </c>
      <c r="DD69" s="176">
        <f>$AL69*INDEX('Byproduct Conc'!$E:$E,MATCH(DD$2,'Byproduct Conc'!$C:$C,0))</f>
        <v>3.3339011999999999E-4</v>
      </c>
      <c r="DE69" s="176">
        <f>$AL69*INDEX('Byproduct Conc'!$E:$E,MATCH(DE$2,'Byproduct Conc'!$C:$C,0))</f>
        <v>1.4288147999999999E-3</v>
      </c>
      <c r="DF69" s="176">
        <f>$AL69*INDEX('Byproduct Conc'!$E:$E,MATCH(DF$2,'Byproduct Conc'!$C:$C,0))</f>
        <v>9.5159065680000005E-3</v>
      </c>
      <c r="DG69" s="177">
        <f>$AL69*INDEX('Byproduct Conc'!$E:$E,MATCH(DG$2,'Byproduct Conc'!$C:$C,0))</f>
        <v>1.4288148000000001E-2</v>
      </c>
      <c r="DH69" s="178">
        <f t="shared" si="37"/>
        <v>7.9197163200000003E-5</v>
      </c>
      <c r="DI69" s="176">
        <f t="shared" si="38"/>
        <v>9.5254319999999999E-7</v>
      </c>
      <c r="DJ69" s="176">
        <f t="shared" si="39"/>
        <v>4.0823279999999998E-6</v>
      </c>
      <c r="DK69" s="176">
        <f t="shared" si="40"/>
        <v>2.7188304480000001E-5</v>
      </c>
      <c r="DL69" s="177">
        <f t="shared" si="41"/>
        <v>4.0823280000000005E-5</v>
      </c>
    </row>
    <row r="70" spans="2:116" x14ac:dyDescent="0.25">
      <c r="B70" t="s">
        <v>1134</v>
      </c>
      <c r="C70">
        <v>2024</v>
      </c>
      <c r="E70" t="s">
        <v>1180</v>
      </c>
      <c r="F70" t="s">
        <v>1176</v>
      </c>
      <c r="G70" t="s">
        <v>1177</v>
      </c>
      <c r="H70" t="s">
        <v>1178</v>
      </c>
      <c r="I70" t="s">
        <v>1178</v>
      </c>
      <c r="J70" t="s">
        <v>1179</v>
      </c>
      <c r="K70">
        <v>29405</v>
      </c>
      <c r="M70" s="56">
        <v>110017326963</v>
      </c>
      <c r="N70" s="172" t="str">
        <f t="shared" si="28"/>
        <v>29415LBRGH2151K</v>
      </c>
      <c r="O70" s="172" t="str">
        <f t="shared" si="29"/>
        <v/>
      </c>
      <c r="P70">
        <v>32.833576999999998</v>
      </c>
      <c r="Q70">
        <v>-79.964774000000006</v>
      </c>
      <c r="R70">
        <v>1324222923827</v>
      </c>
      <c r="S70" t="s">
        <v>2121</v>
      </c>
      <c r="T70" t="s">
        <v>1393</v>
      </c>
      <c r="U70" s="56">
        <v>5</v>
      </c>
      <c r="V70" s="56" t="s">
        <v>1423</v>
      </c>
      <c r="W70" s="56">
        <v>469</v>
      </c>
      <c r="X70" s="175">
        <f t="shared" si="30"/>
        <v>212.73464799999999</v>
      </c>
      <c r="Y70" t="s">
        <v>1573</v>
      </c>
      <c r="AA70" s="175">
        <f>$X70*INDEX('Byproduct Conc'!$E:$E,MATCH(AA$2,'Byproduct Conc'!$C:$C,0))</f>
        <v>0.6190578256799999</v>
      </c>
      <c r="AB70" s="176">
        <f>$X70*INDEX('Byproduct Conc'!$E:$E,MATCH(AB$2,'Byproduct Conc'!$C:$C,0))</f>
        <v>7.4457126799999992E-3</v>
      </c>
      <c r="AC70" s="176">
        <f>$X70*INDEX('Byproduct Conc'!$E:$E,MATCH(AC$2,'Byproduct Conc'!$C:$C,0))</f>
        <v>3.1910197199999997E-2</v>
      </c>
      <c r="AD70" s="176">
        <f>$X70*INDEX('Byproduct Conc'!$E:$E,MATCH(AD$2,'Byproduct Conc'!$C:$C,0))</f>
        <v>0.21252191335200002</v>
      </c>
      <c r="AE70" s="177">
        <f>$X70*INDEX('Byproduct Conc'!$E:$E,MATCH(AE$2,'Byproduct Conc'!$C:$C,0))</f>
        <v>0.31910197200000001</v>
      </c>
      <c r="AF70" s="178">
        <f t="shared" si="31"/>
        <v>1.7687366447999998E-3</v>
      </c>
      <c r="AG70" s="176">
        <f t="shared" si="32"/>
        <v>2.1273464799999997E-5</v>
      </c>
      <c r="AH70" s="176">
        <f t="shared" si="33"/>
        <v>9.1171991999999992E-5</v>
      </c>
      <c r="AI70" s="176">
        <f t="shared" si="34"/>
        <v>6.0720546672000009E-4</v>
      </c>
      <c r="AJ70" s="177">
        <f t="shared" si="35"/>
        <v>9.1171992000000008E-4</v>
      </c>
      <c r="AK70" s="56">
        <v>0</v>
      </c>
      <c r="AL70" s="203">
        <f t="shared" si="36"/>
        <v>0</v>
      </c>
      <c r="AM70" t="s">
        <v>1573</v>
      </c>
      <c r="AO70" t="s">
        <v>5125</v>
      </c>
      <c r="AP70">
        <v>562211</v>
      </c>
      <c r="AQ70" t="s">
        <v>904</v>
      </c>
      <c r="AV70" s="56" t="s">
        <v>1140</v>
      </c>
      <c r="AW70" s="72">
        <v>350</v>
      </c>
      <c r="AX70"/>
      <c r="BA70" t="s">
        <v>1548</v>
      </c>
      <c r="BB70" t="s">
        <v>1549</v>
      </c>
      <c r="BC70" t="s">
        <v>1549</v>
      </c>
      <c r="BD70" t="s">
        <v>1549</v>
      </c>
      <c r="BE70" t="s">
        <v>1548</v>
      </c>
      <c r="BF70" t="s">
        <v>1549</v>
      </c>
      <c r="BG70" t="s">
        <v>1549</v>
      </c>
      <c r="BH70" t="s">
        <v>1549</v>
      </c>
      <c r="BI70" t="s">
        <v>1549</v>
      </c>
      <c r="BJ70" t="s">
        <v>1549</v>
      </c>
      <c r="BK70" t="s">
        <v>1549</v>
      </c>
      <c r="BL70" t="s">
        <v>1549</v>
      </c>
      <c r="BM70" t="s">
        <v>1549</v>
      </c>
      <c r="BN70" t="s">
        <v>1549</v>
      </c>
      <c r="BO70" t="s">
        <v>1549</v>
      </c>
      <c r="BP70" t="s">
        <v>1549</v>
      </c>
      <c r="BQ70" t="s">
        <v>1549</v>
      </c>
      <c r="BR70" t="s">
        <v>1549</v>
      </c>
      <c r="BS70" t="s">
        <v>1549</v>
      </c>
      <c r="BT70" t="s">
        <v>1549</v>
      </c>
      <c r="BU70" t="s">
        <v>1549</v>
      </c>
      <c r="BV70" t="s">
        <v>1549</v>
      </c>
      <c r="BW70" t="s">
        <v>1549</v>
      </c>
      <c r="BX70" t="s">
        <v>1549</v>
      </c>
      <c r="BY70" t="s">
        <v>1549</v>
      </c>
      <c r="BZ70" t="s">
        <v>1549</v>
      </c>
      <c r="CA70" t="s">
        <v>1549</v>
      </c>
      <c r="CB70" t="s">
        <v>1549</v>
      </c>
      <c r="CC70" t="s">
        <v>1549</v>
      </c>
      <c r="CD70" t="s">
        <v>1549</v>
      </c>
      <c r="CE70" t="s">
        <v>1549</v>
      </c>
      <c r="CF70" t="s">
        <v>1549</v>
      </c>
      <c r="CG70" t="s">
        <v>1549</v>
      </c>
      <c r="CH70" t="s">
        <v>1549</v>
      </c>
      <c r="CI70" t="s">
        <v>1549</v>
      </c>
      <c r="CJ70" t="s">
        <v>1549</v>
      </c>
      <c r="CK70" t="s">
        <v>1549</v>
      </c>
      <c r="CL70" t="s">
        <v>1549</v>
      </c>
      <c r="CM70" t="s">
        <v>1549</v>
      </c>
      <c r="CN70" t="s">
        <v>1549</v>
      </c>
      <c r="CO70" t="s">
        <v>1549</v>
      </c>
      <c r="CP70" t="s">
        <v>1549</v>
      </c>
      <c r="CQ70" t="s">
        <v>1549</v>
      </c>
      <c r="CR70" t="s">
        <v>1549</v>
      </c>
      <c r="CS70" t="s">
        <v>1549</v>
      </c>
      <c r="CT70" t="s">
        <v>1549</v>
      </c>
      <c r="CU70" t="s">
        <v>1549</v>
      </c>
      <c r="CV70" t="s">
        <v>1549</v>
      </c>
      <c r="CW70" t="s">
        <v>1549</v>
      </c>
      <c r="CX70" t="s">
        <v>1549</v>
      </c>
      <c r="CY70" t="s">
        <v>1549</v>
      </c>
      <c r="CZ70" t="s">
        <v>1549</v>
      </c>
      <c r="DA70" t="s">
        <v>1549</v>
      </c>
      <c r="DB70" t="s">
        <v>1549</v>
      </c>
      <c r="DC70" s="175">
        <f>$AL70*INDEX('Byproduct Conc'!$E:$E,MATCH(DC$2,'Byproduct Conc'!$C:$C,0))</f>
        <v>0</v>
      </c>
      <c r="DD70" s="176">
        <f>$AL70*INDEX('Byproduct Conc'!$E:$E,MATCH(DD$2,'Byproduct Conc'!$C:$C,0))</f>
        <v>0</v>
      </c>
      <c r="DE70" s="176">
        <f>$AL70*INDEX('Byproduct Conc'!$E:$E,MATCH(DE$2,'Byproduct Conc'!$C:$C,0))</f>
        <v>0</v>
      </c>
      <c r="DF70" s="176">
        <f>$AL70*INDEX('Byproduct Conc'!$E:$E,MATCH(DF$2,'Byproduct Conc'!$C:$C,0))</f>
        <v>0</v>
      </c>
      <c r="DG70" s="177">
        <f>$AL70*INDEX('Byproduct Conc'!$E:$E,MATCH(DG$2,'Byproduct Conc'!$C:$C,0))</f>
        <v>0</v>
      </c>
      <c r="DH70" s="178">
        <f t="shared" si="37"/>
        <v>0</v>
      </c>
      <c r="DI70" s="176">
        <f t="shared" si="38"/>
        <v>0</v>
      </c>
      <c r="DJ70" s="176">
        <f t="shared" si="39"/>
        <v>0</v>
      </c>
      <c r="DK70" s="176">
        <f t="shared" si="40"/>
        <v>0</v>
      </c>
      <c r="DL70" s="177">
        <f t="shared" si="41"/>
        <v>0</v>
      </c>
    </row>
    <row r="71" spans="2:116" x14ac:dyDescent="0.25">
      <c r="B71" t="s">
        <v>1134</v>
      </c>
      <c r="C71">
        <v>2024</v>
      </c>
      <c r="E71" t="s">
        <v>1161</v>
      </c>
      <c r="F71" t="s">
        <v>1157</v>
      </c>
      <c r="G71" t="s">
        <v>1158</v>
      </c>
      <c r="H71" t="s">
        <v>1159</v>
      </c>
      <c r="I71" t="s">
        <v>1426</v>
      </c>
      <c r="J71" t="s">
        <v>1160</v>
      </c>
      <c r="K71">
        <v>78359</v>
      </c>
      <c r="M71" s="56">
        <v>110070725501</v>
      </c>
      <c r="N71" s="172" t="str">
        <f t="shared" si="28"/>
        <v>78359CCDNTHWY36</v>
      </c>
      <c r="O71" s="172" t="str">
        <f t="shared" si="29"/>
        <v>78359CCDNTHWY36</v>
      </c>
      <c r="P71">
        <v>27.883610999999998</v>
      </c>
      <c r="Q71">
        <v>-97.241382999999999</v>
      </c>
      <c r="R71">
        <v>1324223152265</v>
      </c>
      <c r="S71" t="s">
        <v>2121</v>
      </c>
      <c r="T71" t="s">
        <v>1393</v>
      </c>
      <c r="U71" s="56">
        <v>3</v>
      </c>
      <c r="V71" s="56" t="s">
        <v>1550</v>
      </c>
      <c r="W71" s="56">
        <v>2E-3</v>
      </c>
      <c r="X71" s="175">
        <f t="shared" si="30"/>
        <v>9.0718400000000001E-4</v>
      </c>
      <c r="Y71" t="s">
        <v>1573</v>
      </c>
      <c r="AA71" s="175">
        <f>$X71*INDEX('Byproduct Conc'!$E:$E,MATCH(AA$2,'Byproduct Conc'!$C:$C,0))</f>
        <v>2.6399054399999997E-6</v>
      </c>
      <c r="AB71" s="176">
        <f>$X71*INDEX('Byproduct Conc'!$E:$E,MATCH(AB$2,'Byproduct Conc'!$C:$C,0))</f>
        <v>3.1751439999999999E-8</v>
      </c>
      <c r="AC71" s="176">
        <f>$X71*INDEX('Byproduct Conc'!$E:$E,MATCH(AC$2,'Byproduct Conc'!$C:$C,0))</f>
        <v>1.3607759999999999E-7</v>
      </c>
      <c r="AD71" s="176">
        <f>$X71*INDEX('Byproduct Conc'!$E:$E,MATCH(AD$2,'Byproduct Conc'!$C:$C,0))</f>
        <v>9.0627681600000008E-7</v>
      </c>
      <c r="AE71" s="177">
        <f>$X71*INDEX('Byproduct Conc'!$E:$E,MATCH(AE$2,'Byproduct Conc'!$C:$C,0))</f>
        <v>1.3607760000000001E-6</v>
      </c>
      <c r="AF71" s="178">
        <f t="shared" si="31"/>
        <v>7.5425869714285703E-9</v>
      </c>
      <c r="AG71" s="176">
        <f t="shared" si="32"/>
        <v>9.0718399999999992E-11</v>
      </c>
      <c r="AH71" s="176">
        <f t="shared" si="33"/>
        <v>3.8879314285714283E-10</v>
      </c>
      <c r="AI71" s="176">
        <f t="shared" si="34"/>
        <v>2.5893623314285716E-9</v>
      </c>
      <c r="AJ71" s="177">
        <f t="shared" si="35"/>
        <v>3.8879314285714291E-9</v>
      </c>
      <c r="AK71" s="56">
        <v>1E-3</v>
      </c>
      <c r="AL71" s="203">
        <f t="shared" si="36"/>
        <v>4.53592E-4</v>
      </c>
      <c r="AM71" t="s">
        <v>1573</v>
      </c>
      <c r="AO71" t="s">
        <v>5125</v>
      </c>
      <c r="AP71">
        <v>562211</v>
      </c>
      <c r="AQ71" t="s">
        <v>904</v>
      </c>
      <c r="AV71" s="56" t="s">
        <v>1140</v>
      </c>
      <c r="AW71" s="72">
        <v>350</v>
      </c>
      <c r="AX71"/>
      <c r="BA71" t="s">
        <v>1548</v>
      </c>
      <c r="BB71" t="s">
        <v>1549</v>
      </c>
      <c r="BC71" t="s">
        <v>1548</v>
      </c>
      <c r="BD71" t="s">
        <v>1549</v>
      </c>
      <c r="BE71" t="s">
        <v>1549</v>
      </c>
      <c r="BF71" t="s">
        <v>1549</v>
      </c>
      <c r="BG71" t="s">
        <v>1548</v>
      </c>
      <c r="BH71" t="s">
        <v>1549</v>
      </c>
      <c r="BI71" t="s">
        <v>1549</v>
      </c>
      <c r="BJ71" t="s">
        <v>1549</v>
      </c>
      <c r="BK71" t="s">
        <v>1549</v>
      </c>
      <c r="BL71" t="s">
        <v>1548</v>
      </c>
      <c r="BM71" t="s">
        <v>1549</v>
      </c>
      <c r="BN71" t="s">
        <v>1549</v>
      </c>
      <c r="BO71" t="s">
        <v>1549</v>
      </c>
      <c r="BP71" t="s">
        <v>1549</v>
      </c>
      <c r="BQ71" t="s">
        <v>1549</v>
      </c>
      <c r="BR71" t="s">
        <v>1549</v>
      </c>
      <c r="BS71" t="s">
        <v>1549</v>
      </c>
      <c r="BT71" t="s">
        <v>1549</v>
      </c>
      <c r="BU71" t="s">
        <v>1549</v>
      </c>
      <c r="BV71" t="s">
        <v>1549</v>
      </c>
      <c r="BW71" t="s">
        <v>1549</v>
      </c>
      <c r="BX71" t="s">
        <v>1549</v>
      </c>
      <c r="BY71" t="s">
        <v>1549</v>
      </c>
      <c r="BZ71" t="s">
        <v>1549</v>
      </c>
      <c r="CA71" t="s">
        <v>1549</v>
      </c>
      <c r="CB71" t="s">
        <v>1549</v>
      </c>
      <c r="CC71" t="s">
        <v>1549</v>
      </c>
      <c r="CD71" t="s">
        <v>1549</v>
      </c>
      <c r="CE71" t="s">
        <v>1549</v>
      </c>
      <c r="CF71" t="s">
        <v>1549</v>
      </c>
      <c r="CG71" t="s">
        <v>1549</v>
      </c>
      <c r="CH71" t="s">
        <v>1549</v>
      </c>
      <c r="CI71" t="s">
        <v>1549</v>
      </c>
      <c r="CJ71" t="s">
        <v>1549</v>
      </c>
      <c r="CK71" t="s">
        <v>1549</v>
      </c>
      <c r="CL71" t="s">
        <v>1549</v>
      </c>
      <c r="CM71" t="s">
        <v>1549</v>
      </c>
      <c r="CN71" t="s">
        <v>1549</v>
      </c>
      <c r="CO71" t="s">
        <v>1549</v>
      </c>
      <c r="CP71" t="s">
        <v>1549</v>
      </c>
      <c r="CQ71" t="s">
        <v>1549</v>
      </c>
      <c r="CR71" t="s">
        <v>1549</v>
      </c>
      <c r="CS71" t="s">
        <v>1548</v>
      </c>
      <c r="CT71" t="s">
        <v>1549</v>
      </c>
      <c r="CU71" t="s">
        <v>1549</v>
      </c>
      <c r="CV71" t="s">
        <v>1549</v>
      </c>
      <c r="CW71" t="s">
        <v>1549</v>
      </c>
      <c r="CX71" t="s">
        <v>1549</v>
      </c>
      <c r="CY71" t="s">
        <v>1549</v>
      </c>
      <c r="CZ71" t="s">
        <v>1549</v>
      </c>
      <c r="DA71" t="s">
        <v>1549</v>
      </c>
      <c r="DB71" t="s">
        <v>1548</v>
      </c>
      <c r="DC71" s="175">
        <f>$AL71*INDEX('Byproduct Conc'!$E:$E,MATCH(DC$2,'Byproduct Conc'!$C:$C,0))</f>
        <v>1.3199527199999999E-6</v>
      </c>
      <c r="DD71" s="176">
        <f>$AL71*INDEX('Byproduct Conc'!$E:$E,MATCH(DD$2,'Byproduct Conc'!$C:$C,0))</f>
        <v>1.5875719999999999E-8</v>
      </c>
      <c r="DE71" s="176">
        <f>$AL71*INDEX('Byproduct Conc'!$E:$E,MATCH(DE$2,'Byproduct Conc'!$C:$C,0))</f>
        <v>6.8038799999999994E-8</v>
      </c>
      <c r="DF71" s="176">
        <f>$AL71*INDEX('Byproduct Conc'!$E:$E,MATCH(DF$2,'Byproduct Conc'!$C:$C,0))</f>
        <v>4.5313840800000004E-7</v>
      </c>
      <c r="DG71" s="177">
        <f>$AL71*INDEX('Byproduct Conc'!$E:$E,MATCH(DG$2,'Byproduct Conc'!$C:$C,0))</f>
        <v>6.8038800000000007E-7</v>
      </c>
      <c r="DH71" s="178">
        <f t="shared" si="37"/>
        <v>3.7712934857142852E-9</v>
      </c>
      <c r="DI71" s="176">
        <f t="shared" si="38"/>
        <v>4.5359199999999996E-11</v>
      </c>
      <c r="DJ71" s="176">
        <f t="shared" si="39"/>
        <v>1.9439657142857141E-10</v>
      </c>
      <c r="DK71" s="176">
        <f t="shared" si="40"/>
        <v>1.2946811657142858E-9</v>
      </c>
      <c r="DL71" s="177">
        <f t="shared" si="41"/>
        <v>1.9439657142857145E-9</v>
      </c>
    </row>
    <row r="72" spans="2:116" x14ac:dyDescent="0.25">
      <c r="B72" t="s">
        <v>1134</v>
      </c>
      <c r="C72">
        <v>2024</v>
      </c>
      <c r="E72" t="s">
        <v>1150</v>
      </c>
      <c r="F72" t="s">
        <v>1147</v>
      </c>
      <c r="G72" t="s">
        <v>1148</v>
      </c>
      <c r="H72" t="s">
        <v>1149</v>
      </c>
      <c r="I72" t="s">
        <v>1429</v>
      </c>
      <c r="J72" t="s">
        <v>1138</v>
      </c>
      <c r="K72">
        <v>70723</v>
      </c>
      <c r="M72" s="56">
        <v>110000597328</v>
      </c>
      <c r="N72" s="172" t="str">
        <f t="shared" si="28"/>
        <v>70723CCDNTHIGHW</v>
      </c>
      <c r="O72" s="172" t="str">
        <f t="shared" si="29"/>
        <v>70723CCDNTHIGHW</v>
      </c>
      <c r="P72">
        <v>30.05509</v>
      </c>
      <c r="Q72">
        <v>-90.830839999999995</v>
      </c>
      <c r="R72">
        <v>1324223000074</v>
      </c>
      <c r="S72" t="s">
        <v>2121</v>
      </c>
      <c r="T72" t="s">
        <v>1393</v>
      </c>
      <c r="U72" s="56">
        <v>2</v>
      </c>
      <c r="V72" s="56" t="s">
        <v>1649</v>
      </c>
      <c r="W72" s="56">
        <v>6.5</v>
      </c>
      <c r="X72" s="175">
        <f t="shared" si="30"/>
        <v>2.9483480000000002</v>
      </c>
      <c r="Y72" t="s">
        <v>1556</v>
      </c>
      <c r="AA72" s="175">
        <f>$X72*INDEX('Byproduct Conc'!$E:$E,MATCH(AA$2,'Byproduct Conc'!$C:$C,0))</f>
        <v>8.5796926800000006E-3</v>
      </c>
      <c r="AB72" s="176">
        <f>$X72*INDEX('Byproduct Conc'!$E:$E,MATCH(AB$2,'Byproduct Conc'!$C:$C,0))</f>
        <v>1.0319218E-4</v>
      </c>
      <c r="AC72" s="176">
        <f>$X72*INDEX('Byproduct Conc'!$E:$E,MATCH(AC$2,'Byproduct Conc'!$C:$C,0))</f>
        <v>4.4225219999999998E-4</v>
      </c>
      <c r="AD72" s="176">
        <f>$X72*INDEX('Byproduct Conc'!$E:$E,MATCH(AD$2,'Byproduct Conc'!$C:$C,0))</f>
        <v>2.9453996520000005E-3</v>
      </c>
      <c r="AE72" s="177">
        <f>$X72*INDEX('Byproduct Conc'!$E:$E,MATCH(AE$2,'Byproduct Conc'!$C:$C,0))</f>
        <v>4.4225220000000008E-3</v>
      </c>
      <c r="AF72" s="178">
        <f t="shared" si="31"/>
        <v>2.4513407657142859E-5</v>
      </c>
      <c r="AG72" s="176">
        <f t="shared" si="32"/>
        <v>2.948348E-7</v>
      </c>
      <c r="AH72" s="176">
        <f t="shared" si="33"/>
        <v>1.2635777142857143E-6</v>
      </c>
      <c r="AI72" s="176">
        <f t="shared" si="34"/>
        <v>8.4154275771428592E-6</v>
      </c>
      <c r="AJ72" s="177">
        <f t="shared" si="35"/>
        <v>1.2635777142857145E-5</v>
      </c>
      <c r="AK72" s="56">
        <v>1.3</v>
      </c>
      <c r="AL72" s="203">
        <f t="shared" si="36"/>
        <v>0.58966960000000002</v>
      </c>
      <c r="AM72" t="s">
        <v>1556</v>
      </c>
      <c r="AO72" t="s">
        <v>5125</v>
      </c>
      <c r="AP72">
        <v>327310</v>
      </c>
      <c r="AQ72" t="s">
        <v>306</v>
      </c>
      <c r="AV72" s="56" t="s">
        <v>1140</v>
      </c>
      <c r="AW72" s="72">
        <v>350</v>
      </c>
      <c r="AX72"/>
      <c r="BA72" t="s">
        <v>1548</v>
      </c>
      <c r="BB72" t="s">
        <v>1549</v>
      </c>
      <c r="BC72" t="s">
        <v>1549</v>
      </c>
      <c r="BD72" t="s">
        <v>1548</v>
      </c>
      <c r="BE72" t="s">
        <v>1549</v>
      </c>
      <c r="BF72" t="s">
        <v>1549</v>
      </c>
      <c r="BG72" t="s">
        <v>1549</v>
      </c>
      <c r="BH72" t="s">
        <v>1549</v>
      </c>
      <c r="BI72" t="s">
        <v>1549</v>
      </c>
      <c r="BJ72" t="s">
        <v>1549</v>
      </c>
      <c r="BK72" t="s">
        <v>1549</v>
      </c>
      <c r="BL72" t="s">
        <v>1549</v>
      </c>
      <c r="BM72" t="s">
        <v>1549</v>
      </c>
      <c r="BN72" t="s">
        <v>1549</v>
      </c>
      <c r="BO72" t="s">
        <v>1549</v>
      </c>
      <c r="BP72" t="s">
        <v>1549</v>
      </c>
      <c r="BQ72" t="s">
        <v>1549</v>
      </c>
      <c r="BR72" t="s">
        <v>1549</v>
      </c>
      <c r="BS72" t="s">
        <v>1549</v>
      </c>
      <c r="BT72" t="s">
        <v>1549</v>
      </c>
      <c r="BU72" t="s">
        <v>1549</v>
      </c>
      <c r="BV72" t="s">
        <v>1549</v>
      </c>
      <c r="BW72" t="s">
        <v>1549</v>
      </c>
      <c r="BX72" t="s">
        <v>1549</v>
      </c>
      <c r="BY72" t="s">
        <v>1549</v>
      </c>
      <c r="BZ72" t="s">
        <v>1549</v>
      </c>
      <c r="CA72" t="s">
        <v>1549</v>
      </c>
      <c r="CB72" t="s">
        <v>1549</v>
      </c>
      <c r="CC72" t="s">
        <v>1549</v>
      </c>
      <c r="CD72" t="s">
        <v>1549</v>
      </c>
      <c r="CE72" t="s">
        <v>1549</v>
      </c>
      <c r="CF72" t="s">
        <v>1549</v>
      </c>
      <c r="CG72" t="s">
        <v>1549</v>
      </c>
      <c r="CH72" t="s">
        <v>1549</v>
      </c>
      <c r="CI72" t="s">
        <v>1549</v>
      </c>
      <c r="CJ72" t="s">
        <v>1549</v>
      </c>
      <c r="CK72" t="s">
        <v>1549</v>
      </c>
      <c r="CL72" t="s">
        <v>1549</v>
      </c>
      <c r="CM72" t="s">
        <v>1549</v>
      </c>
      <c r="CN72" t="s">
        <v>1549</v>
      </c>
      <c r="CO72" t="s">
        <v>1549</v>
      </c>
      <c r="CP72" t="s">
        <v>1549</v>
      </c>
      <c r="CQ72" t="s">
        <v>1549</v>
      </c>
      <c r="CR72" t="s">
        <v>1549</v>
      </c>
      <c r="CS72" t="s">
        <v>1549</v>
      </c>
      <c r="CT72" t="s">
        <v>1549</v>
      </c>
      <c r="CU72" t="s">
        <v>1549</v>
      </c>
      <c r="CV72" t="s">
        <v>1549</v>
      </c>
      <c r="CW72" t="s">
        <v>1549</v>
      </c>
      <c r="CX72" t="s">
        <v>1549</v>
      </c>
      <c r="CY72" t="s">
        <v>1549</v>
      </c>
      <c r="CZ72" t="s">
        <v>1549</v>
      </c>
      <c r="DA72" t="s">
        <v>1549</v>
      </c>
      <c r="DB72" t="s">
        <v>1549</v>
      </c>
      <c r="DC72" s="175">
        <f>$AL72*INDEX('Byproduct Conc'!$E:$E,MATCH(DC$2,'Byproduct Conc'!$C:$C,0))</f>
        <v>1.715938536E-3</v>
      </c>
      <c r="DD72" s="176">
        <f>$AL72*INDEX('Byproduct Conc'!$E:$E,MATCH(DD$2,'Byproduct Conc'!$C:$C,0))</f>
        <v>2.0638435999999997E-5</v>
      </c>
      <c r="DE72" s="176">
        <f>$AL72*INDEX('Byproduct Conc'!$E:$E,MATCH(DE$2,'Byproduct Conc'!$C:$C,0))</f>
        <v>8.8450439999999999E-5</v>
      </c>
      <c r="DF72" s="176">
        <f>$AL72*INDEX('Byproduct Conc'!$E:$E,MATCH(DF$2,'Byproduct Conc'!$C:$C,0))</f>
        <v>5.8907993040000005E-4</v>
      </c>
      <c r="DG72" s="177">
        <f>$AL72*INDEX('Byproduct Conc'!$E:$E,MATCH(DG$2,'Byproduct Conc'!$C:$C,0))</f>
        <v>8.8450440000000007E-4</v>
      </c>
      <c r="DH72" s="178">
        <f t="shared" si="37"/>
        <v>4.9026815314285713E-6</v>
      </c>
      <c r="DI72" s="176">
        <f t="shared" si="38"/>
        <v>5.8966959999999995E-8</v>
      </c>
      <c r="DJ72" s="176">
        <f t="shared" si="39"/>
        <v>2.5271554285714285E-7</v>
      </c>
      <c r="DK72" s="176">
        <f t="shared" si="40"/>
        <v>1.6830855154285715E-6</v>
      </c>
      <c r="DL72" s="177">
        <f t="shared" si="41"/>
        <v>2.5271554285714286E-6</v>
      </c>
    </row>
    <row r="73" spans="2:116" x14ac:dyDescent="0.25">
      <c r="B73" t="s">
        <v>1134</v>
      </c>
      <c r="C73">
        <v>2024</v>
      </c>
      <c r="E73" t="s">
        <v>1139</v>
      </c>
      <c r="F73" t="s">
        <v>1135</v>
      </c>
      <c r="G73" t="s">
        <v>1136</v>
      </c>
      <c r="H73" t="s">
        <v>1137</v>
      </c>
      <c r="I73" t="s">
        <v>1431</v>
      </c>
      <c r="J73" t="s">
        <v>1138</v>
      </c>
      <c r="K73">
        <v>70734</v>
      </c>
      <c r="M73" s="56">
        <v>110000449774</v>
      </c>
      <c r="N73" s="172" t="str">
        <f t="shared" si="28"/>
        <v>70734VLCNMASHLA</v>
      </c>
      <c r="O73" s="172" t="str">
        <f t="shared" si="29"/>
        <v>70734VLCNMASHLA</v>
      </c>
      <c r="P73">
        <v>30.181861999999999</v>
      </c>
      <c r="Q73">
        <v>-90.986958999999999</v>
      </c>
      <c r="R73">
        <v>1324222969634</v>
      </c>
      <c r="S73" t="s">
        <v>2121</v>
      </c>
      <c r="T73" t="s">
        <v>1393</v>
      </c>
      <c r="U73" s="56">
        <v>5</v>
      </c>
      <c r="V73" s="56" t="s">
        <v>1423</v>
      </c>
      <c r="W73" s="56">
        <v>260</v>
      </c>
      <c r="X73" s="175">
        <f t="shared" si="30"/>
        <v>117.93392</v>
      </c>
      <c r="Y73" t="s">
        <v>1543</v>
      </c>
      <c r="AA73" s="175">
        <f>$X73*INDEX('Byproduct Conc'!$E:$E,MATCH(AA$2,'Byproduct Conc'!$C:$C,0))</f>
        <v>0.34318770719999997</v>
      </c>
      <c r="AB73" s="176">
        <f>$X73*INDEX('Byproduct Conc'!$E:$E,MATCH(AB$2,'Byproduct Conc'!$C:$C,0))</f>
        <v>4.1276871999999997E-3</v>
      </c>
      <c r="AC73" s="176">
        <f>$X73*INDEX('Byproduct Conc'!$E:$E,MATCH(AC$2,'Byproduct Conc'!$C:$C,0))</f>
        <v>1.7690088E-2</v>
      </c>
      <c r="AD73" s="176">
        <f>$X73*INDEX('Byproduct Conc'!$E:$E,MATCH(AD$2,'Byproduct Conc'!$C:$C,0))</f>
        <v>0.11781598608000002</v>
      </c>
      <c r="AE73" s="177">
        <f>$X73*INDEX('Byproduct Conc'!$E:$E,MATCH(AE$2,'Byproduct Conc'!$C:$C,0))</f>
        <v>0.17690088000000001</v>
      </c>
      <c r="AF73" s="178">
        <f t="shared" si="31"/>
        <v>9.8053630628571419E-4</v>
      </c>
      <c r="AG73" s="176">
        <f t="shared" si="32"/>
        <v>1.1793391999999999E-5</v>
      </c>
      <c r="AH73" s="176">
        <f t="shared" si="33"/>
        <v>5.0543108571428568E-5</v>
      </c>
      <c r="AI73" s="176">
        <f t="shared" si="34"/>
        <v>3.3661710308571433E-4</v>
      </c>
      <c r="AJ73" s="177">
        <f t="shared" si="35"/>
        <v>5.0543108571428569E-4</v>
      </c>
      <c r="AK73" s="56">
        <v>10</v>
      </c>
      <c r="AL73" s="203">
        <f t="shared" si="36"/>
        <v>4.53592</v>
      </c>
      <c r="AM73" t="s">
        <v>1556</v>
      </c>
      <c r="AO73" t="s">
        <v>5125</v>
      </c>
      <c r="AP73">
        <v>325998</v>
      </c>
      <c r="AQ73" t="s">
        <v>283</v>
      </c>
      <c r="AV73" s="56" t="s">
        <v>1140</v>
      </c>
      <c r="AW73" s="72">
        <v>350</v>
      </c>
      <c r="AX73"/>
      <c r="BA73" t="s">
        <v>1548</v>
      </c>
      <c r="BB73" t="s">
        <v>1549</v>
      </c>
      <c r="BC73" t="s">
        <v>1549</v>
      </c>
      <c r="BD73" t="s">
        <v>1548</v>
      </c>
      <c r="BE73" t="s">
        <v>1548</v>
      </c>
      <c r="BF73" t="s">
        <v>1549</v>
      </c>
      <c r="BG73" t="s">
        <v>1548</v>
      </c>
      <c r="BH73" t="s">
        <v>1548</v>
      </c>
      <c r="BI73" t="s">
        <v>1549</v>
      </c>
      <c r="BJ73" t="s">
        <v>1549</v>
      </c>
      <c r="BK73" t="s">
        <v>1549</v>
      </c>
      <c r="BL73" t="s">
        <v>1549</v>
      </c>
      <c r="BM73" t="s">
        <v>1549</v>
      </c>
      <c r="BN73" t="s">
        <v>1549</v>
      </c>
      <c r="BO73" t="s">
        <v>1549</v>
      </c>
      <c r="BP73" t="s">
        <v>1549</v>
      </c>
      <c r="BQ73" t="s">
        <v>1549</v>
      </c>
      <c r="BR73" t="s">
        <v>1549</v>
      </c>
      <c r="BS73" t="s">
        <v>1549</v>
      </c>
      <c r="BT73" t="s">
        <v>1549</v>
      </c>
      <c r="BU73" t="s">
        <v>1549</v>
      </c>
      <c r="BV73" t="s">
        <v>1549</v>
      </c>
      <c r="BW73" t="s">
        <v>1549</v>
      </c>
      <c r="BX73" t="s">
        <v>1549</v>
      </c>
      <c r="BY73" t="s">
        <v>1549</v>
      </c>
      <c r="BZ73" t="s">
        <v>1549</v>
      </c>
      <c r="CA73" t="s">
        <v>1549</v>
      </c>
      <c r="CB73" t="s">
        <v>1549</v>
      </c>
      <c r="CC73" t="s">
        <v>1549</v>
      </c>
      <c r="CD73" t="s">
        <v>1549</v>
      </c>
      <c r="CE73" t="s">
        <v>1549</v>
      </c>
      <c r="CF73" t="s">
        <v>1549</v>
      </c>
      <c r="CG73" t="s">
        <v>1549</v>
      </c>
      <c r="CH73" t="s">
        <v>1549</v>
      </c>
      <c r="CI73" t="s">
        <v>1549</v>
      </c>
      <c r="CJ73" t="s">
        <v>1549</v>
      </c>
      <c r="CK73" t="s">
        <v>1549</v>
      </c>
      <c r="CL73" t="s">
        <v>1549</v>
      </c>
      <c r="CM73" t="s">
        <v>1549</v>
      </c>
      <c r="CN73" t="s">
        <v>1549</v>
      </c>
      <c r="CO73" t="s">
        <v>1549</v>
      </c>
      <c r="CP73" t="s">
        <v>1549</v>
      </c>
      <c r="CQ73" t="s">
        <v>1549</v>
      </c>
      <c r="CR73" t="s">
        <v>1549</v>
      </c>
      <c r="CS73" t="s">
        <v>1548</v>
      </c>
      <c r="CT73" t="s">
        <v>1549</v>
      </c>
      <c r="CU73" t="s">
        <v>1549</v>
      </c>
      <c r="CV73" t="s">
        <v>1549</v>
      </c>
      <c r="CW73" t="s">
        <v>1549</v>
      </c>
      <c r="CX73" t="s">
        <v>1549</v>
      </c>
      <c r="CY73" t="s">
        <v>1549</v>
      </c>
      <c r="CZ73" t="s">
        <v>1549</v>
      </c>
      <c r="DA73" t="s">
        <v>1549</v>
      </c>
      <c r="DB73" t="s">
        <v>1548</v>
      </c>
      <c r="DC73" s="175">
        <f>$AL73*INDEX('Byproduct Conc'!$E:$E,MATCH(DC$2,'Byproduct Conc'!$C:$C,0))</f>
        <v>1.3199527199999998E-2</v>
      </c>
      <c r="DD73" s="176">
        <f>$AL73*INDEX('Byproduct Conc'!$E:$E,MATCH(DD$2,'Byproduct Conc'!$C:$C,0))</f>
        <v>1.5875719999999997E-4</v>
      </c>
      <c r="DE73" s="176">
        <f>$AL73*INDEX('Byproduct Conc'!$E:$E,MATCH(DE$2,'Byproduct Conc'!$C:$C,0))</f>
        <v>6.8038799999999998E-4</v>
      </c>
      <c r="DF73" s="176">
        <f>$AL73*INDEX('Byproduct Conc'!$E:$E,MATCH(DF$2,'Byproduct Conc'!$C:$C,0))</f>
        <v>4.5313840800000008E-3</v>
      </c>
      <c r="DG73" s="177">
        <f>$AL73*INDEX('Byproduct Conc'!$E:$E,MATCH(DG$2,'Byproduct Conc'!$C:$C,0))</f>
        <v>6.80388E-3</v>
      </c>
      <c r="DH73" s="178">
        <f t="shared" si="37"/>
        <v>3.771293485714285E-5</v>
      </c>
      <c r="DI73" s="176">
        <f t="shared" si="38"/>
        <v>4.5359199999999992E-7</v>
      </c>
      <c r="DJ73" s="176">
        <f t="shared" si="39"/>
        <v>1.9439657142857142E-6</v>
      </c>
      <c r="DK73" s="176">
        <f t="shared" si="40"/>
        <v>1.2946811657142859E-5</v>
      </c>
      <c r="DL73" s="177">
        <f t="shared" si="41"/>
        <v>1.9439657142857143E-5</v>
      </c>
    </row>
    <row r="74" spans="2:116" x14ac:dyDescent="0.25">
      <c r="B74" t="s">
        <v>1134</v>
      </c>
      <c r="C74">
        <v>2024</v>
      </c>
      <c r="E74" t="s">
        <v>1175</v>
      </c>
      <c r="F74" t="s">
        <v>1172</v>
      </c>
      <c r="G74" t="s">
        <v>1173</v>
      </c>
      <c r="H74" t="s">
        <v>1174</v>
      </c>
      <c r="I74" t="s">
        <v>1408</v>
      </c>
      <c r="J74" t="s">
        <v>1160</v>
      </c>
      <c r="K74">
        <v>77536</v>
      </c>
      <c r="M74" s="56">
        <v>110070827819</v>
      </c>
      <c r="N74" s="172" t="str">
        <f t="shared" si="28"/>
        <v>77536CCDNTTIDAL</v>
      </c>
      <c r="O74" s="172" t="str">
        <f t="shared" si="29"/>
        <v>77536CCDNTTIDAL</v>
      </c>
      <c r="P74">
        <v>29.728559000000001</v>
      </c>
      <c r="Q74">
        <v>-95.110764000000003</v>
      </c>
      <c r="R74">
        <v>1324222922357</v>
      </c>
      <c r="S74" t="s">
        <v>2121</v>
      </c>
      <c r="T74" t="s">
        <v>1393</v>
      </c>
      <c r="U74" s="56">
        <v>5</v>
      </c>
      <c r="V74" s="56" t="s">
        <v>1423</v>
      </c>
      <c r="W74" s="56">
        <v>3.0920000000000001</v>
      </c>
      <c r="X74" s="175">
        <f t="shared" si="30"/>
        <v>1.402506464</v>
      </c>
      <c r="Y74" t="s">
        <v>1543</v>
      </c>
      <c r="AA74" s="175">
        <f>$X74*INDEX('Byproduct Conc'!$E:$E,MATCH(AA$2,'Byproduct Conc'!$C:$C,0))</f>
        <v>4.0812938102399998E-3</v>
      </c>
      <c r="AB74" s="176">
        <f>$X74*INDEX('Byproduct Conc'!$E:$E,MATCH(AB$2,'Byproduct Conc'!$C:$C,0))</f>
        <v>4.9087726239999995E-5</v>
      </c>
      <c r="AC74" s="176">
        <f>$X74*INDEX('Byproduct Conc'!$E:$E,MATCH(AC$2,'Byproduct Conc'!$C:$C,0))</f>
        <v>2.1037596959999998E-4</v>
      </c>
      <c r="AD74" s="176">
        <f>$X74*INDEX('Byproduct Conc'!$E:$E,MATCH(AD$2,'Byproduct Conc'!$C:$C,0))</f>
        <v>1.4011039575360003E-3</v>
      </c>
      <c r="AE74" s="177">
        <f>$X74*INDEX('Byproduct Conc'!$E:$E,MATCH(AE$2,'Byproduct Conc'!$C:$C,0))</f>
        <v>2.103759696E-3</v>
      </c>
      <c r="AF74" s="178">
        <f t="shared" si="31"/>
        <v>1.1660839457828571E-5</v>
      </c>
      <c r="AG74" s="176">
        <f t="shared" si="32"/>
        <v>1.402506464E-7</v>
      </c>
      <c r="AH74" s="176">
        <f t="shared" si="33"/>
        <v>6.0107419885714277E-7</v>
      </c>
      <c r="AI74" s="176">
        <f t="shared" si="34"/>
        <v>4.0031541643885724E-6</v>
      </c>
      <c r="AJ74" s="177">
        <f t="shared" si="35"/>
        <v>6.0107419885714289E-6</v>
      </c>
      <c r="AK74" s="56">
        <v>2.7690000000000001</v>
      </c>
      <c r="AL74" s="203">
        <f t="shared" si="36"/>
        <v>1.255996248</v>
      </c>
      <c r="AM74" t="s">
        <v>1573</v>
      </c>
      <c r="AO74" t="s">
        <v>5125</v>
      </c>
      <c r="AP74">
        <v>562211</v>
      </c>
      <c r="AQ74" t="s">
        <v>904</v>
      </c>
      <c r="AV74" s="56" t="s">
        <v>1140</v>
      </c>
      <c r="AW74" s="72">
        <v>350</v>
      </c>
      <c r="AX74"/>
      <c r="BA74" t="s">
        <v>1548</v>
      </c>
      <c r="BB74" t="s">
        <v>1549</v>
      </c>
      <c r="BC74" t="s">
        <v>1548</v>
      </c>
      <c r="BD74" t="s">
        <v>1549</v>
      </c>
      <c r="BE74" t="s">
        <v>1549</v>
      </c>
      <c r="BF74" t="s">
        <v>1549</v>
      </c>
      <c r="BG74" t="s">
        <v>1548</v>
      </c>
      <c r="BH74" t="s">
        <v>1548</v>
      </c>
      <c r="BI74" t="s">
        <v>1549</v>
      </c>
      <c r="BJ74" t="s">
        <v>1549</v>
      </c>
      <c r="BK74" t="s">
        <v>1549</v>
      </c>
      <c r="BL74" t="s">
        <v>1549</v>
      </c>
      <c r="BM74" t="s">
        <v>1549</v>
      </c>
      <c r="BN74" t="s">
        <v>1549</v>
      </c>
      <c r="BO74" t="s">
        <v>1549</v>
      </c>
      <c r="BP74" t="s">
        <v>1549</v>
      </c>
      <c r="BQ74" t="s">
        <v>1549</v>
      </c>
      <c r="BR74" t="s">
        <v>1549</v>
      </c>
      <c r="BS74" t="s">
        <v>1549</v>
      </c>
      <c r="BT74" t="s">
        <v>1549</v>
      </c>
      <c r="BU74" t="s">
        <v>1549</v>
      </c>
      <c r="BV74" t="s">
        <v>1549</v>
      </c>
      <c r="BW74" t="s">
        <v>1549</v>
      </c>
      <c r="BX74" t="s">
        <v>1549</v>
      </c>
      <c r="BY74" t="s">
        <v>1549</v>
      </c>
      <c r="BZ74" t="s">
        <v>1549</v>
      </c>
      <c r="CA74" t="s">
        <v>1549</v>
      </c>
      <c r="CB74" t="s">
        <v>1549</v>
      </c>
      <c r="CC74" t="s">
        <v>1549</v>
      </c>
      <c r="CD74" t="s">
        <v>1549</v>
      </c>
      <c r="CE74" t="s">
        <v>1549</v>
      </c>
      <c r="CF74" t="s">
        <v>1549</v>
      </c>
      <c r="CG74" t="s">
        <v>1549</v>
      </c>
      <c r="CH74" t="s">
        <v>1549</v>
      </c>
      <c r="CI74" t="s">
        <v>1549</v>
      </c>
      <c r="CJ74" t="s">
        <v>1549</v>
      </c>
      <c r="CK74" t="s">
        <v>1549</v>
      </c>
      <c r="CL74" t="s">
        <v>1549</v>
      </c>
      <c r="CM74" t="s">
        <v>1549</v>
      </c>
      <c r="CN74" t="s">
        <v>1549</v>
      </c>
      <c r="CO74" t="s">
        <v>1549</v>
      </c>
      <c r="CP74" t="s">
        <v>1549</v>
      </c>
      <c r="CQ74" t="s">
        <v>1549</v>
      </c>
      <c r="CR74" t="s">
        <v>1549</v>
      </c>
      <c r="CS74" t="s">
        <v>1548</v>
      </c>
      <c r="CT74" t="s">
        <v>1549</v>
      </c>
      <c r="CU74" t="s">
        <v>1549</v>
      </c>
      <c r="CV74" t="s">
        <v>1549</v>
      </c>
      <c r="CW74" t="s">
        <v>1549</v>
      </c>
      <c r="CX74" t="s">
        <v>1549</v>
      </c>
      <c r="CY74" t="s">
        <v>1548</v>
      </c>
      <c r="CZ74" t="s">
        <v>1549</v>
      </c>
      <c r="DA74" t="s">
        <v>1549</v>
      </c>
      <c r="DB74" t="s">
        <v>1549</v>
      </c>
      <c r="DC74" s="175">
        <f>$AL74*INDEX('Byproduct Conc'!$E:$E,MATCH(DC$2,'Byproduct Conc'!$C:$C,0))</f>
        <v>3.6549490816799998E-3</v>
      </c>
      <c r="DD74" s="176">
        <f>$AL74*INDEX('Byproduct Conc'!$E:$E,MATCH(DD$2,'Byproduct Conc'!$C:$C,0))</f>
        <v>4.3959868679999993E-5</v>
      </c>
      <c r="DE74" s="176">
        <f>$AL74*INDEX('Byproduct Conc'!$E:$E,MATCH(DE$2,'Byproduct Conc'!$C:$C,0))</f>
        <v>1.8839943719999998E-4</v>
      </c>
      <c r="DF74" s="176">
        <f>$AL74*INDEX('Byproduct Conc'!$E:$E,MATCH(DF$2,'Byproduct Conc'!$C:$C,0))</f>
        <v>1.2547402517520002E-3</v>
      </c>
      <c r="DG74" s="177">
        <f>$AL74*INDEX('Byproduct Conc'!$E:$E,MATCH(DG$2,'Byproduct Conc'!$C:$C,0))</f>
        <v>1.883994372E-3</v>
      </c>
      <c r="DH74" s="178">
        <f t="shared" si="37"/>
        <v>1.0442711661942856E-5</v>
      </c>
      <c r="DI74" s="176">
        <f t="shared" si="38"/>
        <v>1.2559962479999999E-7</v>
      </c>
      <c r="DJ74" s="176">
        <f t="shared" si="39"/>
        <v>5.3828410628571421E-7</v>
      </c>
      <c r="DK74" s="176">
        <f t="shared" si="40"/>
        <v>3.5849721478628575E-6</v>
      </c>
      <c r="DL74" s="177">
        <f t="shared" si="41"/>
        <v>5.3828410628571427E-6</v>
      </c>
    </row>
    <row r="75" spans="2:116" x14ac:dyDescent="0.25">
      <c r="B75" t="s">
        <v>1134</v>
      </c>
      <c r="C75">
        <v>2024</v>
      </c>
      <c r="E75" t="s">
        <v>1185</v>
      </c>
      <c r="F75" t="s">
        <v>1182</v>
      </c>
      <c r="G75" t="s">
        <v>1183</v>
      </c>
      <c r="H75" t="s">
        <v>1184</v>
      </c>
      <c r="I75" t="s">
        <v>1408</v>
      </c>
      <c r="J75" t="s">
        <v>1160</v>
      </c>
      <c r="K75">
        <v>77571</v>
      </c>
      <c r="M75" s="56">
        <v>110017769734</v>
      </c>
      <c r="N75" s="172" t="str">
        <f t="shared" si="28"/>
        <v>77571LPRTC2400M</v>
      </c>
      <c r="O75" s="172" t="str">
        <f t="shared" si="29"/>
        <v>77571LPRTC2400M</v>
      </c>
      <c r="P75">
        <v>29.723700000000001</v>
      </c>
      <c r="Q75">
        <v>-95.074079999999995</v>
      </c>
      <c r="R75">
        <v>1324223020025</v>
      </c>
      <c r="S75" t="s">
        <v>2121</v>
      </c>
      <c r="T75" t="s">
        <v>1393</v>
      </c>
      <c r="U75" s="56">
        <v>8</v>
      </c>
      <c r="V75" s="56" t="s">
        <v>1399</v>
      </c>
      <c r="W75" s="56">
        <v>2336.9090000000001</v>
      </c>
      <c r="X75" s="175">
        <f t="shared" si="30"/>
        <v>1060.0032271279999</v>
      </c>
      <c r="Y75" t="s">
        <v>1594</v>
      </c>
      <c r="AA75" s="175">
        <f>$X75*INDEX('Byproduct Conc'!$E:$E,MATCH(AA$2,'Byproduct Conc'!$C:$C,0))</f>
        <v>3.0846093909424797</v>
      </c>
      <c r="AB75" s="176">
        <f>$X75*INDEX('Byproduct Conc'!$E:$E,MATCH(AB$2,'Byproduct Conc'!$C:$C,0))</f>
        <v>3.7100112949479992E-2</v>
      </c>
      <c r="AC75" s="176">
        <f>$X75*INDEX('Byproduct Conc'!$E:$E,MATCH(AC$2,'Byproduct Conc'!$C:$C,0))</f>
        <v>0.15900048406919998</v>
      </c>
      <c r="AD75" s="176">
        <f>$X75*INDEX('Byproduct Conc'!$E:$E,MATCH(AD$2,'Byproduct Conc'!$C:$C,0))</f>
        <v>1.058943223900872</v>
      </c>
      <c r="AE75" s="177">
        <f>$X75*INDEX('Byproduct Conc'!$E:$E,MATCH(AE$2,'Byproduct Conc'!$C:$C,0))</f>
        <v>1.590004840692</v>
      </c>
      <c r="AF75" s="178">
        <f t="shared" si="31"/>
        <v>8.813169688407084E-3</v>
      </c>
      <c r="AG75" s="176">
        <f t="shared" si="32"/>
        <v>1.0600032271279998E-4</v>
      </c>
      <c r="AH75" s="176">
        <f t="shared" si="33"/>
        <v>4.5428709734057136E-4</v>
      </c>
      <c r="AI75" s="176">
        <f t="shared" si="34"/>
        <v>3.0255520682882057E-3</v>
      </c>
      <c r="AJ75" s="177">
        <f t="shared" si="35"/>
        <v>4.5428709734057146E-3</v>
      </c>
      <c r="AK75" s="56">
        <v>3931.931</v>
      </c>
      <c r="AL75" s="203">
        <f t="shared" si="36"/>
        <v>1783.492446152</v>
      </c>
      <c r="AM75" t="s">
        <v>1556</v>
      </c>
      <c r="AO75" t="s">
        <v>5125</v>
      </c>
      <c r="AP75">
        <v>325199</v>
      </c>
      <c r="AQ75" t="s">
        <v>261</v>
      </c>
      <c r="AV75" s="56" t="s">
        <v>1140</v>
      </c>
      <c r="AW75" s="72">
        <v>350</v>
      </c>
      <c r="AX75"/>
      <c r="BA75" t="s">
        <v>1548</v>
      </c>
      <c r="BB75" t="s">
        <v>1549</v>
      </c>
      <c r="BC75" t="s">
        <v>1548</v>
      </c>
      <c r="BD75" t="s">
        <v>1549</v>
      </c>
      <c r="BE75" t="s">
        <v>1549</v>
      </c>
      <c r="BF75" t="s">
        <v>1548</v>
      </c>
      <c r="BG75" t="s">
        <v>1548</v>
      </c>
      <c r="BH75" t="s">
        <v>1548</v>
      </c>
      <c r="BI75" t="s">
        <v>1549</v>
      </c>
      <c r="BJ75" t="s">
        <v>1549</v>
      </c>
      <c r="BK75" t="s">
        <v>1549</v>
      </c>
      <c r="BL75" t="s">
        <v>1549</v>
      </c>
      <c r="BM75" t="s">
        <v>1549</v>
      </c>
      <c r="BN75" t="s">
        <v>1549</v>
      </c>
      <c r="BO75" t="s">
        <v>1549</v>
      </c>
      <c r="BP75" t="s">
        <v>1549</v>
      </c>
      <c r="BQ75" t="s">
        <v>1549</v>
      </c>
      <c r="BR75" t="s">
        <v>1549</v>
      </c>
      <c r="BS75" t="s">
        <v>1549</v>
      </c>
      <c r="BT75" t="s">
        <v>1549</v>
      </c>
      <c r="BU75" t="s">
        <v>1549</v>
      </c>
      <c r="BV75" t="s">
        <v>1549</v>
      </c>
      <c r="BW75" t="s">
        <v>1549</v>
      </c>
      <c r="BX75" t="s">
        <v>1549</v>
      </c>
      <c r="BY75" t="s">
        <v>1549</v>
      </c>
      <c r="BZ75" t="s">
        <v>1549</v>
      </c>
      <c r="CA75" t="s">
        <v>1549</v>
      </c>
      <c r="CB75" t="s">
        <v>1548</v>
      </c>
      <c r="CC75" t="s">
        <v>1549</v>
      </c>
      <c r="CD75" t="s">
        <v>1549</v>
      </c>
      <c r="CE75" t="s">
        <v>1549</v>
      </c>
      <c r="CF75" t="s">
        <v>1549</v>
      </c>
      <c r="CG75" t="s">
        <v>1549</v>
      </c>
      <c r="CH75" t="s">
        <v>1549</v>
      </c>
      <c r="CI75" t="s">
        <v>1549</v>
      </c>
      <c r="CJ75" t="s">
        <v>1549</v>
      </c>
      <c r="CK75" t="s">
        <v>1549</v>
      </c>
      <c r="CL75" t="s">
        <v>1549</v>
      </c>
      <c r="CM75" t="s">
        <v>1549</v>
      </c>
      <c r="CN75" t="s">
        <v>1549</v>
      </c>
      <c r="CO75" t="s">
        <v>1549</v>
      </c>
      <c r="CP75" t="s">
        <v>1549</v>
      </c>
      <c r="CQ75" t="s">
        <v>1549</v>
      </c>
      <c r="CR75" t="s">
        <v>1549</v>
      </c>
      <c r="CS75" t="s">
        <v>1549</v>
      </c>
      <c r="CT75" t="s">
        <v>1549</v>
      </c>
      <c r="CU75" t="s">
        <v>1549</v>
      </c>
      <c r="CV75" t="s">
        <v>1549</v>
      </c>
      <c r="CW75" t="s">
        <v>1549</v>
      </c>
      <c r="CX75" t="s">
        <v>1549</v>
      </c>
      <c r="CY75" t="s">
        <v>1549</v>
      </c>
      <c r="CZ75" t="s">
        <v>1549</v>
      </c>
      <c r="DA75" t="s">
        <v>1549</v>
      </c>
      <c r="DB75" t="s">
        <v>1549</v>
      </c>
      <c r="DC75" s="175">
        <f>$AL75*INDEX('Byproduct Conc'!$E:$E,MATCH(DC$2,'Byproduct Conc'!$C:$C,0))</f>
        <v>5.1899630183023193</v>
      </c>
      <c r="DD75" s="176">
        <f>$AL75*INDEX('Byproduct Conc'!$E:$E,MATCH(DD$2,'Byproduct Conc'!$C:$C,0))</f>
        <v>6.2422235615319996E-2</v>
      </c>
      <c r="DE75" s="176">
        <f>$AL75*INDEX('Byproduct Conc'!$E:$E,MATCH(DE$2,'Byproduct Conc'!$C:$C,0))</f>
        <v>0.26752386692279995</v>
      </c>
      <c r="DF75" s="176">
        <f>$AL75*INDEX('Byproduct Conc'!$E:$E,MATCH(DF$2,'Byproduct Conc'!$C:$C,0))</f>
        <v>1.7817089537058481</v>
      </c>
      <c r="DG75" s="177">
        <f>$AL75*INDEX('Byproduct Conc'!$E:$E,MATCH(DG$2,'Byproduct Conc'!$C:$C,0))</f>
        <v>2.6752386692279999</v>
      </c>
      <c r="DH75" s="178">
        <f t="shared" si="37"/>
        <v>1.4828465766578055E-2</v>
      </c>
      <c r="DI75" s="176">
        <f t="shared" si="38"/>
        <v>1.7834924461519999E-4</v>
      </c>
      <c r="DJ75" s="176">
        <f t="shared" si="39"/>
        <v>7.6435390549371414E-4</v>
      </c>
      <c r="DK75" s="176">
        <f t="shared" si="40"/>
        <v>5.0905970105881377E-3</v>
      </c>
      <c r="DL75" s="177">
        <f t="shared" si="41"/>
        <v>7.6435390549371429E-3</v>
      </c>
    </row>
    <row r="76" spans="2:116" x14ac:dyDescent="0.25">
      <c r="B76" t="s">
        <v>1134</v>
      </c>
      <c r="C76">
        <v>2024</v>
      </c>
      <c r="E76" t="s">
        <v>1642</v>
      </c>
      <c r="F76" t="s">
        <v>1643</v>
      </c>
      <c r="G76" t="s">
        <v>1644</v>
      </c>
      <c r="H76" t="s">
        <v>1165</v>
      </c>
      <c r="I76" t="s">
        <v>1398</v>
      </c>
      <c r="J76" t="s">
        <v>1138</v>
      </c>
      <c r="K76">
        <v>70764</v>
      </c>
      <c r="M76" s="56">
        <v>110000572675</v>
      </c>
      <c r="N76" s="172" t="str">
        <f t="shared" si="28"/>
        <v>70764LLMNXHWY40</v>
      </c>
      <c r="O76" s="172" t="str">
        <f t="shared" si="29"/>
        <v>70764LLMNXHWY40</v>
      </c>
      <c r="P76">
        <v>30.259399999999999</v>
      </c>
      <c r="Q76">
        <v>-91.173699999999997</v>
      </c>
      <c r="R76">
        <v>1324223167469</v>
      </c>
      <c r="S76" t="s">
        <v>2121</v>
      </c>
      <c r="T76" t="s">
        <v>1393</v>
      </c>
      <c r="U76" s="56">
        <v>3</v>
      </c>
      <c r="V76" s="56" t="s">
        <v>1550</v>
      </c>
      <c r="W76" s="56">
        <v>0.12</v>
      </c>
      <c r="X76" s="175">
        <f t="shared" si="30"/>
        <v>5.443104E-2</v>
      </c>
      <c r="Y76" t="s">
        <v>1556</v>
      </c>
      <c r="AA76" s="175">
        <f>$X76*INDEX('Byproduct Conc'!$E:$E,MATCH(AA$2,'Byproduct Conc'!$C:$C,0))</f>
        <v>1.5839432639999998E-4</v>
      </c>
      <c r="AB76" s="176">
        <f>$X76*INDEX('Byproduct Conc'!$E:$E,MATCH(AB$2,'Byproduct Conc'!$C:$C,0))</f>
        <v>1.9050863999999998E-6</v>
      </c>
      <c r="AC76" s="176">
        <f>$X76*INDEX('Byproduct Conc'!$E:$E,MATCH(AC$2,'Byproduct Conc'!$C:$C,0))</f>
        <v>8.1646559999999996E-6</v>
      </c>
      <c r="AD76" s="176">
        <f>$X76*INDEX('Byproduct Conc'!$E:$E,MATCH(AD$2,'Byproduct Conc'!$C:$C,0))</f>
        <v>5.4376608960000002E-5</v>
      </c>
      <c r="AE76" s="177">
        <f>$X76*INDEX('Byproduct Conc'!$E:$E,MATCH(AE$2,'Byproduct Conc'!$C:$C,0))</f>
        <v>8.1646559999999996E-5</v>
      </c>
      <c r="AF76" s="178">
        <f t="shared" si="31"/>
        <v>4.5255521828571421E-7</v>
      </c>
      <c r="AG76" s="176">
        <f t="shared" si="32"/>
        <v>5.4431039999999996E-9</v>
      </c>
      <c r="AH76" s="176">
        <f t="shared" si="33"/>
        <v>2.332758857142857E-8</v>
      </c>
      <c r="AI76" s="176">
        <f t="shared" si="34"/>
        <v>1.5536173988571429E-7</v>
      </c>
      <c r="AJ76" s="177">
        <f t="shared" si="35"/>
        <v>2.3327588571428569E-7</v>
      </c>
      <c r="AK76" s="56">
        <v>0.17</v>
      </c>
      <c r="AL76" s="203">
        <f t="shared" si="36"/>
        <v>7.7110640000000008E-2</v>
      </c>
      <c r="AM76" t="s">
        <v>1556</v>
      </c>
      <c r="AO76" t="s">
        <v>5125</v>
      </c>
      <c r="AP76">
        <v>562213</v>
      </c>
      <c r="AQ76" t="s">
        <v>906</v>
      </c>
      <c r="AV76" s="56" t="s">
        <v>1140</v>
      </c>
      <c r="AW76" s="72">
        <v>350</v>
      </c>
      <c r="AX76"/>
      <c r="BA76" t="s">
        <v>1548</v>
      </c>
      <c r="BB76" t="s">
        <v>1549</v>
      </c>
      <c r="BC76" t="s">
        <v>1548</v>
      </c>
      <c r="BD76" t="s">
        <v>1549</v>
      </c>
      <c r="BE76" t="s">
        <v>1549</v>
      </c>
      <c r="BF76" t="s">
        <v>1549</v>
      </c>
      <c r="BG76" t="s">
        <v>1548</v>
      </c>
      <c r="BH76" t="s">
        <v>1548</v>
      </c>
      <c r="BI76" t="s">
        <v>1549</v>
      </c>
      <c r="BJ76" t="s">
        <v>1549</v>
      </c>
      <c r="BK76" t="s">
        <v>1549</v>
      </c>
      <c r="BL76" t="s">
        <v>1549</v>
      </c>
      <c r="BM76" t="s">
        <v>1549</v>
      </c>
      <c r="BN76" t="s">
        <v>1549</v>
      </c>
      <c r="BO76" t="s">
        <v>1549</v>
      </c>
      <c r="BP76" t="s">
        <v>1549</v>
      </c>
      <c r="BQ76" t="s">
        <v>1549</v>
      </c>
      <c r="BR76" t="s">
        <v>1549</v>
      </c>
      <c r="BS76" t="s">
        <v>1549</v>
      </c>
      <c r="BT76" t="s">
        <v>1549</v>
      </c>
      <c r="BU76" t="s">
        <v>1549</v>
      </c>
      <c r="BV76" t="s">
        <v>1549</v>
      </c>
      <c r="BW76" t="s">
        <v>1549</v>
      </c>
      <c r="BX76" t="s">
        <v>1549</v>
      </c>
      <c r="BY76" t="s">
        <v>1549</v>
      </c>
      <c r="BZ76" t="s">
        <v>1549</v>
      </c>
      <c r="CA76" t="s">
        <v>1549</v>
      </c>
      <c r="CB76" t="s">
        <v>1549</v>
      </c>
      <c r="CC76" t="s">
        <v>1549</v>
      </c>
      <c r="CD76" t="s">
        <v>1549</v>
      </c>
      <c r="CE76" t="s">
        <v>1549</v>
      </c>
      <c r="CF76" t="s">
        <v>1549</v>
      </c>
      <c r="CG76" t="s">
        <v>1549</v>
      </c>
      <c r="CH76" t="s">
        <v>1549</v>
      </c>
      <c r="CI76" t="s">
        <v>1549</v>
      </c>
      <c r="CJ76" t="s">
        <v>1549</v>
      </c>
      <c r="CK76" t="s">
        <v>1549</v>
      </c>
      <c r="CL76" t="s">
        <v>1549</v>
      </c>
      <c r="CM76" t="s">
        <v>1549</v>
      </c>
      <c r="CN76" t="s">
        <v>1549</v>
      </c>
      <c r="CO76" t="s">
        <v>1549</v>
      </c>
      <c r="CP76" t="s">
        <v>1549</v>
      </c>
      <c r="CQ76" t="s">
        <v>1549</v>
      </c>
      <c r="CR76" t="s">
        <v>1549</v>
      </c>
      <c r="CS76" t="s">
        <v>1549</v>
      </c>
      <c r="CT76" t="s">
        <v>1549</v>
      </c>
      <c r="CU76" t="s">
        <v>1549</v>
      </c>
      <c r="CV76" t="s">
        <v>1549</v>
      </c>
      <c r="CW76" t="s">
        <v>1549</v>
      </c>
      <c r="CX76" t="s">
        <v>1549</v>
      </c>
      <c r="CY76" t="s">
        <v>1549</v>
      </c>
      <c r="CZ76" t="s">
        <v>1549</v>
      </c>
      <c r="DA76" t="s">
        <v>1549</v>
      </c>
      <c r="DB76" t="s">
        <v>1549</v>
      </c>
      <c r="DC76" s="175">
        <f>$AL76*INDEX('Byproduct Conc'!$E:$E,MATCH(DC$2,'Byproduct Conc'!$C:$C,0))</f>
        <v>2.243919624E-4</v>
      </c>
      <c r="DD76" s="176">
        <f>$AL76*INDEX('Byproduct Conc'!$E:$E,MATCH(DD$2,'Byproduct Conc'!$C:$C,0))</f>
        <v>2.6988723999999999E-6</v>
      </c>
      <c r="DE76" s="176">
        <f>$AL76*INDEX('Byproduct Conc'!$E:$E,MATCH(DE$2,'Byproduct Conc'!$C:$C,0))</f>
        <v>1.1566595999999999E-5</v>
      </c>
      <c r="DF76" s="176">
        <f>$AL76*INDEX('Byproduct Conc'!$E:$E,MATCH(DF$2,'Byproduct Conc'!$C:$C,0))</f>
        <v>7.7033529360000014E-5</v>
      </c>
      <c r="DG76" s="177">
        <f>$AL76*INDEX('Byproduct Conc'!$E:$E,MATCH(DG$2,'Byproduct Conc'!$C:$C,0))</f>
        <v>1.1566596000000001E-4</v>
      </c>
      <c r="DH76" s="178">
        <f t="shared" si="37"/>
        <v>6.4111989257142859E-7</v>
      </c>
      <c r="DI76" s="176">
        <f t="shared" si="38"/>
        <v>7.7110639999999993E-9</v>
      </c>
      <c r="DJ76" s="176">
        <f t="shared" si="39"/>
        <v>3.3047417142857144E-8</v>
      </c>
      <c r="DK76" s="176">
        <f t="shared" si="40"/>
        <v>2.2009579817142861E-7</v>
      </c>
      <c r="DL76" s="177">
        <f t="shared" si="41"/>
        <v>3.3047417142857147E-7</v>
      </c>
    </row>
    <row r="77" spans="2:116" x14ac:dyDescent="0.25">
      <c r="B77" t="s">
        <v>1134</v>
      </c>
      <c r="C77">
        <v>2024</v>
      </c>
      <c r="E77" t="s">
        <v>1438</v>
      </c>
      <c r="F77" t="s">
        <v>5123</v>
      </c>
      <c r="G77" t="s">
        <v>1441</v>
      </c>
      <c r="H77" t="s">
        <v>1144</v>
      </c>
      <c r="I77" t="s">
        <v>1402</v>
      </c>
      <c r="J77" t="s">
        <v>1138</v>
      </c>
      <c r="K77">
        <v>70669</v>
      </c>
      <c r="M77" s="56">
        <v>110070228618</v>
      </c>
      <c r="N77" s="172" t="str">
        <f t="shared" si="28"/>
        <v>70669GRGGL1600V</v>
      </c>
      <c r="O77" s="172" t="str">
        <f t="shared" si="29"/>
        <v>70669GRGGL1600V</v>
      </c>
      <c r="P77">
        <v>30.252222</v>
      </c>
      <c r="Q77">
        <v>-93.284443999999993</v>
      </c>
      <c r="R77">
        <v>1324222810121</v>
      </c>
      <c r="S77" t="s">
        <v>2121</v>
      </c>
      <c r="T77" t="s">
        <v>1393</v>
      </c>
      <c r="U77" s="56">
        <v>8</v>
      </c>
      <c r="V77" s="56" t="s">
        <v>1399</v>
      </c>
      <c r="W77" s="56">
        <v>7267</v>
      </c>
      <c r="X77" s="175">
        <f t="shared" si="30"/>
        <v>3296.253064</v>
      </c>
      <c r="Y77" t="s">
        <v>1594</v>
      </c>
      <c r="AA77" s="175">
        <f>$X77*INDEX('Byproduct Conc'!$E:$E,MATCH(AA$2,'Byproduct Conc'!$C:$C,0))</f>
        <v>9.5920964162399986</v>
      </c>
      <c r="AB77" s="176">
        <f>$X77*INDEX('Byproduct Conc'!$E:$E,MATCH(AB$2,'Byproduct Conc'!$C:$C,0))</f>
        <v>0.11536885723999998</v>
      </c>
      <c r="AC77" s="176">
        <f>$X77*INDEX('Byproduct Conc'!$E:$E,MATCH(AC$2,'Byproduct Conc'!$C:$C,0))</f>
        <v>0.49443795959999998</v>
      </c>
      <c r="AD77" s="176">
        <f>$X77*INDEX('Byproduct Conc'!$E:$E,MATCH(AD$2,'Byproduct Conc'!$C:$C,0))</f>
        <v>3.2929568109360003</v>
      </c>
      <c r="AE77" s="177">
        <f>$X77*INDEX('Byproduct Conc'!$E:$E,MATCH(AE$2,'Byproduct Conc'!$C:$C,0))</f>
        <v>4.9443795960000001</v>
      </c>
      <c r="AF77" s="178">
        <f t="shared" si="31"/>
        <v>2.7405989760685711E-2</v>
      </c>
      <c r="AG77" s="176">
        <f t="shared" si="32"/>
        <v>3.2962530639999994E-4</v>
      </c>
      <c r="AH77" s="176">
        <f t="shared" si="33"/>
        <v>1.4126798845714285E-3</v>
      </c>
      <c r="AI77" s="176">
        <f t="shared" si="34"/>
        <v>9.4084480312457159E-3</v>
      </c>
      <c r="AJ77" s="177">
        <f t="shared" si="35"/>
        <v>1.4126798845714286E-2</v>
      </c>
      <c r="AK77" s="56">
        <v>2278.1999999999998</v>
      </c>
      <c r="AL77" s="203">
        <f t="shared" si="36"/>
        <v>1033.3732943999998</v>
      </c>
      <c r="AM77" t="s">
        <v>1543</v>
      </c>
      <c r="AO77" t="s">
        <v>5125</v>
      </c>
      <c r="AP77">
        <v>325180</v>
      </c>
      <c r="AQ77" t="s">
        <v>258</v>
      </c>
      <c r="AV77" s="56" t="s">
        <v>1140</v>
      </c>
      <c r="AW77" s="72">
        <v>350</v>
      </c>
      <c r="AX77"/>
      <c r="BA77" t="s">
        <v>1548</v>
      </c>
      <c r="BB77" t="s">
        <v>1549</v>
      </c>
      <c r="BC77" t="s">
        <v>1548</v>
      </c>
      <c r="BD77" t="s">
        <v>1549</v>
      </c>
      <c r="BE77" t="s">
        <v>1548</v>
      </c>
      <c r="BF77" t="s">
        <v>1549</v>
      </c>
      <c r="BG77" t="s">
        <v>1548</v>
      </c>
      <c r="BH77" t="s">
        <v>1549</v>
      </c>
      <c r="BI77" t="s">
        <v>1549</v>
      </c>
      <c r="BJ77" t="s">
        <v>1548</v>
      </c>
      <c r="BK77" t="s">
        <v>1549</v>
      </c>
      <c r="BL77" t="s">
        <v>1549</v>
      </c>
      <c r="BM77" t="s">
        <v>1549</v>
      </c>
      <c r="BN77" t="s">
        <v>1549</v>
      </c>
      <c r="BO77" t="s">
        <v>1549</v>
      </c>
      <c r="BP77" t="s">
        <v>1549</v>
      </c>
      <c r="BQ77" t="s">
        <v>1549</v>
      </c>
      <c r="BR77" t="s">
        <v>1549</v>
      </c>
      <c r="BS77" t="s">
        <v>1549</v>
      </c>
      <c r="BT77" t="s">
        <v>1549</v>
      </c>
      <c r="BU77" t="s">
        <v>1549</v>
      </c>
      <c r="BV77" t="s">
        <v>1549</v>
      </c>
      <c r="BW77" t="s">
        <v>1549</v>
      </c>
      <c r="BX77" t="s">
        <v>1549</v>
      </c>
      <c r="BY77" t="s">
        <v>1549</v>
      </c>
      <c r="BZ77" t="s">
        <v>1549</v>
      </c>
      <c r="CA77" t="s">
        <v>1549</v>
      </c>
      <c r="CB77" t="s">
        <v>1549</v>
      </c>
      <c r="CC77" t="s">
        <v>1549</v>
      </c>
      <c r="CD77" t="s">
        <v>1549</v>
      </c>
      <c r="CE77" t="s">
        <v>1549</v>
      </c>
      <c r="CF77" t="s">
        <v>1549</v>
      </c>
      <c r="CG77" t="s">
        <v>1549</v>
      </c>
      <c r="CH77" t="s">
        <v>1549</v>
      </c>
      <c r="CI77" t="s">
        <v>1549</v>
      </c>
      <c r="CJ77" t="s">
        <v>1549</v>
      </c>
      <c r="CK77" t="s">
        <v>1549</v>
      </c>
      <c r="CL77" t="s">
        <v>1549</v>
      </c>
      <c r="CM77" t="s">
        <v>1549</v>
      </c>
      <c r="CN77" t="s">
        <v>1549</v>
      </c>
      <c r="CO77" t="s">
        <v>1549</v>
      </c>
      <c r="CP77" t="s">
        <v>1549</v>
      </c>
      <c r="CQ77" t="s">
        <v>1549</v>
      </c>
      <c r="CR77" t="s">
        <v>1549</v>
      </c>
      <c r="CS77" t="s">
        <v>1549</v>
      </c>
      <c r="CT77" t="s">
        <v>1549</v>
      </c>
      <c r="CU77" t="s">
        <v>1549</v>
      </c>
      <c r="CV77" t="s">
        <v>1549</v>
      </c>
      <c r="CW77" t="s">
        <v>1549</v>
      </c>
      <c r="CX77" t="s">
        <v>1549</v>
      </c>
      <c r="CY77" t="s">
        <v>1549</v>
      </c>
      <c r="CZ77" t="s">
        <v>1549</v>
      </c>
      <c r="DA77" t="s">
        <v>1549</v>
      </c>
      <c r="DB77" t="s">
        <v>1549</v>
      </c>
      <c r="DC77" s="175">
        <f>$AL77*INDEX('Byproduct Conc'!$E:$E,MATCH(DC$2,'Byproduct Conc'!$C:$C,0))</f>
        <v>3.0071162867039996</v>
      </c>
      <c r="DD77" s="176">
        <f>$AL77*INDEX('Byproduct Conc'!$E:$E,MATCH(DD$2,'Byproduct Conc'!$C:$C,0))</f>
        <v>3.6168065303999991E-2</v>
      </c>
      <c r="DE77" s="176">
        <f>$AL77*INDEX('Byproduct Conc'!$E:$E,MATCH(DE$2,'Byproduct Conc'!$C:$C,0))</f>
        <v>0.15500599415999997</v>
      </c>
      <c r="DF77" s="176">
        <f>$AL77*INDEX('Byproduct Conc'!$E:$E,MATCH(DF$2,'Byproduct Conc'!$C:$C,0))</f>
        <v>1.0323399211055999</v>
      </c>
      <c r="DG77" s="177">
        <f>$AL77*INDEX('Byproduct Conc'!$E:$E,MATCH(DG$2,'Byproduct Conc'!$C:$C,0))</f>
        <v>1.5500599415999998</v>
      </c>
      <c r="DH77" s="178">
        <f t="shared" si="37"/>
        <v>8.5917608191542847E-3</v>
      </c>
      <c r="DI77" s="176">
        <f t="shared" si="38"/>
        <v>1.0333732943999997E-4</v>
      </c>
      <c r="DJ77" s="176">
        <f t="shared" si="39"/>
        <v>4.4287426902857134E-4</v>
      </c>
      <c r="DK77" s="176">
        <f t="shared" si="40"/>
        <v>2.9495426317302856E-3</v>
      </c>
      <c r="DL77" s="177">
        <f t="shared" si="41"/>
        <v>4.4287426902857134E-3</v>
      </c>
    </row>
    <row r="78" spans="2:116" x14ac:dyDescent="0.25">
      <c r="B78" t="s">
        <v>1134</v>
      </c>
      <c r="C78">
        <v>2024</v>
      </c>
      <c r="E78" t="s">
        <v>1166</v>
      </c>
      <c r="F78" t="s">
        <v>5123</v>
      </c>
      <c r="G78" t="s">
        <v>1164</v>
      </c>
      <c r="H78" t="s">
        <v>1165</v>
      </c>
      <c r="I78" t="s">
        <v>1398</v>
      </c>
      <c r="J78" t="s">
        <v>1138</v>
      </c>
      <c r="K78">
        <v>70764</v>
      </c>
      <c r="M78" s="56">
        <v>110000613747</v>
      </c>
      <c r="N78" s="172" t="str">
        <f t="shared" si="28"/>
        <v>70765GRGGLHIGHW</v>
      </c>
      <c r="O78" s="172" t="str">
        <f t="shared" si="29"/>
        <v>70765GRGGLHIGHW</v>
      </c>
      <c r="P78">
        <v>30.262255</v>
      </c>
      <c r="Q78">
        <v>-91.185837000000006</v>
      </c>
      <c r="R78">
        <v>1324223107879</v>
      </c>
      <c r="S78" t="s">
        <v>2121</v>
      </c>
      <c r="T78" t="s">
        <v>1393</v>
      </c>
      <c r="U78" s="56">
        <v>5</v>
      </c>
      <c r="V78" s="56" t="s">
        <v>1423</v>
      </c>
      <c r="W78" s="56">
        <v>5</v>
      </c>
      <c r="X78" s="175">
        <f t="shared" si="30"/>
        <v>2.26796</v>
      </c>
      <c r="Y78" t="s">
        <v>1613</v>
      </c>
      <c r="AA78" s="175">
        <f>$X78*INDEX('Byproduct Conc'!$E:$E,MATCH(AA$2,'Byproduct Conc'!$C:$C,0))</f>
        <v>6.5997635999999991E-3</v>
      </c>
      <c r="AB78" s="176">
        <f>$X78*INDEX('Byproduct Conc'!$E:$E,MATCH(AB$2,'Byproduct Conc'!$C:$C,0))</f>
        <v>7.9378599999999986E-5</v>
      </c>
      <c r="AC78" s="176">
        <f>$X78*INDEX('Byproduct Conc'!$E:$E,MATCH(AC$2,'Byproduct Conc'!$C:$C,0))</f>
        <v>3.4019399999999999E-4</v>
      </c>
      <c r="AD78" s="176">
        <f>$X78*INDEX('Byproduct Conc'!$E:$E,MATCH(AD$2,'Byproduct Conc'!$C:$C,0))</f>
        <v>2.2656920400000004E-3</v>
      </c>
      <c r="AE78" s="177">
        <f>$X78*INDEX('Byproduct Conc'!$E:$E,MATCH(AE$2,'Byproduct Conc'!$C:$C,0))</f>
        <v>3.40194E-3</v>
      </c>
      <c r="AF78" s="178">
        <f t="shared" si="31"/>
        <v>1.8856467428571425E-5</v>
      </c>
      <c r="AG78" s="176">
        <f t="shared" si="32"/>
        <v>2.2679599999999996E-7</v>
      </c>
      <c r="AH78" s="176">
        <f t="shared" si="33"/>
        <v>9.7198285714285712E-7</v>
      </c>
      <c r="AI78" s="176">
        <f t="shared" si="34"/>
        <v>6.4734058285714297E-6</v>
      </c>
      <c r="AJ78" s="177">
        <f t="shared" si="35"/>
        <v>9.7198285714285716E-6</v>
      </c>
      <c r="AK78" s="56">
        <v>14995</v>
      </c>
      <c r="AL78" s="203">
        <f t="shared" si="36"/>
        <v>6801.61204</v>
      </c>
      <c r="AM78" t="s">
        <v>1613</v>
      </c>
      <c r="AO78" t="s">
        <v>5125</v>
      </c>
      <c r="AP78">
        <v>325199</v>
      </c>
      <c r="AQ78" t="s">
        <v>261</v>
      </c>
      <c r="AV78" s="56" t="s">
        <v>1140</v>
      </c>
      <c r="AW78" s="72">
        <v>350</v>
      </c>
      <c r="AX78"/>
      <c r="BA78" t="s">
        <v>1548</v>
      </c>
      <c r="BB78" t="s">
        <v>1549</v>
      </c>
      <c r="BC78" t="s">
        <v>1548</v>
      </c>
      <c r="BD78" t="s">
        <v>1548</v>
      </c>
      <c r="BE78" t="s">
        <v>1549</v>
      </c>
      <c r="BF78" t="s">
        <v>1549</v>
      </c>
      <c r="BG78" t="s">
        <v>1548</v>
      </c>
      <c r="BH78" t="s">
        <v>1549</v>
      </c>
      <c r="BI78" t="s">
        <v>1549</v>
      </c>
      <c r="BJ78" t="s">
        <v>1548</v>
      </c>
      <c r="BK78" t="s">
        <v>1549</v>
      </c>
      <c r="BL78" t="s">
        <v>1549</v>
      </c>
      <c r="BM78" t="s">
        <v>1549</v>
      </c>
      <c r="BN78" t="s">
        <v>1549</v>
      </c>
      <c r="BO78" t="s">
        <v>1549</v>
      </c>
      <c r="BP78" t="s">
        <v>1549</v>
      </c>
      <c r="BQ78" t="s">
        <v>1549</v>
      </c>
      <c r="BR78" t="s">
        <v>1549</v>
      </c>
      <c r="BS78" t="s">
        <v>1549</v>
      </c>
      <c r="BT78" t="s">
        <v>1549</v>
      </c>
      <c r="BU78" t="s">
        <v>1549</v>
      </c>
      <c r="BV78" t="s">
        <v>1549</v>
      </c>
      <c r="BW78" t="s">
        <v>1549</v>
      </c>
      <c r="BX78" t="s">
        <v>1549</v>
      </c>
      <c r="BY78" t="s">
        <v>1549</v>
      </c>
      <c r="BZ78" t="s">
        <v>1549</v>
      </c>
      <c r="CA78" t="s">
        <v>1548</v>
      </c>
      <c r="CB78" t="s">
        <v>1549</v>
      </c>
      <c r="CC78" t="s">
        <v>1549</v>
      </c>
      <c r="CD78" t="s">
        <v>1549</v>
      </c>
      <c r="CE78" t="s">
        <v>1549</v>
      </c>
      <c r="CF78" t="s">
        <v>1549</v>
      </c>
      <c r="CG78" t="s">
        <v>1549</v>
      </c>
      <c r="CH78" t="s">
        <v>1549</v>
      </c>
      <c r="CI78" t="s">
        <v>1549</v>
      </c>
      <c r="CJ78" t="s">
        <v>1549</v>
      </c>
      <c r="CK78" t="s">
        <v>1549</v>
      </c>
      <c r="CL78" t="s">
        <v>1549</v>
      </c>
      <c r="CM78" t="s">
        <v>1549</v>
      </c>
      <c r="CN78" t="s">
        <v>1549</v>
      </c>
      <c r="CO78" t="s">
        <v>1549</v>
      </c>
      <c r="CP78" t="s">
        <v>1549</v>
      </c>
      <c r="CQ78" t="s">
        <v>1549</v>
      </c>
      <c r="CR78" t="s">
        <v>1549</v>
      </c>
      <c r="CS78" t="s">
        <v>1548</v>
      </c>
      <c r="CT78" t="s">
        <v>1549</v>
      </c>
      <c r="CU78" t="s">
        <v>1549</v>
      </c>
      <c r="CV78" t="s">
        <v>1549</v>
      </c>
      <c r="CW78" t="s">
        <v>1549</v>
      </c>
      <c r="CX78" t="s">
        <v>1549</v>
      </c>
      <c r="CY78" t="s">
        <v>1548</v>
      </c>
      <c r="CZ78" t="s">
        <v>1549</v>
      </c>
      <c r="DA78" t="s">
        <v>1549</v>
      </c>
      <c r="DB78" t="s">
        <v>1549</v>
      </c>
      <c r="DC78" s="175">
        <f>$AL78*INDEX('Byproduct Conc'!$E:$E,MATCH(DC$2,'Byproduct Conc'!$C:$C,0))</f>
        <v>19.792691036399997</v>
      </c>
      <c r="DD78" s="176">
        <f>$AL78*INDEX('Byproduct Conc'!$E:$E,MATCH(DD$2,'Byproduct Conc'!$C:$C,0))</f>
        <v>0.23805642139999997</v>
      </c>
      <c r="DE78" s="176">
        <f>$AL78*INDEX('Byproduct Conc'!$E:$E,MATCH(DE$2,'Byproduct Conc'!$C:$C,0))</f>
        <v>1.0202418059999998</v>
      </c>
      <c r="DF78" s="176">
        <f>$AL78*INDEX('Byproduct Conc'!$E:$E,MATCH(DF$2,'Byproduct Conc'!$C:$C,0))</f>
        <v>6.7948104279600008</v>
      </c>
      <c r="DG78" s="177">
        <f>$AL78*INDEX('Byproduct Conc'!$E:$E,MATCH(DG$2,'Byproduct Conc'!$C:$C,0))</f>
        <v>10.202418059999999</v>
      </c>
      <c r="DH78" s="178">
        <f t="shared" si="37"/>
        <v>5.6550545818285704E-2</v>
      </c>
      <c r="DI78" s="176">
        <f t="shared" si="38"/>
        <v>6.8016120399999993E-4</v>
      </c>
      <c r="DJ78" s="176">
        <f t="shared" si="39"/>
        <v>2.9149765885714278E-3</v>
      </c>
      <c r="DK78" s="176">
        <f t="shared" si="40"/>
        <v>1.9413744079885716E-2</v>
      </c>
      <c r="DL78" s="177">
        <f t="shared" si="41"/>
        <v>2.9149765885714284E-2</v>
      </c>
    </row>
    <row r="79" spans="2:116" x14ac:dyDescent="0.25">
      <c r="B79" t="s">
        <v>1134</v>
      </c>
      <c r="C79">
        <v>2024</v>
      </c>
      <c r="E79" t="s">
        <v>1145</v>
      </c>
      <c r="F79" t="s">
        <v>5124</v>
      </c>
      <c r="G79" t="s">
        <v>1143</v>
      </c>
      <c r="H79" t="s">
        <v>1144</v>
      </c>
      <c r="I79" t="s">
        <v>1402</v>
      </c>
      <c r="J79" t="s">
        <v>1138</v>
      </c>
      <c r="K79">
        <v>70669</v>
      </c>
      <c r="M79" s="56">
        <v>110000494894</v>
      </c>
      <c r="N79" s="172" t="str">
        <f t="shared" si="28"/>
        <v>70669PPGNDCOLUM</v>
      </c>
      <c r="O79" s="172" t="str">
        <f t="shared" si="29"/>
        <v>70669PPGNDCOLUM</v>
      </c>
      <c r="P79">
        <v>30.223500000000001</v>
      </c>
      <c r="Q79">
        <v>-93.286900000000003</v>
      </c>
      <c r="R79">
        <v>1324222735793</v>
      </c>
      <c r="S79" t="s">
        <v>2121</v>
      </c>
      <c r="T79" t="s">
        <v>1393</v>
      </c>
      <c r="U79" s="56">
        <v>7</v>
      </c>
      <c r="V79" s="56" t="s">
        <v>1403</v>
      </c>
      <c r="W79" s="56">
        <v>15000</v>
      </c>
      <c r="X79" s="175">
        <f t="shared" si="30"/>
        <v>6803.88</v>
      </c>
      <c r="Y79" t="s">
        <v>1556</v>
      </c>
      <c r="AA79" s="175">
        <f>$X79*INDEX('Byproduct Conc'!$E:$E,MATCH(AA$2,'Byproduct Conc'!$C:$C,0))</f>
        <v>19.799290799999998</v>
      </c>
      <c r="AB79" s="176">
        <f>$X79*INDEX('Byproduct Conc'!$E:$E,MATCH(AB$2,'Byproduct Conc'!$C:$C,0))</f>
        <v>0.23813579999999998</v>
      </c>
      <c r="AC79" s="176">
        <f>$X79*INDEX('Byproduct Conc'!$E:$E,MATCH(AC$2,'Byproduct Conc'!$C:$C,0))</f>
        <v>1.0205819999999999</v>
      </c>
      <c r="AD79" s="176">
        <f>$X79*INDEX('Byproduct Conc'!$E:$E,MATCH(AD$2,'Byproduct Conc'!$C:$C,0))</f>
        <v>6.7970761200000007</v>
      </c>
      <c r="AE79" s="177">
        <f>$X79*INDEX('Byproduct Conc'!$E:$E,MATCH(AE$2,'Byproduct Conc'!$C:$C,0))</f>
        <v>10.205820000000001</v>
      </c>
      <c r="AF79" s="178">
        <f t="shared" si="31"/>
        <v>5.6569402285714276E-2</v>
      </c>
      <c r="AG79" s="176">
        <f t="shared" si="32"/>
        <v>6.8038799999999998E-4</v>
      </c>
      <c r="AH79" s="176">
        <f t="shared" si="33"/>
        <v>2.9159485714285709E-3</v>
      </c>
      <c r="AI79" s="176">
        <f t="shared" si="34"/>
        <v>1.9420217485714288E-2</v>
      </c>
      <c r="AJ79" s="177">
        <f t="shared" si="35"/>
        <v>2.9159485714285716E-2</v>
      </c>
      <c r="AK79" s="56">
        <v>39240</v>
      </c>
      <c r="AL79" s="203">
        <f t="shared" si="36"/>
        <v>17798.950079999999</v>
      </c>
      <c r="AM79" t="s">
        <v>1556</v>
      </c>
      <c r="AO79" t="s">
        <v>5125</v>
      </c>
      <c r="AP79">
        <v>325211</v>
      </c>
      <c r="AQ79" t="s">
        <v>262</v>
      </c>
      <c r="AV79" s="56" t="s">
        <v>1140</v>
      </c>
      <c r="AW79" s="72">
        <v>350</v>
      </c>
      <c r="AX79"/>
      <c r="BA79" t="s">
        <v>1548</v>
      </c>
      <c r="BB79" t="s">
        <v>1549</v>
      </c>
      <c r="BC79" t="s">
        <v>1548</v>
      </c>
      <c r="BD79" t="s">
        <v>1548</v>
      </c>
      <c r="BE79" t="s">
        <v>1548</v>
      </c>
      <c r="BF79" t="s">
        <v>1548</v>
      </c>
      <c r="BG79" t="s">
        <v>1548</v>
      </c>
      <c r="BH79" t="s">
        <v>1549</v>
      </c>
      <c r="BI79" t="s">
        <v>1549</v>
      </c>
      <c r="BJ79" t="s">
        <v>1549</v>
      </c>
      <c r="BK79" t="s">
        <v>1549</v>
      </c>
      <c r="BL79" t="s">
        <v>1548</v>
      </c>
      <c r="BM79" t="s">
        <v>1549</v>
      </c>
      <c r="BN79" t="s">
        <v>1549</v>
      </c>
      <c r="BO79" t="s">
        <v>1549</v>
      </c>
      <c r="BP79" t="s">
        <v>1549</v>
      </c>
      <c r="BQ79" t="s">
        <v>1549</v>
      </c>
      <c r="BR79" t="s">
        <v>1549</v>
      </c>
      <c r="BS79" t="s">
        <v>1549</v>
      </c>
      <c r="BT79" t="s">
        <v>1549</v>
      </c>
      <c r="BU79" t="s">
        <v>1549</v>
      </c>
      <c r="BV79" t="s">
        <v>1549</v>
      </c>
      <c r="BW79" t="s">
        <v>1549</v>
      </c>
      <c r="BX79" t="s">
        <v>1549</v>
      </c>
      <c r="BY79" t="s">
        <v>1549</v>
      </c>
      <c r="BZ79" t="s">
        <v>1549</v>
      </c>
      <c r="CA79" t="s">
        <v>1549</v>
      </c>
      <c r="CB79" t="s">
        <v>1549</v>
      </c>
      <c r="CC79" t="s">
        <v>1549</v>
      </c>
      <c r="CD79" t="s">
        <v>1549</v>
      </c>
      <c r="CE79" t="s">
        <v>1549</v>
      </c>
      <c r="CF79" t="s">
        <v>1549</v>
      </c>
      <c r="CG79" t="s">
        <v>1549</v>
      </c>
      <c r="CH79" t="s">
        <v>1549</v>
      </c>
      <c r="CI79" t="s">
        <v>1549</v>
      </c>
      <c r="CJ79" t="s">
        <v>1549</v>
      </c>
      <c r="CK79" t="s">
        <v>1549</v>
      </c>
      <c r="CL79" t="s">
        <v>1549</v>
      </c>
      <c r="CM79" t="s">
        <v>1549</v>
      </c>
      <c r="CN79" t="s">
        <v>1549</v>
      </c>
      <c r="CO79" t="s">
        <v>1549</v>
      </c>
      <c r="CP79" t="s">
        <v>1549</v>
      </c>
      <c r="CQ79" t="s">
        <v>1549</v>
      </c>
      <c r="CR79" t="s">
        <v>1549</v>
      </c>
      <c r="CS79" t="s">
        <v>1549</v>
      </c>
      <c r="CT79" t="s">
        <v>1549</v>
      </c>
      <c r="CU79" t="s">
        <v>1549</v>
      </c>
      <c r="CV79" t="s">
        <v>1549</v>
      </c>
      <c r="CW79" t="s">
        <v>1549</v>
      </c>
      <c r="CX79" t="s">
        <v>1549</v>
      </c>
      <c r="CY79" t="s">
        <v>1549</v>
      </c>
      <c r="CZ79" t="s">
        <v>1549</v>
      </c>
      <c r="DA79" t="s">
        <v>1549</v>
      </c>
      <c r="DB79" t="s">
        <v>1549</v>
      </c>
      <c r="DC79" s="175">
        <f>$AL79*INDEX('Byproduct Conc'!$E:$E,MATCH(DC$2,'Byproduct Conc'!$C:$C,0))</f>
        <v>51.794944732799991</v>
      </c>
      <c r="DD79" s="176">
        <f>$AL79*INDEX('Byproduct Conc'!$E:$E,MATCH(DD$2,'Byproduct Conc'!$C:$C,0))</f>
        <v>0.62296325279999987</v>
      </c>
      <c r="DE79" s="176">
        <f>$AL79*INDEX('Byproduct Conc'!$E:$E,MATCH(DE$2,'Byproduct Conc'!$C:$C,0))</f>
        <v>2.6698425119999998</v>
      </c>
      <c r="DF79" s="176">
        <f>$AL79*INDEX('Byproduct Conc'!$E:$E,MATCH(DF$2,'Byproduct Conc'!$C:$C,0))</f>
        <v>17.781151129920001</v>
      </c>
      <c r="DG79" s="177">
        <f>$AL79*INDEX('Byproduct Conc'!$E:$E,MATCH(DG$2,'Byproduct Conc'!$C:$C,0))</f>
        <v>26.69842512</v>
      </c>
      <c r="DH79" s="178">
        <f t="shared" si="37"/>
        <v>0.14798555637942853</v>
      </c>
      <c r="DI79" s="176">
        <f t="shared" si="38"/>
        <v>1.7798950079999996E-3</v>
      </c>
      <c r="DJ79" s="176">
        <f t="shared" si="39"/>
        <v>7.6281214628571422E-3</v>
      </c>
      <c r="DK79" s="176">
        <f t="shared" si="40"/>
        <v>5.0803288942628574E-2</v>
      </c>
      <c r="DL79" s="177">
        <f t="shared" si="41"/>
        <v>7.6281214628571431E-2</v>
      </c>
    </row>
    <row r="80" spans="2:116" x14ac:dyDescent="0.25">
      <c r="B80" t="s">
        <v>1134</v>
      </c>
      <c r="C80">
        <v>2024</v>
      </c>
      <c r="E80" t="s">
        <v>1170</v>
      </c>
      <c r="F80" t="s">
        <v>1168</v>
      </c>
      <c r="G80" t="s">
        <v>1169</v>
      </c>
      <c r="H80" t="s">
        <v>1137</v>
      </c>
      <c r="I80" t="s">
        <v>1431</v>
      </c>
      <c r="J80" t="s">
        <v>1138</v>
      </c>
      <c r="K80">
        <v>70734</v>
      </c>
      <c r="M80" s="56">
        <v>110000746328</v>
      </c>
      <c r="N80" s="172" t="str">
        <f t="shared" si="28"/>
        <v>70734BRDNCLOUIS</v>
      </c>
      <c r="O80" s="172" t="str">
        <f t="shared" si="29"/>
        <v>70734BRDNCLOUIS</v>
      </c>
      <c r="P80">
        <v>30.208604000000001</v>
      </c>
      <c r="Q80">
        <v>-91.011127999999999</v>
      </c>
      <c r="R80">
        <v>1324222688083</v>
      </c>
      <c r="S80" t="s">
        <v>2121</v>
      </c>
      <c r="T80" t="s">
        <v>1393</v>
      </c>
      <c r="U80" s="56">
        <v>8</v>
      </c>
      <c r="V80" s="56" t="s">
        <v>1399</v>
      </c>
      <c r="W80" s="56">
        <v>1107</v>
      </c>
      <c r="X80" s="175">
        <f t="shared" si="30"/>
        <v>502.12634400000002</v>
      </c>
      <c r="Y80" t="s">
        <v>1556</v>
      </c>
      <c r="AA80" s="175">
        <f>$X80*INDEX('Byproduct Conc'!$E:$E,MATCH(AA$2,'Byproduct Conc'!$C:$C,0))</f>
        <v>1.4611876610399999</v>
      </c>
      <c r="AB80" s="176">
        <f>$X80*INDEX('Byproduct Conc'!$E:$E,MATCH(AB$2,'Byproduct Conc'!$C:$C,0))</f>
        <v>1.7574422039999999E-2</v>
      </c>
      <c r="AC80" s="176">
        <f>$X80*INDEX('Byproduct Conc'!$E:$E,MATCH(AC$2,'Byproduct Conc'!$C:$C,0))</f>
        <v>7.5318951599999989E-2</v>
      </c>
      <c r="AD80" s="176">
        <f>$X80*INDEX('Byproduct Conc'!$E:$E,MATCH(AD$2,'Byproduct Conc'!$C:$C,0))</f>
        <v>0.50162421765600007</v>
      </c>
      <c r="AE80" s="177">
        <f>$X80*INDEX('Byproduct Conc'!$E:$E,MATCH(AE$2,'Byproduct Conc'!$C:$C,0))</f>
        <v>0.75318951600000006</v>
      </c>
      <c r="AF80" s="178">
        <f t="shared" si="31"/>
        <v>4.174821888685714E-3</v>
      </c>
      <c r="AG80" s="176">
        <f t="shared" si="32"/>
        <v>5.02126344E-5</v>
      </c>
      <c r="AH80" s="176">
        <f t="shared" si="33"/>
        <v>2.1519700457142853E-4</v>
      </c>
      <c r="AI80" s="176">
        <f t="shared" si="34"/>
        <v>1.4332120504457146E-3</v>
      </c>
      <c r="AJ80" s="177">
        <f t="shared" si="35"/>
        <v>2.1519700457142857E-3</v>
      </c>
      <c r="AK80" s="56">
        <v>1098</v>
      </c>
      <c r="AL80" s="203">
        <f t="shared" si="36"/>
        <v>498.044016</v>
      </c>
      <c r="AM80" t="s">
        <v>1556</v>
      </c>
      <c r="AO80" t="s">
        <v>5125</v>
      </c>
      <c r="AP80">
        <v>325211</v>
      </c>
      <c r="AQ80" t="s">
        <v>262</v>
      </c>
      <c r="AV80" s="56" t="s">
        <v>1140</v>
      </c>
      <c r="AW80" s="72">
        <v>350</v>
      </c>
      <c r="AX80"/>
      <c r="BA80" t="s">
        <v>1548</v>
      </c>
      <c r="BB80" t="s">
        <v>1549</v>
      </c>
      <c r="BC80" t="s">
        <v>1548</v>
      </c>
      <c r="BD80" t="s">
        <v>1548</v>
      </c>
      <c r="BE80" t="s">
        <v>1549</v>
      </c>
      <c r="BF80" t="s">
        <v>1549</v>
      </c>
      <c r="BG80" t="s">
        <v>1548</v>
      </c>
      <c r="BH80" t="s">
        <v>1548</v>
      </c>
      <c r="BI80" t="s">
        <v>1549</v>
      </c>
      <c r="BJ80" t="s">
        <v>1549</v>
      </c>
      <c r="BK80" t="s">
        <v>1549</v>
      </c>
      <c r="BL80" t="s">
        <v>1549</v>
      </c>
      <c r="BM80" t="s">
        <v>1549</v>
      </c>
      <c r="BN80" t="s">
        <v>1549</v>
      </c>
      <c r="BO80" t="s">
        <v>1549</v>
      </c>
      <c r="BP80" t="s">
        <v>1549</v>
      </c>
      <c r="BQ80" t="s">
        <v>1549</v>
      </c>
      <c r="BR80" t="s">
        <v>1549</v>
      </c>
      <c r="BS80" t="s">
        <v>1549</v>
      </c>
      <c r="BT80" t="s">
        <v>1549</v>
      </c>
      <c r="BU80" t="s">
        <v>1549</v>
      </c>
      <c r="BV80" t="s">
        <v>1549</v>
      </c>
      <c r="BW80" t="s">
        <v>1549</v>
      </c>
      <c r="BX80" t="s">
        <v>1549</v>
      </c>
      <c r="BY80" t="s">
        <v>1549</v>
      </c>
      <c r="BZ80" t="s">
        <v>1549</v>
      </c>
      <c r="CA80" t="s">
        <v>1549</v>
      </c>
      <c r="CB80" t="s">
        <v>1549</v>
      </c>
      <c r="CC80" t="s">
        <v>1549</v>
      </c>
      <c r="CD80" t="s">
        <v>1549</v>
      </c>
      <c r="CE80" t="s">
        <v>1549</v>
      </c>
      <c r="CF80" t="s">
        <v>1549</v>
      </c>
      <c r="CG80" t="s">
        <v>1549</v>
      </c>
      <c r="CH80" t="s">
        <v>1549</v>
      </c>
      <c r="CI80" t="s">
        <v>1549</v>
      </c>
      <c r="CJ80" t="s">
        <v>1549</v>
      </c>
      <c r="CK80" t="s">
        <v>1549</v>
      </c>
      <c r="CL80" t="s">
        <v>1549</v>
      </c>
      <c r="CM80" t="s">
        <v>1549</v>
      </c>
      <c r="CN80" t="s">
        <v>1549</v>
      </c>
      <c r="CO80" t="s">
        <v>1549</v>
      </c>
      <c r="CP80" t="s">
        <v>1549</v>
      </c>
      <c r="CQ80" t="s">
        <v>1549</v>
      </c>
      <c r="CR80" t="s">
        <v>1549</v>
      </c>
      <c r="CS80" t="s">
        <v>1549</v>
      </c>
      <c r="CT80" t="s">
        <v>1549</v>
      </c>
      <c r="CU80" t="s">
        <v>1549</v>
      </c>
      <c r="CV80" t="s">
        <v>1549</v>
      </c>
      <c r="CW80" t="s">
        <v>1549</v>
      </c>
      <c r="CX80" t="s">
        <v>1549</v>
      </c>
      <c r="CY80" t="s">
        <v>1549</v>
      </c>
      <c r="CZ80" t="s">
        <v>1549</v>
      </c>
      <c r="DA80" t="s">
        <v>1549</v>
      </c>
      <c r="DB80" t="s">
        <v>1549</v>
      </c>
      <c r="DC80" s="175">
        <f>$AL80*INDEX('Byproduct Conc'!$E:$E,MATCH(DC$2,'Byproduct Conc'!$C:$C,0))</f>
        <v>1.4493080865599999</v>
      </c>
      <c r="DD80" s="176">
        <f>$AL80*INDEX('Byproduct Conc'!$E:$E,MATCH(DD$2,'Byproduct Conc'!$C:$C,0))</f>
        <v>1.743154056E-2</v>
      </c>
      <c r="DE80" s="176">
        <f>$AL80*INDEX('Byproduct Conc'!$E:$E,MATCH(DE$2,'Byproduct Conc'!$C:$C,0))</f>
        <v>7.4706602399999988E-2</v>
      </c>
      <c r="DF80" s="176">
        <f>$AL80*INDEX('Byproduct Conc'!$E:$E,MATCH(DF$2,'Byproduct Conc'!$C:$C,0))</f>
        <v>0.49754597198400002</v>
      </c>
      <c r="DG80" s="177">
        <f>$AL80*INDEX('Byproduct Conc'!$E:$E,MATCH(DG$2,'Byproduct Conc'!$C:$C,0))</f>
        <v>0.747066024</v>
      </c>
      <c r="DH80" s="178">
        <f t="shared" si="37"/>
        <v>4.1408802473142849E-3</v>
      </c>
      <c r="DI80" s="176">
        <f t="shared" si="38"/>
        <v>4.9804401599999999E-5</v>
      </c>
      <c r="DJ80" s="176">
        <f t="shared" si="39"/>
        <v>2.1344743542857139E-4</v>
      </c>
      <c r="DK80" s="176">
        <f t="shared" si="40"/>
        <v>1.4215599199542857E-3</v>
      </c>
      <c r="DL80" s="177">
        <f t="shared" si="41"/>
        <v>2.1344743542857144E-3</v>
      </c>
    </row>
    <row r="81" spans="2:116" x14ac:dyDescent="0.25">
      <c r="B81" t="s">
        <v>1134</v>
      </c>
      <c r="C81">
        <v>2024</v>
      </c>
      <c r="E81" t="s">
        <v>1196</v>
      </c>
      <c r="F81" t="s">
        <v>1192</v>
      </c>
      <c r="G81" t="s">
        <v>1193</v>
      </c>
      <c r="H81" t="s">
        <v>1194</v>
      </c>
      <c r="I81" t="s">
        <v>1542</v>
      </c>
      <c r="J81" t="s">
        <v>1195</v>
      </c>
      <c r="K81">
        <v>42029</v>
      </c>
      <c r="M81" s="56">
        <v>110027373072</v>
      </c>
      <c r="N81" s="172" t="str">
        <f t="shared" si="28"/>
        <v>42029WSTLK2468I</v>
      </c>
      <c r="O81" s="172" t="str">
        <f t="shared" si="29"/>
        <v>42029WSTLK2468I</v>
      </c>
      <c r="P81">
        <v>37.051110999999999</v>
      </c>
      <c r="Q81">
        <v>-88.334166999999994</v>
      </c>
      <c r="R81">
        <v>1324223224104</v>
      </c>
      <c r="S81" t="s">
        <v>2121</v>
      </c>
      <c r="T81" t="s">
        <v>1393</v>
      </c>
      <c r="U81" s="56">
        <v>9</v>
      </c>
      <c r="V81" s="56" t="s">
        <v>1417</v>
      </c>
      <c r="W81" s="56">
        <v>4578</v>
      </c>
      <c r="X81" s="175">
        <f t="shared" si="30"/>
        <v>2076.5441759999999</v>
      </c>
      <c r="Y81" t="s">
        <v>1594</v>
      </c>
      <c r="AA81" s="175">
        <f>$X81*INDEX('Byproduct Conc'!$E:$E,MATCH(AA$2,'Byproduct Conc'!$C:$C,0))</f>
        <v>6.0427435521599993</v>
      </c>
      <c r="AB81" s="176">
        <f>$X81*INDEX('Byproduct Conc'!$E:$E,MATCH(AB$2,'Byproduct Conc'!$C:$C,0))</f>
        <v>7.2679046159999983E-2</v>
      </c>
      <c r="AC81" s="176">
        <f>$X81*INDEX('Byproduct Conc'!$E:$E,MATCH(AC$2,'Byproduct Conc'!$C:$C,0))</f>
        <v>0.31148162639999993</v>
      </c>
      <c r="AD81" s="176">
        <f>$X81*INDEX('Byproduct Conc'!$E:$E,MATCH(AD$2,'Byproduct Conc'!$C:$C,0))</f>
        <v>2.0744676318240001</v>
      </c>
      <c r="AE81" s="177">
        <f>$X81*INDEX('Byproduct Conc'!$E:$E,MATCH(AE$2,'Byproduct Conc'!$C:$C,0))</f>
        <v>3.1148162639999999</v>
      </c>
      <c r="AF81" s="178">
        <f t="shared" si="31"/>
        <v>1.7264981577599998E-2</v>
      </c>
      <c r="AG81" s="176">
        <f t="shared" si="32"/>
        <v>2.0765441759999995E-4</v>
      </c>
      <c r="AH81" s="176">
        <f t="shared" si="33"/>
        <v>8.8994750399999981E-4</v>
      </c>
      <c r="AI81" s="176">
        <f t="shared" si="34"/>
        <v>5.9270503766400001E-3</v>
      </c>
      <c r="AJ81" s="177">
        <f t="shared" si="35"/>
        <v>8.8994750400000003E-3</v>
      </c>
      <c r="AK81" s="56">
        <v>9961</v>
      </c>
      <c r="AL81" s="203">
        <f t="shared" si="36"/>
        <v>4518.2299119999998</v>
      </c>
      <c r="AM81" t="s">
        <v>1613</v>
      </c>
      <c r="AO81" t="s">
        <v>5125</v>
      </c>
      <c r="AP81">
        <v>325199</v>
      </c>
      <c r="AQ81" t="s">
        <v>261</v>
      </c>
      <c r="AV81" s="56" t="s">
        <v>1140</v>
      </c>
      <c r="AW81" s="72">
        <v>350</v>
      </c>
      <c r="AX81"/>
      <c r="BA81" t="s">
        <v>1548</v>
      </c>
      <c r="BB81" t="s">
        <v>1549</v>
      </c>
      <c r="BC81" t="s">
        <v>1548</v>
      </c>
      <c r="BD81" t="s">
        <v>1549</v>
      </c>
      <c r="BE81" t="s">
        <v>1549</v>
      </c>
      <c r="BF81" t="s">
        <v>1549</v>
      </c>
      <c r="BG81" t="s">
        <v>1548</v>
      </c>
      <c r="BH81" t="s">
        <v>1549</v>
      </c>
      <c r="BI81" t="s">
        <v>1549</v>
      </c>
      <c r="BJ81" t="s">
        <v>1548</v>
      </c>
      <c r="BK81" t="s">
        <v>1549</v>
      </c>
      <c r="BL81" t="s">
        <v>1549</v>
      </c>
      <c r="BM81" t="s">
        <v>1549</v>
      </c>
      <c r="BN81" t="s">
        <v>1549</v>
      </c>
      <c r="BO81" t="s">
        <v>1549</v>
      </c>
      <c r="BP81" t="s">
        <v>1549</v>
      </c>
      <c r="BQ81" t="s">
        <v>1549</v>
      </c>
      <c r="BR81" t="s">
        <v>1549</v>
      </c>
      <c r="BS81" t="s">
        <v>1549</v>
      </c>
      <c r="BT81" t="s">
        <v>1549</v>
      </c>
      <c r="BU81" t="s">
        <v>1549</v>
      </c>
      <c r="BV81" t="s">
        <v>1549</v>
      </c>
      <c r="BW81" t="s">
        <v>1549</v>
      </c>
      <c r="BX81" t="s">
        <v>1549</v>
      </c>
      <c r="BY81" t="s">
        <v>1549</v>
      </c>
      <c r="BZ81" t="s">
        <v>1549</v>
      </c>
      <c r="CA81" t="s">
        <v>1549</v>
      </c>
      <c r="CB81" t="s">
        <v>1549</v>
      </c>
      <c r="CC81" t="s">
        <v>1549</v>
      </c>
      <c r="CD81" t="s">
        <v>1549</v>
      </c>
      <c r="CE81" t="s">
        <v>1549</v>
      </c>
      <c r="CF81" t="s">
        <v>1549</v>
      </c>
      <c r="CG81" t="s">
        <v>1549</v>
      </c>
      <c r="CH81" t="s">
        <v>1549</v>
      </c>
      <c r="CI81" t="s">
        <v>1549</v>
      </c>
      <c r="CJ81" t="s">
        <v>1549</v>
      </c>
      <c r="CK81" t="s">
        <v>1549</v>
      </c>
      <c r="CL81" t="s">
        <v>1549</v>
      </c>
      <c r="CM81" t="s">
        <v>1549</v>
      </c>
      <c r="CN81" t="s">
        <v>1549</v>
      </c>
      <c r="CO81" t="s">
        <v>1549</v>
      </c>
      <c r="CP81" t="s">
        <v>1549</v>
      </c>
      <c r="CQ81" t="s">
        <v>1549</v>
      </c>
      <c r="CR81" t="s">
        <v>1549</v>
      </c>
      <c r="CS81" t="s">
        <v>1548</v>
      </c>
      <c r="CT81" t="s">
        <v>1549</v>
      </c>
      <c r="CU81" t="s">
        <v>1549</v>
      </c>
      <c r="CV81" t="s">
        <v>1549</v>
      </c>
      <c r="CW81" t="s">
        <v>1549</v>
      </c>
      <c r="CX81" t="s">
        <v>1549</v>
      </c>
      <c r="CY81" t="s">
        <v>1549</v>
      </c>
      <c r="CZ81" t="s">
        <v>1549</v>
      </c>
      <c r="DA81" t="s">
        <v>1549</v>
      </c>
      <c r="DB81" t="s">
        <v>1548</v>
      </c>
      <c r="DC81" s="175">
        <f>$AL81*INDEX('Byproduct Conc'!$E:$E,MATCH(DC$2,'Byproduct Conc'!$C:$C,0))</f>
        <v>13.148049043919999</v>
      </c>
      <c r="DD81" s="176">
        <f>$AL81*INDEX('Byproduct Conc'!$E:$E,MATCH(DD$2,'Byproduct Conc'!$C:$C,0))</f>
        <v>0.15813804691999997</v>
      </c>
      <c r="DE81" s="176">
        <f>$AL81*INDEX('Byproduct Conc'!$E:$E,MATCH(DE$2,'Byproduct Conc'!$C:$C,0))</f>
        <v>0.67773448679999992</v>
      </c>
      <c r="DF81" s="176">
        <f>$AL81*INDEX('Byproduct Conc'!$E:$E,MATCH(DF$2,'Byproduct Conc'!$C:$C,0))</f>
        <v>4.5137116820880001</v>
      </c>
      <c r="DG81" s="177">
        <f>$AL81*INDEX('Byproduct Conc'!$E:$E,MATCH(DG$2,'Byproduct Conc'!$C:$C,0))</f>
        <v>6.7773448680000001</v>
      </c>
      <c r="DH81" s="178">
        <f t="shared" si="37"/>
        <v>3.7565854411199993E-2</v>
      </c>
      <c r="DI81" s="176">
        <f t="shared" si="38"/>
        <v>4.518229911999999E-4</v>
      </c>
      <c r="DJ81" s="176">
        <f t="shared" si="39"/>
        <v>1.9363842479999999E-3</v>
      </c>
      <c r="DK81" s="176">
        <f t="shared" si="40"/>
        <v>1.289631909168E-2</v>
      </c>
      <c r="DL81" s="177">
        <f t="shared" si="41"/>
        <v>1.9363842480000001E-2</v>
      </c>
    </row>
  </sheetData>
  <sheetProtection formatCells="0" formatColumns="0" formatRows="0"/>
  <autoFilter ref="A2:DL2" xr:uid="{69EF4F77-56B1-4A7B-BFB4-AA01250E6B82}">
    <sortState xmlns:xlrd2="http://schemas.microsoft.com/office/spreadsheetml/2017/richdata2" ref="A3:DL210">
      <sortCondition ref="AV2"/>
    </sortState>
  </autoFilter>
  <mergeCells count="4">
    <mergeCell ref="AA1:AE1"/>
    <mergeCell ref="AF1:AJ1"/>
    <mergeCell ref="DC1:DG1"/>
    <mergeCell ref="DH1:DL1"/>
  </mergeCells>
  <conditionalFormatting sqref="X3:X81 AA3:AJ81 DC3:DL81">
    <cfRule type="cellIs" dxfId="18" priority="4" operator="equal">
      <formula>0</formula>
    </cfRule>
  </conditionalFormatting>
  <conditionalFormatting sqref="BA3:DB81">
    <cfRule type="cellIs" dxfId="17" priority="5" operator="equal">
      <formula>"Yes"</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ad8da0f-3542-4e50-96c8-f1f698624e86">
      <Terms xmlns="http://schemas.microsoft.com/office/infopath/2007/PartnerControls"/>
    </lcf76f155ced4ddcb4097134ff3c332f>
    <TaxCatchAll xmlns="4ffa91fb-a0ff-4ac5-b2db-65c790d184a4">
      <Value>1257</Value>
      <Value>1288</Value>
      <Value>1915</Value>
      <Value>1914</Value>
      <Value>1913</Value>
      <Value>1912</Value>
      <Value>1911</Value>
      <Value>1910</Value>
      <Value>1909</Value>
      <Value>1908</Value>
      <Value>1907</Value>
      <Value>1647</Value>
      <Value>1905</Value>
      <Value>1645</Value>
      <Value>1273</Value>
      <Value>1673</Value>
      <Value>1671</Value>
      <Value>745</Value>
      <Value>1188</Value>
    </TaxCatchAll>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Trichloroethylene</TermName>
          <TermId xmlns="http://schemas.microsoft.com/office/infopath/2007/PartnerControls">c1e70263-b092-4699-a03d-864e1054a69f</TermId>
        </TermInfo>
        <TermInfo xmlns="http://schemas.microsoft.com/office/infopath/2007/PartnerControls">
          <TermName xmlns="http://schemas.microsoft.com/office/infopath/2007/PartnerControls">Tetrachloroethylene</TermName>
          <TermId xmlns="http://schemas.microsoft.com/office/infopath/2007/PartnerControls">755bd87a-6ca9-4042-aecb-9586ff92b9b0</TermId>
        </TermInfo>
        <TermInfo xmlns="http://schemas.microsoft.com/office/infopath/2007/PartnerControls">
          <TermName xmlns="http://schemas.microsoft.com/office/infopath/2007/PartnerControls">CASRN 156-60-05</TermName>
          <TermId xmlns="http://schemas.microsoft.com/office/infopath/2007/PartnerControls">cde5430b-03a5-4236-baf4-b85772a29071</TermId>
        </TermInfo>
        <TermInfo xmlns="http://schemas.microsoft.com/office/infopath/2007/PartnerControls">
          <TermName xmlns="http://schemas.microsoft.com/office/infopath/2007/PartnerControls">trans12dichloroethane</TermName>
          <TermId xmlns="http://schemas.microsoft.com/office/infopath/2007/PartnerControls">60e4e04c-d3b1-46e2-be88-71c9357ef1d9</TermId>
        </TermInfo>
        <TermInfo xmlns="http://schemas.microsoft.com/office/infopath/2007/PartnerControls">
          <TermName xmlns="http://schemas.microsoft.com/office/infopath/2007/PartnerControls">CASRN 79-00-5</TermName>
          <TermId xmlns="http://schemas.microsoft.com/office/infopath/2007/PartnerControls">b56e66f1-a830-4a26-a58e-5ed7f9756a87</TermId>
        </TermInfo>
        <TermInfo xmlns="http://schemas.microsoft.com/office/infopath/2007/PartnerControls">
          <TermName xmlns="http://schemas.microsoft.com/office/infopath/2007/PartnerControls">112trichloroethane</TermName>
          <TermId xmlns="http://schemas.microsoft.com/office/infopath/2007/PartnerControls">b16dd643-a817-40a1-b5b6-140d19842d6c</TermId>
        </TermInfo>
        <TermInfo xmlns="http://schemas.microsoft.com/office/infopath/2007/PartnerControls">
          <TermName xmlns="http://schemas.microsoft.com/office/infopath/2007/PartnerControls">CASRN 75-09-2</TermName>
          <TermId xmlns="http://schemas.microsoft.com/office/infopath/2007/PartnerControls">d135f697-0505-445d-895c-bcc434be27ba</TermId>
        </TermInfo>
        <TermInfo xmlns="http://schemas.microsoft.com/office/infopath/2007/PartnerControls">
          <TermName xmlns="http://schemas.microsoft.com/office/infopath/2007/PartnerControls">CASRN 56-23-5</TermName>
          <TermId xmlns="http://schemas.microsoft.com/office/infopath/2007/PartnerControls">6ee86646-fcda-4837-ab99-7bf810e6ca55</TermId>
        </TermInfo>
        <TermInfo xmlns="http://schemas.microsoft.com/office/infopath/2007/PartnerControls">
          <TermName xmlns="http://schemas.microsoft.com/office/infopath/2007/PartnerControls">Carbon Tetrachloride</TermName>
          <TermId xmlns="http://schemas.microsoft.com/office/infopath/2007/PartnerControls">752a4454-40cf-4a71-8e53-01e10ded92a5</TermId>
        </TermInfo>
        <TermInfo xmlns="http://schemas.microsoft.com/office/infopath/2007/PartnerControls">
          <TermName xmlns="http://schemas.microsoft.com/office/infopath/2007/PartnerControls">CASRN 127-18-4</TermName>
          <TermId xmlns="http://schemas.microsoft.com/office/infopath/2007/PartnerControls">edfae95b-85f5-40c4-a383-88e919601952</TermId>
        </TermInfo>
        <TermInfo xmlns="http://schemas.microsoft.com/office/infopath/2007/PartnerControls">
          <TermName xmlns="http://schemas.microsoft.com/office/infopath/2007/PartnerControls">CASRN 79-01-6</TermName>
          <TermId xmlns="http://schemas.microsoft.com/office/infopath/2007/PartnerControls">339fc59a-0384-4b9c-aa44-02d7f3ae2d9b</TermId>
        </TermInfo>
        <TermInfo xmlns="http://schemas.microsoft.com/office/infopath/2007/PartnerControls">
          <TermName xmlns="http://schemas.microsoft.com/office/infopath/2007/PartnerControls">CASRN 75-34-3</TermName>
          <TermId xmlns="http://schemas.microsoft.com/office/infopath/2007/PartnerControls">68eb818b-f6c9-42ec-97d1-d101eff5e078</TermId>
        </TermInfo>
        <TermInfo xmlns="http://schemas.microsoft.com/office/infopath/2007/PartnerControls">
          <TermName xmlns="http://schemas.microsoft.com/office/infopath/2007/PartnerControls">Byproducts</TermName>
          <TermId xmlns="http://schemas.microsoft.com/office/infopath/2007/PartnerControls">77c9c981-a712-4230-a0e1-6cca46d960dc</TermId>
        </TermInfo>
        <TermInfo xmlns="http://schemas.microsoft.com/office/infopath/2007/PartnerControls">
          <TermName xmlns="http://schemas.microsoft.com/office/infopath/2007/PartnerControls">11Dichloroethane</TermName>
          <TermId xmlns="http://schemas.microsoft.com/office/infopath/2007/PartnerControls">f0553ca5-25fa-4f60-8a15-ba2924ee9f47</TermId>
        </TermInfo>
        <TermInfo xmlns="http://schemas.microsoft.com/office/infopath/2007/PartnerControls">
          <TermName xmlns="http://schemas.microsoft.com/office/infopath/2007/PartnerControls">release</TermName>
          <TermId xmlns="http://schemas.microsoft.com/office/infopath/2007/PartnerControls">a7fcd812-aab5-4333-9872-8aa81d789ae0</TermId>
        </TermInfo>
        <TermInfo xmlns="http://schemas.microsoft.com/office/infopath/2007/PartnerControls">
          <TermName xmlns="http://schemas.microsoft.com/office/infopath/2007/PartnerControls">CASRN 107-06-2</TermName>
          <TermId xmlns="http://schemas.microsoft.com/office/infopath/2007/PartnerControls">f01d8752-e9a4-4691-bb25-53c3aaed59fd</TermId>
        </TermInfo>
        <TermInfo xmlns="http://schemas.microsoft.com/office/infopath/2007/PartnerControls">
          <TermName xmlns="http://schemas.microsoft.com/office/infopath/2007/PartnerControls">12Dichloroethane</TermName>
          <TermId xmlns="http://schemas.microsoft.com/office/infopath/2007/PartnerControls">b26867e0-e188-4d8d-b848-2e1a306b3e93</TermId>
        </TermInfo>
        <TermInfo xmlns="http://schemas.microsoft.com/office/infopath/2007/PartnerControls">
          <TermName xmlns="http://schemas.microsoft.com/office/infopath/2007/PartnerControls">manufacturing</TermName>
          <TermId xmlns="http://schemas.microsoft.com/office/infopath/2007/PartnerControls">47981908-e42d-4c8a-b361-a63a3e221a38</TermId>
        </TermInfo>
        <TermInfo xmlns="http://schemas.microsoft.com/office/infopath/2007/PartnerControls">
          <TermName xmlns="http://schemas.microsoft.com/office/infopath/2007/PartnerControls">methylene chloride</TermName>
          <TermId xmlns="http://schemas.microsoft.com/office/infopath/2007/PartnerControls">595245b4-e890-4bac-81f1-ecee2a664b7b</TermId>
        </TermInfo>
      </Term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2026-04-13T18:19:29+00:00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f7663de67ef2afa6df94d55ff7e56796">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02cccc19423a0cd6fa028e0a1e544b83"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BFF6B7-4F76-4AE6-B174-7E578D2F0D6D}">
  <ds:schemaRefs>
    <ds:schemaRef ds:uri="Microsoft.SharePoint.Taxonomy.ContentTypeSync"/>
  </ds:schemaRefs>
</ds:datastoreItem>
</file>

<file path=customXml/itemProps2.xml><?xml version="1.0" encoding="utf-8"?>
<ds:datastoreItem xmlns:ds="http://schemas.openxmlformats.org/officeDocument/2006/customXml" ds:itemID="{215F91BC-4861-48E6-BDC3-4B1884112D9B}">
  <ds:schemaRefs>
    <ds:schemaRef ds:uri="http://www.w3.org/XML/1998/namespace"/>
    <ds:schemaRef ds:uri="http://purl.org/dc/elements/1.1/"/>
    <ds:schemaRef ds:uri="http://schemas.microsoft.com/office/2006/metadata/properties"/>
    <ds:schemaRef ds:uri="ead8da0f-3542-4e50-96c8-f1f698624e86"/>
    <ds:schemaRef ds:uri="http://schemas.microsoft.com/sharepoint/v3"/>
    <ds:schemaRef ds:uri="http://schemas.microsoft.com/office/infopath/2007/PartnerControls"/>
    <ds:schemaRef ds:uri="http://purl.org/dc/terms/"/>
    <ds:schemaRef ds:uri="http://purl.org/dc/dcmitype/"/>
    <ds:schemaRef ds:uri="http://schemas.microsoft.com/office/2006/documentManagement/types"/>
    <ds:schemaRef ds:uri="4ffa91fb-a0ff-4ac5-b2db-65c790d184a4"/>
    <ds:schemaRef ds:uri="http://schemas.microsoft.com/sharepoint.v3"/>
    <ds:schemaRef ds:uri="http://schemas.openxmlformats.org/package/2006/metadata/core-properties"/>
    <ds:schemaRef ds:uri="fecc2597-e8fd-4279-ac06-bd7c891938be"/>
    <ds:schemaRef ds:uri="http://schemas.microsoft.com/sharepoint/v3/fields"/>
  </ds:schemaRefs>
</ds:datastoreItem>
</file>

<file path=customXml/itemProps3.xml><?xml version="1.0" encoding="utf-8"?>
<ds:datastoreItem xmlns:ds="http://schemas.openxmlformats.org/officeDocument/2006/customXml" ds:itemID="{16ED9C67-4BD1-42E4-B6D7-B2A9E07C2ECE}">
  <ds:schemaRefs>
    <ds:schemaRef ds:uri="http://schemas.microsoft.com/sharepoint/v3/contenttype/forms"/>
  </ds:schemaRefs>
</ds:datastoreItem>
</file>

<file path=customXml/itemProps4.xml><?xml version="1.0" encoding="utf-8"?>
<ds:datastoreItem xmlns:ds="http://schemas.openxmlformats.org/officeDocument/2006/customXml" ds:itemID="{03FB3DD4-CEC8-4851-B40E-3678241D26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vt:i4>
      </vt:variant>
    </vt:vector>
  </HeadingPairs>
  <TitlesOfParts>
    <vt:vector size="39" baseType="lpstr">
      <vt:lpstr>2012 to 2017 NAICS</vt:lpstr>
      <vt:lpstr>Cover Page</vt:lpstr>
      <vt:lpstr>Read Me</vt:lpstr>
      <vt:lpstr>Byproduct Conc</vt:lpstr>
      <vt:lpstr>Water_TRI</vt:lpstr>
      <vt:lpstr>Water_DMR_2021-2024</vt:lpstr>
      <vt:lpstr>Water_DMR</vt:lpstr>
      <vt:lpstr>Land_TRI</vt:lpstr>
      <vt:lpstr>Air_TRI_2021-2024</vt:lpstr>
      <vt:lpstr>Air_TRI</vt:lpstr>
      <vt:lpstr>Air_NEI</vt:lpstr>
      <vt:lpstr>Compiled Data- DMR TRI Direct</vt:lpstr>
      <vt:lpstr>Release Summary_2021-2024</vt:lpstr>
      <vt:lpstr>Release Summary</vt:lpstr>
      <vt:lpstr>Raw Period DMR Data</vt:lpstr>
      <vt:lpstr>2015-2020 TRI_1,2-DCA COU Map</vt:lpstr>
      <vt:lpstr>DropDowns</vt:lpstr>
      <vt:lpstr>NEI Sector Code Crosswalk</vt:lpstr>
      <vt:lpstr>TRI_CDR Use Mapping</vt:lpstr>
      <vt:lpstr>TRI COU-CDR Mapping</vt:lpstr>
      <vt:lpstr>Lookups</vt:lpstr>
      <vt:lpstr>EIS_OperatingStatusCode</vt:lpstr>
      <vt:lpstr>EIS_NAICS</vt:lpstr>
      <vt:lpstr>EIS_UnitTypeCode</vt:lpstr>
      <vt:lpstr>EIS_DesignCapacityUOMcode</vt:lpstr>
      <vt:lpstr>EIS_Release Point Type Code</vt:lpstr>
      <vt:lpstr>EIS_EmissionFactorDenominatorUO</vt:lpstr>
      <vt:lpstr>EIS_Emission FactorNumeratorUOM</vt:lpstr>
      <vt:lpstr>EIS_EmissionCalculationMethod</vt:lpstr>
      <vt:lpstr>EIS_ControlMeasureCode</vt:lpstr>
      <vt:lpstr>EIS_RegulatoryCode</vt:lpstr>
      <vt:lpstr>EIS_FacilityCategoryCode</vt:lpstr>
      <vt:lpstr>EIS_HorizontalReferenceDatum</vt:lpstr>
      <vt:lpstr>EIS_CalculationParmeterTypeCode</vt:lpstr>
      <vt:lpstr>EIS_CalculationParameterUnitofM</vt:lpstr>
      <vt:lpstr>EIS_CalculationMaterialCode</vt:lpstr>
      <vt:lpstr>Water_DMR!_FilterDatabase</vt:lpstr>
      <vt:lpstr>'Water_DMR_2021-2024'!_FilterDatabase</vt:lpstr>
      <vt:lpstr>LB_TO_KG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Byproducts Releases for 1,2-Dichloroethane </dc:title>
  <dc:subject>Risk Evaluation for 1,2-Dichloroethane</dc:subject>
  <dc:creator>US EPA</dc:creator>
  <cp:keywords>12Dichloroethane ; CASRN 107-06-2 ; Byproducts ; manufacturing ; release ; 11Dichloroethane ; CASRN 75-34-3 ; Trichloroethylene ; CASRN 79-01-6 ; Tetrachloroethylene ; CASRN 127-18-4 ; Carbon Tetrachloride ; CASRN 56-23-5 ; methylene chloride ; CASRN 75-09-2 ; 112trichloroethane ; CASRN 79-00-5 ; trans12dichloroethane ; CASRN 156-60-05</cp:keywords>
  <dc:description/>
  <cp:lastModifiedBy>Stanfield, Kelley</cp:lastModifiedBy>
  <cp:revision/>
  <dcterms:created xsi:type="dcterms:W3CDTF">2015-06-05T18:17:20Z</dcterms:created>
  <dcterms:modified xsi:type="dcterms:W3CDTF">2026-04-28T22:08:34Z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0x010100D723352F79007E408EFF44D6142FFCE2</vt:lpwstr>
  </property>
  <property fmtid="{D5CDD505-2E9C-101B-9397-08002B2CF9AE}" pid="3" name="MediaServiceImageTags">
    <vt:lpwstr/>
  </property>
  <property fmtid="{D5CDD505-2E9C-101B-9397-08002B2CF9AE}" pid="4" name="TaxKeyword">
    <vt:lpwstr>1257;#Trichloroethylene|c1e70263-b092-4699-a03d-864e1054a69f;#1288;#Tetrachloroethylene|755bd87a-6ca9-4042-aecb-9586ff92b9b0;#1915;#CASRN 156-60-05|cde5430b-03a5-4236-baf4-b85772a29071;#1914;#trans12dichloroethane|60e4e04c-d3b1-46e2-be88-71c9357ef1d9;#1913;#CASRN 79-00-5|b56e66f1-a830-4a26-a58e-5ed7f9756a87;#1912;#112trichloroethane|b16dd643-a817-40a1-b5b6-140d19842d6c;#1911;#CASRN 75-09-2|d135f697-0505-445d-895c-bcc434be27ba;#1910;#CASRN 56-23-5|6ee86646-fcda-4837-ab99-7bf810e6ca55;#1909;#Carbon Tetrachloride|752a4454-40cf-4a71-8e53-01e10ded92a5;#1908;#CASRN 127-18-4|edfae95b-85f5-40c4-a383-88e919601952;#1907;#CASRN 79-01-6|339fc59a-0384-4b9c-aa44-02d7f3ae2d9b;#1647;#CASRN 75-34-3|68eb818b-f6c9-42ec-97d1-d101eff5e078;#1905;#Byproducts|77c9c981-a712-4230-a0e1-6cca46d960dc;#1645;#11Dichloroethane|f0553ca5-25fa-4f60-8a15-ba2924ee9f47;#1273;#release|a7fcd812-aab5-4333-9872-8aa81d789ae0;#1673;#CASRN 107-06-2|f01d8752-e9a4-4691-bb25-53c3aaed59fd;#1671;#12Dichloroethane|b26867e0-e188-4d8d-b848-2e1a306b3e93;#745;#manufacturing|47981908-e42d-4c8a-b361-a63a3e221a38;#1188;#methylene chloride|595245b4-e890-4bac-81f1-ecee2a664b7b</vt:lpwstr>
  </property>
  <property fmtid="{D5CDD505-2E9C-101B-9397-08002B2CF9AE}" pid="5" name="EPA Subject">
    <vt:lpwstr/>
  </property>
  <property fmtid="{D5CDD505-2E9C-101B-9397-08002B2CF9AE}" pid="6" name="Document Type">
    <vt:lpwstr/>
  </property>
  <property fmtid="{D5CDD505-2E9C-101B-9397-08002B2CF9AE}" pid="7" name="Document_x0020_Type">
    <vt:lpwstr/>
  </property>
  <property fmtid="{D5CDD505-2E9C-101B-9397-08002B2CF9AE}" pid="8" name="EPA_x0020_Subject">
    <vt:lpwstr/>
  </property>
</Properties>
</file>